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Buyouts\Godrej Buyout\Sept Data\"/>
    </mc:Choice>
  </mc:AlternateContent>
  <xr:revisionPtr revIDLastSave="0" documentId="13_ncr:1_{CCAAB65F-D8FF-4034-AB3B-29B231B756A4}" xr6:coauthVersionLast="47" xr6:coauthVersionMax="47" xr10:uidLastSave="{00000000-0000-0000-0000-000000000000}"/>
  <bookViews>
    <workbookView xWindow="-108" yWindow="-108" windowWidth="23256" windowHeight="12456" tabRatio="763" xr2:uid="{00000000-000D-0000-FFFF-FFFF00000000}"/>
  </bookViews>
  <sheets>
    <sheet name="report" sheetId="7" r:id="rId1"/>
    <sheet name="Sheet4" sheetId="8" r:id="rId2"/>
    <sheet name="Sheet3" sheetId="9" r:id="rId3"/>
  </sheets>
  <definedNames>
    <definedName name="_xlnm.Print_Area" localSheetId="0">report!$A$1:$I$305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7" l="1"/>
  <c r="O4" i="7" s="1"/>
  <c r="I4" i="7"/>
  <c r="C120" i="7" l="1"/>
  <c r="C88" i="7"/>
  <c r="C90" i="7" s="1"/>
  <c r="C56" i="7"/>
  <c r="C58" i="7" s="1"/>
  <c r="C59" i="7" s="1"/>
  <c r="K124" i="7"/>
  <c r="K123" i="7"/>
  <c r="K122" i="7"/>
  <c r="K121" i="7"/>
  <c r="K108" i="7"/>
  <c r="K107" i="7"/>
  <c r="K106" i="7"/>
  <c r="K105" i="7"/>
  <c r="K92" i="7"/>
  <c r="K91" i="7"/>
  <c r="K90" i="7"/>
  <c r="K89" i="7"/>
  <c r="K76" i="7"/>
  <c r="K75" i="7"/>
  <c r="K74" i="7"/>
  <c r="K73" i="7"/>
  <c r="K60" i="7"/>
  <c r="K59" i="7"/>
  <c r="I99" i="7"/>
  <c r="I83" i="7"/>
  <c r="I115" i="7"/>
  <c r="I67" i="7"/>
  <c r="I51" i="7"/>
  <c r="E107" i="7" l="1"/>
  <c r="C91" i="7"/>
  <c r="E91" i="7" s="1"/>
  <c r="E128" i="7"/>
  <c r="E122" i="7"/>
  <c r="K118" i="7"/>
  <c r="C117" i="7" s="1"/>
  <c r="E117" i="7" s="1"/>
  <c r="K116" i="7"/>
  <c r="E127" i="7"/>
  <c r="E125" i="7"/>
  <c r="E123" i="7"/>
  <c r="E120" i="7"/>
  <c r="K119" i="7"/>
  <c r="K120" i="7" s="1"/>
  <c r="K125" i="7" s="1"/>
  <c r="K126" i="7" s="1"/>
  <c r="C118" i="7" s="1"/>
  <c r="E118" i="7" s="1"/>
  <c r="E126" i="7"/>
  <c r="E124" i="7"/>
  <c r="E121" i="7"/>
  <c r="E119" i="7"/>
  <c r="K117" i="7"/>
  <c r="K103" i="7"/>
  <c r="K104" i="7" s="1"/>
  <c r="K109" i="7" s="1"/>
  <c r="K110" i="7" s="1"/>
  <c r="C102" i="7" s="1"/>
  <c r="E102" i="7" s="1"/>
  <c r="E110" i="7"/>
  <c r="E108" i="7"/>
  <c r="E105" i="7"/>
  <c r="E103" i="7"/>
  <c r="K101" i="7"/>
  <c r="E112" i="7"/>
  <c r="E106" i="7"/>
  <c r="K102" i="7"/>
  <c r="C101" i="7" s="1"/>
  <c r="K100" i="7"/>
  <c r="E111" i="7"/>
  <c r="E109" i="7"/>
  <c r="E104" i="7"/>
  <c r="E96" i="7"/>
  <c r="E95" i="7"/>
  <c r="E93" i="7"/>
  <c r="E88" i="7"/>
  <c r="K87" i="7"/>
  <c r="K88" i="7" s="1"/>
  <c r="K93" i="7" s="1"/>
  <c r="K94" i="7" s="1"/>
  <c r="C86" i="7" s="1"/>
  <c r="E86" i="7" s="1"/>
  <c r="E94" i="7"/>
  <c r="E92" i="7"/>
  <c r="E89" i="7"/>
  <c r="E87" i="7"/>
  <c r="K85" i="7"/>
  <c r="E90" i="7"/>
  <c r="K86" i="7"/>
  <c r="C85" i="7" s="1"/>
  <c r="K84" i="7"/>
  <c r="E80" i="7"/>
  <c r="K71" i="7"/>
  <c r="K72" i="7" s="1"/>
  <c r="K77" i="7" s="1"/>
  <c r="K78" i="7" s="1"/>
  <c r="C70" i="7" s="1"/>
  <c r="E70" i="7" s="1"/>
  <c r="E79" i="7"/>
  <c r="E77" i="7"/>
  <c r="E75" i="7"/>
  <c r="E73" i="7"/>
  <c r="E71" i="7"/>
  <c r="K69" i="7"/>
  <c r="E76" i="7"/>
  <c r="E72" i="7"/>
  <c r="K70" i="7"/>
  <c r="C69" i="7" s="1"/>
  <c r="K68" i="7"/>
  <c r="E78" i="7"/>
  <c r="E74" i="7"/>
  <c r="E64" i="7"/>
  <c r="K55" i="7"/>
  <c r="K56" i="7" s="1"/>
  <c r="K57" i="7" s="1"/>
  <c r="E63" i="7"/>
  <c r="E61" i="7"/>
  <c r="E59" i="7"/>
  <c r="E57" i="7"/>
  <c r="E55" i="7"/>
  <c r="K53" i="7"/>
  <c r="E62" i="7"/>
  <c r="E58" i="7"/>
  <c r="E56" i="7"/>
  <c r="K54" i="7"/>
  <c r="C53" i="7" s="1"/>
  <c r="E53" i="7" s="1"/>
  <c r="K52" i="7"/>
  <c r="E60" i="7"/>
  <c r="F117" i="7" l="1"/>
  <c r="J114" i="7" s="1"/>
  <c r="H117" i="7" s="1"/>
  <c r="F101" i="7"/>
  <c r="E101" i="7"/>
  <c r="F85" i="7"/>
  <c r="E85" i="7"/>
  <c r="K61" i="7"/>
  <c r="K62" i="7" s="1"/>
  <c r="C54" i="7" s="1"/>
  <c r="E54" i="7" s="1"/>
  <c r="F69" i="7"/>
  <c r="E69" i="7"/>
  <c r="K58" i="7"/>
  <c r="J98" i="7" l="1"/>
  <c r="H101" i="7" s="1"/>
  <c r="J82" i="7"/>
  <c r="H85" i="7" s="1"/>
  <c r="J66" i="7"/>
  <c r="H69" i="7" s="1"/>
  <c r="F53" i="7"/>
  <c r="H129" i="7" s="1"/>
  <c r="J50" i="7" l="1"/>
  <c r="H53" i="7" s="1"/>
  <c r="A225" i="7"/>
  <c r="H139" i="7"/>
  <c r="K149" i="7"/>
  <c r="K261" i="7"/>
  <c r="A245" i="7"/>
  <c r="F261" i="7" l="1"/>
  <c r="I261" i="7" s="1"/>
  <c r="F260" i="7"/>
  <c r="I260" i="7" s="1"/>
  <c r="F259" i="7"/>
  <c r="I259" i="7" s="1"/>
  <c r="F258" i="7"/>
  <c r="I258" i="7" s="1"/>
  <c r="F257" i="7"/>
  <c r="I257" i="7" s="1"/>
  <c r="F256" i="7"/>
  <c r="I256" i="7" s="1"/>
  <c r="F255" i="7"/>
  <c r="I255" i="7" s="1"/>
  <c r="A254" i="7"/>
  <c r="F252" i="7"/>
  <c r="I252" i="7" s="1"/>
  <c r="F251" i="7"/>
  <c r="I251" i="7" s="1"/>
  <c r="F250" i="7"/>
  <c r="I250" i="7" s="1"/>
  <c r="F249" i="7"/>
  <c r="I249" i="7" s="1"/>
  <c r="F248" i="7"/>
  <c r="I248" i="7" s="1"/>
  <c r="F247" i="7"/>
  <c r="I247" i="7" s="1"/>
  <c r="F246" i="7"/>
  <c r="I246" i="7" s="1"/>
  <c r="F245" i="7"/>
  <c r="I245" i="7" s="1"/>
  <c r="F241" i="7"/>
  <c r="I241" i="7" s="1"/>
  <c r="F240" i="7"/>
  <c r="I240" i="7" s="1"/>
  <c r="F239" i="7"/>
  <c r="I239" i="7" s="1"/>
  <c r="F238" i="7"/>
  <c r="I238" i="7" s="1"/>
  <c r="F237" i="7"/>
  <c r="I237" i="7" s="1"/>
  <c r="F236" i="7"/>
  <c r="I236" i="7" s="1"/>
  <c r="F235" i="7"/>
  <c r="I235" i="7" s="1"/>
  <c r="A234" i="7"/>
  <c r="F232" i="7"/>
  <c r="I232" i="7" s="1"/>
  <c r="F231" i="7"/>
  <c r="I231" i="7" s="1"/>
  <c r="F230" i="7"/>
  <c r="I230" i="7" s="1"/>
  <c r="F229" i="7"/>
  <c r="I229" i="7" s="1"/>
  <c r="F228" i="7"/>
  <c r="I228" i="7" s="1"/>
  <c r="F227" i="7"/>
  <c r="I227" i="7" s="1"/>
  <c r="F226" i="7"/>
  <c r="I226" i="7" s="1"/>
  <c r="F225" i="7"/>
  <c r="F221" i="7"/>
  <c r="I221" i="7" s="1"/>
  <c r="F220" i="7"/>
  <c r="I220" i="7" s="1"/>
  <c r="F219" i="7"/>
  <c r="I219" i="7" s="1"/>
  <c r="F218" i="7"/>
  <c r="I218" i="7" s="1"/>
  <c r="F217" i="7"/>
  <c r="I217" i="7" s="1"/>
  <c r="F216" i="7"/>
  <c r="I216" i="7" s="1"/>
  <c r="F215" i="7"/>
  <c r="I215" i="7" s="1"/>
  <c r="F212" i="7"/>
  <c r="I212" i="7" s="1"/>
  <c r="F211" i="7"/>
  <c r="I211" i="7" s="1"/>
  <c r="F210" i="7"/>
  <c r="I210" i="7" s="1"/>
  <c r="F209" i="7"/>
  <c r="I209" i="7" s="1"/>
  <c r="F208" i="7"/>
  <c r="I208" i="7" s="1"/>
  <c r="F207" i="7"/>
  <c r="I207" i="7" s="1"/>
  <c r="F206" i="7"/>
  <c r="I206" i="7" s="1"/>
  <c r="F205" i="7"/>
  <c r="K205" i="7"/>
  <c r="F181" i="7"/>
  <c r="I181" i="7" s="1"/>
  <c r="F180" i="7"/>
  <c r="I180" i="7" s="1"/>
  <c r="F179" i="7"/>
  <c r="I179" i="7" s="1"/>
  <c r="F178" i="7"/>
  <c r="I178" i="7" s="1"/>
  <c r="F176" i="7"/>
  <c r="I176" i="7" s="1"/>
  <c r="F175" i="7"/>
  <c r="I175" i="7" s="1"/>
  <c r="F174" i="7"/>
  <c r="I174" i="7" s="1"/>
  <c r="F172" i="7"/>
  <c r="I172" i="7" s="1"/>
  <c r="F171" i="7"/>
  <c r="I171" i="7" s="1"/>
  <c r="F170" i="7"/>
  <c r="I170" i="7" s="1"/>
  <c r="F169" i="7"/>
  <c r="I169" i="7" s="1"/>
  <c r="F168" i="7"/>
  <c r="I168" i="7" s="1"/>
  <c r="F167" i="7"/>
  <c r="I167" i="7" s="1"/>
  <c r="F166" i="7"/>
  <c r="I166" i="7" s="1"/>
  <c r="F165" i="7"/>
  <c r="K165" i="7"/>
  <c r="F201" i="7"/>
  <c r="I201" i="7" s="1"/>
  <c r="F200" i="7"/>
  <c r="I200" i="7" s="1"/>
  <c r="F199" i="7"/>
  <c r="I199" i="7" s="1"/>
  <c r="F198" i="7"/>
  <c r="I198" i="7" s="1"/>
  <c r="F197" i="7"/>
  <c r="I197" i="7" s="1"/>
  <c r="F196" i="7"/>
  <c r="I196" i="7" s="1"/>
  <c r="F195" i="7"/>
  <c r="I195" i="7" s="1"/>
  <c r="F192" i="7"/>
  <c r="I192" i="7" s="1"/>
  <c r="F191" i="7"/>
  <c r="I191" i="7" s="1"/>
  <c r="F190" i="7"/>
  <c r="I190" i="7" s="1"/>
  <c r="F189" i="7"/>
  <c r="I189" i="7" s="1"/>
  <c r="F188" i="7"/>
  <c r="I188" i="7" s="1"/>
  <c r="F187" i="7"/>
  <c r="I187" i="7" s="1"/>
  <c r="F186" i="7"/>
  <c r="I186" i="7" s="1"/>
  <c r="F185" i="7"/>
  <c r="F161" i="7"/>
  <c r="I161" i="7" s="1"/>
  <c r="F160" i="7"/>
  <c r="I160" i="7" s="1"/>
  <c r="F159" i="7"/>
  <c r="I159" i="7" s="1"/>
  <c r="F158" i="7"/>
  <c r="I158" i="7" s="1"/>
  <c r="F157" i="7"/>
  <c r="I157" i="7" s="1"/>
  <c r="F156" i="7"/>
  <c r="I156" i="7" s="1"/>
  <c r="F155" i="7"/>
  <c r="I155" i="7" s="1"/>
  <c r="F152" i="7"/>
  <c r="I152" i="7" s="1"/>
  <c r="K147" i="7"/>
  <c r="F149" i="7"/>
  <c r="I149" i="7" s="1"/>
  <c r="F148" i="7"/>
  <c r="I148" i="7" s="1"/>
  <c r="K146" i="7"/>
  <c r="F145" i="7"/>
  <c r="I185" i="7" l="1"/>
  <c r="L184" i="7"/>
  <c r="I165" i="7"/>
  <c r="M164" i="7"/>
  <c r="I205" i="7"/>
  <c r="L204" i="7"/>
  <c r="I145" i="7"/>
  <c r="I225" i="7"/>
  <c r="L224" i="7"/>
  <c r="L244" i="7"/>
  <c r="A214" i="7" l="1"/>
  <c r="A205" i="7"/>
  <c r="A174" i="7"/>
  <c r="A165" i="7"/>
  <c r="J227" i="7" l="1"/>
  <c r="A194" i="7" l="1"/>
  <c r="J188" i="7"/>
  <c r="A185" i="7"/>
  <c r="F151" i="7"/>
  <c r="I151" i="7" s="1"/>
  <c r="F150" i="7"/>
  <c r="I150" i="7" s="1"/>
  <c r="F147" i="7"/>
  <c r="I147" i="7" s="1"/>
  <c r="F146" i="7"/>
  <c r="I146" i="7" l="1"/>
  <c r="M145" i="7"/>
  <c r="M244" i="7" s="1"/>
  <c r="E267" i="7" l="1"/>
  <c r="J165" i="7" l="1"/>
  <c r="A154" i="7"/>
  <c r="A145" i="7"/>
  <c r="E265" i="7"/>
  <c r="E266" i="7"/>
  <c r="F120" i="9" l="1"/>
  <c r="I120" i="9" s="1"/>
  <c r="F119" i="9"/>
  <c r="I119" i="9" s="1"/>
  <c r="F118" i="9"/>
  <c r="I118" i="9" s="1"/>
  <c r="F117" i="9"/>
  <c r="I117" i="9" s="1"/>
  <c r="F116" i="9"/>
  <c r="I116" i="9" s="1"/>
  <c r="F115" i="9"/>
  <c r="I115" i="9" s="1"/>
  <c r="F114" i="9"/>
  <c r="I114" i="9" s="1"/>
  <c r="A113" i="9"/>
  <c r="F111" i="9"/>
  <c r="I111" i="9" s="1"/>
  <c r="F110" i="9"/>
  <c r="I110" i="9" s="1"/>
  <c r="F109" i="9"/>
  <c r="I109" i="9" s="1"/>
  <c r="F108" i="9"/>
  <c r="I108" i="9" s="1"/>
  <c r="F107" i="9"/>
  <c r="I107" i="9" s="1"/>
  <c r="F106" i="9"/>
  <c r="I106" i="9" s="1"/>
  <c r="F105" i="9"/>
  <c r="I105" i="9" s="1"/>
  <c r="A104" i="9"/>
  <c r="F104" i="9"/>
  <c r="I104" i="9" s="1"/>
  <c r="F100" i="9"/>
  <c r="I100" i="9" s="1"/>
  <c r="F99" i="9"/>
  <c r="I99" i="9" s="1"/>
  <c r="F98" i="9"/>
  <c r="I98" i="9" s="1"/>
  <c r="F97" i="9"/>
  <c r="I97" i="9" s="1"/>
  <c r="F96" i="9"/>
  <c r="I96" i="9" s="1"/>
  <c r="F95" i="9"/>
  <c r="I95" i="9" s="1"/>
  <c r="F94" i="9"/>
  <c r="I94" i="9" s="1"/>
  <c r="A93" i="9"/>
  <c r="F91" i="9"/>
  <c r="I91" i="9" s="1"/>
  <c r="F90" i="9"/>
  <c r="I90" i="9" s="1"/>
  <c r="F89" i="9"/>
  <c r="I89" i="9" s="1"/>
  <c r="F88" i="9"/>
  <c r="I88" i="9" s="1"/>
  <c r="F87" i="9"/>
  <c r="I87" i="9" s="1"/>
  <c r="F86" i="9"/>
  <c r="I86" i="9" s="1"/>
  <c r="F85" i="9"/>
  <c r="I85" i="9" s="1"/>
  <c r="F84" i="9"/>
  <c r="I84" i="9" s="1"/>
  <c r="F80" i="9"/>
  <c r="I80" i="9" s="1"/>
  <c r="F79" i="9"/>
  <c r="I79" i="9" s="1"/>
  <c r="F78" i="9"/>
  <c r="I78" i="9" s="1"/>
  <c r="F77" i="9"/>
  <c r="I77" i="9" s="1"/>
  <c r="F76" i="9"/>
  <c r="I76" i="9" s="1"/>
  <c r="F75" i="9"/>
  <c r="I75" i="9" s="1"/>
  <c r="F74" i="9"/>
  <c r="I74" i="9" s="1"/>
  <c r="A73" i="9"/>
  <c r="F71" i="9"/>
  <c r="I71" i="9" s="1"/>
  <c r="F70" i="9"/>
  <c r="I70" i="9" s="1"/>
  <c r="F69" i="9"/>
  <c r="I69" i="9" s="1"/>
  <c r="F68" i="9"/>
  <c r="I68" i="9" s="1"/>
  <c r="F67" i="9"/>
  <c r="I67" i="9" s="1"/>
  <c r="F66" i="9"/>
  <c r="I66" i="9" s="1"/>
  <c r="F65" i="9"/>
  <c r="I65" i="9" s="1"/>
  <c r="A64" i="9"/>
  <c r="F64" i="9"/>
  <c r="I64" i="9" s="1"/>
  <c r="F60" i="9"/>
  <c r="I60" i="9" s="1"/>
  <c r="F59" i="9"/>
  <c r="I59" i="9" s="1"/>
  <c r="F58" i="9"/>
  <c r="I58" i="9" s="1"/>
  <c r="F57" i="9"/>
  <c r="I57" i="9" s="1"/>
  <c r="F55" i="9"/>
  <c r="I55" i="9" s="1"/>
  <c r="F54" i="9"/>
  <c r="I54" i="9" s="1"/>
  <c r="A53" i="9"/>
  <c r="F53" i="9"/>
  <c r="I53" i="9" s="1"/>
  <c r="F51" i="9"/>
  <c r="I51" i="9" s="1"/>
  <c r="F50" i="9"/>
  <c r="I50" i="9" s="1"/>
  <c r="F49" i="9"/>
  <c r="I49" i="9" s="1"/>
  <c r="F48" i="9"/>
  <c r="I48" i="9" s="1"/>
  <c r="F47" i="9"/>
  <c r="I47" i="9" s="1"/>
  <c r="F46" i="9"/>
  <c r="I46" i="9" s="1"/>
  <c r="F45" i="9"/>
  <c r="I45" i="9" s="1"/>
  <c r="A44" i="9"/>
  <c r="F44" i="9"/>
  <c r="I44" i="9" s="1"/>
  <c r="F40" i="9"/>
  <c r="I40" i="9" s="1"/>
  <c r="F39" i="9"/>
  <c r="I39" i="9" s="1"/>
  <c r="F38" i="9"/>
  <c r="I38" i="9" s="1"/>
  <c r="F37" i="9"/>
  <c r="I37" i="9" s="1"/>
  <c r="F35" i="9"/>
  <c r="I35" i="9" s="1"/>
  <c r="F34" i="9"/>
  <c r="I34" i="9" s="1"/>
  <c r="A33" i="9"/>
  <c r="F33" i="9"/>
  <c r="I33" i="9" s="1"/>
  <c r="F31" i="9"/>
  <c r="I31" i="9" s="1"/>
  <c r="F30" i="9"/>
  <c r="I30" i="9" s="1"/>
  <c r="F29" i="9"/>
  <c r="I29" i="9" s="1"/>
  <c r="F28" i="9"/>
  <c r="I28" i="9" s="1"/>
  <c r="F27" i="9"/>
  <c r="I27" i="9" s="1"/>
  <c r="F26" i="9"/>
  <c r="I26" i="9" s="1"/>
  <c r="F25" i="9"/>
  <c r="I25" i="9" s="1"/>
  <c r="A24" i="9"/>
  <c r="F24" i="9"/>
  <c r="I24" i="9" s="1"/>
  <c r="F20" i="9"/>
  <c r="I20" i="9" s="1"/>
  <c r="F19" i="9"/>
  <c r="I19" i="9" s="1"/>
  <c r="F18" i="9"/>
  <c r="I18" i="9" s="1"/>
  <c r="F17" i="9"/>
  <c r="I17" i="9" s="1"/>
  <c r="F15" i="9"/>
  <c r="I15" i="9" s="1"/>
  <c r="F14" i="9"/>
  <c r="I14" i="9" s="1"/>
  <c r="A13" i="9"/>
  <c r="F13" i="9"/>
  <c r="I13" i="9" s="1"/>
  <c r="F11" i="9"/>
  <c r="I11" i="9" s="1"/>
  <c r="F10" i="9"/>
  <c r="I10" i="9" s="1"/>
  <c r="F9" i="9"/>
  <c r="I9" i="9" s="1"/>
  <c r="F8" i="9"/>
  <c r="I8" i="9" s="1"/>
  <c r="F7" i="9"/>
  <c r="I7" i="9" s="1"/>
  <c r="F6" i="9"/>
  <c r="I6" i="9" s="1"/>
  <c r="F5" i="9"/>
  <c r="I5" i="9" s="1"/>
  <c r="A4" i="9"/>
  <c r="F4" i="9"/>
  <c r="I4" i="9" s="1"/>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alcChain>
</file>

<file path=xl/sharedStrings.xml><?xml version="1.0" encoding="utf-8"?>
<sst xmlns="http://schemas.openxmlformats.org/spreadsheetml/2006/main" count="799" uniqueCount="254">
  <si>
    <t>Boundaries</t>
  </si>
  <si>
    <t>North</t>
  </si>
  <si>
    <t>East</t>
  </si>
  <si>
    <t>West</t>
  </si>
  <si>
    <t>:</t>
  </si>
  <si>
    <t>As per Actual at site</t>
  </si>
  <si>
    <t>South</t>
  </si>
  <si>
    <t>As per Documents</t>
  </si>
  <si>
    <t>As per Site / Actual</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</si>
  <si>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</si>
  <si>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</si>
  <si>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</si>
  <si>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</si>
  <si>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</si>
  <si>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</si>
  <si>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</si>
  <si>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</si>
  <si>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</si>
  <si>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</si>
  <si>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</si>
  <si>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</si>
  <si>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</si>
  <si>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</si>
  <si>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</si>
  <si>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</si>
  <si>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</si>
  <si>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</si>
  <si>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</si>
  <si>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</si>
  <si>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</si>
  <si>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Branch Name/ID</t>
  </si>
  <si>
    <t>Degree of Risk Associated</t>
  </si>
  <si>
    <t>Property Falls in CR Zone</t>
  </si>
  <si>
    <t>Date of Report Release</t>
  </si>
  <si>
    <t>Documents Provided by GHF</t>
  </si>
  <si>
    <t>Request from GHF Employee</t>
  </si>
  <si>
    <t>Name of the person met at site &amp; Contact No.</t>
  </si>
  <si>
    <t>Width of the Road in ft.</t>
  </si>
  <si>
    <t>NDMA Guidelines</t>
  </si>
  <si>
    <t>APF Report Format</t>
  </si>
  <si>
    <t>Project Name</t>
  </si>
  <si>
    <t>Project Address</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</si>
  <si>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</si>
  <si>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</si>
  <si>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</si>
  <si>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</si>
  <si>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</si>
  <si>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</si>
  <si>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</si>
  <si>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</si>
  <si>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</si>
  <si>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</si>
  <si>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</si>
  <si>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</si>
  <si>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</si>
  <si>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</si>
  <si>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Free/ Fungible FSI</t>
  </si>
  <si>
    <t>Total Number of Units Planned</t>
  </si>
  <si>
    <t>Total Number of Units Approved</t>
  </si>
  <si>
    <t>If Mixed, No. of Commercial Units</t>
  </si>
  <si>
    <t>Project Structure</t>
  </si>
  <si>
    <t>Building/Tower Name/No.</t>
  </si>
  <si>
    <t>Type (Sale/Rehab)</t>
  </si>
  <si>
    <t>No. of Floors Planned</t>
  </si>
  <si>
    <t>No. of Floors Approved</t>
  </si>
  <si>
    <t>Building Permission &amp; Other Approvals</t>
  </si>
  <si>
    <t>Construction as per Approved/ Sanctioned Plans</t>
  </si>
  <si>
    <t>LOI/IOD Details</t>
  </si>
  <si>
    <t>Approved Plan Details</t>
  </si>
  <si>
    <t>Environmental Clearance Details</t>
  </si>
  <si>
    <t>Airport Authority Clearance Details</t>
  </si>
  <si>
    <t>Change of User/Zone Certificate Details</t>
  </si>
  <si>
    <t>Other NOC Details</t>
  </si>
  <si>
    <t>Construction Status</t>
  </si>
  <si>
    <t xml:space="preserve">Project Specific Remarks &amp; Observation </t>
  </si>
  <si>
    <t>Name of the Project</t>
  </si>
  <si>
    <t>Measurement Unit of Area (Sq. Ft./Sq. Mt.)</t>
  </si>
  <si>
    <t>Type of Saleable Area (CA/BUA/SBA/Plot Area)</t>
  </si>
  <si>
    <t>Car Parking Charges</t>
  </si>
  <si>
    <t>Other Charges</t>
  </si>
  <si>
    <t>Remarks / Observations</t>
  </si>
  <si>
    <t>Site &amp; Building/Tower Photographs</t>
  </si>
  <si>
    <t>Location Cum Root Map (Satelite View)</t>
  </si>
  <si>
    <t>Unit Details, Nomenclature and Area Details</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</si>
  <si>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</si>
  <si>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</si>
  <si>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</si>
  <si>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</si>
  <si>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</si>
  <si>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</si>
  <si>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</si>
  <si>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</si>
  <si>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</si>
  <si>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V.S.JADON &amp; CO VALUERS  LLP</t>
  </si>
  <si>
    <t>Freehold</t>
  </si>
  <si>
    <t>Residential</t>
  </si>
  <si>
    <t>Middle</t>
  </si>
  <si>
    <t>Plot Area (In Sq.Mt)</t>
  </si>
  <si>
    <t>Proposed Built up Area (In Sq.Mt)</t>
  </si>
  <si>
    <t>Permissible Built up Area (In Sq.Mt)</t>
  </si>
  <si>
    <t>-</t>
  </si>
  <si>
    <t>Developing</t>
  </si>
  <si>
    <t>Bitumen</t>
  </si>
  <si>
    <t>Yes</t>
  </si>
  <si>
    <t>III</t>
  </si>
  <si>
    <t>No</t>
  </si>
  <si>
    <t>None</t>
  </si>
  <si>
    <t>Low</t>
  </si>
  <si>
    <t>Road</t>
  </si>
  <si>
    <t>Sale</t>
  </si>
  <si>
    <t>CC Details</t>
  </si>
  <si>
    <t>Plinth</t>
  </si>
  <si>
    <t>Godrej One, Vikhroli East, Mumbai</t>
  </si>
  <si>
    <t>Flat/Shop No.</t>
  </si>
  <si>
    <t>Description</t>
  </si>
  <si>
    <t>Gross Carpet area</t>
  </si>
  <si>
    <t>Attached Terrace area</t>
  </si>
  <si>
    <t>Tower 1</t>
  </si>
  <si>
    <t>Ground Floor for Parking</t>
  </si>
  <si>
    <t>1st Floor</t>
  </si>
  <si>
    <t>2 BHK S</t>
  </si>
  <si>
    <t>1 BHK</t>
  </si>
  <si>
    <t>2 BHK</t>
  </si>
  <si>
    <t>2nd Floor</t>
  </si>
  <si>
    <t>3rd to 7th, 9th, 11th, 13th, 15th, 17th, 19th, 21th, 23th, 25th to 27th Floors</t>
  </si>
  <si>
    <t>8th, 10th, 12th, 14th, 16th, 18th, 20th, 22th, 24th Floors</t>
  </si>
  <si>
    <t>Tower 2</t>
  </si>
  <si>
    <t>3 BHK</t>
  </si>
  <si>
    <t>2nd to 7th, 9th, 11th, 13th, 15th, 17th, 19th, 21th, 23th &amp; 25th Floors</t>
  </si>
  <si>
    <t>8th, 10th, 12th, 14th, 16th, 18th, 20th, 22th, 24th, 26th Floors</t>
  </si>
  <si>
    <t>Tower 1 = 1st Floor</t>
  </si>
  <si>
    <t>Tower 1 = 2nd Floor</t>
  </si>
  <si>
    <t>Tower 1 = 3rd to 7th, 9th, 11th, 13th, 15th, 17th, 19th, 21th, 23th, 25th to 27th Floors</t>
  </si>
  <si>
    <t>Tower 1 = 8th, 10th, 12th, 14th, 16th, 18th, 20th, 22th, 24th Floors</t>
  </si>
  <si>
    <t>Tower 2 = 1st Floor</t>
  </si>
  <si>
    <t>Tower 2 = 2nd to 7th, 9th, 11th, 13th, 15th, 17th, 19th, 21th, 23th &amp; 25th Floors</t>
  </si>
  <si>
    <t>Tower 2 = 8th, 10th, 12th, 14th, 16th, 18th, 20th, 22th, 24th, 26th Floors</t>
  </si>
  <si>
    <t>Project Site Address</t>
  </si>
  <si>
    <t>Distance from nearest Railway/Metro/Airport (Km)</t>
  </si>
  <si>
    <t>Distance from the nearest School (Km)</t>
  </si>
  <si>
    <t>Distance from Hospital (Km)</t>
  </si>
  <si>
    <t>Market Value</t>
  </si>
  <si>
    <t>Guideline Values &amp; Distress Value</t>
  </si>
  <si>
    <t>Distress Value (Rs. Per sqft)</t>
  </si>
  <si>
    <t>Building/Tower &amp; Floor</t>
  </si>
  <si>
    <t>Site Visit Date &amp; Time</t>
  </si>
  <si>
    <t>Godrej Nirvaan</t>
  </si>
  <si>
    <t>Office at Godrej One, 5th floor, Pirojshanagar, Eastern Express Highway, Vikhroli (East), Mumbai 400 079.</t>
  </si>
  <si>
    <t>Godrej Nirvaan situated at village Bhadwad and Temghar, Taluka Bhiwandi, District Thane.</t>
  </si>
  <si>
    <t>Godrej Nirvaan, Sr.no.45/1,45/3/1 pt,45/3/2, 45/2/1 pt,45/2/2,45/4 pt,45/5, 45/6,45/9 pt,45/12, 40/3 pt,40/4 pt, 40/7 pt,40/8 pt,58/6,58/7/1 pt,58/7/2 pt,58/11, 58/12 pt,58/14 pt, 58/17 pt,58/19, 58/20 pt,58/21 pt, 83/4 pt, 83/7, 83/9 &amp; 84/1 at Village -Bhadvad, 128/3, 129/1, 129/2 at Village - Temghar, Bhiwandi - Murbad Road, Bhadvad &amp; Temghar, Bhiwandi, Thane - 421302</t>
  </si>
  <si>
    <t>Godrej Nirvaan, Sr.No.45/1,45/3/1 pt,45/3/2, 45/2/1 pt,45/2/2,45/4 pt,45/5, 45/6,45/9 pt,45/12, 40/3 pt,40/4 pt, 40/7 pt,40/8 pt,58/6,58/7/1 pt,58/7/2 pt,58/11, 58/12 pt,58/14 pt, 58/17 pt,58/19, 58/20 pt,58/21 pt, 83/4 pt,83/7 pt,128/3 pt, Bhiwandi - Murbad Road, Bhadvad &amp; Temghar, Bhiwandi, Thane - 421302</t>
  </si>
  <si>
    <t>P51700022148</t>
  </si>
  <si>
    <t>30/06/2024.</t>
  </si>
  <si>
    <t>HDFC BANK
ISFC code : HDFC0000060</t>
  </si>
  <si>
    <t>5.5 KM from Bhiwandi Bus Depot</t>
  </si>
  <si>
    <t>Under construction</t>
  </si>
  <si>
    <t>1.9 KM from Swami Vivekanand School</t>
  </si>
  <si>
    <t>2 KM from Vishwa Hospital</t>
  </si>
  <si>
    <t>6 KM from Main market</t>
  </si>
  <si>
    <t>7.4 KM from Kalyan Railway Station</t>
  </si>
  <si>
    <t>30 meter wide DP road</t>
  </si>
  <si>
    <t>18 meter wide road and TATA high tension line</t>
  </si>
  <si>
    <t>Survey no 41</t>
  </si>
  <si>
    <t>24 meter wide DP road</t>
  </si>
  <si>
    <t>Open Land</t>
  </si>
  <si>
    <t>Building No.1 To 6</t>
  </si>
  <si>
    <t>Sq.ft</t>
  </si>
  <si>
    <t>SBA</t>
  </si>
  <si>
    <t>Floor Rise Details Per Sq. Ft. (on Saleable area)</t>
  </si>
  <si>
    <t>Rate Per Sq. Ft. (on Saleable area)</t>
  </si>
  <si>
    <t>400000/-</t>
  </si>
  <si>
    <t>Government Guideline rate for Bhadvad Land (Rs per sqft)</t>
  </si>
  <si>
    <t>Government Guideline rate for Bhadvad Flat Built up (Rs per sqft)</t>
  </si>
  <si>
    <t>Government Guideline rate for Temghar Land (Rs per sqft)</t>
  </si>
  <si>
    <t>Government Guideline rate for Temghar Flat Built up (Rs per sqft)</t>
  </si>
  <si>
    <t>Floor</t>
  </si>
  <si>
    <t>Saleable area</t>
  </si>
  <si>
    <t>Building Type 1 = Building No.1</t>
  </si>
  <si>
    <t>Ground Floor is For Parking &amp; Amenities</t>
  </si>
  <si>
    <t>1st To 7th, 9th To 12th, 14th To 17th &amp; 19th To 21st Floor</t>
  </si>
  <si>
    <t>2BHK</t>
  </si>
  <si>
    <t>8th, 13th &amp; 18th Floor</t>
  </si>
  <si>
    <t>Refuge Area</t>
  </si>
  <si>
    <t>Building Type 2 = Building No.2</t>
  </si>
  <si>
    <t>Building Type 3 = Building No.3</t>
  </si>
  <si>
    <t>Building Type 4 = Building No.4</t>
  </si>
  <si>
    <t>1BHK</t>
  </si>
  <si>
    <t>Building Type 5 = Building No.5</t>
  </si>
  <si>
    <t>Building Type 6 = Building No.6</t>
  </si>
  <si>
    <t>As applicable and documented.</t>
  </si>
  <si>
    <t>M/s.Prakhhyat Dwellings LLP</t>
  </si>
  <si>
    <t>Bhiwandi Nijampura City Muncipal Corp.</t>
  </si>
  <si>
    <t>Aug - 2019.</t>
  </si>
  <si>
    <t xml:space="preserve">Water Supply </t>
  </si>
  <si>
    <t>Drainage Connection</t>
  </si>
  <si>
    <t>Electricity Supply</t>
  </si>
  <si>
    <t>Being Provisioned</t>
  </si>
  <si>
    <t>Basement</t>
  </si>
  <si>
    <t>Ground</t>
  </si>
  <si>
    <t>Podium</t>
  </si>
  <si>
    <t>Floors</t>
  </si>
  <si>
    <t xml:space="preserve">Stage of construction: </t>
  </si>
  <si>
    <t>Type of Work</t>
  </si>
  <si>
    <t>Progress %</t>
  </si>
  <si>
    <t>All work Completed. OC Received.</t>
  </si>
  <si>
    <t>Excavation in process</t>
  </si>
  <si>
    <t>Excavation Completed</t>
  </si>
  <si>
    <t>Footing in Process</t>
  </si>
  <si>
    <t>Footing Completed</t>
  </si>
  <si>
    <t>Plinth in process</t>
  </si>
  <si>
    <t>Plinth completed</t>
  </si>
  <si>
    <t>Project Completion %</t>
  </si>
  <si>
    <t>Carpet area</t>
  </si>
  <si>
    <t>Miss.Riyanka Mishra - 9172724255.</t>
  </si>
  <si>
    <t>Rushil Sanghvi</t>
  </si>
  <si>
    <t>1st To 7th, 9th To 12th, 14th To 17th &amp; 19th To 22nd, 24th &amp; 25th Floor</t>
  </si>
  <si>
    <t>8th, 13th, 18th &amp; 23rd Floor</t>
  </si>
  <si>
    <t>G + 25th Floor</t>
  </si>
  <si>
    <t>B.P.K.(15)2020-21 JA.K.N.R.V.9178
Dated : 10/12/2020</t>
  </si>
  <si>
    <t>B.P.K./15/2020-2021/J.K.N.R.V.9178
Dated : 10/12/2020</t>
  </si>
  <si>
    <t>RERA Certificate, Layout Plan, CC</t>
  </si>
  <si>
    <t>Saleable area
(55% Loading)</t>
  </si>
  <si>
    <t>Date of Site Visit</t>
  </si>
  <si>
    <t>Slab/Floor</t>
  </si>
  <si>
    <t>Complition %</t>
  </si>
  <si>
    <t>Piling Work in process</t>
  </si>
  <si>
    <t>Excavation</t>
  </si>
  <si>
    <t>RCC (Including podiums)</t>
  </si>
  <si>
    <t>Brickwork</t>
  </si>
  <si>
    <t xml:space="preserve">Door &amp; Window Frames </t>
  </si>
  <si>
    <t>Basement 1</t>
  </si>
  <si>
    <t>Internal Plaster</t>
  </si>
  <si>
    <t>Basement 2</t>
  </si>
  <si>
    <t>Ext.Plaster</t>
  </si>
  <si>
    <t>Basement 3</t>
  </si>
  <si>
    <t>Plumb.&amp; Electri.</t>
  </si>
  <si>
    <t>Basement 4</t>
  </si>
  <si>
    <t>Flooring &amp; Fitting</t>
  </si>
  <si>
    <t>Painting</t>
  </si>
  <si>
    <t>Building Common Amenities</t>
  </si>
  <si>
    <t>Possession</t>
  </si>
  <si>
    <t>Building No.1 = Gr + 25th Floor</t>
  </si>
  <si>
    <t xml:space="preserve">Building No.2 = Gr + 25th Floor
</t>
  </si>
  <si>
    <t xml:space="preserve">Building No.3 = Gr + 25th Floor
</t>
  </si>
  <si>
    <t xml:space="preserve">Building No.4 = Gr + 25th Floor
</t>
  </si>
  <si>
    <t>7000/- to 7400/-</t>
  </si>
  <si>
    <t xml:space="preserve">Building No.5 &amp; 6= Gr + 25th Floor
</t>
  </si>
  <si>
    <t>Inspected By :</t>
  </si>
  <si>
    <t>Mr. Mangesh</t>
  </si>
  <si>
    <t>Report By :</t>
  </si>
  <si>
    <t>Sachin</t>
  </si>
  <si>
    <t>Authorized Signatory
Name &amp; Seal of the agency</t>
  </si>
  <si>
    <t>1. Construction work is in process at the time of visit. Internal visit was not allowed.
2. Car parking is subjected to authentic documentation.
3. On site, we meet Miss.Riyanka Mishra - 9172724255.</t>
  </si>
  <si>
    <t>Music Garden, Meditation Garden with Laughter Therapy Park, Open Lawn with Fragrance court, Pool side Party deck with Barbeque Counter, Yoga Garden, Bio Pool, Swimming Pool - Adults &amp; Kids, Pool side Deck with Sun Loungers.
Feature Pavilion, Tree House with slides and hammocks, Surface Painting Area (washable surface), Pet Park, Pet Water zone, Tennis Court, Box Cricket, Skating Bowl, Feature Pavilion with seating, Open Party Lawn, Sand pits for kids, Kids' Play zone, Baby Play zone, Toddlers' Play Area, Interactive fountain for kids, Senior Citizen Area with Reflexology Walkway, Organic Plantation Area, Barbeque Counter, Seating Lounge, Star Gazing deck, Sky Gym, Sky Meditation Pavilion, Barbeque Counter, Café style seating area, Community style seating area, Life Size Chess board, Futsal Court, Multipurpose play court, Jogging / Walking track, Cross fit out door fitness area, Board Games area, Multipurpose Hall, Badminton court, Creche, Gym, Library, Indoor game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</si>
</sst>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font>
    <font>
      <sz val="11"/>
      <color theme="1"/>
      <name val="Calibri"/>
      <family val="2"/>
      <scheme val="minor"/>
    </font>
    <font>
      <sz val="11"/>
      <color theme="1"/>
      <name val="Calibri"/>
      <family val="2"/>
      <scheme val="minor"/>
    </font>
    <font>
      <b/>
      <sz val="16"/>
      <name val="Times New Roman"/>
      <family val="1"/>
    </font>
    <font>
      <sz val="16"/>
      <color theme="1"/>
      <name val="Times New Roman"/>
      <family val="1"/>
    </font>
    <font>
      <sz val="16"/>
      <name val="Times New Roman"/>
      <family val="1"/>
    </font>
    <font>
      <b/>
      <sz val="16"/>
      <color indexed="8"/>
      <name val="Times New Roman"/>
      <family val="1"/>
    </font>
    <font>
      <sz val="16"/>
      <color theme="1"/>
      <name val="Calibri"/>
      <family val="2"/>
    </font>
    <font>
      <sz val="16"/>
      <color indexed="8"/>
      <name val="Times New Roman"/>
      <family val="1"/>
    </font>
    <font>
      <b/>
      <sz val="12"/>
      <color indexed="8"/>
      <name val="Times New Roman"/>
      <family val="1"/>
    </font>
    <font>
      <b/>
      <sz val="11"/>
      <color indexed="8"/>
      <name val="Times New Roman"/>
      <family val="1"/>
    </font>
    <font>
      <sz val="12"/>
      <color indexed="8"/>
      <name val="Times New Roman"/>
      <family val="1"/>
    </font>
    <font>
      <b/>
      <sz val="16"/>
      <color theme="1"/>
      <name val="Times New Roman"/>
      <family val="1"/>
    </font>
    <font>
      <sz val="16"/>
      <color rgb="FF000000"/>
      <name val="Times New Roman"/>
      <family val="1"/>
    </font>
    <font>
      <sz val="16"/>
      <color theme="1"/>
      <name val="Calibri"/>
      <family val="2"/>
      <scheme val="minor"/>
    </font>
    <font>
      <sz val="12"/>
      <color theme="1"/>
      <name val="Times New Roman"/>
      <family val="1"/>
    </font>
  </fonts>
  <fills count="5">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2" fillId="0" borderId="0"/>
    <xf numFmtId="0" fontId="1" fillId="0" borderId="0"/>
  </cellStyleXfs>
  <cellXfs count="184">
    <xf numFmtId="0" fontId="0" fillId="0" borderId="0" xfId="0"/>
    <xf numFmtId="0" fontId="5" fillId="0" borderId="1" xfId="0" applyFont="1" applyBorder="1" applyAlignment="1">
      <alignment horizontal="center" vertical="top" wrapText="1"/>
    </xf>
    <xf numFmtId="0" fontId="4" fillId="0" borderId="0" xfId="0" applyFont="1" applyAlignment="1">
      <alignment vertical="top"/>
    </xf>
    <xf numFmtId="0" fontId="5" fillId="0" borderId="10" xfId="0" applyFont="1" applyBorder="1" applyAlignment="1">
      <alignment vertical="top" wrapText="1"/>
    </xf>
    <xf numFmtId="0" fontId="5" fillId="4" borderId="2" xfId="0" applyFont="1" applyFill="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vertical="top" wrapText="1"/>
    </xf>
    <xf numFmtId="0" fontId="5" fillId="0" borderId="1" xfId="0" applyFont="1" applyBorder="1" applyAlignment="1">
      <alignment vertical="top"/>
    </xf>
    <xf numFmtId="0" fontId="4" fillId="0" borderId="0" xfId="0" applyFont="1" applyAlignment="1">
      <alignment horizontal="center" vertical="top"/>
    </xf>
    <xf numFmtId="0" fontId="7" fillId="0" borderId="0" xfId="0" applyFont="1" applyAlignment="1">
      <alignment vertical="center"/>
    </xf>
    <xf numFmtId="0" fontId="5"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center" vertical="top" wrapText="1"/>
    </xf>
    <xf numFmtId="0" fontId="5" fillId="0" borderId="8" xfId="0" applyFont="1" applyBorder="1" applyAlignment="1">
      <alignment vertical="top" wrapText="1"/>
    </xf>
    <xf numFmtId="0" fontId="5" fillId="0" borderId="5" xfId="0" applyFont="1" applyBorder="1" applyAlignment="1">
      <alignment horizontal="center" vertical="top" wrapText="1"/>
    </xf>
    <xf numFmtId="0" fontId="5" fillId="4" borderId="1" xfId="0"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vertical="top" wrapText="1"/>
    </xf>
    <xf numFmtId="1" fontId="6" fillId="0" borderId="1" xfId="1" applyNumberFormat="1" applyFont="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horizontal="center" vertical="top"/>
    </xf>
    <xf numFmtId="1" fontId="9" fillId="0" borderId="1" xfId="2" applyNumberFormat="1" applyFont="1" applyBorder="1" applyAlignment="1">
      <alignment horizontal="center" vertical="top" wrapText="1"/>
    </xf>
    <xf numFmtId="1" fontId="10" fillId="0" borderId="1" xfId="2" applyNumberFormat="1" applyFont="1" applyBorder="1" applyAlignment="1">
      <alignment horizontal="center" vertical="top" wrapText="1"/>
    </xf>
    <xf numFmtId="1" fontId="11" fillId="0" borderId="1" xfId="0"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1" fontId="8" fillId="4" borderId="1" xfId="2" applyNumberFormat="1" applyFont="1" applyFill="1" applyBorder="1" applyAlignment="1">
      <alignment horizontal="center" vertical="center" wrapText="1"/>
    </xf>
    <xf numFmtId="14" fontId="5" fillId="4" borderId="1" xfId="0" applyNumberFormat="1" applyFont="1" applyFill="1" applyBorder="1" applyAlignment="1">
      <alignment horizontal="left" vertical="top" wrapText="1"/>
    </xf>
    <xf numFmtId="9" fontId="5" fillId="4" borderId="1" xfId="1" applyNumberFormat="1" applyFont="1" applyFill="1" applyBorder="1" applyAlignment="1" applyProtection="1">
      <alignment horizontal="center" vertical="center" wrapText="1"/>
      <protection hidden="1"/>
    </xf>
    <xf numFmtId="0" fontId="3" fillId="0" borderId="0" xfId="0" applyFont="1" applyAlignment="1">
      <alignment horizontal="center" vertical="top" wrapText="1"/>
    </xf>
    <xf numFmtId="0" fontId="5" fillId="4" borderId="1" xfId="1" applyFont="1" applyFill="1" applyBorder="1" applyAlignment="1" applyProtection="1">
      <alignment horizontal="center" vertical="center" wrapText="1"/>
      <protection hidden="1"/>
    </xf>
    <xf numFmtId="0" fontId="4" fillId="0" borderId="22" xfId="1" applyFont="1" applyBorder="1" applyProtection="1">
      <protection hidden="1"/>
    </xf>
    <xf numFmtId="0" fontId="4" fillId="0" borderId="23" xfId="1" applyFont="1" applyBorder="1" applyProtection="1">
      <protection hidden="1"/>
    </xf>
    <xf numFmtId="0" fontId="4" fillId="0" borderId="0" xfId="1" applyFont="1" applyProtection="1">
      <protection hidden="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13" fillId="0" borderId="0" xfId="0" applyFont="1" applyProtection="1">
      <protection hidden="1"/>
    </xf>
    <xf numFmtId="0" fontId="4" fillId="0" borderId="23" xfId="1" applyFont="1" applyBorder="1"/>
    <xf numFmtId="0" fontId="13" fillId="0" borderId="23" xfId="0" applyFont="1" applyBorder="1" applyProtection="1">
      <protection hidden="1"/>
    </xf>
    <xf numFmtId="1" fontId="14" fillId="0" borderId="23" xfId="0" applyNumberFormat="1" applyFont="1" applyBorder="1"/>
    <xf numFmtId="1" fontId="14" fillId="0" borderId="23" xfId="0" applyNumberFormat="1" applyFont="1" applyBorder="1" applyAlignment="1">
      <alignment horizontal="right"/>
    </xf>
    <xf numFmtId="0" fontId="13" fillId="0" borderId="17" xfId="0" applyFont="1" applyBorder="1" applyProtection="1">
      <protection hidden="1"/>
    </xf>
    <xf numFmtId="1" fontId="14" fillId="0" borderId="24" xfId="0" applyNumberFormat="1" applyFont="1" applyBorder="1"/>
    <xf numFmtId="0" fontId="12" fillId="0" borderId="3" xfId="0" applyFont="1" applyBorder="1" applyAlignment="1">
      <alignment vertical="top" wrapText="1"/>
    </xf>
    <xf numFmtId="0" fontId="5" fillId="0" borderId="1" xfId="1" applyFont="1" applyBorder="1" applyAlignment="1" applyProtection="1">
      <alignment vertical="top" wrapText="1"/>
      <protection locked="0"/>
    </xf>
    <xf numFmtId="0" fontId="15" fillId="0" borderId="0" xfId="1" applyFont="1"/>
    <xf numFmtId="0" fontId="12" fillId="0" borderId="1" xfId="0" applyFont="1" applyBorder="1" applyAlignment="1">
      <alignment horizontal="center" vertical="top" wrapText="1"/>
    </xf>
    <xf numFmtId="9" fontId="5" fillId="4" borderId="1" xfId="1" applyNumberFormat="1" applyFont="1" applyFill="1" applyBorder="1" applyAlignment="1" applyProtection="1">
      <alignment horizontal="center" vertical="center" wrapText="1"/>
      <protection hidden="1"/>
    </xf>
    <xf numFmtId="0" fontId="5" fillId="0" borderId="1"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3" xfId="1" applyFont="1" applyBorder="1" applyAlignment="1" applyProtection="1">
      <alignment horizontal="center" vertical="top" wrapText="1"/>
      <protection locked="0"/>
    </xf>
    <xf numFmtId="0" fontId="5" fillId="0" borderId="5" xfId="1" applyFont="1" applyBorder="1" applyAlignment="1" applyProtection="1">
      <alignment horizontal="center" vertical="top" wrapText="1"/>
      <protection locked="0"/>
    </xf>
    <xf numFmtId="0" fontId="3" fillId="0" borderId="12" xfId="1" applyFont="1" applyBorder="1" applyAlignment="1" applyProtection="1">
      <alignment horizontal="center" vertical="top" wrapText="1"/>
      <protection locked="0"/>
    </xf>
    <xf numFmtId="0" fontId="3" fillId="0" borderId="0" xfId="1" applyFont="1" applyAlignment="1" applyProtection="1">
      <alignment horizontal="center" vertical="top" wrapText="1"/>
      <protection locked="0"/>
    </xf>
    <xf numFmtId="0" fontId="3" fillId="0" borderId="13" xfId="1" applyFont="1" applyBorder="1" applyAlignment="1" applyProtection="1">
      <alignment horizontal="center" vertical="top" wrapText="1"/>
      <protection locked="0"/>
    </xf>
    <xf numFmtId="0" fontId="3" fillId="0" borderId="14" xfId="1" applyFont="1" applyBorder="1" applyAlignment="1" applyProtection="1">
      <alignment horizontal="center" vertical="top" wrapText="1"/>
      <protection locked="0"/>
    </xf>
    <xf numFmtId="0" fontId="3" fillId="0" borderId="9" xfId="1" applyFont="1" applyBorder="1" applyAlignment="1" applyProtection="1">
      <alignment horizontal="center" vertical="top" wrapText="1"/>
      <protection locked="0"/>
    </xf>
    <xf numFmtId="0" fontId="3" fillId="0" borderId="15" xfId="1" applyFont="1" applyBorder="1" applyAlignment="1" applyProtection="1">
      <alignment horizontal="center" vertical="top" wrapText="1"/>
      <protection locked="0"/>
    </xf>
    <xf numFmtId="0" fontId="3" fillId="2" borderId="1" xfId="0" applyFont="1" applyFill="1" applyBorder="1" applyAlignment="1">
      <alignment horizontal="center" vertical="top"/>
    </xf>
    <xf numFmtId="0" fontId="5"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17" fontId="5" fillId="4" borderId="2" xfId="0" applyNumberFormat="1" applyFont="1" applyFill="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5" fillId="0" borderId="8" xfId="0" applyFont="1" applyBorder="1" applyAlignment="1">
      <alignment vertical="top" wrapText="1"/>
    </xf>
    <xf numFmtId="0" fontId="5" fillId="4" borderId="8"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5" fillId="0" borderId="1" xfId="0" applyFont="1" applyBorder="1" applyAlignment="1">
      <alignment vertical="top" wrapText="1"/>
    </xf>
    <xf numFmtId="0" fontId="5" fillId="4" borderId="1" xfId="0" applyFont="1" applyFill="1" applyBorder="1" applyAlignment="1">
      <alignment vertical="top" wrapText="1"/>
    </xf>
    <xf numFmtId="0" fontId="5" fillId="4" borderId="3" xfId="0" applyFont="1" applyFill="1" applyBorder="1" applyAlignment="1">
      <alignment horizontal="left" vertical="top" wrapText="1"/>
    </xf>
    <xf numFmtId="0" fontId="3" fillId="2" borderId="8" xfId="0" applyFont="1" applyFill="1" applyBorder="1" applyAlignment="1">
      <alignment horizontal="center" vertical="top"/>
    </xf>
    <xf numFmtId="0" fontId="3"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0" borderId="1" xfId="0" applyFont="1" applyBorder="1" applyAlignment="1">
      <alignment horizontal="left" vertical="top"/>
    </xf>
    <xf numFmtId="0" fontId="5" fillId="2" borderId="1" xfId="0" applyFont="1" applyFill="1" applyBorder="1" applyAlignment="1">
      <alignment horizontal="center" vertical="top"/>
    </xf>
    <xf numFmtId="0" fontId="5" fillId="4" borderId="1" xfId="1" applyFont="1" applyFill="1" applyBorder="1" applyAlignment="1" applyProtection="1">
      <alignment horizontal="center" vertical="center" wrapText="1"/>
      <protection hidden="1"/>
    </xf>
    <xf numFmtId="9" fontId="3" fillId="4" borderId="1" xfId="1" applyNumberFormat="1" applyFont="1" applyFill="1" applyBorder="1" applyAlignment="1" applyProtection="1">
      <alignment horizontal="left" vertical="top" wrapText="1"/>
      <protection hidden="1"/>
    </xf>
    <xf numFmtId="1" fontId="5" fillId="4" borderId="1" xfId="1" applyNumberFormat="1" applyFont="1" applyFill="1" applyBorder="1" applyAlignment="1" applyProtection="1">
      <alignment horizontal="center" vertical="center" wrapText="1"/>
      <protection hidden="1"/>
    </xf>
    <xf numFmtId="9" fontId="5" fillId="4" borderId="1" xfId="1" applyNumberFormat="1" applyFont="1" applyFill="1" applyBorder="1" applyAlignment="1" applyProtection="1">
      <alignment horizontal="center" vertical="center"/>
      <protection hidden="1"/>
    </xf>
    <xf numFmtId="1" fontId="8" fillId="4" borderId="2" xfId="2" applyNumberFormat="1" applyFont="1" applyFill="1" applyBorder="1" applyAlignment="1">
      <alignment horizontal="center" vertical="center" wrapText="1"/>
    </xf>
    <xf numFmtId="1" fontId="8" fillId="4" borderId="5" xfId="2" applyNumberFormat="1" applyFont="1" applyFill="1" applyBorder="1" applyAlignment="1">
      <alignment horizontal="center" vertical="center" wrapText="1"/>
    </xf>
    <xf numFmtId="1" fontId="6" fillId="0" borderId="1" xfId="1" applyNumberFormat="1" applyFont="1" applyBorder="1" applyAlignment="1">
      <alignment horizontal="center" vertical="top" wrapText="1"/>
    </xf>
    <xf numFmtId="1" fontId="6" fillId="0" borderId="2" xfId="1" applyNumberFormat="1" applyFont="1" applyBorder="1" applyAlignment="1">
      <alignment horizontal="center" vertical="top" wrapText="1"/>
    </xf>
    <xf numFmtId="1" fontId="6" fillId="0" borderId="5" xfId="1" applyNumberFormat="1" applyFont="1" applyBorder="1" applyAlignment="1">
      <alignment horizontal="center" vertical="top" wrapText="1"/>
    </xf>
    <xf numFmtId="1" fontId="6" fillId="4" borderId="1" xfId="2" applyNumberFormat="1" applyFont="1" applyFill="1" applyBorder="1" applyAlignment="1">
      <alignment horizontal="center" vertical="center" wrapText="1"/>
    </xf>
    <xf numFmtId="2" fontId="5" fillId="4" borderId="2" xfId="0" applyNumberFormat="1" applyFont="1" applyFill="1" applyBorder="1" applyAlignment="1">
      <alignment horizontal="left" vertical="top" wrapText="1"/>
    </xf>
    <xf numFmtId="2" fontId="5" fillId="4" borderId="5" xfId="0" applyNumberFormat="1" applyFont="1" applyFill="1" applyBorder="1" applyAlignment="1">
      <alignment horizontal="left" vertical="top" wrapText="1"/>
    </xf>
    <xf numFmtId="2" fontId="5" fillId="4" borderId="1" xfId="0" applyNumberFormat="1" applyFont="1" applyFill="1" applyBorder="1" applyAlignment="1">
      <alignment horizontal="left" vertical="top" wrapText="1"/>
    </xf>
    <xf numFmtId="1" fontId="8" fillId="4" borderId="3" xfId="2" applyNumberFormat="1" applyFont="1" applyFill="1" applyBorder="1" applyAlignment="1">
      <alignment horizontal="center" vertical="center" wrapText="1"/>
    </xf>
    <xf numFmtId="1" fontId="8" fillId="4" borderId="7" xfId="2" applyNumberFormat="1" applyFont="1" applyFill="1" applyBorder="1" applyAlignment="1">
      <alignment horizontal="center" vertical="center" wrapText="1"/>
    </xf>
    <xf numFmtId="1" fontId="8" fillId="4" borderId="11" xfId="2" applyNumberFormat="1" applyFont="1" applyFill="1" applyBorder="1" applyAlignment="1">
      <alignment horizontal="center" vertical="center" wrapText="1"/>
    </xf>
    <xf numFmtId="1" fontId="8" fillId="4" borderId="12" xfId="2" applyNumberFormat="1" applyFont="1" applyFill="1" applyBorder="1" applyAlignment="1">
      <alignment horizontal="center" vertical="center" wrapText="1"/>
    </xf>
    <xf numFmtId="1" fontId="8" fillId="4" borderId="13" xfId="2" applyNumberFormat="1" applyFont="1" applyFill="1" applyBorder="1" applyAlignment="1">
      <alignment horizontal="center" vertical="center" wrapText="1"/>
    </xf>
    <xf numFmtId="1" fontId="8" fillId="4" borderId="14" xfId="2" applyNumberFormat="1" applyFont="1" applyFill="1" applyBorder="1" applyAlignment="1">
      <alignment horizontal="center" vertical="center" wrapText="1"/>
    </xf>
    <xf numFmtId="1" fontId="8" fillId="4" borderId="15" xfId="2" applyNumberFormat="1" applyFont="1" applyFill="1" applyBorder="1" applyAlignment="1">
      <alignment horizontal="center" vertical="center" wrapText="1"/>
    </xf>
    <xf numFmtId="1" fontId="6" fillId="4" borderId="2" xfId="2" applyNumberFormat="1" applyFont="1" applyFill="1" applyBorder="1" applyAlignment="1">
      <alignment horizontal="center" vertical="center" wrapText="1"/>
    </xf>
    <xf numFmtId="1" fontId="6" fillId="4" borderId="3" xfId="2" applyNumberFormat="1" applyFont="1" applyFill="1" applyBorder="1" applyAlignment="1">
      <alignment horizontal="center" vertical="center" wrapText="1"/>
    </xf>
    <xf numFmtId="1" fontId="6" fillId="4" borderId="5" xfId="2" applyNumberFormat="1" applyFont="1" applyFill="1" applyBorder="1" applyAlignment="1">
      <alignment horizontal="center" vertical="center" wrapText="1"/>
    </xf>
    <xf numFmtId="14" fontId="5" fillId="3" borderId="2" xfId="0" applyNumberFormat="1" applyFont="1" applyFill="1" applyBorder="1" applyAlignment="1">
      <alignment horizontal="left" vertical="top" wrapText="1"/>
    </xf>
    <xf numFmtId="14" fontId="5" fillId="3" borderId="3" xfId="0" applyNumberFormat="1" applyFont="1" applyFill="1" applyBorder="1" applyAlignment="1">
      <alignment horizontal="left" vertical="top" wrapText="1"/>
    </xf>
    <xf numFmtId="14" fontId="5" fillId="3" borderId="5" xfId="0" applyNumberFormat="1"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3"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4" borderId="7"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4" borderId="0" xfId="0" applyFont="1" applyFill="1" applyAlignment="1">
      <alignment horizontal="center" vertical="top" wrapText="1"/>
    </xf>
    <xf numFmtId="0" fontId="5" fillId="4" borderId="13" xfId="0" applyFont="1" applyFill="1" applyBorder="1" applyAlignment="1">
      <alignment horizontal="center" vertical="top" wrapText="1"/>
    </xf>
    <xf numFmtId="0" fontId="5" fillId="4" borderId="14"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9" fontId="3" fillId="4" borderId="1" xfId="1" applyNumberFormat="1" applyFont="1" applyFill="1" applyBorder="1" applyAlignment="1" applyProtection="1">
      <alignment horizontal="center" vertical="center" wrapText="1"/>
      <protection hidden="1"/>
    </xf>
    <xf numFmtId="1" fontId="9" fillId="0" borderId="1" xfId="2" applyNumberFormat="1" applyFont="1" applyBorder="1" applyAlignment="1">
      <alignment horizontal="center" vertical="top" wrapText="1"/>
    </xf>
    <xf numFmtId="1" fontId="9" fillId="0" borderId="2" xfId="2" applyNumberFormat="1" applyFont="1" applyBorder="1" applyAlignment="1">
      <alignment horizontal="center" vertical="top" wrapText="1"/>
    </xf>
    <xf numFmtId="1" fontId="9" fillId="0" borderId="5" xfId="2" applyNumberFormat="1" applyFont="1" applyBorder="1" applyAlignment="1">
      <alignment horizontal="center" vertical="top"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7"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 fontId="11" fillId="0" borderId="13" xfId="0" applyNumberFormat="1" applyFont="1" applyBorder="1" applyAlignment="1">
      <alignment horizontal="center" vertical="center" wrapText="1"/>
    </xf>
    <xf numFmtId="1" fontId="11" fillId="0" borderId="14" xfId="0" applyNumberFormat="1" applyFont="1" applyBorder="1" applyAlignment="1">
      <alignment horizontal="center" vertical="center" wrapText="1"/>
    </xf>
    <xf numFmtId="1" fontId="11" fillId="0" borderId="15" xfId="0" applyNumberFormat="1" applyFont="1" applyBorder="1" applyAlignment="1">
      <alignment horizontal="center" vertical="center" wrapText="1"/>
    </xf>
    <xf numFmtId="1" fontId="11" fillId="0" borderId="2" xfId="2" applyNumberFormat="1" applyFont="1" applyBorder="1" applyAlignment="1">
      <alignment horizontal="center" vertical="center" wrapText="1"/>
    </xf>
    <xf numFmtId="1" fontId="11" fillId="0" borderId="5" xfId="2" applyNumberFormat="1" applyFont="1" applyBorder="1" applyAlignment="1">
      <alignment horizontal="center" vertical="center" wrapText="1"/>
    </xf>
    <xf numFmtId="1" fontId="11" fillId="0" borderId="7" xfId="2" applyNumberFormat="1" applyFont="1" applyBorder="1" applyAlignment="1">
      <alignment horizontal="center" vertical="center" wrapText="1"/>
    </xf>
    <xf numFmtId="1" fontId="11" fillId="0" borderId="11" xfId="2" applyNumberFormat="1" applyFont="1" applyBorder="1" applyAlignment="1">
      <alignment horizontal="center" vertical="center" wrapText="1"/>
    </xf>
    <xf numFmtId="1" fontId="11" fillId="0" borderId="12" xfId="2" applyNumberFormat="1" applyFont="1" applyBorder="1" applyAlignment="1">
      <alignment horizontal="center" vertical="center" wrapText="1"/>
    </xf>
    <xf numFmtId="1" fontId="11" fillId="0" borderId="13" xfId="2" applyNumberFormat="1" applyFont="1" applyBorder="1" applyAlignment="1">
      <alignment horizontal="center" vertical="center" wrapText="1"/>
    </xf>
    <xf numFmtId="1" fontId="11" fillId="0" borderId="14" xfId="2" applyNumberFormat="1" applyFont="1" applyBorder="1" applyAlignment="1">
      <alignment horizontal="center" vertical="center" wrapText="1"/>
    </xf>
    <xf numFmtId="1" fontId="11" fillId="0" borderId="15" xfId="2" applyNumberFormat="1" applyFont="1" applyBorder="1" applyAlignment="1">
      <alignment horizontal="center" vertical="center" wrapText="1"/>
    </xf>
    <xf numFmtId="1" fontId="9"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xf>
    <xf numFmtId="1" fontId="9" fillId="0" borderId="2" xfId="2" applyNumberFormat="1" applyFont="1" applyBorder="1" applyAlignment="1">
      <alignment horizontal="center" vertical="center" wrapText="1"/>
    </xf>
    <xf numFmtId="1" fontId="9" fillId="0" borderId="3" xfId="2" applyNumberFormat="1" applyFont="1" applyBorder="1" applyAlignment="1">
      <alignment horizontal="center" vertical="center" wrapText="1"/>
    </xf>
    <xf numFmtId="1" fontId="9" fillId="0" borderId="5" xfId="2" applyNumberFormat="1" applyFont="1" applyBorder="1" applyAlignment="1">
      <alignment horizontal="center" vertical="center" wrapText="1"/>
    </xf>
    <xf numFmtId="1" fontId="11" fillId="0" borderId="2" xfId="2" applyNumberFormat="1" applyFont="1" applyBorder="1" applyAlignment="1">
      <alignment horizontal="center" vertical="center"/>
    </xf>
    <xf numFmtId="1" fontId="11" fillId="0" borderId="3" xfId="2" applyNumberFormat="1" applyFont="1" applyBorder="1" applyAlignment="1">
      <alignment horizontal="center" vertical="center"/>
    </xf>
    <xf numFmtId="14" fontId="4" fillId="0" borderId="0" xfId="0" applyNumberFormat="1" applyFont="1" applyAlignment="1">
      <alignment vertical="top"/>
    </xf>
  </cellXfs>
  <cellStyles count="3">
    <cellStyle name="Normal" xfId="0" builtinId="0"/>
    <cellStyle name="Normal 3" xfId="1" xr:uid="{00000000-0005-0000-0000-000001000000}"/>
    <cellStyle name="Normal 3 2" xfId="2" xr:uid="{00000000-0005-0000-0000-000002000000}"/>
  </cellStyles>
  <dxfs count="0"/>
  <tableStyles count="0" defaultTableStyle="TableStyleMedium9" defaultPivotStyle="PivotStyleLight16"/>
  <colors>
    <mruColors>
      <color rgb="FFFF0066"/>
      <color rgb="FFFEF2E8"/>
      <color rgb="FFCC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337398</xdr:colOff>
      <xdr:row>280</xdr:row>
      <xdr:rowOff>271794</xdr:rowOff>
    </xdr:from>
    <xdr:to>
      <xdr:col>4</xdr:col>
      <xdr:colOff>1998571</xdr:colOff>
      <xdr:row>286</xdr:row>
      <xdr:rowOff>159668</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37398" y="102173606"/>
          <a:ext cx="4753997" cy="2792440"/>
        </a:xfrm>
        <a:prstGeom prst="rect">
          <a:avLst/>
        </a:prstGeom>
        <a:ln>
          <a:solidFill>
            <a:schemeClr val="tx1"/>
          </a:solidFill>
        </a:ln>
      </xdr:spPr>
    </xdr:pic>
    <xdr:clientData/>
  </xdr:twoCellAnchor>
  <xdr:twoCellAnchor editAs="oneCell">
    <xdr:from>
      <xdr:col>5</xdr:col>
      <xdr:colOff>107091</xdr:colOff>
      <xdr:row>280</xdr:row>
      <xdr:rowOff>199161</xdr:rowOff>
    </xdr:from>
    <xdr:to>
      <xdr:col>8</xdr:col>
      <xdr:colOff>1290918</xdr:colOff>
      <xdr:row>286</xdr:row>
      <xdr:rowOff>165800</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288691" y="102100973"/>
          <a:ext cx="4751780" cy="2871205"/>
        </a:xfrm>
        <a:prstGeom prst="rect">
          <a:avLst/>
        </a:prstGeom>
        <a:ln>
          <a:solidFill>
            <a:schemeClr val="tx1"/>
          </a:solidFill>
        </a:ln>
      </xdr:spPr>
    </xdr:pic>
    <xdr:clientData/>
  </xdr:twoCellAnchor>
  <xdr:twoCellAnchor>
    <xdr:from>
      <xdr:col>2</xdr:col>
      <xdr:colOff>460954</xdr:colOff>
      <xdr:row>267</xdr:row>
      <xdr:rowOff>251012</xdr:rowOff>
    </xdr:from>
    <xdr:to>
      <xdr:col>7</xdr:col>
      <xdr:colOff>367947</xdr:colOff>
      <xdr:row>277</xdr:row>
      <xdr:rowOff>591671</xdr:rowOff>
    </xdr:to>
    <xdr:grpSp>
      <xdr:nvGrpSpPr>
        <xdr:cNvPr id="36" name="Group 35">
          <a:extLst>
            <a:ext uri="{FF2B5EF4-FFF2-40B4-BE49-F238E27FC236}">
              <a16:creationId xmlns:a16="http://schemas.microsoft.com/office/drawing/2014/main" id="{A625301D-2073-8F17-CEB4-1626830BF03C}"/>
            </a:ext>
          </a:extLst>
        </xdr:cNvPr>
        <xdr:cNvGrpSpPr/>
      </xdr:nvGrpSpPr>
      <xdr:grpSpPr>
        <a:xfrm>
          <a:off x="2191142" y="43317459"/>
          <a:ext cx="5644405" cy="7485530"/>
          <a:chOff x="-225817" y="4572000"/>
          <a:chExt cx="4720800" cy="5687096"/>
        </a:xfrm>
      </xdr:grpSpPr>
      <xdr:pic>
        <xdr:nvPicPr>
          <xdr:cNvPr id="37" name="Picture 36">
            <a:extLst>
              <a:ext uri="{FF2B5EF4-FFF2-40B4-BE49-F238E27FC236}">
                <a16:creationId xmlns:a16="http://schemas.microsoft.com/office/drawing/2014/main" id="{2237FD8E-06CD-4E50-A2BD-F89EF6312178}"/>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t="1" b="4469"/>
          <a:stretch/>
        </xdr:blipFill>
        <xdr:spPr bwMode="auto">
          <a:xfrm>
            <a:off x="754744" y="9381916"/>
            <a:ext cx="972543" cy="8771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a:extLst>
              <a:ext uri="{FF2B5EF4-FFF2-40B4-BE49-F238E27FC236}">
                <a16:creationId xmlns:a16="http://schemas.microsoft.com/office/drawing/2014/main" id="{30065D62-A2FA-4B78-9B78-D7806CF7FC71}"/>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b="7270"/>
          <a:stretch/>
        </xdr:blipFill>
        <xdr:spPr bwMode="auto">
          <a:xfrm>
            <a:off x="-225817" y="4572000"/>
            <a:ext cx="4720800" cy="31292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a:extLst>
              <a:ext uri="{FF2B5EF4-FFF2-40B4-BE49-F238E27FC236}">
                <a16:creationId xmlns:a16="http://schemas.microsoft.com/office/drawing/2014/main" id="{053214C6-758F-4A4C-AE86-9A48C7039ED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832747" y="9381916"/>
            <a:ext cx="1774399" cy="8771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a:extLst>
              <a:ext uri="{FF2B5EF4-FFF2-40B4-BE49-F238E27FC236}">
                <a16:creationId xmlns:a16="http://schemas.microsoft.com/office/drawing/2014/main" id="{0C077C8F-7B03-44B3-9166-8CF09027F519}"/>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364946" y="7773392"/>
            <a:ext cx="2791062" cy="1515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a:extLst>
              <a:ext uri="{FF2B5EF4-FFF2-40B4-BE49-F238E27FC236}">
                <a16:creationId xmlns:a16="http://schemas.microsoft.com/office/drawing/2014/main" id="{04C97BF4-ED15-4D0D-B127-0DA1015CBFFD}"/>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30938" y="7773392"/>
            <a:ext cx="1150128" cy="1515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4" name="Rectangle 43">
            <a:extLst>
              <a:ext uri="{FF2B5EF4-FFF2-40B4-BE49-F238E27FC236}">
                <a16:creationId xmlns:a16="http://schemas.microsoft.com/office/drawing/2014/main" id="{CF2641B2-D1D3-4BD9-95DF-D7C1274F8908}"/>
              </a:ext>
            </a:extLst>
          </xdr:cNvPr>
          <xdr:cNvSpPr/>
        </xdr:nvSpPr>
        <xdr:spPr>
          <a:xfrm>
            <a:off x="414083" y="5658951"/>
            <a:ext cx="0" cy="3526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45" name="Rectangle 44">
            <a:extLst>
              <a:ext uri="{FF2B5EF4-FFF2-40B4-BE49-F238E27FC236}">
                <a16:creationId xmlns:a16="http://schemas.microsoft.com/office/drawing/2014/main" id="{2053F427-5CB7-4003-B84A-F4409FBB7B04}"/>
              </a:ext>
            </a:extLst>
          </xdr:cNvPr>
          <xdr:cNvSpPr/>
        </xdr:nvSpPr>
        <xdr:spPr>
          <a:xfrm>
            <a:off x="662670" y="4903773"/>
            <a:ext cx="270791" cy="35593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46" name="Rectangle 45">
            <a:extLst>
              <a:ext uri="{FF2B5EF4-FFF2-40B4-BE49-F238E27FC236}">
                <a16:creationId xmlns:a16="http://schemas.microsoft.com/office/drawing/2014/main" id="{48712FE0-3984-43E3-817A-B3331AC65E6A}"/>
              </a:ext>
            </a:extLst>
          </xdr:cNvPr>
          <xdr:cNvSpPr/>
        </xdr:nvSpPr>
        <xdr:spPr>
          <a:xfrm>
            <a:off x="1639200" y="5612396"/>
            <a:ext cx="0" cy="3526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a:t>
            </a:r>
            <a:endParaRPr lang="en-IN" b="1">
              <a:solidFill>
                <a:srgbClr val="FF0000"/>
              </a:solidFill>
            </a:endParaRPr>
          </a:p>
        </xdr:txBody>
      </xdr:sp>
      <xdr:sp macro="" textlink="">
        <xdr:nvSpPr>
          <xdr:cNvPr id="47" name="Rectangle 46">
            <a:extLst>
              <a:ext uri="{FF2B5EF4-FFF2-40B4-BE49-F238E27FC236}">
                <a16:creationId xmlns:a16="http://schemas.microsoft.com/office/drawing/2014/main" id="{2F09DF74-C7E5-4ABE-8C60-B6EA79FDC857}"/>
              </a:ext>
            </a:extLst>
          </xdr:cNvPr>
          <xdr:cNvSpPr/>
        </xdr:nvSpPr>
        <xdr:spPr>
          <a:xfrm>
            <a:off x="2016003" y="5218750"/>
            <a:ext cx="1107283" cy="3526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4</a:t>
            </a:r>
            <a:endParaRPr lang="en-IN" b="1">
              <a:solidFill>
                <a:srgbClr val="FF0000"/>
              </a:solidFill>
            </a:endParaRPr>
          </a:p>
        </xdr:txBody>
      </xdr:sp>
      <xdr:sp macro="" textlink="">
        <xdr:nvSpPr>
          <xdr:cNvPr id="48" name="Rectangle 47">
            <a:extLst>
              <a:ext uri="{FF2B5EF4-FFF2-40B4-BE49-F238E27FC236}">
                <a16:creationId xmlns:a16="http://schemas.microsoft.com/office/drawing/2014/main" id="{7B2DA0D2-E21D-4D17-ACD7-D6D809CE186F}"/>
              </a:ext>
            </a:extLst>
          </xdr:cNvPr>
          <xdr:cNvSpPr/>
        </xdr:nvSpPr>
        <xdr:spPr>
          <a:xfrm>
            <a:off x="2730110" y="5259710"/>
            <a:ext cx="1004606" cy="3526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a:t>
            </a:r>
            <a:endParaRPr lang="en-IN" b="1">
              <a:solidFill>
                <a:srgbClr val="FF0000"/>
              </a:solidFill>
            </a:endParaRPr>
          </a:p>
        </xdr:txBody>
      </xdr:sp>
      <xdr:sp macro="" textlink="">
        <xdr:nvSpPr>
          <xdr:cNvPr id="49" name="Rectangle 48">
            <a:extLst>
              <a:ext uri="{FF2B5EF4-FFF2-40B4-BE49-F238E27FC236}">
                <a16:creationId xmlns:a16="http://schemas.microsoft.com/office/drawing/2014/main" id="{C369E214-EEE9-495A-A3FA-1BDD812DFE78}"/>
              </a:ext>
            </a:extLst>
          </xdr:cNvPr>
          <xdr:cNvSpPr/>
        </xdr:nvSpPr>
        <xdr:spPr>
          <a:xfrm>
            <a:off x="3803949" y="5259710"/>
            <a:ext cx="484066" cy="3526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a:t>
            </a:r>
            <a:endParaRPr lang="en-IN" b="1">
              <a:solidFill>
                <a:srgbClr val="FF0000"/>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6"/>
  <sheetViews>
    <sheetView tabSelected="1" view="pageBreakPreview" topLeftCell="A268" zoomScale="85" zoomScaleNormal="85" zoomScaleSheetLayoutView="85" zoomScalePageLayoutView="55" workbookViewId="0">
      <selection activeCell="L270" sqref="L270"/>
    </sheetView>
  </sheetViews>
  <sheetFormatPr defaultColWidth="9.109375" defaultRowHeight="17.100000000000001" customHeight="1" x14ac:dyDescent="0.3"/>
  <cols>
    <col min="1" max="1" width="23.88671875" style="2" customWidth="1"/>
    <col min="2" max="2" width="1.33203125" style="2" customWidth="1"/>
    <col min="3" max="3" width="18.44140625" style="2" customWidth="1"/>
    <col min="4" max="4" width="1.44140625" style="10" customWidth="1"/>
    <col min="5" max="5" width="30.44140625" style="2" customWidth="1"/>
    <col min="6" max="6" width="31.88671875" style="2" customWidth="1"/>
    <col min="7" max="7" width="1.44140625" style="2" customWidth="1"/>
    <col min="8" max="8" width="18.6640625" style="2" customWidth="1"/>
    <col min="9" max="9" width="22.33203125" style="2" customWidth="1"/>
    <col min="10" max="12" width="9.109375" style="2"/>
    <col min="13" max="15" width="15.5546875" style="2" bestFit="1" customWidth="1"/>
    <col min="16" max="16384" width="9.109375" style="2"/>
  </cols>
  <sheetData>
    <row r="1" spans="1:15" ht="21" x14ac:dyDescent="0.3">
      <c r="A1" s="71" t="s">
        <v>39</v>
      </c>
      <c r="B1" s="72"/>
      <c r="C1" s="72"/>
      <c r="D1" s="72"/>
      <c r="E1" s="72"/>
      <c r="F1" s="72"/>
      <c r="G1" s="72"/>
      <c r="H1" s="72"/>
      <c r="I1" s="73"/>
    </row>
    <row r="2" spans="1:15" ht="60.75" customHeight="1" x14ac:dyDescent="0.3">
      <c r="A2" s="74" t="s">
        <v>9</v>
      </c>
      <c r="B2" s="74"/>
      <c r="C2" s="74"/>
      <c r="D2" s="3" t="s">
        <v>4</v>
      </c>
      <c r="E2" s="75" t="s">
        <v>93</v>
      </c>
      <c r="F2" s="75"/>
      <c r="G2" s="60" t="s">
        <v>13</v>
      </c>
      <c r="H2" s="60"/>
      <c r="I2" s="28">
        <v>44814</v>
      </c>
    </row>
    <row r="3" spans="1:15" ht="40.5" customHeight="1" x14ac:dyDescent="0.3">
      <c r="A3" s="64" t="s">
        <v>40</v>
      </c>
      <c r="B3" s="65"/>
      <c r="C3" s="66"/>
      <c r="D3" s="18" t="s">
        <v>4</v>
      </c>
      <c r="E3" s="76" t="s">
        <v>146</v>
      </c>
      <c r="F3" s="77"/>
      <c r="G3" s="60" t="s">
        <v>222</v>
      </c>
      <c r="H3" s="60"/>
      <c r="I3" s="28">
        <v>44814</v>
      </c>
      <c r="M3" s="183">
        <v>44657</v>
      </c>
      <c r="N3" s="183">
        <f>M3+90</f>
        <v>44747</v>
      </c>
      <c r="O3" s="183">
        <v>44814</v>
      </c>
    </row>
    <row r="4" spans="1:15" ht="43.5" customHeight="1" x14ac:dyDescent="0.3">
      <c r="A4" s="64" t="s">
        <v>36</v>
      </c>
      <c r="B4" s="65"/>
      <c r="C4" s="66"/>
      <c r="D4" s="15" t="s">
        <v>4</v>
      </c>
      <c r="E4" s="62" t="s">
        <v>213</v>
      </c>
      <c r="F4" s="63"/>
      <c r="G4" s="60" t="s">
        <v>33</v>
      </c>
      <c r="H4" s="60"/>
      <c r="I4" s="28">
        <f>I2</f>
        <v>44814</v>
      </c>
      <c r="O4" s="2">
        <f>O3-N3</f>
        <v>67</v>
      </c>
    </row>
    <row r="5" spans="1:15" ht="21" x14ac:dyDescent="0.3">
      <c r="A5" s="59" t="s">
        <v>42</v>
      </c>
      <c r="B5" s="59"/>
      <c r="C5" s="59"/>
      <c r="D5" s="59"/>
      <c r="E5" s="59"/>
      <c r="F5" s="59"/>
      <c r="G5" s="59"/>
      <c r="H5" s="59"/>
      <c r="I5" s="81"/>
    </row>
    <row r="6" spans="1:15" ht="43.5" customHeight="1" x14ac:dyDescent="0.3">
      <c r="A6" s="78" t="s">
        <v>30</v>
      </c>
      <c r="B6" s="78"/>
      <c r="C6" s="78"/>
      <c r="D6" s="1" t="s">
        <v>4</v>
      </c>
      <c r="E6" s="19" t="s">
        <v>112</v>
      </c>
      <c r="F6" s="18" t="s">
        <v>35</v>
      </c>
      <c r="G6" s="1" t="s">
        <v>4</v>
      </c>
      <c r="H6" s="61" t="s">
        <v>214</v>
      </c>
      <c r="I6" s="61"/>
    </row>
    <row r="7" spans="1:15" ht="48" customHeight="1" x14ac:dyDescent="0.3">
      <c r="A7" s="78" t="s">
        <v>44</v>
      </c>
      <c r="B7" s="78"/>
      <c r="C7" s="78"/>
      <c r="D7" s="1" t="s">
        <v>4</v>
      </c>
      <c r="E7" s="4" t="s">
        <v>190</v>
      </c>
      <c r="F7" s="18" t="s">
        <v>45</v>
      </c>
      <c r="G7" s="1" t="s">
        <v>4</v>
      </c>
      <c r="H7" s="62" t="s">
        <v>190</v>
      </c>
      <c r="I7" s="63"/>
    </row>
    <row r="8" spans="1:15" ht="45.75" customHeight="1" x14ac:dyDescent="0.3">
      <c r="A8" s="78" t="s">
        <v>46</v>
      </c>
      <c r="B8" s="78"/>
      <c r="C8" s="78"/>
      <c r="D8" s="1" t="s">
        <v>4</v>
      </c>
      <c r="E8" s="79" t="s">
        <v>147</v>
      </c>
      <c r="F8" s="79"/>
      <c r="G8" s="79"/>
      <c r="H8" s="79"/>
      <c r="I8" s="79"/>
    </row>
    <row r="9" spans="1:15" ht="86.25" customHeight="1" x14ac:dyDescent="0.3">
      <c r="A9" s="60" t="s">
        <v>41</v>
      </c>
      <c r="B9" s="18" t="s">
        <v>4</v>
      </c>
      <c r="C9" s="18" t="s">
        <v>43</v>
      </c>
      <c r="D9" s="1" t="s">
        <v>4</v>
      </c>
      <c r="E9" s="62" t="s">
        <v>150</v>
      </c>
      <c r="F9" s="80"/>
      <c r="G9" s="80"/>
      <c r="H9" s="80"/>
      <c r="I9" s="63"/>
    </row>
    <row r="10" spans="1:15" ht="106.5" customHeight="1" x14ac:dyDescent="0.3">
      <c r="A10" s="60"/>
      <c r="B10" s="18" t="s">
        <v>4</v>
      </c>
      <c r="C10" s="18" t="s">
        <v>12</v>
      </c>
      <c r="D10" s="1" t="s">
        <v>4</v>
      </c>
      <c r="E10" s="62" t="s">
        <v>149</v>
      </c>
      <c r="F10" s="80"/>
      <c r="G10" s="80"/>
      <c r="H10" s="80"/>
      <c r="I10" s="63"/>
    </row>
    <row r="11" spans="1:15" ht="42" hidden="1" x14ac:dyDescent="0.3">
      <c r="A11" s="60"/>
      <c r="B11" s="18" t="s">
        <v>4</v>
      </c>
      <c r="C11" s="18" t="s">
        <v>5</v>
      </c>
      <c r="D11" s="1" t="s">
        <v>4</v>
      </c>
      <c r="E11" s="62" t="s">
        <v>148</v>
      </c>
      <c r="F11" s="80"/>
      <c r="G11" s="80"/>
      <c r="H11" s="80"/>
      <c r="I11" s="63"/>
    </row>
    <row r="12" spans="1:15" ht="24" customHeight="1" x14ac:dyDescent="0.3">
      <c r="A12" s="60" t="s">
        <v>34</v>
      </c>
      <c r="B12" s="60"/>
      <c r="C12" s="60"/>
      <c r="D12" s="1" t="s">
        <v>4</v>
      </c>
      <c r="E12" s="61" t="s">
        <v>220</v>
      </c>
      <c r="F12" s="61"/>
      <c r="G12" s="61"/>
      <c r="H12" s="61"/>
      <c r="I12" s="61"/>
    </row>
    <row r="13" spans="1:15" ht="21" x14ac:dyDescent="0.3">
      <c r="A13" s="59" t="s">
        <v>47</v>
      </c>
      <c r="B13" s="59"/>
      <c r="C13" s="59"/>
      <c r="D13" s="59"/>
      <c r="E13" s="59"/>
      <c r="F13" s="59"/>
      <c r="G13" s="59"/>
      <c r="H13" s="59"/>
      <c r="I13" s="59"/>
    </row>
    <row r="14" spans="1:15" ht="42" customHeight="1" x14ac:dyDescent="0.3">
      <c r="A14" s="60" t="s">
        <v>29</v>
      </c>
      <c r="B14" s="60"/>
      <c r="C14" s="60"/>
      <c r="D14" s="1" t="s">
        <v>4</v>
      </c>
      <c r="E14" s="19" t="s">
        <v>94</v>
      </c>
      <c r="F14" s="12" t="s">
        <v>48</v>
      </c>
      <c r="G14" s="1" t="s">
        <v>4</v>
      </c>
      <c r="H14" s="61" t="s">
        <v>191</v>
      </c>
      <c r="I14" s="61"/>
    </row>
    <row r="15" spans="1:15" ht="42" x14ac:dyDescent="0.3">
      <c r="A15" s="60" t="s">
        <v>49</v>
      </c>
      <c r="B15" s="60"/>
      <c r="C15" s="60"/>
      <c r="D15" s="1" t="s">
        <v>4</v>
      </c>
      <c r="E15" s="19" t="s">
        <v>151</v>
      </c>
      <c r="F15" s="18" t="s">
        <v>50</v>
      </c>
      <c r="G15" s="1" t="s">
        <v>4</v>
      </c>
      <c r="H15" s="61" t="s">
        <v>152</v>
      </c>
      <c r="I15" s="61"/>
    </row>
    <row r="16" spans="1:15" ht="21" x14ac:dyDescent="0.3">
      <c r="A16" s="64" t="s">
        <v>51</v>
      </c>
      <c r="B16" s="65"/>
      <c r="C16" s="66"/>
      <c r="D16" s="1" t="s">
        <v>4</v>
      </c>
      <c r="E16" s="28" t="s">
        <v>192</v>
      </c>
      <c r="F16" s="18" t="s">
        <v>52</v>
      </c>
      <c r="G16" s="1" t="s">
        <v>4</v>
      </c>
      <c r="H16" s="67">
        <v>43800</v>
      </c>
      <c r="I16" s="63"/>
    </row>
    <row r="17" spans="1:9" ht="42" x14ac:dyDescent="0.3">
      <c r="A17" s="64" t="s">
        <v>53</v>
      </c>
      <c r="B17" s="65"/>
      <c r="C17" s="66"/>
      <c r="D17" s="1" t="s">
        <v>4</v>
      </c>
      <c r="E17" s="19" t="s">
        <v>152</v>
      </c>
      <c r="F17" s="18" t="s">
        <v>54</v>
      </c>
      <c r="G17" s="1" t="s">
        <v>4</v>
      </c>
      <c r="H17" s="62" t="s">
        <v>153</v>
      </c>
      <c r="I17" s="63"/>
    </row>
    <row r="18" spans="1:9" ht="40.5" customHeight="1" x14ac:dyDescent="0.3">
      <c r="A18" s="64" t="s">
        <v>55</v>
      </c>
      <c r="B18" s="65"/>
      <c r="C18" s="66"/>
      <c r="D18" s="1" t="s">
        <v>4</v>
      </c>
      <c r="E18" s="19" t="s">
        <v>95</v>
      </c>
      <c r="F18" s="18" t="s">
        <v>97</v>
      </c>
      <c r="G18" s="1" t="s">
        <v>4</v>
      </c>
      <c r="H18" s="61">
        <v>82290.850000000006</v>
      </c>
      <c r="I18" s="61"/>
    </row>
    <row r="19" spans="1:9" ht="42" hidden="1" x14ac:dyDescent="0.3">
      <c r="A19" s="60" t="s">
        <v>99</v>
      </c>
      <c r="B19" s="60"/>
      <c r="C19" s="60"/>
      <c r="D19" s="1" t="s">
        <v>4</v>
      </c>
      <c r="E19" s="13">
        <v>82290.850000000006</v>
      </c>
      <c r="F19" s="18" t="s">
        <v>98</v>
      </c>
      <c r="G19" s="1" t="s">
        <v>4</v>
      </c>
      <c r="H19" s="61">
        <v>82290.850000000006</v>
      </c>
      <c r="I19" s="61"/>
    </row>
    <row r="20" spans="1:9" ht="42" hidden="1" x14ac:dyDescent="0.3">
      <c r="A20" s="60" t="s">
        <v>56</v>
      </c>
      <c r="B20" s="60"/>
      <c r="C20" s="60"/>
      <c r="D20" s="1" t="s">
        <v>4</v>
      </c>
      <c r="E20" s="13">
        <v>1</v>
      </c>
      <c r="F20" s="5" t="s">
        <v>57</v>
      </c>
      <c r="G20" s="1" t="s">
        <v>4</v>
      </c>
      <c r="H20" s="62">
        <v>1176</v>
      </c>
      <c r="I20" s="63"/>
    </row>
    <row r="21" spans="1:9" ht="42" hidden="1" x14ac:dyDescent="0.3">
      <c r="A21" s="60" t="s">
        <v>58</v>
      </c>
      <c r="B21" s="60"/>
      <c r="C21" s="60"/>
      <c r="D21" s="1" t="s">
        <v>4</v>
      </c>
      <c r="E21" s="13">
        <v>1176</v>
      </c>
      <c r="F21" s="18" t="s">
        <v>59</v>
      </c>
      <c r="G21" s="1" t="s">
        <v>4</v>
      </c>
      <c r="H21" s="61" t="s">
        <v>100</v>
      </c>
      <c r="I21" s="61"/>
    </row>
    <row r="22" spans="1:9" ht="21" x14ac:dyDescent="0.3">
      <c r="A22" s="64" t="s">
        <v>24</v>
      </c>
      <c r="B22" s="65"/>
      <c r="C22" s="66"/>
      <c r="D22" s="1" t="s">
        <v>4</v>
      </c>
      <c r="E22" s="13">
        <v>19.271667999999998</v>
      </c>
      <c r="F22" s="12" t="s">
        <v>25</v>
      </c>
      <c r="G22" s="12" t="s">
        <v>4</v>
      </c>
      <c r="H22" s="62">
        <v>73.082662999999997</v>
      </c>
      <c r="I22" s="63"/>
    </row>
    <row r="23" spans="1:9" ht="63.6" customHeight="1" x14ac:dyDescent="0.3">
      <c r="A23" s="64" t="s">
        <v>27</v>
      </c>
      <c r="B23" s="65"/>
      <c r="C23" s="66"/>
      <c r="D23" s="1" t="s">
        <v>4</v>
      </c>
      <c r="E23" s="62" t="s">
        <v>253</v>
      </c>
      <c r="F23" s="80"/>
      <c r="G23" s="80"/>
      <c r="H23" s="80"/>
      <c r="I23" s="63"/>
    </row>
    <row r="24" spans="1:9" ht="18.899999999999999" customHeight="1" x14ac:dyDescent="0.3">
      <c r="A24" s="59" t="s">
        <v>20</v>
      </c>
      <c r="B24" s="59"/>
      <c r="C24" s="59"/>
      <c r="D24" s="59"/>
      <c r="E24" s="59"/>
      <c r="F24" s="59"/>
      <c r="G24" s="59"/>
      <c r="H24" s="59"/>
      <c r="I24" s="59"/>
    </row>
    <row r="25" spans="1:9" ht="21" x14ac:dyDescent="0.3">
      <c r="A25" s="64" t="s">
        <v>28</v>
      </c>
      <c r="B25" s="65"/>
      <c r="C25" s="66"/>
      <c r="D25" s="1" t="s">
        <v>4</v>
      </c>
      <c r="E25" s="13" t="s">
        <v>101</v>
      </c>
      <c r="F25" s="18" t="s">
        <v>14</v>
      </c>
      <c r="G25" s="1" t="s">
        <v>4</v>
      </c>
      <c r="H25" s="62" t="s">
        <v>96</v>
      </c>
      <c r="I25" s="63"/>
    </row>
    <row r="26" spans="1:9" ht="21.75" customHeight="1" x14ac:dyDescent="0.3">
      <c r="A26" s="64" t="s">
        <v>15</v>
      </c>
      <c r="B26" s="65"/>
      <c r="C26" s="66"/>
      <c r="D26" s="1" t="s">
        <v>4</v>
      </c>
      <c r="E26" s="13" t="s">
        <v>102</v>
      </c>
      <c r="F26" s="18" t="s">
        <v>37</v>
      </c>
      <c r="G26" s="1" t="s">
        <v>4</v>
      </c>
      <c r="H26" s="62" t="s">
        <v>100</v>
      </c>
      <c r="I26" s="63"/>
    </row>
    <row r="27" spans="1:9" ht="41.25" customHeight="1" x14ac:dyDescent="0.3">
      <c r="A27" s="68" t="s">
        <v>23</v>
      </c>
      <c r="B27" s="69"/>
      <c r="C27" s="70"/>
      <c r="D27" s="1" t="s">
        <v>4</v>
      </c>
      <c r="E27" s="19" t="s">
        <v>103</v>
      </c>
      <c r="F27" s="18" t="s">
        <v>16</v>
      </c>
      <c r="G27" s="6" t="s">
        <v>4</v>
      </c>
      <c r="H27" s="62" t="s">
        <v>154</v>
      </c>
      <c r="I27" s="63"/>
    </row>
    <row r="28" spans="1:9" ht="44.4" customHeight="1" x14ac:dyDescent="0.3">
      <c r="A28" s="64" t="s">
        <v>139</v>
      </c>
      <c r="B28" s="65"/>
      <c r="C28" s="66"/>
      <c r="D28" s="1" t="s">
        <v>4</v>
      </c>
      <c r="E28" s="19" t="s">
        <v>156</v>
      </c>
      <c r="F28" s="18" t="s">
        <v>140</v>
      </c>
      <c r="G28" s="1" t="s">
        <v>4</v>
      </c>
      <c r="H28" s="62" t="s">
        <v>157</v>
      </c>
      <c r="I28" s="63"/>
    </row>
    <row r="29" spans="1:9" ht="44.4" customHeight="1" x14ac:dyDescent="0.3">
      <c r="A29" s="64" t="s">
        <v>17</v>
      </c>
      <c r="B29" s="65"/>
      <c r="C29" s="66"/>
      <c r="D29" s="1" t="s">
        <v>4</v>
      </c>
      <c r="E29" s="19" t="s">
        <v>158</v>
      </c>
      <c r="F29" s="18" t="s">
        <v>138</v>
      </c>
      <c r="G29" s="1" t="s">
        <v>4</v>
      </c>
      <c r="H29" s="62" t="s">
        <v>159</v>
      </c>
      <c r="I29" s="63"/>
    </row>
    <row r="30" spans="1:9" ht="21" x14ac:dyDescent="0.3">
      <c r="A30" s="64" t="s">
        <v>193</v>
      </c>
      <c r="B30" s="65"/>
      <c r="C30" s="66"/>
      <c r="D30" s="1" t="s">
        <v>4</v>
      </c>
      <c r="E30" s="19" t="s">
        <v>196</v>
      </c>
      <c r="F30" s="18" t="s">
        <v>195</v>
      </c>
      <c r="G30" s="1" t="s">
        <v>4</v>
      </c>
      <c r="H30" s="62" t="s">
        <v>196</v>
      </c>
      <c r="I30" s="63"/>
    </row>
    <row r="31" spans="1:9" ht="21" x14ac:dyDescent="0.3">
      <c r="A31" s="64" t="s">
        <v>194</v>
      </c>
      <c r="B31" s="65"/>
      <c r="C31" s="66"/>
      <c r="D31" s="1" t="s">
        <v>4</v>
      </c>
      <c r="E31" s="62" t="s">
        <v>196</v>
      </c>
      <c r="F31" s="80"/>
      <c r="G31" s="80"/>
      <c r="H31" s="80"/>
      <c r="I31" s="63"/>
    </row>
    <row r="32" spans="1:9" ht="21" hidden="1" x14ac:dyDescent="0.3">
      <c r="A32" s="84" t="s">
        <v>38</v>
      </c>
      <c r="B32" s="85"/>
      <c r="C32" s="85"/>
      <c r="D32" s="85"/>
      <c r="E32" s="85"/>
      <c r="F32" s="85"/>
      <c r="G32" s="85"/>
      <c r="H32" s="85"/>
      <c r="I32" s="86"/>
    </row>
    <row r="33" spans="1:9" ht="42" hidden="1" x14ac:dyDescent="0.3">
      <c r="A33" s="64" t="s">
        <v>18</v>
      </c>
      <c r="B33" s="65"/>
      <c r="C33" s="66"/>
      <c r="D33" s="1" t="s">
        <v>4</v>
      </c>
      <c r="E33" s="19" t="s">
        <v>104</v>
      </c>
      <c r="F33" s="18" t="s">
        <v>19</v>
      </c>
      <c r="G33" s="7" t="s">
        <v>4</v>
      </c>
      <c r="H33" s="62" t="s">
        <v>105</v>
      </c>
      <c r="I33" s="63"/>
    </row>
    <row r="34" spans="1:9" ht="42" hidden="1" x14ac:dyDescent="0.3">
      <c r="A34" s="64" t="s">
        <v>22</v>
      </c>
      <c r="B34" s="65"/>
      <c r="C34" s="66"/>
      <c r="D34" s="1" t="s">
        <v>4</v>
      </c>
      <c r="E34" s="19" t="s">
        <v>105</v>
      </c>
      <c r="F34" s="8" t="s">
        <v>32</v>
      </c>
      <c r="G34" s="1" t="s">
        <v>4</v>
      </c>
      <c r="H34" s="62" t="s">
        <v>105</v>
      </c>
      <c r="I34" s="63"/>
    </row>
    <row r="35" spans="1:9" ht="42" hidden="1" customHeight="1" x14ac:dyDescent="0.3">
      <c r="A35" s="64" t="s">
        <v>31</v>
      </c>
      <c r="B35" s="65"/>
      <c r="C35" s="66"/>
      <c r="D35" s="1" t="s">
        <v>4</v>
      </c>
      <c r="E35" s="4" t="s">
        <v>107</v>
      </c>
      <c r="F35" s="18" t="s">
        <v>21</v>
      </c>
      <c r="G35" s="16" t="s">
        <v>4</v>
      </c>
      <c r="H35" s="62" t="s">
        <v>106</v>
      </c>
      <c r="I35" s="63"/>
    </row>
    <row r="36" spans="1:9" ht="21" hidden="1" x14ac:dyDescent="0.3">
      <c r="A36" s="59" t="s">
        <v>0</v>
      </c>
      <c r="B36" s="59"/>
      <c r="C36" s="59"/>
      <c r="D36" s="59"/>
      <c r="E36" s="59"/>
      <c r="F36" s="81"/>
      <c r="G36" s="59"/>
      <c r="H36" s="59"/>
      <c r="I36" s="59"/>
    </row>
    <row r="37" spans="1:9" ht="21" hidden="1" x14ac:dyDescent="0.3">
      <c r="A37" s="82" t="s">
        <v>0</v>
      </c>
      <c r="B37" s="82"/>
      <c r="C37" s="82"/>
      <c r="D37" s="1" t="s">
        <v>4</v>
      </c>
      <c r="E37" s="14" t="s">
        <v>1</v>
      </c>
      <c r="F37" s="14" t="s">
        <v>6</v>
      </c>
      <c r="G37" s="82" t="s">
        <v>2</v>
      </c>
      <c r="H37" s="82"/>
      <c r="I37" s="14" t="s">
        <v>3</v>
      </c>
    </row>
    <row r="38" spans="1:9" ht="43.8" hidden="1" customHeight="1" x14ac:dyDescent="0.3">
      <c r="A38" s="60" t="s">
        <v>7</v>
      </c>
      <c r="B38" s="60"/>
      <c r="C38" s="60"/>
      <c r="D38" s="1" t="s">
        <v>4</v>
      </c>
      <c r="E38" s="17" t="s">
        <v>161</v>
      </c>
      <c r="F38" s="17" t="s">
        <v>162</v>
      </c>
      <c r="G38" s="83" t="s">
        <v>163</v>
      </c>
      <c r="H38" s="83"/>
      <c r="I38" s="17" t="s">
        <v>160</v>
      </c>
    </row>
    <row r="39" spans="1:9" ht="21" hidden="1" x14ac:dyDescent="0.3">
      <c r="A39" s="60" t="s">
        <v>8</v>
      </c>
      <c r="B39" s="60"/>
      <c r="C39" s="60"/>
      <c r="D39" s="1" t="s">
        <v>4</v>
      </c>
      <c r="E39" s="17" t="s">
        <v>108</v>
      </c>
      <c r="F39" s="17" t="s">
        <v>164</v>
      </c>
      <c r="G39" s="83" t="s">
        <v>108</v>
      </c>
      <c r="H39" s="83"/>
      <c r="I39" s="17" t="s">
        <v>108</v>
      </c>
    </row>
    <row r="40" spans="1:9" ht="42" hidden="1" x14ac:dyDescent="0.3">
      <c r="A40" s="60" t="s">
        <v>10</v>
      </c>
      <c r="B40" s="60"/>
      <c r="C40" s="60"/>
      <c r="D40" s="1" t="s">
        <v>4</v>
      </c>
      <c r="E40" s="17" t="s">
        <v>103</v>
      </c>
      <c r="F40" s="18" t="s">
        <v>11</v>
      </c>
      <c r="G40" s="1" t="s">
        <v>4</v>
      </c>
      <c r="H40" s="61" t="s">
        <v>100</v>
      </c>
      <c r="I40" s="61"/>
    </row>
    <row r="41" spans="1:9" ht="21" x14ac:dyDescent="0.3">
      <c r="A41" s="59" t="s">
        <v>60</v>
      </c>
      <c r="B41" s="59"/>
      <c r="C41" s="59"/>
      <c r="D41" s="59"/>
      <c r="E41" s="59"/>
      <c r="F41" s="59"/>
      <c r="G41" s="59"/>
      <c r="H41" s="59"/>
      <c r="I41" s="59"/>
    </row>
    <row r="42" spans="1:9" ht="21" x14ac:dyDescent="0.3">
      <c r="A42" s="82" t="s">
        <v>61</v>
      </c>
      <c r="B42" s="82"/>
      <c r="C42" s="82"/>
      <c r="D42" s="87" t="s">
        <v>62</v>
      </c>
      <c r="E42" s="88"/>
      <c r="F42" s="82" t="s">
        <v>63</v>
      </c>
      <c r="G42" s="82"/>
      <c r="H42" s="82" t="s">
        <v>64</v>
      </c>
      <c r="I42" s="82"/>
    </row>
    <row r="43" spans="1:9" ht="20.25" customHeight="1" x14ac:dyDescent="0.3">
      <c r="A43" s="89" t="s">
        <v>165</v>
      </c>
      <c r="B43" s="90"/>
      <c r="C43" s="91"/>
      <c r="D43" s="89" t="s">
        <v>109</v>
      </c>
      <c r="E43" s="91"/>
      <c r="F43" s="89" t="s">
        <v>217</v>
      </c>
      <c r="G43" s="91"/>
      <c r="H43" s="89" t="s">
        <v>217</v>
      </c>
      <c r="I43" s="91"/>
    </row>
    <row r="44" spans="1:9" ht="21" x14ac:dyDescent="0.3">
      <c r="A44" s="59" t="s">
        <v>65</v>
      </c>
      <c r="B44" s="59"/>
      <c r="C44" s="59"/>
      <c r="D44" s="59"/>
      <c r="E44" s="59"/>
      <c r="F44" s="59"/>
      <c r="G44" s="59"/>
      <c r="H44" s="59"/>
      <c r="I44" s="59"/>
    </row>
    <row r="45" spans="1:9" ht="61.5" customHeight="1" x14ac:dyDescent="0.3">
      <c r="A45" s="60" t="s">
        <v>66</v>
      </c>
      <c r="B45" s="60"/>
      <c r="C45" s="60"/>
      <c r="D45" s="1" t="s">
        <v>4</v>
      </c>
      <c r="E45" s="19" t="s">
        <v>155</v>
      </c>
      <c r="F45" s="18" t="s">
        <v>67</v>
      </c>
      <c r="G45" s="1" t="s">
        <v>4</v>
      </c>
      <c r="H45" s="61" t="s">
        <v>218</v>
      </c>
      <c r="I45" s="61"/>
    </row>
    <row r="46" spans="1:9" ht="63.75" customHeight="1" x14ac:dyDescent="0.3">
      <c r="A46" s="60" t="s">
        <v>110</v>
      </c>
      <c r="B46" s="60"/>
      <c r="C46" s="60"/>
      <c r="D46" s="1" t="s">
        <v>4</v>
      </c>
      <c r="E46" s="19" t="s">
        <v>219</v>
      </c>
      <c r="F46" s="18" t="s">
        <v>68</v>
      </c>
      <c r="G46" s="1" t="s">
        <v>4</v>
      </c>
      <c r="H46" s="61" t="s">
        <v>218</v>
      </c>
      <c r="I46" s="61"/>
    </row>
    <row r="47" spans="1:9" ht="42" hidden="1" x14ac:dyDescent="0.3">
      <c r="A47" s="60" t="s">
        <v>69</v>
      </c>
      <c r="B47" s="60"/>
      <c r="C47" s="60"/>
      <c r="D47" s="1" t="s">
        <v>4</v>
      </c>
      <c r="E47" s="19" t="s">
        <v>100</v>
      </c>
      <c r="F47" s="18" t="s">
        <v>70</v>
      </c>
      <c r="G47" s="1" t="s">
        <v>4</v>
      </c>
      <c r="H47" s="61" t="s">
        <v>100</v>
      </c>
      <c r="I47" s="61"/>
    </row>
    <row r="48" spans="1:9" ht="21" hidden="1" x14ac:dyDescent="0.3">
      <c r="A48" s="60" t="s">
        <v>71</v>
      </c>
      <c r="B48" s="60"/>
      <c r="C48" s="60"/>
      <c r="D48" s="1" t="s">
        <v>4</v>
      </c>
      <c r="E48" s="19" t="s">
        <v>100</v>
      </c>
      <c r="F48" s="18" t="s">
        <v>72</v>
      </c>
      <c r="G48" s="1" t="s">
        <v>4</v>
      </c>
      <c r="H48" s="62" t="s">
        <v>100</v>
      </c>
      <c r="I48" s="63"/>
    </row>
    <row r="49" spans="1:11" ht="21.6" thickBot="1" x14ac:dyDescent="0.35">
      <c r="A49" s="59" t="s">
        <v>73</v>
      </c>
      <c r="B49" s="59"/>
      <c r="C49" s="59"/>
      <c r="D49" s="59"/>
      <c r="E49" s="59"/>
      <c r="F49" s="59"/>
      <c r="G49" s="59"/>
      <c r="H49" s="59"/>
      <c r="I49" s="59"/>
    </row>
    <row r="50" spans="1:11" ht="20.25" customHeight="1" x14ac:dyDescent="0.4">
      <c r="A50" s="95" t="s">
        <v>241</v>
      </c>
      <c r="B50" s="95"/>
      <c r="C50" s="95"/>
      <c r="D50" s="95" t="s">
        <v>4</v>
      </c>
      <c r="E50" s="31" t="s">
        <v>197</v>
      </c>
      <c r="F50" s="94" t="s">
        <v>198</v>
      </c>
      <c r="G50" s="94"/>
      <c r="H50" s="31" t="s">
        <v>199</v>
      </c>
      <c r="I50" s="31" t="s">
        <v>200</v>
      </c>
      <c r="J50" s="32" t="str">
        <f ca="1">(IF(F53&gt;99%,"All work completed. Please provide OC.",IF(F53&gt;89.8%,"Plinth, RCC, Brick, Plaster, Flooring, Painting work Completed. Finishing work is in process.",IF(F53&lt;94%,(IF(C53=0,"Work not yet Started.",IF(E53=25%,"Piling work in process",IF(E53=50%,"Excavation work in process",IF(E53=100%,"Excavation work Completed. ","0")))&amp;(IF(C54=0%,"",IF(C54=K55,"Footing work is process",IF(C54=K56,"Footing work Completed",IF(C54=K57,"1st Basement Completed",IF(C54=K58,"1st &amp; 2nd Basement Completed",IF(C54=K59,"1st to 3rd Basement Completed",IF(C54=K60,"1st to 4th Basement Completed",IF(C54=K61,"Plinth work is process",IF(C54=K62,"Plinth work completed","0")))))))))))&amp;(IF(C55=(F51+H51+I51),", RCC Slab",IF(C55&gt;0,", RCC upto "&amp;C55&amp;" Slab",""))&amp;(IF(C56=I51,", Brickwork",IF(C56&gt;0,", Brickwork upto "&amp;C56&amp;" Floor",""))&amp;(IF(C57=I51,", Door &amp; Window Frame",IF(C57&gt;0,", Door &amp; Window Frame work upto "&amp;C57&amp;" Floor",""))&amp;(IF(C58=I51,", Internal Plaster",IF(C58&gt;0,", Internal Plaster upto "&amp;C58&amp;" Floor",""))&amp;(IF(C59=I51,", External Plaster",IF(C59&gt;0,", External Plaster upto "&amp;C59&amp;" Floor",""))&amp;(IF(C60=I51,", Plumbing &amp; Electric work",IF(C60&gt;0,", Plumbing &amp; Electric work upto "&amp;C60&amp;" Floor",""))&amp;(IF(C61=I51,", Flooring",IF(C61&gt;0,", Flooring upto "&amp;C61&amp;" Floor",""))&amp;(IF(C62=I51,", Painting",IF(C62&gt;0,", Painting upto "&amp;C62&amp;" Floor",""))&amp;(IF(C63&gt;0,", Finishing upto "&amp;C63&amp;" Floor","")&amp;(IF(C55&gt;0.5," Completed",""))))))))))))))))</f>
        <v>Excavation work Completed. Plinth work completed, RCC upto 12 Slab, Brickwork upto 11 Floor, Internal Plaster upto 8.8 Floor, External Plaster upto 8.8 Floor Completed</v>
      </c>
      <c r="K50" s="33"/>
    </row>
    <row r="51" spans="1:11" ht="21" x14ac:dyDescent="0.4">
      <c r="A51" s="95"/>
      <c r="B51" s="95"/>
      <c r="C51" s="95"/>
      <c r="D51" s="95"/>
      <c r="E51" s="31">
        <v>0</v>
      </c>
      <c r="F51" s="94">
        <v>1</v>
      </c>
      <c r="G51" s="94"/>
      <c r="H51" s="31">
        <v>0</v>
      </c>
      <c r="I51" s="31">
        <f ca="1">--TRIM(RIGHT(SUBSTITUTE(LEFT(A50,_xlfn.AGGREGATE(16,6,FIND({0,1,2,3,4,5,6,7,8,9},A50,ROW(INDIRECT("1:"&amp;LEN(A50)))),1))," ",REPT(" ",LEN(A50))),LEN(A50)))</f>
        <v>25</v>
      </c>
      <c r="J51" s="34" t="s">
        <v>204</v>
      </c>
      <c r="K51" s="33"/>
    </row>
    <row r="52" spans="1:11" ht="20.25" customHeight="1" x14ac:dyDescent="0.4">
      <c r="A52" s="93" t="s">
        <v>202</v>
      </c>
      <c r="B52" s="93"/>
      <c r="C52" s="93" t="s">
        <v>223</v>
      </c>
      <c r="D52" s="93"/>
      <c r="E52" s="35" t="s">
        <v>224</v>
      </c>
      <c r="F52" s="93" t="s">
        <v>203</v>
      </c>
      <c r="G52" s="93"/>
      <c r="H52" s="36" t="s">
        <v>201</v>
      </c>
      <c r="I52" s="36"/>
      <c r="J52" s="37" t="s">
        <v>225</v>
      </c>
      <c r="K52" s="38">
        <f ca="1">I51*25%</f>
        <v>6.25</v>
      </c>
    </row>
    <row r="53" spans="1:11" ht="20.25" customHeight="1" x14ac:dyDescent="0.4">
      <c r="A53" s="48" t="s">
        <v>226</v>
      </c>
      <c r="B53" s="48"/>
      <c r="C53" s="94">
        <f ca="1">K54</f>
        <v>25</v>
      </c>
      <c r="D53" s="94"/>
      <c r="E53" s="29">
        <f ca="1">((100/I51)*C53)/100</f>
        <v>1</v>
      </c>
      <c r="F53" s="48">
        <f ca="1">(((C53/I51*5)+(C54/I51*15)+(40/(F51+H51+I51)*C55)+(10/(I51)*C56)+(5/(I51)*C57)+(2.5/(I51)*C58)+(2.5/I51*C59)+(5/I51*C60)+(2.5/I51*C61)+(2.5/I51*C62)+(5/I51*C63)+(5/I51*C64))/100)</f>
        <v>0.44621538461538468</v>
      </c>
      <c r="G53" s="48"/>
      <c r="H53" s="48" t="str">
        <f ca="1">J50</f>
        <v>Excavation work Completed. Plinth work completed, RCC upto 12 Slab, Brickwork upto 11 Floor, Internal Plaster upto 8.8 Floor, External Plaster upto 8.8 Floor Completed</v>
      </c>
      <c r="I53" s="48"/>
      <c r="J53" s="37" t="s">
        <v>205</v>
      </c>
      <c r="K53" s="39">
        <f ca="1">I51*50%</f>
        <v>12.5</v>
      </c>
    </row>
    <row r="54" spans="1:11" ht="21" x14ac:dyDescent="0.4">
      <c r="A54" s="48" t="s">
        <v>111</v>
      </c>
      <c r="B54" s="48"/>
      <c r="C54" s="96">
        <f ca="1">K62</f>
        <v>25</v>
      </c>
      <c r="D54" s="94"/>
      <c r="E54" s="29">
        <f ca="1">((100/I51)*C54)/100</f>
        <v>1</v>
      </c>
      <c r="F54" s="48"/>
      <c r="G54" s="48"/>
      <c r="H54" s="48"/>
      <c r="I54" s="48"/>
      <c r="J54" s="37" t="s">
        <v>206</v>
      </c>
      <c r="K54" s="39">
        <f ca="1">I51</f>
        <v>25</v>
      </c>
    </row>
    <row r="55" spans="1:11" ht="21" customHeight="1" x14ac:dyDescent="0.4">
      <c r="A55" s="97" t="s">
        <v>227</v>
      </c>
      <c r="B55" s="97"/>
      <c r="C55" s="94">
        <v>12</v>
      </c>
      <c r="D55" s="94"/>
      <c r="E55" s="29">
        <f ca="1">((100/(F51+H51+I51))*C55)/100</f>
        <v>0.46153846153846151</v>
      </c>
      <c r="F55" s="48"/>
      <c r="G55" s="48"/>
      <c r="H55" s="48"/>
      <c r="I55" s="48"/>
      <c r="J55" s="37" t="s">
        <v>207</v>
      </c>
      <c r="K55" s="40">
        <f ca="1">(IF(E51&gt;1,(I51/(E51+2)),I51/4))</f>
        <v>6.25</v>
      </c>
    </row>
    <row r="56" spans="1:11" ht="21" customHeight="1" x14ac:dyDescent="0.4">
      <c r="A56" s="48" t="s">
        <v>228</v>
      </c>
      <c r="B56" s="48"/>
      <c r="C56" s="94">
        <f>C55-1</f>
        <v>11</v>
      </c>
      <c r="D56" s="94"/>
      <c r="E56" s="29">
        <f ca="1">((100/I51)*C56)/100</f>
        <v>0.44</v>
      </c>
      <c r="F56" s="48"/>
      <c r="G56" s="48"/>
      <c r="H56" s="48"/>
      <c r="I56" s="48"/>
      <c r="J56" s="37" t="s">
        <v>208</v>
      </c>
      <c r="K56" s="40">
        <f ca="1">(IF(E51&gt;1,(I51/(E51+2)+K55),I51/4+K55))</f>
        <v>12.5</v>
      </c>
    </row>
    <row r="57" spans="1:11" ht="21" customHeight="1" x14ac:dyDescent="0.4">
      <c r="A57" s="48" t="s">
        <v>229</v>
      </c>
      <c r="B57" s="48"/>
      <c r="C57" s="94">
        <v>0</v>
      </c>
      <c r="D57" s="94"/>
      <c r="E57" s="29">
        <f ca="1">((100/I51)*C57)/100</f>
        <v>0</v>
      </c>
      <c r="F57" s="48"/>
      <c r="G57" s="48"/>
      <c r="H57" s="48"/>
      <c r="I57" s="48"/>
      <c r="J57" s="37" t="s">
        <v>230</v>
      </c>
      <c r="K57" s="40">
        <f>(IF(E51&gt;1,(I51/(E51+2)+K56),0))</f>
        <v>0</v>
      </c>
    </row>
    <row r="58" spans="1:11" ht="21" customHeight="1" x14ac:dyDescent="0.4">
      <c r="A58" s="48" t="s">
        <v>231</v>
      </c>
      <c r="B58" s="48"/>
      <c r="C58" s="96">
        <f>C56*0.8</f>
        <v>8.8000000000000007</v>
      </c>
      <c r="D58" s="96"/>
      <c r="E58" s="29">
        <f ca="1">((100/I51)*C58)/100</f>
        <v>0.35200000000000004</v>
      </c>
      <c r="F58" s="48"/>
      <c r="G58" s="48"/>
      <c r="H58" s="48"/>
      <c r="I58" s="48"/>
      <c r="J58" s="37" t="s">
        <v>232</v>
      </c>
      <c r="K58" s="40">
        <f>(IF(E51&gt;2,(I51/(E51+2)+K57),0))</f>
        <v>0</v>
      </c>
    </row>
    <row r="59" spans="1:11" ht="21" customHeight="1" x14ac:dyDescent="0.4">
      <c r="A59" s="48" t="s">
        <v>233</v>
      </c>
      <c r="B59" s="48"/>
      <c r="C59" s="96">
        <f>C58</f>
        <v>8.8000000000000007</v>
      </c>
      <c r="D59" s="96"/>
      <c r="E59" s="29">
        <f ca="1">((100/(I51))*C59)/100</f>
        <v>0.35200000000000004</v>
      </c>
      <c r="F59" s="48"/>
      <c r="G59" s="48"/>
      <c r="H59" s="48"/>
      <c r="I59" s="48"/>
      <c r="J59" s="37" t="s">
        <v>234</v>
      </c>
      <c r="K59" s="41">
        <f>(IF(E51&gt;3,(I51/(E51+2)+K58),0))</f>
        <v>0</v>
      </c>
    </row>
    <row r="60" spans="1:11" ht="21" customHeight="1" x14ac:dyDescent="0.4">
      <c r="A60" s="48" t="s">
        <v>235</v>
      </c>
      <c r="B60" s="48"/>
      <c r="C60" s="94">
        <v>0</v>
      </c>
      <c r="D60" s="94"/>
      <c r="E60" s="29">
        <f ca="1">((100/(I51))*C60)/100</f>
        <v>0</v>
      </c>
      <c r="F60" s="48"/>
      <c r="G60" s="48"/>
      <c r="H60" s="48"/>
      <c r="I60" s="48"/>
      <c r="J60" s="37" t="s">
        <v>236</v>
      </c>
      <c r="K60" s="40">
        <f>(IF(E51&gt;4,(I51/(E51+2)+K59),0))</f>
        <v>0</v>
      </c>
    </row>
    <row r="61" spans="1:11" ht="21" customHeight="1" x14ac:dyDescent="0.4">
      <c r="A61" s="48" t="s">
        <v>237</v>
      </c>
      <c r="B61" s="48"/>
      <c r="C61" s="94">
        <v>0</v>
      </c>
      <c r="D61" s="94"/>
      <c r="E61" s="29">
        <f ca="1">((100/I51)*C61)/100</f>
        <v>0</v>
      </c>
      <c r="F61" s="48"/>
      <c r="G61" s="48"/>
      <c r="H61" s="48"/>
      <c r="I61" s="48"/>
      <c r="J61" s="37" t="s">
        <v>209</v>
      </c>
      <c r="K61" s="40">
        <f ca="1">(IF(E51=1,(I51/(E51+3)+K56),IF(E51=0,(I51/4+K56),IF(E51&gt;1,0))))</f>
        <v>18.75</v>
      </c>
    </row>
    <row r="62" spans="1:11" ht="21.6" thickBot="1" x14ac:dyDescent="0.45">
      <c r="A62" s="48" t="s">
        <v>238</v>
      </c>
      <c r="B62" s="48"/>
      <c r="C62" s="94">
        <v>0</v>
      </c>
      <c r="D62" s="94"/>
      <c r="E62" s="29">
        <f ca="1">((100/I51)*C62)/100</f>
        <v>0</v>
      </c>
      <c r="F62" s="48"/>
      <c r="G62" s="48"/>
      <c r="H62" s="48"/>
      <c r="I62" s="48"/>
      <c r="J62" s="42" t="s">
        <v>210</v>
      </c>
      <c r="K62" s="43">
        <f ca="1">(IF(E51&gt;1.5,(I51/(E51+2)+K56+MAX(0,K57-K56)+MAX(0,K58-K57)+MAX(0,K59-K58)+MAX(0,K60-K59)+MAX(0,K61-K60)),IF(E51=1,(I51/(E51+3)+K61),IF(E51=0,I51/4+K61))))</f>
        <v>25</v>
      </c>
    </row>
    <row r="63" spans="1:11" ht="21" x14ac:dyDescent="0.3">
      <c r="A63" s="48" t="s">
        <v>239</v>
      </c>
      <c r="B63" s="48"/>
      <c r="C63" s="94">
        <v>0</v>
      </c>
      <c r="D63" s="94"/>
      <c r="E63" s="29">
        <f ca="1">((100/(I51))*C63)/100</f>
        <v>0</v>
      </c>
      <c r="F63" s="48"/>
      <c r="G63" s="48"/>
      <c r="H63" s="48"/>
      <c r="I63" s="48"/>
    </row>
    <row r="64" spans="1:11" ht="21" x14ac:dyDescent="0.3">
      <c r="A64" s="48" t="s">
        <v>240</v>
      </c>
      <c r="B64" s="48"/>
      <c r="C64" s="94">
        <v>0</v>
      </c>
      <c r="D64" s="94"/>
      <c r="E64" s="29">
        <f ca="1">((100/(I51))*C64)/100</f>
        <v>0</v>
      </c>
      <c r="F64" s="48"/>
      <c r="G64" s="48"/>
      <c r="H64" s="48"/>
      <c r="I64" s="48"/>
    </row>
    <row r="65" spans="1:11" ht="21.6" thickBot="1" x14ac:dyDescent="0.35">
      <c r="A65" s="59" t="s">
        <v>73</v>
      </c>
      <c r="B65" s="59"/>
      <c r="C65" s="59"/>
      <c r="D65" s="59"/>
      <c r="E65" s="59"/>
      <c r="F65" s="59"/>
      <c r="G65" s="59"/>
      <c r="H65" s="59"/>
      <c r="I65" s="59"/>
    </row>
    <row r="66" spans="1:11" ht="20.25" customHeight="1" x14ac:dyDescent="0.4">
      <c r="A66" s="95" t="s">
        <v>242</v>
      </c>
      <c r="B66" s="95"/>
      <c r="C66" s="95"/>
      <c r="D66" s="153" t="s">
        <v>4</v>
      </c>
      <c r="E66" s="31" t="s">
        <v>197</v>
      </c>
      <c r="F66" s="94" t="s">
        <v>198</v>
      </c>
      <c r="G66" s="94"/>
      <c r="H66" s="31" t="s">
        <v>199</v>
      </c>
      <c r="I66" s="31" t="s">
        <v>200</v>
      </c>
      <c r="J66" s="32" t="str">
        <f ca="1">(IF(F69&gt;99%,"All work completed. Please provide OC.",IF(F69&gt;89.8%,"Plinth, RCC, Brick, Plaster, Flooring, Painting work Completed. Finishing work is in process.",IF(F69&lt;94%,(IF(C69=0,"Work not yet Started.",IF(E69=25%,"Piling work in process",IF(E69=50%,"Excavation work in process",IF(E69=100%,"Excavation work Completed. ","0")))&amp;(IF(C70=0%,"",IF(C70=K71,"Footing work is process",IF(C70=K72,"Footing work Completed",IF(C70=K73,"1st Basement Completed",IF(C70=K74,"1st &amp; 2nd Basement Completed",IF(C70=K75,"1st to 3rd Basement Completed",IF(C70=K76,"1st to 4th Basement Completed",IF(C70=K77,"Plinth work is process",IF(C70=K78,"Plinth work completed","0")))))))))))&amp;(IF(C71=(F67+H67+I67),", RCC Slab",IF(C71&gt;0,", RCC upto "&amp;C71&amp;" Slab",""))&amp;(IF(C72=I67,", Brickwork",IF(C72&gt;0,", Brickwork upto "&amp;C72&amp;" Floor",""))&amp;(IF(C73=I67,", Door &amp; Window Frame",IF(C73&gt;0,", Door &amp; Window Frame work upto "&amp;C73&amp;" Floor",""))&amp;(IF(C74=I67,", Internal Plaster",IF(C74&gt;0,", Internal Plaster upto "&amp;C74&amp;" Floor",""))&amp;(IF(C75=I67,", External Plaster",IF(C75&gt;0,", External Plaster upto "&amp;C75&amp;" Floor",""))&amp;(IF(C76=I67,", Plumbing &amp; Electric work",IF(C76&gt;0,", Plumbing &amp; Electric work upto "&amp;C76&amp;" Floor",""))&amp;(IF(C77=I67,", Flooring",IF(C77&gt;0,", Flooring upto "&amp;C77&amp;" Floor",""))&amp;(IF(C78=I67,", Painting",IF(C78&gt;0,", Painting upto "&amp;C78&amp;" Floor",""))&amp;(IF(C79&gt;0,", Finishing upto "&amp;C79&amp;" Floor","")&amp;(IF(C71&gt;0.5," Completed",""))))))))))))))))</f>
        <v>Excavation work Completed. Plinth work completed, RCC Slab, Brickwork upto 22 Floor, Internal Plaster upto 15 Floor, External Plaster upto 12 Floor Completed</v>
      </c>
      <c r="K66" s="33"/>
    </row>
    <row r="67" spans="1:11" ht="21" x14ac:dyDescent="0.4">
      <c r="A67" s="95"/>
      <c r="B67" s="95"/>
      <c r="C67" s="95"/>
      <c r="D67" s="153"/>
      <c r="E67" s="31">
        <v>0</v>
      </c>
      <c r="F67" s="94">
        <v>1</v>
      </c>
      <c r="G67" s="94"/>
      <c r="H67" s="31">
        <v>0</v>
      </c>
      <c r="I67" s="31">
        <f ca="1">--TRIM(RIGHT(SUBSTITUTE(LEFT(A66,_xlfn.AGGREGATE(16,6,FIND({0,1,2,3,4,5,6,7,8,9},A66,ROW(INDIRECT("1:"&amp;LEN(A66)))),1))," ",REPT(" ",LEN(A66))),LEN(A66)))</f>
        <v>25</v>
      </c>
      <c r="J67" s="34" t="s">
        <v>204</v>
      </c>
      <c r="K67" s="33"/>
    </row>
    <row r="68" spans="1:11" ht="20.25" customHeight="1" x14ac:dyDescent="0.4">
      <c r="A68" s="93" t="s">
        <v>202</v>
      </c>
      <c r="B68" s="93"/>
      <c r="C68" s="93" t="s">
        <v>223</v>
      </c>
      <c r="D68" s="93"/>
      <c r="E68" s="35" t="s">
        <v>224</v>
      </c>
      <c r="F68" s="93" t="s">
        <v>203</v>
      </c>
      <c r="G68" s="93"/>
      <c r="H68" s="36" t="s">
        <v>201</v>
      </c>
      <c r="I68" s="36"/>
      <c r="J68" s="37" t="s">
        <v>225</v>
      </c>
      <c r="K68" s="38">
        <f ca="1">I67*25%</f>
        <v>6.25</v>
      </c>
    </row>
    <row r="69" spans="1:11" ht="20.25" customHeight="1" x14ac:dyDescent="0.4">
      <c r="A69" s="48" t="s">
        <v>226</v>
      </c>
      <c r="B69" s="48"/>
      <c r="C69" s="94">
        <f ca="1">K70</f>
        <v>25</v>
      </c>
      <c r="D69" s="94"/>
      <c r="E69" s="29">
        <f ca="1">((100/I67)*C69)/100</f>
        <v>1</v>
      </c>
      <c r="F69" s="48">
        <f ca="1">(((C69/I67*5)+(C70/I67*15)+(40/(F67+H67+I67)*C71)+(10/(I67)*C72)+(5/(I67)*C73)+(2.5/(I67)*C74)+(2.5/I67*C75)+(5/I67*C76)+(2.5/I67*C77)+(2.5/I67*C78)+(5/I67*C79)+(5/I67*C80))/100)</f>
        <v>0.71499999999999997</v>
      </c>
      <c r="G69" s="48"/>
      <c r="H69" s="48" t="str">
        <f ca="1">J66</f>
        <v>Excavation work Completed. Plinth work completed, RCC Slab, Brickwork upto 22 Floor, Internal Plaster upto 15 Floor, External Plaster upto 12 Floor Completed</v>
      </c>
      <c r="I69" s="48"/>
      <c r="J69" s="37" t="s">
        <v>205</v>
      </c>
      <c r="K69" s="39">
        <f ca="1">I67*50%</f>
        <v>12.5</v>
      </c>
    </row>
    <row r="70" spans="1:11" ht="21" x14ac:dyDescent="0.4">
      <c r="A70" s="48" t="s">
        <v>111</v>
      </c>
      <c r="B70" s="48"/>
      <c r="C70" s="96">
        <f ca="1">K78</f>
        <v>25</v>
      </c>
      <c r="D70" s="94"/>
      <c r="E70" s="29">
        <f ca="1">((100/I67)*C70)/100</f>
        <v>1</v>
      </c>
      <c r="F70" s="48"/>
      <c r="G70" s="48"/>
      <c r="H70" s="48"/>
      <c r="I70" s="48"/>
      <c r="J70" s="37" t="s">
        <v>206</v>
      </c>
      <c r="K70" s="39">
        <f ca="1">I67</f>
        <v>25</v>
      </c>
    </row>
    <row r="71" spans="1:11" ht="21" customHeight="1" x14ac:dyDescent="0.4">
      <c r="A71" s="48" t="s">
        <v>227</v>
      </c>
      <c r="B71" s="48"/>
      <c r="C71" s="94">
        <v>26</v>
      </c>
      <c r="D71" s="94"/>
      <c r="E71" s="29">
        <f ca="1">((100/(F67+H67+I67))*C71)/100</f>
        <v>1</v>
      </c>
      <c r="F71" s="48"/>
      <c r="G71" s="48"/>
      <c r="H71" s="48"/>
      <c r="I71" s="48"/>
      <c r="J71" s="37" t="s">
        <v>207</v>
      </c>
      <c r="K71" s="40">
        <f ca="1">(IF(E67&gt;1,(I67/(E67+2)),I67/4))</f>
        <v>6.25</v>
      </c>
    </row>
    <row r="72" spans="1:11" ht="21" customHeight="1" x14ac:dyDescent="0.4">
      <c r="A72" s="48" t="s">
        <v>228</v>
      </c>
      <c r="B72" s="48"/>
      <c r="C72" s="94">
        <v>22</v>
      </c>
      <c r="D72" s="94"/>
      <c r="E72" s="29">
        <f ca="1">((100/I67)*C72)/100</f>
        <v>0.88</v>
      </c>
      <c r="F72" s="48"/>
      <c r="G72" s="48"/>
      <c r="H72" s="48"/>
      <c r="I72" s="48"/>
      <c r="J72" s="37" t="s">
        <v>208</v>
      </c>
      <c r="K72" s="40">
        <f ca="1">(IF(E67&gt;1,(I67/(E67+2)+K71),I67/4+K71))</f>
        <v>12.5</v>
      </c>
    </row>
    <row r="73" spans="1:11" ht="21" customHeight="1" x14ac:dyDescent="0.4">
      <c r="A73" s="48" t="s">
        <v>229</v>
      </c>
      <c r="B73" s="48"/>
      <c r="C73" s="94">
        <v>0</v>
      </c>
      <c r="D73" s="94"/>
      <c r="E73" s="29">
        <f ca="1">((100/I67)*C73)/100</f>
        <v>0</v>
      </c>
      <c r="F73" s="48"/>
      <c r="G73" s="48"/>
      <c r="H73" s="48"/>
      <c r="I73" s="48"/>
      <c r="J73" s="37" t="s">
        <v>230</v>
      </c>
      <c r="K73" s="40">
        <f>(IF(E67&gt;1,(I67/(E67+2)+K72),0))</f>
        <v>0</v>
      </c>
    </row>
    <row r="74" spans="1:11" ht="21" customHeight="1" x14ac:dyDescent="0.4">
      <c r="A74" s="48" t="s">
        <v>231</v>
      </c>
      <c r="B74" s="48"/>
      <c r="C74" s="96">
        <v>15</v>
      </c>
      <c r="D74" s="96"/>
      <c r="E74" s="29">
        <f ca="1">((100/I67)*C74)/100</f>
        <v>0.6</v>
      </c>
      <c r="F74" s="48"/>
      <c r="G74" s="48"/>
      <c r="H74" s="48"/>
      <c r="I74" s="48"/>
      <c r="J74" s="37" t="s">
        <v>232</v>
      </c>
      <c r="K74" s="40">
        <f>(IF(E67&gt;2,(I67/(E67+2)+K73),0))</f>
        <v>0</v>
      </c>
    </row>
    <row r="75" spans="1:11" ht="21" customHeight="1" x14ac:dyDescent="0.4">
      <c r="A75" s="48" t="s">
        <v>233</v>
      </c>
      <c r="B75" s="48"/>
      <c r="C75" s="96">
        <v>12</v>
      </c>
      <c r="D75" s="96"/>
      <c r="E75" s="29">
        <f ca="1">((100/(I67))*C75)/100</f>
        <v>0.48</v>
      </c>
      <c r="F75" s="48"/>
      <c r="G75" s="48"/>
      <c r="H75" s="48"/>
      <c r="I75" s="48"/>
      <c r="J75" s="37" t="s">
        <v>234</v>
      </c>
      <c r="K75" s="41">
        <f>(IF(E67&gt;3,(I67/(E67+2)+K74),0))</f>
        <v>0</v>
      </c>
    </row>
    <row r="76" spans="1:11" ht="21" customHeight="1" x14ac:dyDescent="0.4">
      <c r="A76" s="48" t="s">
        <v>235</v>
      </c>
      <c r="B76" s="48"/>
      <c r="C76" s="94">
        <v>0</v>
      </c>
      <c r="D76" s="94"/>
      <c r="E76" s="29">
        <f ca="1">((100/(I67))*C76)/100</f>
        <v>0</v>
      </c>
      <c r="F76" s="48"/>
      <c r="G76" s="48"/>
      <c r="H76" s="48"/>
      <c r="I76" s="48"/>
      <c r="J76" s="37" t="s">
        <v>236</v>
      </c>
      <c r="K76" s="40">
        <f>(IF(E67&gt;4,(I67/(E67+2)+K75),0))</f>
        <v>0</v>
      </c>
    </row>
    <row r="77" spans="1:11" ht="21" customHeight="1" x14ac:dyDescent="0.4">
      <c r="A77" s="48" t="s">
        <v>237</v>
      </c>
      <c r="B77" s="48"/>
      <c r="C77" s="94">
        <v>0</v>
      </c>
      <c r="D77" s="94"/>
      <c r="E77" s="29">
        <f ca="1">((100/I67)*C77)/100</f>
        <v>0</v>
      </c>
      <c r="F77" s="48"/>
      <c r="G77" s="48"/>
      <c r="H77" s="48"/>
      <c r="I77" s="48"/>
      <c r="J77" s="37" t="s">
        <v>209</v>
      </c>
      <c r="K77" s="40">
        <f ca="1">(IF(E67=1,(I67/(E67+3)+K72),IF(E67=0,(I67/4+K72),IF(E67&gt;1,0))))</f>
        <v>18.75</v>
      </c>
    </row>
    <row r="78" spans="1:11" ht="21.6" thickBot="1" x14ac:dyDescent="0.45">
      <c r="A78" s="48" t="s">
        <v>238</v>
      </c>
      <c r="B78" s="48"/>
      <c r="C78" s="94">
        <v>0</v>
      </c>
      <c r="D78" s="94"/>
      <c r="E78" s="29">
        <f ca="1">((100/I67)*C78)/100</f>
        <v>0</v>
      </c>
      <c r="F78" s="48"/>
      <c r="G78" s="48"/>
      <c r="H78" s="48"/>
      <c r="I78" s="48"/>
      <c r="J78" s="42" t="s">
        <v>210</v>
      </c>
      <c r="K78" s="43">
        <f ca="1">(IF(E67&gt;1.5,(I67/(E67+2)+K72+MAX(0,K73-K72)+MAX(0,K74-K73)+MAX(0,K75-K74)+MAX(0,K76-K75)+MAX(0,K77-K76)),IF(E67=1,(I67/(E67+3)+K77),IF(E67=0,I67/4+K77))))</f>
        <v>25</v>
      </c>
    </row>
    <row r="79" spans="1:11" ht="21" x14ac:dyDescent="0.3">
      <c r="A79" s="48" t="s">
        <v>239</v>
      </c>
      <c r="B79" s="48"/>
      <c r="C79" s="94">
        <v>0</v>
      </c>
      <c r="D79" s="94"/>
      <c r="E79" s="29">
        <f ca="1">((100/(I67))*C79)/100</f>
        <v>0</v>
      </c>
      <c r="F79" s="48"/>
      <c r="G79" s="48"/>
      <c r="H79" s="48"/>
      <c r="I79" s="48"/>
    </row>
    <row r="80" spans="1:11" ht="21" x14ac:dyDescent="0.3">
      <c r="A80" s="48" t="s">
        <v>240</v>
      </c>
      <c r="B80" s="48"/>
      <c r="C80" s="94">
        <v>0</v>
      </c>
      <c r="D80" s="94"/>
      <c r="E80" s="29">
        <f ca="1">((100/(I67))*C80)/100</f>
        <v>0</v>
      </c>
      <c r="F80" s="48"/>
      <c r="G80" s="48"/>
      <c r="H80" s="48"/>
      <c r="I80" s="48"/>
    </row>
    <row r="81" spans="1:11" ht="21.6" thickBot="1" x14ac:dyDescent="0.35">
      <c r="A81" s="59" t="s">
        <v>73</v>
      </c>
      <c r="B81" s="59"/>
      <c r="C81" s="59"/>
      <c r="D81" s="59"/>
      <c r="E81" s="59"/>
      <c r="F81" s="59"/>
      <c r="G81" s="59"/>
      <c r="H81" s="59"/>
      <c r="I81" s="59"/>
    </row>
    <row r="82" spans="1:11" ht="20.25" customHeight="1" x14ac:dyDescent="0.4">
      <c r="A82" s="95" t="s">
        <v>243</v>
      </c>
      <c r="B82" s="95"/>
      <c r="C82" s="95"/>
      <c r="D82" s="153" t="s">
        <v>4</v>
      </c>
      <c r="E82" s="31" t="s">
        <v>197</v>
      </c>
      <c r="F82" s="94" t="s">
        <v>198</v>
      </c>
      <c r="G82" s="94"/>
      <c r="H82" s="31" t="s">
        <v>199</v>
      </c>
      <c r="I82" s="31" t="s">
        <v>200</v>
      </c>
      <c r="J82" s="32" t="str">
        <f ca="1">(IF(F85&gt;99%,"All work completed. Please provide OC.",IF(F85&gt;89.8%,"Plinth, RCC, Brick, Plaster, Flooring, Painting work Completed. Finishing work is in process.",IF(F85&lt;94%,(IF(C85=0,"Work not yet Started.",IF(E85=25%,"Piling work in process",IF(E85=50%,"Excavation work in process",IF(E85=100%,"Excavation work Completed. ","0")))&amp;(IF(C86=0%,"",IF(C86=K87,"Footing work is process",IF(C86=K88,"Footing work Completed",IF(C86=K89,"1st Basement Completed",IF(C86=K90,"1st &amp; 2nd Basement Completed",IF(C86=K91,"1st to 3rd Basement Completed",IF(C86=K92,"1st to 4th Basement Completed",IF(C86=K93,"Plinth work is process",IF(C86=K94,"Plinth work completed","0")))))))))))&amp;(IF(C87=(F83+H83+I83),", RCC Slab",IF(C87&gt;0,", RCC upto "&amp;C87&amp;" Slab",""))&amp;(IF(C88=I83,", Brickwork",IF(C88&gt;0,", Brickwork upto "&amp;C88&amp;" Floor",""))&amp;(IF(C89=I83,", Door &amp; Window Frame",IF(C89&gt;0,", Door &amp; Window Frame work upto "&amp;C89&amp;" Floor",""))&amp;(IF(C90=I83,", Internal Plaster",IF(C90&gt;0,", Internal Plaster upto "&amp;C90&amp;" Floor",""))&amp;(IF(C91=I83,", External Plaster",IF(C91&gt;0,", External Plaster upto "&amp;C91&amp;" Floor",""))&amp;(IF(C92=I83,", Plumbing &amp; Electric work",IF(C92&gt;0,", Plumbing &amp; Electric work upto "&amp;C92&amp;" Floor",""))&amp;(IF(C93=I83,", Flooring",IF(C93&gt;0,", Flooring upto "&amp;C93&amp;" Floor",""))&amp;(IF(C94=I83,", Painting",IF(C94&gt;0,", Painting upto "&amp;C94&amp;" Floor",""))&amp;(IF(C95&gt;0,", Finishing upto "&amp;C95&amp;" Floor","")&amp;(IF(C87&gt;0.5," Completed",""))))))))))))))))</f>
        <v>Excavation work Completed. Plinth work completed, RCC upto 15 Slab, Brickwork upto 14 Floor, Internal Plaster upto 9.8 Floor, External Plaster upto 8.4 Floor Completed</v>
      </c>
      <c r="K82" s="33"/>
    </row>
    <row r="83" spans="1:11" ht="21" x14ac:dyDescent="0.4">
      <c r="A83" s="95"/>
      <c r="B83" s="95"/>
      <c r="C83" s="95"/>
      <c r="D83" s="153"/>
      <c r="E83" s="31">
        <v>0</v>
      </c>
      <c r="F83" s="94">
        <v>1</v>
      </c>
      <c r="G83" s="94"/>
      <c r="H83" s="31">
        <v>0</v>
      </c>
      <c r="I83" s="31">
        <f ca="1">--TRIM(RIGHT(SUBSTITUTE(LEFT(A82,_xlfn.AGGREGATE(16,6,FIND({0,1,2,3,4,5,6,7,8,9},A82,ROW(INDIRECT("1:"&amp;LEN(A82)))),1))," ",REPT(" ",LEN(A82))),LEN(A82)))</f>
        <v>25</v>
      </c>
      <c r="J83" s="34" t="s">
        <v>204</v>
      </c>
      <c r="K83" s="33"/>
    </row>
    <row r="84" spans="1:11" ht="20.25" customHeight="1" x14ac:dyDescent="0.4">
      <c r="A84" s="93" t="s">
        <v>202</v>
      </c>
      <c r="B84" s="93"/>
      <c r="C84" s="93" t="s">
        <v>223</v>
      </c>
      <c r="D84" s="93"/>
      <c r="E84" s="35" t="s">
        <v>224</v>
      </c>
      <c r="F84" s="93" t="s">
        <v>203</v>
      </c>
      <c r="G84" s="93"/>
      <c r="H84" s="36" t="s">
        <v>201</v>
      </c>
      <c r="I84" s="36"/>
      <c r="J84" s="37" t="s">
        <v>225</v>
      </c>
      <c r="K84" s="38">
        <f ca="1">I83*25%</f>
        <v>6.25</v>
      </c>
    </row>
    <row r="85" spans="1:11" ht="20.25" customHeight="1" x14ac:dyDescent="0.4">
      <c r="A85" s="48" t="s">
        <v>226</v>
      </c>
      <c r="B85" s="48"/>
      <c r="C85" s="94">
        <f ca="1">K86</f>
        <v>25</v>
      </c>
      <c r="D85" s="94"/>
      <c r="E85" s="29">
        <f ca="1">((100/I83)*C85)/100</f>
        <v>1</v>
      </c>
      <c r="F85" s="48">
        <f ca="1">(((C85/I83*5)+(C86/I83*15)+(40/(F83+H83+I83)*C87)+(10/(I83)*C88)+(5/(I83)*C89)+(2.5/(I83)*C90)+(2.5/I83*C91)+(5/I83*C92)+(2.5/I83*C93)+(2.5/I83*C94)+(5/I83*C95)+(5/I83*C96))/100)</f>
        <v>0.50496923076923084</v>
      </c>
      <c r="G85" s="48"/>
      <c r="H85" s="48" t="str">
        <f ca="1">J82</f>
        <v>Excavation work Completed. Plinth work completed, RCC upto 15 Slab, Brickwork upto 14 Floor, Internal Plaster upto 9.8 Floor, External Plaster upto 8.4 Floor Completed</v>
      </c>
      <c r="I85" s="48"/>
      <c r="J85" s="37" t="s">
        <v>205</v>
      </c>
      <c r="K85" s="39">
        <f ca="1">I83*50%</f>
        <v>12.5</v>
      </c>
    </row>
    <row r="86" spans="1:11" ht="21" x14ac:dyDescent="0.4">
      <c r="A86" s="48" t="s">
        <v>111</v>
      </c>
      <c r="B86" s="48"/>
      <c r="C86" s="96">
        <f ca="1">K94</f>
        <v>25</v>
      </c>
      <c r="D86" s="94"/>
      <c r="E86" s="29">
        <f ca="1">((100/I83)*C86)/100</f>
        <v>1</v>
      </c>
      <c r="F86" s="48"/>
      <c r="G86" s="48"/>
      <c r="H86" s="48"/>
      <c r="I86" s="48"/>
      <c r="J86" s="37" t="s">
        <v>206</v>
      </c>
      <c r="K86" s="39">
        <f ca="1">I83</f>
        <v>25</v>
      </c>
    </row>
    <row r="87" spans="1:11" ht="21" customHeight="1" x14ac:dyDescent="0.4">
      <c r="A87" s="48" t="s">
        <v>227</v>
      </c>
      <c r="B87" s="48"/>
      <c r="C87" s="94">
        <v>15</v>
      </c>
      <c r="D87" s="94"/>
      <c r="E87" s="29">
        <f ca="1">((100/(F83+H83+I83))*C87)/100</f>
        <v>0.57692307692307698</v>
      </c>
      <c r="F87" s="48"/>
      <c r="G87" s="48"/>
      <c r="H87" s="48"/>
      <c r="I87" s="48"/>
      <c r="J87" s="37" t="s">
        <v>207</v>
      </c>
      <c r="K87" s="40">
        <f ca="1">(IF(E83&gt;1,(I83/(E83+2)),I83/4))</f>
        <v>6.25</v>
      </c>
    </row>
    <row r="88" spans="1:11" ht="21" customHeight="1" x14ac:dyDescent="0.4">
      <c r="A88" s="48" t="s">
        <v>228</v>
      </c>
      <c r="B88" s="48"/>
      <c r="C88" s="94">
        <f>C87-1</f>
        <v>14</v>
      </c>
      <c r="D88" s="94"/>
      <c r="E88" s="29">
        <f ca="1">((100/I83)*C88)/100</f>
        <v>0.56000000000000005</v>
      </c>
      <c r="F88" s="48"/>
      <c r="G88" s="48"/>
      <c r="H88" s="48"/>
      <c r="I88" s="48"/>
      <c r="J88" s="37" t="s">
        <v>208</v>
      </c>
      <c r="K88" s="40">
        <f ca="1">(IF(E83&gt;1,(I83/(E83+2)+K87),I83/4+K87))</f>
        <v>12.5</v>
      </c>
    </row>
    <row r="89" spans="1:11" ht="21" customHeight="1" x14ac:dyDescent="0.4">
      <c r="A89" s="48" t="s">
        <v>229</v>
      </c>
      <c r="B89" s="48"/>
      <c r="C89" s="94">
        <v>0</v>
      </c>
      <c r="D89" s="94"/>
      <c r="E89" s="29">
        <f ca="1">((100/I83)*C89)/100</f>
        <v>0</v>
      </c>
      <c r="F89" s="48"/>
      <c r="G89" s="48"/>
      <c r="H89" s="48"/>
      <c r="I89" s="48"/>
      <c r="J89" s="37" t="s">
        <v>230</v>
      </c>
      <c r="K89" s="40">
        <f>(IF(E83&gt;1,(I83/(E83+2)+K88),0))</f>
        <v>0</v>
      </c>
    </row>
    <row r="90" spans="1:11" ht="21" customHeight="1" x14ac:dyDescent="0.4">
      <c r="A90" s="48" t="s">
        <v>231</v>
      </c>
      <c r="B90" s="48"/>
      <c r="C90" s="96">
        <f>C88*0.7</f>
        <v>9.7999999999999989</v>
      </c>
      <c r="D90" s="96"/>
      <c r="E90" s="29">
        <f ca="1">((100/I83)*C90)/100</f>
        <v>0.39199999999999996</v>
      </c>
      <c r="F90" s="48"/>
      <c r="G90" s="48"/>
      <c r="H90" s="48"/>
      <c r="I90" s="48"/>
      <c r="J90" s="37" t="s">
        <v>232</v>
      </c>
      <c r="K90" s="40">
        <f>(IF(E83&gt;2,(I83/(E83+2)+K89),0))</f>
        <v>0</v>
      </c>
    </row>
    <row r="91" spans="1:11" ht="21" customHeight="1" x14ac:dyDescent="0.4">
      <c r="A91" s="48" t="s">
        <v>233</v>
      </c>
      <c r="B91" s="48"/>
      <c r="C91" s="96">
        <f>C88*0.6</f>
        <v>8.4</v>
      </c>
      <c r="D91" s="96"/>
      <c r="E91" s="29">
        <f ca="1">((100/(I83))*C91)/100</f>
        <v>0.33600000000000002</v>
      </c>
      <c r="F91" s="48"/>
      <c r="G91" s="48"/>
      <c r="H91" s="48"/>
      <c r="I91" s="48"/>
      <c r="J91" s="37" t="s">
        <v>234</v>
      </c>
      <c r="K91" s="41">
        <f>(IF(E83&gt;3,(I83/(E83+2)+K90),0))</f>
        <v>0</v>
      </c>
    </row>
    <row r="92" spans="1:11" ht="21" customHeight="1" x14ac:dyDescent="0.4">
      <c r="A92" s="48" t="s">
        <v>235</v>
      </c>
      <c r="B92" s="48"/>
      <c r="C92" s="94">
        <v>0</v>
      </c>
      <c r="D92" s="94"/>
      <c r="E92" s="29">
        <f ca="1">((100/(I83))*C92)/100</f>
        <v>0</v>
      </c>
      <c r="F92" s="48"/>
      <c r="G92" s="48"/>
      <c r="H92" s="48"/>
      <c r="I92" s="48"/>
      <c r="J92" s="37" t="s">
        <v>236</v>
      </c>
      <c r="K92" s="40">
        <f>(IF(E83&gt;4,(I83/(E83+2)+K91),0))</f>
        <v>0</v>
      </c>
    </row>
    <row r="93" spans="1:11" ht="21" customHeight="1" x14ac:dyDescent="0.4">
      <c r="A93" s="48" t="s">
        <v>237</v>
      </c>
      <c r="B93" s="48"/>
      <c r="C93" s="94">
        <v>0</v>
      </c>
      <c r="D93" s="94"/>
      <c r="E93" s="29">
        <f ca="1">((100/I83)*C93)/100</f>
        <v>0</v>
      </c>
      <c r="F93" s="48"/>
      <c r="G93" s="48"/>
      <c r="H93" s="48"/>
      <c r="I93" s="48"/>
      <c r="J93" s="37" t="s">
        <v>209</v>
      </c>
      <c r="K93" s="40">
        <f ca="1">(IF(E83=1,(I83/(E83+3)+K88),IF(E83=0,(I83/4+K88),IF(E83&gt;1,0))))</f>
        <v>18.75</v>
      </c>
    </row>
    <row r="94" spans="1:11" ht="21.6" thickBot="1" x14ac:dyDescent="0.45">
      <c r="A94" s="48" t="s">
        <v>238</v>
      </c>
      <c r="B94" s="48"/>
      <c r="C94" s="94">
        <v>0</v>
      </c>
      <c r="D94" s="94"/>
      <c r="E94" s="29">
        <f ca="1">((100/I83)*C94)/100</f>
        <v>0</v>
      </c>
      <c r="F94" s="48"/>
      <c r="G94" s="48"/>
      <c r="H94" s="48"/>
      <c r="I94" s="48"/>
      <c r="J94" s="42" t="s">
        <v>210</v>
      </c>
      <c r="K94" s="43">
        <f ca="1">(IF(E83&gt;1.5,(I83/(E83+2)+K88+MAX(0,K89-K88)+MAX(0,K90-K89)+MAX(0,K91-K90)+MAX(0,K92-K91)+MAX(0,K93-K92)),IF(E83=1,(I83/(E83+3)+K93),IF(E83=0,I83/4+K93))))</f>
        <v>25</v>
      </c>
    </row>
    <row r="95" spans="1:11" ht="21" x14ac:dyDescent="0.3">
      <c r="A95" s="48" t="s">
        <v>239</v>
      </c>
      <c r="B95" s="48"/>
      <c r="C95" s="94">
        <v>0</v>
      </c>
      <c r="D95" s="94"/>
      <c r="E95" s="29">
        <f ca="1">((100/(I83))*C95)/100</f>
        <v>0</v>
      </c>
      <c r="F95" s="48"/>
      <c r="G95" s="48"/>
      <c r="H95" s="48"/>
      <c r="I95" s="48"/>
    </row>
    <row r="96" spans="1:11" ht="21" x14ac:dyDescent="0.3">
      <c r="A96" s="48" t="s">
        <v>240</v>
      </c>
      <c r="B96" s="48"/>
      <c r="C96" s="94">
        <v>0</v>
      </c>
      <c r="D96" s="94"/>
      <c r="E96" s="29">
        <f ca="1">((100/(I83))*C96)/100</f>
        <v>0</v>
      </c>
      <c r="F96" s="48"/>
      <c r="G96" s="48"/>
      <c r="H96" s="48"/>
      <c r="I96" s="48"/>
    </row>
    <row r="97" spans="1:11" ht="21.6" thickBot="1" x14ac:dyDescent="0.35">
      <c r="A97" s="59" t="s">
        <v>73</v>
      </c>
      <c r="B97" s="59"/>
      <c r="C97" s="59"/>
      <c r="D97" s="59"/>
      <c r="E97" s="59"/>
      <c r="F97" s="59"/>
      <c r="G97" s="59"/>
      <c r="H97" s="59"/>
      <c r="I97" s="59"/>
    </row>
    <row r="98" spans="1:11" ht="20.25" customHeight="1" x14ac:dyDescent="0.4">
      <c r="A98" s="95" t="s">
        <v>244</v>
      </c>
      <c r="B98" s="95"/>
      <c r="C98" s="95"/>
      <c r="D98" s="153" t="s">
        <v>4</v>
      </c>
      <c r="E98" s="31" t="s">
        <v>197</v>
      </c>
      <c r="F98" s="94" t="s">
        <v>198</v>
      </c>
      <c r="G98" s="94"/>
      <c r="H98" s="31" t="s">
        <v>199</v>
      </c>
      <c r="I98" s="31" t="s">
        <v>200</v>
      </c>
      <c r="J98" s="32" t="str">
        <f ca="1">(IF(F101&gt;99%,"All work completed. Please provide OC.",IF(F101&gt;89.8%,"Plinth, RCC, Brick, Plaster, Flooring, Painting work Completed. Finishing work is in process.",IF(F101&lt;94%,(IF(C101=0,"Work not yet Started.",IF(E101=25%,"Piling work in process",IF(E101=50%,"Excavation work in process",IF(E101=100%,"Excavation work Completed. ","0")))&amp;(IF(C102=0%,"",IF(C102=K103,"Footing work is process",IF(C102=K104,"Footing work Completed",IF(C102=K105,"1st Basement Completed",IF(C102=K106,"1st &amp; 2nd Basement Completed",IF(C102=K107,"1st to 3rd Basement Completed",IF(C102=K108,"1st to 4th Basement Completed",IF(C102=K109,"Plinth work is process",IF(C102=K110,"Plinth work completed","0")))))))))))&amp;(IF(C103=(F99+H99+I99),", RCC Slab",IF(C103&gt;0,", RCC upto "&amp;C103&amp;" Slab",""))&amp;(IF(C104=I99,", Brickwork",IF(C104&gt;0,", Brickwork upto "&amp;C104&amp;" Floor",""))&amp;(IF(C105=I99,", Door &amp; Window Frame",IF(C105&gt;0,", Door &amp; Window Frame work upto "&amp;C105&amp;" Floor",""))&amp;(IF(C106=I99,", Internal Plaster",IF(C106&gt;0,", Internal Plaster upto "&amp;C106&amp;" Floor",""))&amp;(IF(C107=I99,", External Plaster",IF(C107&gt;0,", External Plaster upto "&amp;C107&amp;" Floor",""))&amp;(IF(C108=I99,", Plumbing &amp; Electric work",IF(C108&gt;0,", Plumbing &amp; Electric work upto "&amp;C108&amp;" Floor",""))&amp;(IF(C109=I99,", Flooring",IF(C109&gt;0,", Flooring upto "&amp;C109&amp;" Floor",""))&amp;(IF(C110=I99,", Painting",IF(C110&gt;0,", Painting upto "&amp;C110&amp;" Floor",""))&amp;(IF(C111&gt;0,", Finishing upto "&amp;C111&amp;" Floor","")&amp;(IF(C103&gt;0.5," Completed",""))))))))))))))))</f>
        <v>Excavation work Completed. Plinth work completed, RCC Slab, Brickwork upto 24 Floor, Internal Plaster upto 5 Floor, External Plaster upto 5 Floor Completed</v>
      </c>
      <c r="K98" s="33"/>
    </row>
    <row r="99" spans="1:11" ht="21" x14ac:dyDescent="0.4">
      <c r="A99" s="95"/>
      <c r="B99" s="95"/>
      <c r="C99" s="95"/>
      <c r="D99" s="153"/>
      <c r="E99" s="31">
        <v>0</v>
      </c>
      <c r="F99" s="94">
        <v>1</v>
      </c>
      <c r="G99" s="94"/>
      <c r="H99" s="31">
        <v>0</v>
      </c>
      <c r="I99" s="31">
        <f ca="1">--TRIM(RIGHT(SUBSTITUTE(LEFT(A98,_xlfn.AGGREGATE(16,6,FIND({0,1,2,3,4,5,6,7,8,9},A98,ROW(INDIRECT("1:"&amp;LEN(A98)))),1))," ",REPT(" ",LEN(A98))),LEN(A98)))</f>
        <v>25</v>
      </c>
      <c r="J99" s="34" t="s">
        <v>204</v>
      </c>
      <c r="K99" s="33"/>
    </row>
    <row r="100" spans="1:11" ht="20.25" customHeight="1" x14ac:dyDescent="0.4">
      <c r="A100" s="93" t="s">
        <v>202</v>
      </c>
      <c r="B100" s="93"/>
      <c r="C100" s="93" t="s">
        <v>223</v>
      </c>
      <c r="D100" s="93"/>
      <c r="E100" s="35" t="s">
        <v>224</v>
      </c>
      <c r="F100" s="93" t="s">
        <v>203</v>
      </c>
      <c r="G100" s="93"/>
      <c r="H100" s="36" t="s">
        <v>201</v>
      </c>
      <c r="I100" s="36"/>
      <c r="J100" s="37" t="s">
        <v>225</v>
      </c>
      <c r="K100" s="38">
        <f ca="1">I99*25%</f>
        <v>6.25</v>
      </c>
    </row>
    <row r="101" spans="1:11" ht="20.25" customHeight="1" x14ac:dyDescent="0.4">
      <c r="A101" s="48" t="s">
        <v>226</v>
      </c>
      <c r="B101" s="48"/>
      <c r="C101" s="94">
        <f ca="1">K102</f>
        <v>25</v>
      </c>
      <c r="D101" s="94"/>
      <c r="E101" s="29">
        <f ca="1">((100/I99)*C101)/100</f>
        <v>1</v>
      </c>
      <c r="F101" s="48">
        <f ca="1">(((C101/I99*5)+(C102/I99*15)+(40/(F99+H99+I99)*C103)+(10/(I99)*C104)+(5/(I99)*C105)+(2.5/(I99)*C106)+(2.5/I99*C107)+(5/I99*C108)+(2.5/I99*C109)+(2.5/I99*C110)+(5/I99*C111)+(5/I99*C112))/100)</f>
        <v>0.70599999999999996</v>
      </c>
      <c r="G101" s="48"/>
      <c r="H101" s="48" t="str">
        <f ca="1">J98</f>
        <v>Excavation work Completed. Plinth work completed, RCC Slab, Brickwork upto 24 Floor, Internal Plaster upto 5 Floor, External Plaster upto 5 Floor Completed</v>
      </c>
      <c r="I101" s="48"/>
      <c r="J101" s="37" t="s">
        <v>205</v>
      </c>
      <c r="K101" s="39">
        <f ca="1">I99*50%</f>
        <v>12.5</v>
      </c>
    </row>
    <row r="102" spans="1:11" ht="21" x14ac:dyDescent="0.4">
      <c r="A102" s="48" t="s">
        <v>111</v>
      </c>
      <c r="B102" s="48"/>
      <c r="C102" s="96">
        <f ca="1">K110</f>
        <v>25</v>
      </c>
      <c r="D102" s="94"/>
      <c r="E102" s="29">
        <f ca="1">((100/I99)*C102)/100</f>
        <v>1</v>
      </c>
      <c r="F102" s="48"/>
      <c r="G102" s="48"/>
      <c r="H102" s="48"/>
      <c r="I102" s="48"/>
      <c r="J102" s="37" t="s">
        <v>206</v>
      </c>
      <c r="K102" s="39">
        <f ca="1">I99</f>
        <v>25</v>
      </c>
    </row>
    <row r="103" spans="1:11" ht="21" customHeight="1" x14ac:dyDescent="0.4">
      <c r="A103" s="48" t="s">
        <v>227</v>
      </c>
      <c r="B103" s="48"/>
      <c r="C103" s="94">
        <v>26</v>
      </c>
      <c r="D103" s="94"/>
      <c r="E103" s="29">
        <f ca="1">((100/(F99+H99+I99))*C103)/100</f>
        <v>1</v>
      </c>
      <c r="F103" s="48"/>
      <c r="G103" s="48"/>
      <c r="H103" s="48"/>
      <c r="I103" s="48"/>
      <c r="J103" s="37" t="s">
        <v>207</v>
      </c>
      <c r="K103" s="40">
        <f ca="1">(IF(E99&gt;1,(I99/(E99+2)),I99/4))</f>
        <v>6.25</v>
      </c>
    </row>
    <row r="104" spans="1:11" ht="21" customHeight="1" x14ac:dyDescent="0.4">
      <c r="A104" s="48" t="s">
        <v>228</v>
      </c>
      <c r="B104" s="48"/>
      <c r="C104" s="94">
        <v>24</v>
      </c>
      <c r="D104" s="94"/>
      <c r="E104" s="29">
        <f ca="1">((100/I99)*C104)/100</f>
        <v>0.96</v>
      </c>
      <c r="F104" s="48"/>
      <c r="G104" s="48"/>
      <c r="H104" s="48"/>
      <c r="I104" s="48"/>
      <c r="J104" s="37" t="s">
        <v>208</v>
      </c>
      <c r="K104" s="40">
        <f ca="1">(IF(E99&gt;1,(I99/(E99+2)+K103),I99/4+K103))</f>
        <v>12.5</v>
      </c>
    </row>
    <row r="105" spans="1:11" ht="21" customHeight="1" x14ac:dyDescent="0.4">
      <c r="A105" s="48" t="s">
        <v>229</v>
      </c>
      <c r="B105" s="48"/>
      <c r="C105" s="94">
        <v>0</v>
      </c>
      <c r="D105" s="94"/>
      <c r="E105" s="29">
        <f ca="1">((100/I99)*C105)/100</f>
        <v>0</v>
      </c>
      <c r="F105" s="48"/>
      <c r="G105" s="48"/>
      <c r="H105" s="48"/>
      <c r="I105" s="48"/>
      <c r="J105" s="37" t="s">
        <v>230</v>
      </c>
      <c r="K105" s="40">
        <f>(IF(E99&gt;1,(I99/(E99+2)+K104),0))</f>
        <v>0</v>
      </c>
    </row>
    <row r="106" spans="1:11" ht="21" customHeight="1" x14ac:dyDescent="0.4">
      <c r="A106" s="48" t="s">
        <v>231</v>
      </c>
      <c r="B106" s="48"/>
      <c r="C106" s="96">
        <v>5</v>
      </c>
      <c r="D106" s="96"/>
      <c r="E106" s="29">
        <f ca="1">((100/I99)*C106)/100</f>
        <v>0.2</v>
      </c>
      <c r="F106" s="48"/>
      <c r="G106" s="48"/>
      <c r="H106" s="48"/>
      <c r="I106" s="48"/>
      <c r="J106" s="37" t="s">
        <v>232</v>
      </c>
      <c r="K106" s="40">
        <f>(IF(E99&gt;2,(I99/(E99+2)+K105),0))</f>
        <v>0</v>
      </c>
    </row>
    <row r="107" spans="1:11" ht="21" customHeight="1" x14ac:dyDescent="0.4">
      <c r="A107" s="48" t="s">
        <v>233</v>
      </c>
      <c r="B107" s="48"/>
      <c r="C107" s="96">
        <v>5</v>
      </c>
      <c r="D107" s="96"/>
      <c r="E107" s="29">
        <f ca="1">((100/(I99))*C107)/100</f>
        <v>0.2</v>
      </c>
      <c r="F107" s="48"/>
      <c r="G107" s="48"/>
      <c r="H107" s="48"/>
      <c r="I107" s="48"/>
      <c r="J107" s="37" t="s">
        <v>234</v>
      </c>
      <c r="K107" s="41">
        <f>(IF(E99&gt;3,(I99/(E99+2)+K106),0))</f>
        <v>0</v>
      </c>
    </row>
    <row r="108" spans="1:11" ht="21" customHeight="1" x14ac:dyDescent="0.4">
      <c r="A108" s="48" t="s">
        <v>235</v>
      </c>
      <c r="B108" s="48"/>
      <c r="C108" s="94">
        <v>0</v>
      </c>
      <c r="D108" s="94"/>
      <c r="E108" s="29">
        <f ca="1">((100/(I99))*C108)/100</f>
        <v>0</v>
      </c>
      <c r="F108" s="48"/>
      <c r="G108" s="48"/>
      <c r="H108" s="48"/>
      <c r="I108" s="48"/>
      <c r="J108" s="37" t="s">
        <v>236</v>
      </c>
      <c r="K108" s="40">
        <f>(IF(E99&gt;4,(I99/(E99+2)+K107),0))</f>
        <v>0</v>
      </c>
    </row>
    <row r="109" spans="1:11" ht="21" customHeight="1" x14ac:dyDescent="0.4">
      <c r="A109" s="48" t="s">
        <v>237</v>
      </c>
      <c r="B109" s="48"/>
      <c r="C109" s="94">
        <v>0</v>
      </c>
      <c r="D109" s="94"/>
      <c r="E109" s="29">
        <f ca="1">((100/I99)*C109)/100</f>
        <v>0</v>
      </c>
      <c r="F109" s="48"/>
      <c r="G109" s="48"/>
      <c r="H109" s="48"/>
      <c r="I109" s="48"/>
      <c r="J109" s="37" t="s">
        <v>209</v>
      </c>
      <c r="K109" s="40">
        <f ca="1">(IF(E99=1,(I99/(E99+3)+K104),IF(E99=0,(I99/4+K104),IF(E99&gt;1,0))))</f>
        <v>18.75</v>
      </c>
    </row>
    <row r="110" spans="1:11" ht="21.6" thickBot="1" x14ac:dyDescent="0.45">
      <c r="A110" s="48" t="s">
        <v>238</v>
      </c>
      <c r="B110" s="48"/>
      <c r="C110" s="94">
        <v>0</v>
      </c>
      <c r="D110" s="94"/>
      <c r="E110" s="29">
        <f ca="1">((100/I99)*C110)/100</f>
        <v>0</v>
      </c>
      <c r="F110" s="48"/>
      <c r="G110" s="48"/>
      <c r="H110" s="48"/>
      <c r="I110" s="48"/>
      <c r="J110" s="42" t="s">
        <v>210</v>
      </c>
      <c r="K110" s="43">
        <f ca="1">(IF(E99&gt;1.5,(I99/(E99+2)+K104+MAX(0,K105-K104)+MAX(0,K106-K105)+MAX(0,K107-K106)+MAX(0,K108-K107)+MAX(0,K109-K108)),IF(E99=1,(I99/(E99+3)+K109),IF(E99=0,I99/4+K109))))</f>
        <v>25</v>
      </c>
    </row>
    <row r="111" spans="1:11" ht="21" x14ac:dyDescent="0.3">
      <c r="A111" s="48" t="s">
        <v>239</v>
      </c>
      <c r="B111" s="48"/>
      <c r="C111" s="94">
        <v>0</v>
      </c>
      <c r="D111" s="94"/>
      <c r="E111" s="29">
        <f ca="1">((100/(I99))*C111)/100</f>
        <v>0</v>
      </c>
      <c r="F111" s="48"/>
      <c r="G111" s="48"/>
      <c r="H111" s="48"/>
      <c r="I111" s="48"/>
    </row>
    <row r="112" spans="1:11" ht="21" x14ac:dyDescent="0.3">
      <c r="A112" s="48" t="s">
        <v>240</v>
      </c>
      <c r="B112" s="48"/>
      <c r="C112" s="94">
        <v>0</v>
      </c>
      <c r="D112" s="94"/>
      <c r="E112" s="29">
        <f ca="1">((100/(I99))*C112)/100</f>
        <v>0</v>
      </c>
      <c r="F112" s="48"/>
      <c r="G112" s="48"/>
      <c r="H112" s="48"/>
      <c r="I112" s="48"/>
    </row>
    <row r="113" spans="1:11" ht="21.6" thickBot="1" x14ac:dyDescent="0.35">
      <c r="A113" s="59" t="s">
        <v>73</v>
      </c>
      <c r="B113" s="59"/>
      <c r="C113" s="59"/>
      <c r="D113" s="59"/>
      <c r="E113" s="59"/>
      <c r="F113" s="59"/>
      <c r="G113" s="59"/>
      <c r="H113" s="59"/>
      <c r="I113" s="59"/>
    </row>
    <row r="114" spans="1:11" ht="20.25" customHeight="1" x14ac:dyDescent="0.4">
      <c r="A114" s="95" t="s">
        <v>246</v>
      </c>
      <c r="B114" s="95"/>
      <c r="C114" s="95"/>
      <c r="D114" s="153" t="s">
        <v>4</v>
      </c>
      <c r="E114" s="31" t="s">
        <v>197</v>
      </c>
      <c r="F114" s="94" t="s">
        <v>198</v>
      </c>
      <c r="G114" s="94"/>
      <c r="H114" s="31" t="s">
        <v>199</v>
      </c>
      <c r="I114" s="31" t="s">
        <v>200</v>
      </c>
      <c r="J114" s="32" t="str">
        <f ca="1">(IF(F117&gt;99%,"All work completed. Please provide OC.",IF(F117&gt;89.8%,"Plinth, RCC, Brick, Plaster, Flooring, Painting work Completed. Finishing work is in process.",IF(F117&lt;94%,(IF(C117=0,"Work not yet Started.",IF(E117=25%,"Piling work in process",IF(E117=50%,"Excavation work in process",IF(E117=100%,"Excavation work Completed. ","0")))&amp;(IF(C118=0%,"",IF(C118=K119,"Footing work is process",IF(C118=K120,"Footing work Completed",IF(C118=K121,"1st Basement Completed",IF(C118=K122,"1st &amp; 2nd Basement Completed",IF(C118=K123,"1st to 3rd Basement Completed",IF(C118=K124,"1st to 4th Basement Completed",IF(C118=K125,"Plinth work is process",IF(C118=K126,"Plinth work completed","0")))))))))))&amp;(IF(C119=(F115+H115+I115),", RCC Slab",IF(C119&gt;0,", RCC upto "&amp;C119&amp;" Slab",""))&amp;(IF(C120=I115,", Brickwork",IF(C120&gt;0,", Brickwork upto "&amp;C120&amp;" Floor",""))&amp;(IF(C121=I115,", Door &amp; Window Frame",IF(C121&gt;0,", Door &amp; Window Frame work upto "&amp;C121&amp;" Floor",""))&amp;(IF(C122=I115,", Internal Plaster",IF(C122&gt;0,", Internal Plaster upto "&amp;C122&amp;" Floor",""))&amp;(IF(C123=I115,", External Plaster",IF(C123&gt;0,", External Plaster upto "&amp;C123&amp;" Floor",""))&amp;(IF(C124=I115,", Plumbing &amp; Electric work",IF(C124&gt;0,", Plumbing &amp; Electric work upto "&amp;C124&amp;" Floor",""))&amp;(IF(C125=I115,", Flooring",IF(C125&gt;0,", Flooring upto "&amp;C125&amp;" Floor",""))&amp;(IF(C126=I115,", Painting",IF(C126&gt;0,", Painting upto "&amp;C126&amp;" Floor",""))&amp;(IF(C127&gt;0,", Finishing upto "&amp;C127&amp;" Floor","")&amp;(IF(C119&gt;0.5," Completed",""))))))))))))))))</f>
        <v>Excavation work Completed. Plinth work completed, RCC Slab, Brickwork, Internal Plaster upto 22 Floor, External Plaster upto 22 Floor Completed</v>
      </c>
      <c r="K114" s="33"/>
    </row>
    <row r="115" spans="1:11" ht="21" x14ac:dyDescent="0.4">
      <c r="A115" s="95"/>
      <c r="B115" s="95"/>
      <c r="C115" s="95"/>
      <c r="D115" s="153"/>
      <c r="E115" s="31">
        <v>0</v>
      </c>
      <c r="F115" s="94">
        <v>1</v>
      </c>
      <c r="G115" s="94"/>
      <c r="H115" s="31">
        <v>0</v>
      </c>
      <c r="I115" s="31">
        <f ca="1">--TRIM(RIGHT(SUBSTITUTE(LEFT(A114,_xlfn.AGGREGATE(16,6,FIND({0,1,2,3,4,5,6,7,8,9},A114,ROW(INDIRECT("1:"&amp;LEN(A114)))),1))," ",REPT(" ",LEN(A114))),LEN(A114)))</f>
        <v>25</v>
      </c>
      <c r="J115" s="34" t="s">
        <v>204</v>
      </c>
      <c r="K115" s="33"/>
    </row>
    <row r="116" spans="1:11" ht="20.25" customHeight="1" x14ac:dyDescent="0.4">
      <c r="A116" s="93" t="s">
        <v>202</v>
      </c>
      <c r="B116" s="93"/>
      <c r="C116" s="93" t="s">
        <v>223</v>
      </c>
      <c r="D116" s="93"/>
      <c r="E116" s="35" t="s">
        <v>224</v>
      </c>
      <c r="F116" s="93" t="s">
        <v>203</v>
      </c>
      <c r="G116" s="93"/>
      <c r="H116" s="36" t="s">
        <v>201</v>
      </c>
      <c r="I116" s="36"/>
      <c r="J116" s="37" t="s">
        <v>225</v>
      </c>
      <c r="K116" s="38">
        <f ca="1">I115*25%</f>
        <v>6.25</v>
      </c>
    </row>
    <row r="117" spans="1:11" ht="20.25" customHeight="1" x14ac:dyDescent="0.4">
      <c r="A117" s="48" t="s">
        <v>226</v>
      </c>
      <c r="B117" s="48"/>
      <c r="C117" s="94">
        <f ca="1">K118</f>
        <v>25</v>
      </c>
      <c r="D117" s="94"/>
      <c r="E117" s="29">
        <f ca="1">((100/I115)*C117)/100</f>
        <v>1</v>
      </c>
      <c r="F117" s="48">
        <f ca="1">(((C117/I115*5)+(C118/I115*15)+(40/(F115+H115+I115)*C119)+(10/(I115)*C120)+(5/(I115)*C121)+(2.5/(I115)*C122)+(2.5/I115*C123)+(5/I115*C124)+(2.5/I115*C125)+(2.5/I115*C126)+(5/I115*C127)+(5/I115*C128))/100)</f>
        <v>0.74400000000000011</v>
      </c>
      <c r="G117" s="48"/>
      <c r="H117" s="48" t="str">
        <f ca="1">J114</f>
        <v>Excavation work Completed. Plinth work completed, RCC Slab, Brickwork, Internal Plaster upto 22 Floor, External Plaster upto 22 Floor Completed</v>
      </c>
      <c r="I117" s="48"/>
      <c r="J117" s="37" t="s">
        <v>205</v>
      </c>
      <c r="K117" s="39">
        <f ca="1">I115*50%</f>
        <v>12.5</v>
      </c>
    </row>
    <row r="118" spans="1:11" ht="21" x14ac:dyDescent="0.4">
      <c r="A118" s="48" t="s">
        <v>111</v>
      </c>
      <c r="B118" s="48"/>
      <c r="C118" s="96">
        <f ca="1">K126</f>
        <v>25</v>
      </c>
      <c r="D118" s="94"/>
      <c r="E118" s="29">
        <f ca="1">((100/I115)*C118)/100</f>
        <v>1</v>
      </c>
      <c r="F118" s="48"/>
      <c r="G118" s="48"/>
      <c r="H118" s="48"/>
      <c r="I118" s="48"/>
      <c r="J118" s="37" t="s">
        <v>206</v>
      </c>
      <c r="K118" s="39">
        <f ca="1">I115</f>
        <v>25</v>
      </c>
    </row>
    <row r="119" spans="1:11" ht="21" customHeight="1" x14ac:dyDescent="0.4">
      <c r="A119" s="48" t="s">
        <v>227</v>
      </c>
      <c r="B119" s="48"/>
      <c r="C119" s="94">
        <v>26</v>
      </c>
      <c r="D119" s="94"/>
      <c r="E119" s="29">
        <f ca="1">((100/(F115+H115+I115))*C119)/100</f>
        <v>1</v>
      </c>
      <c r="F119" s="48"/>
      <c r="G119" s="48"/>
      <c r="H119" s="48"/>
      <c r="I119" s="48"/>
      <c r="J119" s="37" t="s">
        <v>207</v>
      </c>
      <c r="K119" s="40">
        <f ca="1">(IF(E115&gt;1,(I115/(E115+2)),I115/4))</f>
        <v>6.25</v>
      </c>
    </row>
    <row r="120" spans="1:11" ht="21" customHeight="1" x14ac:dyDescent="0.4">
      <c r="A120" s="48" t="s">
        <v>228</v>
      </c>
      <c r="B120" s="48"/>
      <c r="C120" s="94">
        <f>C119-1</f>
        <v>25</v>
      </c>
      <c r="D120" s="94"/>
      <c r="E120" s="29">
        <f ca="1">((100/I115)*C120)/100</f>
        <v>1</v>
      </c>
      <c r="F120" s="48"/>
      <c r="G120" s="48"/>
      <c r="H120" s="48"/>
      <c r="I120" s="48"/>
      <c r="J120" s="37" t="s">
        <v>208</v>
      </c>
      <c r="K120" s="40">
        <f ca="1">(IF(E115&gt;1,(I115/(E115+2)+K119),I115/4+K119))</f>
        <v>12.5</v>
      </c>
    </row>
    <row r="121" spans="1:11" ht="21" customHeight="1" x14ac:dyDescent="0.4">
      <c r="A121" s="48" t="s">
        <v>229</v>
      </c>
      <c r="B121" s="48"/>
      <c r="C121" s="94">
        <v>0</v>
      </c>
      <c r="D121" s="94"/>
      <c r="E121" s="29">
        <f ca="1">((100/I115)*C121)/100</f>
        <v>0</v>
      </c>
      <c r="F121" s="48"/>
      <c r="G121" s="48"/>
      <c r="H121" s="48"/>
      <c r="I121" s="48"/>
      <c r="J121" s="37" t="s">
        <v>230</v>
      </c>
      <c r="K121" s="40">
        <f>(IF(E115&gt;1,(I115/(E115+2)+K120),0))</f>
        <v>0</v>
      </c>
    </row>
    <row r="122" spans="1:11" ht="21" customHeight="1" x14ac:dyDescent="0.4">
      <c r="A122" s="48" t="s">
        <v>231</v>
      </c>
      <c r="B122" s="48"/>
      <c r="C122" s="96">
        <v>22</v>
      </c>
      <c r="D122" s="96"/>
      <c r="E122" s="29">
        <f ca="1">((100/I115)*C122)/100</f>
        <v>0.88</v>
      </c>
      <c r="F122" s="48"/>
      <c r="G122" s="48"/>
      <c r="H122" s="48"/>
      <c r="I122" s="48"/>
      <c r="J122" s="37" t="s">
        <v>232</v>
      </c>
      <c r="K122" s="40">
        <f>(IF(E115&gt;2,(I115/(E115+2)+K121),0))</f>
        <v>0</v>
      </c>
    </row>
    <row r="123" spans="1:11" ht="21" customHeight="1" x14ac:dyDescent="0.4">
      <c r="A123" s="48" t="s">
        <v>233</v>
      </c>
      <c r="B123" s="48"/>
      <c r="C123" s="96">
        <v>22</v>
      </c>
      <c r="D123" s="96"/>
      <c r="E123" s="29">
        <f ca="1">((100/(I115))*C123)/100</f>
        <v>0.88</v>
      </c>
      <c r="F123" s="48"/>
      <c r="G123" s="48"/>
      <c r="H123" s="48"/>
      <c r="I123" s="48"/>
      <c r="J123" s="37" t="s">
        <v>234</v>
      </c>
      <c r="K123" s="41">
        <f>(IF(E115&gt;3,(I115/(E115+2)+K122),0))</f>
        <v>0</v>
      </c>
    </row>
    <row r="124" spans="1:11" ht="21" customHeight="1" x14ac:dyDescent="0.4">
      <c r="A124" s="48" t="s">
        <v>235</v>
      </c>
      <c r="B124" s="48"/>
      <c r="C124" s="94">
        <v>0</v>
      </c>
      <c r="D124" s="94"/>
      <c r="E124" s="29">
        <f ca="1">((100/(I115))*C124)/100</f>
        <v>0</v>
      </c>
      <c r="F124" s="48"/>
      <c r="G124" s="48"/>
      <c r="H124" s="48"/>
      <c r="I124" s="48"/>
      <c r="J124" s="37" t="s">
        <v>236</v>
      </c>
      <c r="K124" s="40">
        <f>(IF(E115&gt;4,(I115/(E115+2)+K123),0))</f>
        <v>0</v>
      </c>
    </row>
    <row r="125" spans="1:11" ht="21" customHeight="1" x14ac:dyDescent="0.4">
      <c r="A125" s="48" t="s">
        <v>237</v>
      </c>
      <c r="B125" s="48"/>
      <c r="C125" s="94">
        <v>0</v>
      </c>
      <c r="D125" s="94"/>
      <c r="E125" s="29">
        <f ca="1">((100/I115)*C125)/100</f>
        <v>0</v>
      </c>
      <c r="F125" s="48"/>
      <c r="G125" s="48"/>
      <c r="H125" s="48"/>
      <c r="I125" s="48"/>
      <c r="J125" s="37" t="s">
        <v>209</v>
      </c>
      <c r="K125" s="40">
        <f ca="1">(IF(E115=1,(I115/(E115+3)+K120),IF(E115=0,(I115/4+K120),IF(E115&gt;1,0))))</f>
        <v>18.75</v>
      </c>
    </row>
    <row r="126" spans="1:11" ht="21.6" thickBot="1" x14ac:dyDescent="0.45">
      <c r="A126" s="48" t="s">
        <v>238</v>
      </c>
      <c r="B126" s="48"/>
      <c r="C126" s="94">
        <v>0</v>
      </c>
      <c r="D126" s="94"/>
      <c r="E126" s="29">
        <f ca="1">((100/I115)*C126)/100</f>
        <v>0</v>
      </c>
      <c r="F126" s="48"/>
      <c r="G126" s="48"/>
      <c r="H126" s="48"/>
      <c r="I126" s="48"/>
      <c r="J126" s="42" t="s">
        <v>210</v>
      </c>
      <c r="K126" s="43">
        <f ca="1">(IF(E115&gt;1.5,(I115/(E115+2)+K120+MAX(0,K121-K120)+MAX(0,K122-K121)+MAX(0,K123-K122)+MAX(0,K124-K123)+MAX(0,K125-K124)),IF(E115=1,(I115/(E115+3)+K125),IF(E115=0,I115/4+K125))))</f>
        <v>25</v>
      </c>
    </row>
    <row r="127" spans="1:11" ht="21" x14ac:dyDescent="0.3">
      <c r="A127" s="48" t="s">
        <v>239</v>
      </c>
      <c r="B127" s="48"/>
      <c r="C127" s="94">
        <v>0</v>
      </c>
      <c r="D127" s="94"/>
      <c r="E127" s="29">
        <f ca="1">((100/(I115))*C127)/100</f>
        <v>0</v>
      </c>
      <c r="F127" s="48"/>
      <c r="G127" s="48"/>
      <c r="H127" s="48"/>
      <c r="I127" s="48"/>
    </row>
    <row r="128" spans="1:11" ht="21" x14ac:dyDescent="0.3">
      <c r="A128" s="48" t="s">
        <v>240</v>
      </c>
      <c r="B128" s="48"/>
      <c r="C128" s="94">
        <v>0</v>
      </c>
      <c r="D128" s="94"/>
      <c r="E128" s="29">
        <f ca="1">((100/(I115))*C128)/100</f>
        <v>0</v>
      </c>
      <c r="F128" s="48"/>
      <c r="G128" s="48"/>
      <c r="H128" s="48"/>
      <c r="I128" s="48"/>
    </row>
    <row r="129" spans="1:9" ht="21" x14ac:dyDescent="0.3">
      <c r="A129" s="47" t="s">
        <v>211</v>
      </c>
      <c r="B129" s="47"/>
      <c r="C129" s="47"/>
      <c r="D129" s="47"/>
      <c r="E129" s="47"/>
      <c r="F129" s="47"/>
      <c r="G129" s="44"/>
      <c r="H129" s="48">
        <f ca="1">(F53+F69+F85+F101+F117*2)/6</f>
        <v>0.64336410256410259</v>
      </c>
      <c r="I129" s="48"/>
    </row>
    <row r="130" spans="1:9" ht="21" x14ac:dyDescent="0.3">
      <c r="A130" s="59" t="s">
        <v>141</v>
      </c>
      <c r="B130" s="59"/>
      <c r="C130" s="59"/>
      <c r="D130" s="59"/>
      <c r="E130" s="59"/>
      <c r="F130" s="59"/>
      <c r="G130" s="59"/>
      <c r="H130" s="59"/>
      <c r="I130" s="59"/>
    </row>
    <row r="131" spans="1:9" ht="45.6" customHeight="1" x14ac:dyDescent="0.3">
      <c r="A131" s="60" t="s">
        <v>76</v>
      </c>
      <c r="B131" s="60"/>
      <c r="C131" s="60"/>
      <c r="D131" s="9" t="s">
        <v>4</v>
      </c>
      <c r="E131" s="19" t="s">
        <v>166</v>
      </c>
      <c r="F131" s="18" t="s">
        <v>77</v>
      </c>
      <c r="G131" s="9" t="s">
        <v>4</v>
      </c>
      <c r="H131" s="61" t="s">
        <v>167</v>
      </c>
      <c r="I131" s="61"/>
    </row>
    <row r="132" spans="1:9" ht="45.6" customHeight="1" x14ac:dyDescent="0.3">
      <c r="A132" s="60" t="s">
        <v>169</v>
      </c>
      <c r="B132" s="60"/>
      <c r="C132" s="60"/>
      <c r="D132" s="1" t="s">
        <v>4</v>
      </c>
      <c r="E132" s="13" t="s">
        <v>245</v>
      </c>
      <c r="F132" s="18" t="s">
        <v>168</v>
      </c>
      <c r="G132" s="1" t="s">
        <v>4</v>
      </c>
      <c r="H132" s="61" t="s">
        <v>100</v>
      </c>
      <c r="I132" s="61"/>
    </row>
    <row r="133" spans="1:9" ht="21.75" customHeight="1" x14ac:dyDescent="0.3">
      <c r="A133" s="92" t="s">
        <v>78</v>
      </c>
      <c r="B133" s="92"/>
      <c r="C133" s="92"/>
      <c r="D133" s="9" t="s">
        <v>4</v>
      </c>
      <c r="E133" s="19" t="s">
        <v>170</v>
      </c>
      <c r="F133" s="9" t="s">
        <v>79</v>
      </c>
      <c r="G133" s="9" t="s">
        <v>4</v>
      </c>
      <c r="H133" s="61" t="s">
        <v>189</v>
      </c>
      <c r="I133" s="61"/>
    </row>
    <row r="134" spans="1:9" ht="21" x14ac:dyDescent="0.3">
      <c r="A134" s="71" t="s">
        <v>142</v>
      </c>
      <c r="B134" s="72"/>
      <c r="C134" s="72"/>
      <c r="D134" s="72"/>
      <c r="E134" s="72"/>
      <c r="F134" s="72"/>
      <c r="G134" s="72"/>
      <c r="H134" s="72"/>
      <c r="I134" s="73"/>
    </row>
    <row r="135" spans="1:9" ht="21" x14ac:dyDescent="0.3">
      <c r="A135" s="64" t="s">
        <v>171</v>
      </c>
      <c r="B135" s="65"/>
      <c r="C135" s="65"/>
      <c r="D135" s="65"/>
      <c r="E135" s="65"/>
      <c r="F135" s="66"/>
      <c r="G135" s="1" t="s">
        <v>4</v>
      </c>
      <c r="H135" s="104">
        <v>278.70999999999998</v>
      </c>
      <c r="I135" s="105"/>
    </row>
    <row r="136" spans="1:9" ht="21" hidden="1" x14ac:dyDescent="0.3">
      <c r="A136" s="64" t="s">
        <v>172</v>
      </c>
      <c r="B136" s="65"/>
      <c r="C136" s="65"/>
      <c r="D136" s="65"/>
      <c r="E136" s="65"/>
      <c r="F136" s="66"/>
      <c r="G136" s="1" t="s">
        <v>4</v>
      </c>
      <c r="H136" s="106" t="s">
        <v>100</v>
      </c>
      <c r="I136" s="106"/>
    </row>
    <row r="137" spans="1:9" ht="21" x14ac:dyDescent="0.3">
      <c r="A137" s="64" t="s">
        <v>173</v>
      </c>
      <c r="B137" s="65"/>
      <c r="C137" s="65"/>
      <c r="D137" s="65"/>
      <c r="E137" s="65"/>
      <c r="F137" s="66"/>
      <c r="G137" s="1" t="s">
        <v>4</v>
      </c>
      <c r="H137" s="104">
        <v>929.02</v>
      </c>
      <c r="I137" s="105"/>
    </row>
    <row r="138" spans="1:9" ht="21" x14ac:dyDescent="0.3">
      <c r="A138" s="64" t="s">
        <v>174</v>
      </c>
      <c r="B138" s="65"/>
      <c r="C138" s="65"/>
      <c r="D138" s="65"/>
      <c r="E138" s="65"/>
      <c r="F138" s="66"/>
      <c r="G138" s="1" t="s">
        <v>4</v>
      </c>
      <c r="H138" s="106">
        <v>3521</v>
      </c>
      <c r="I138" s="106"/>
    </row>
    <row r="139" spans="1:9" ht="21" x14ac:dyDescent="0.3">
      <c r="A139" s="64" t="s">
        <v>143</v>
      </c>
      <c r="B139" s="65"/>
      <c r="C139" s="65"/>
      <c r="D139" s="65"/>
      <c r="E139" s="65"/>
      <c r="F139" s="66"/>
      <c r="G139" s="1" t="s">
        <v>4</v>
      </c>
      <c r="H139" s="106">
        <f>7400*0.8</f>
        <v>5920</v>
      </c>
      <c r="I139" s="106"/>
    </row>
    <row r="140" spans="1:9" ht="21" hidden="1" x14ac:dyDescent="0.3">
      <c r="A140" s="84" t="s">
        <v>83</v>
      </c>
      <c r="B140" s="85"/>
      <c r="C140" s="85"/>
      <c r="D140" s="85"/>
      <c r="E140" s="85"/>
      <c r="F140" s="85"/>
      <c r="G140" s="85"/>
      <c r="H140" s="85"/>
      <c r="I140" s="86"/>
    </row>
    <row r="141" spans="1:9" ht="66.75" hidden="1" customHeight="1" x14ac:dyDescent="0.3">
      <c r="A141" s="100" t="s">
        <v>144</v>
      </c>
      <c r="B141" s="100"/>
      <c r="C141" s="101" t="s">
        <v>113</v>
      </c>
      <c r="D141" s="102"/>
      <c r="E141" s="20" t="s">
        <v>114</v>
      </c>
      <c r="F141" s="101" t="s">
        <v>212</v>
      </c>
      <c r="G141" s="102"/>
      <c r="H141" s="20" t="s">
        <v>116</v>
      </c>
      <c r="I141" s="20" t="s">
        <v>221</v>
      </c>
    </row>
    <row r="142" spans="1:9" s="11" customFormat="1" ht="21" hidden="1" customHeight="1" x14ac:dyDescent="0.3">
      <c r="A142" s="103" t="s">
        <v>177</v>
      </c>
      <c r="B142" s="103"/>
      <c r="C142" s="103"/>
      <c r="D142" s="103"/>
      <c r="E142" s="103"/>
      <c r="F142" s="103"/>
      <c r="G142" s="103"/>
      <c r="H142" s="103"/>
      <c r="I142" s="103"/>
    </row>
    <row r="143" spans="1:9" s="11" customFormat="1" ht="21" hidden="1" customHeight="1" x14ac:dyDescent="0.3">
      <c r="A143" s="103" t="s">
        <v>178</v>
      </c>
      <c r="B143" s="103"/>
      <c r="C143" s="103"/>
      <c r="D143" s="103"/>
      <c r="E143" s="103"/>
      <c r="F143" s="103"/>
      <c r="G143" s="103"/>
      <c r="H143" s="103"/>
      <c r="I143" s="103"/>
    </row>
    <row r="144" spans="1:9" s="11" customFormat="1" ht="21" hidden="1" customHeight="1" x14ac:dyDescent="0.3">
      <c r="A144" s="103" t="s">
        <v>215</v>
      </c>
      <c r="B144" s="103"/>
      <c r="C144" s="103"/>
      <c r="D144" s="103"/>
      <c r="E144" s="103"/>
      <c r="F144" s="103"/>
      <c r="G144" s="103"/>
      <c r="H144" s="103"/>
      <c r="I144" s="103"/>
    </row>
    <row r="145" spans="1:13" s="11" customFormat="1" ht="21" hidden="1" customHeight="1" x14ac:dyDescent="0.3">
      <c r="A145" s="108" t="str">
        <f>A144</f>
        <v>1st To 7th, 9th To 12th, 14th To 17th &amp; 19th To 22nd, 24th &amp; 25th Floor</v>
      </c>
      <c r="B145" s="109"/>
      <c r="C145" s="98">
        <v>1</v>
      </c>
      <c r="D145" s="99"/>
      <c r="E145" s="27" t="s">
        <v>186</v>
      </c>
      <c r="F145" s="98">
        <f>36*10.764</f>
        <v>387.50399999999996</v>
      </c>
      <c r="G145" s="99"/>
      <c r="H145" s="27">
        <v>0</v>
      </c>
      <c r="I145" s="27">
        <f>F145*1.55+H145</f>
        <v>600.63119999999992</v>
      </c>
      <c r="M145" s="11">
        <f>COUNT(F145:G152)*21+COUNT(F155:G161)*4</f>
        <v>196</v>
      </c>
    </row>
    <row r="146" spans="1:13" s="11" customFormat="1" ht="21" hidden="1" x14ac:dyDescent="0.3">
      <c r="A146" s="110"/>
      <c r="B146" s="111"/>
      <c r="C146" s="98">
        <v>2</v>
      </c>
      <c r="D146" s="99"/>
      <c r="E146" s="27" t="s">
        <v>186</v>
      </c>
      <c r="F146" s="98">
        <f>36.92*10.764</f>
        <v>397.40688</v>
      </c>
      <c r="G146" s="99"/>
      <c r="H146" s="27">
        <v>0</v>
      </c>
      <c r="I146" s="27">
        <f t="shared" ref="I146:I152" si="0">F146*1.55+H146</f>
        <v>615.98066400000005</v>
      </c>
      <c r="K146" s="11">
        <f>4.57*3.05+3.05*3.1+2.13*1.37+2.07*2.66+2.13*1.22+1*1</f>
        <v>35.416399999999996</v>
      </c>
    </row>
    <row r="147" spans="1:13" s="11" customFormat="1" ht="21" hidden="1" x14ac:dyDescent="0.3">
      <c r="A147" s="110"/>
      <c r="B147" s="111"/>
      <c r="C147" s="98">
        <v>3</v>
      </c>
      <c r="D147" s="99"/>
      <c r="E147" s="27" t="s">
        <v>186</v>
      </c>
      <c r="F147" s="98">
        <f>36.92*10.764</f>
        <v>397.40688</v>
      </c>
      <c r="G147" s="99"/>
      <c r="H147" s="27">
        <v>0</v>
      </c>
      <c r="I147" s="27">
        <f t="shared" si="0"/>
        <v>615.98066400000005</v>
      </c>
      <c r="K147" s="11">
        <f>4.57*3.05+2.07*2.66+3.05*3.1+2.13*1.22+2.13*1.37+1*1.05+1.17*0.6</f>
        <v>36.168399999999991</v>
      </c>
    </row>
    <row r="148" spans="1:13" s="11" customFormat="1" ht="21" hidden="1" x14ac:dyDescent="0.3">
      <c r="A148" s="110"/>
      <c r="B148" s="111"/>
      <c r="C148" s="98">
        <v>4</v>
      </c>
      <c r="D148" s="99"/>
      <c r="E148" s="27" t="s">
        <v>186</v>
      </c>
      <c r="F148" s="98">
        <f>36*10.764</f>
        <v>387.50399999999996</v>
      </c>
      <c r="G148" s="99"/>
      <c r="H148" s="27">
        <v>0</v>
      </c>
      <c r="I148" s="27">
        <f t="shared" si="0"/>
        <v>600.63119999999992</v>
      </c>
    </row>
    <row r="149" spans="1:13" s="11" customFormat="1" ht="21" hidden="1" x14ac:dyDescent="0.3">
      <c r="A149" s="110"/>
      <c r="B149" s="111"/>
      <c r="C149" s="98">
        <v>5</v>
      </c>
      <c r="D149" s="99"/>
      <c r="E149" s="27" t="s">
        <v>186</v>
      </c>
      <c r="F149" s="98">
        <f>36*10.764</f>
        <v>387.50399999999996</v>
      </c>
      <c r="G149" s="99"/>
      <c r="H149" s="27">
        <v>0</v>
      </c>
      <c r="I149" s="27">
        <f t="shared" si="0"/>
        <v>600.63119999999992</v>
      </c>
      <c r="K149" s="11">
        <f>4400000/581</f>
        <v>7573.1497418244408</v>
      </c>
    </row>
    <row r="150" spans="1:13" s="11" customFormat="1" ht="21" hidden="1" x14ac:dyDescent="0.3">
      <c r="A150" s="110"/>
      <c r="B150" s="111"/>
      <c r="C150" s="98">
        <v>6</v>
      </c>
      <c r="D150" s="99"/>
      <c r="E150" s="27" t="s">
        <v>186</v>
      </c>
      <c r="F150" s="98">
        <f>36.92*10.764</f>
        <v>397.40688</v>
      </c>
      <c r="G150" s="99"/>
      <c r="H150" s="27">
        <v>0</v>
      </c>
      <c r="I150" s="27">
        <f t="shared" si="0"/>
        <v>615.98066400000005</v>
      </c>
    </row>
    <row r="151" spans="1:13" s="11" customFormat="1" ht="21" hidden="1" x14ac:dyDescent="0.3">
      <c r="A151" s="110"/>
      <c r="B151" s="111"/>
      <c r="C151" s="98">
        <v>7</v>
      </c>
      <c r="D151" s="99"/>
      <c r="E151" s="27" t="s">
        <v>186</v>
      </c>
      <c r="F151" s="98">
        <f>36.92*10.764</f>
        <v>397.40688</v>
      </c>
      <c r="G151" s="99"/>
      <c r="H151" s="27">
        <v>0</v>
      </c>
      <c r="I151" s="27">
        <f t="shared" si="0"/>
        <v>615.98066400000005</v>
      </c>
    </row>
    <row r="152" spans="1:13" s="11" customFormat="1" ht="21" hidden="1" x14ac:dyDescent="0.3">
      <c r="A152" s="112"/>
      <c r="B152" s="113"/>
      <c r="C152" s="98">
        <v>8</v>
      </c>
      <c r="D152" s="99"/>
      <c r="E152" s="27" t="s">
        <v>186</v>
      </c>
      <c r="F152" s="98">
        <f>36*10.764</f>
        <v>387.50399999999996</v>
      </c>
      <c r="G152" s="99"/>
      <c r="H152" s="27">
        <v>0</v>
      </c>
      <c r="I152" s="27">
        <f t="shared" si="0"/>
        <v>600.63119999999992</v>
      </c>
    </row>
    <row r="153" spans="1:13" s="11" customFormat="1" ht="21" hidden="1" x14ac:dyDescent="0.3">
      <c r="A153" s="103" t="s">
        <v>216</v>
      </c>
      <c r="B153" s="103"/>
      <c r="C153" s="103"/>
      <c r="D153" s="103"/>
      <c r="E153" s="103"/>
      <c r="F153" s="103"/>
      <c r="G153" s="103"/>
      <c r="H153" s="103"/>
      <c r="I153" s="103"/>
    </row>
    <row r="154" spans="1:13" s="11" customFormat="1" ht="21" hidden="1" x14ac:dyDescent="0.3">
      <c r="A154" s="108" t="str">
        <f>A153</f>
        <v>8th, 13th, 18th &amp; 23rd Floor</v>
      </c>
      <c r="B154" s="109"/>
      <c r="C154" s="98">
        <v>1</v>
      </c>
      <c r="D154" s="99"/>
      <c r="E154" s="98" t="s">
        <v>182</v>
      </c>
      <c r="F154" s="107"/>
      <c r="G154" s="107"/>
      <c r="H154" s="107"/>
      <c r="I154" s="99"/>
    </row>
    <row r="155" spans="1:13" s="11" customFormat="1" ht="21" hidden="1" x14ac:dyDescent="0.3">
      <c r="A155" s="110"/>
      <c r="B155" s="111"/>
      <c r="C155" s="98">
        <v>2</v>
      </c>
      <c r="D155" s="99"/>
      <c r="E155" s="27" t="s">
        <v>186</v>
      </c>
      <c r="F155" s="98">
        <f>36.92*10.764</f>
        <v>397.40688</v>
      </c>
      <c r="G155" s="99"/>
      <c r="H155" s="27">
        <v>0</v>
      </c>
      <c r="I155" s="27">
        <f t="shared" ref="I155:I161" si="1">F155*1.55+H155</f>
        <v>615.98066400000005</v>
      </c>
    </row>
    <row r="156" spans="1:13" s="11" customFormat="1" ht="21" hidden="1" customHeight="1" x14ac:dyDescent="0.3">
      <c r="A156" s="110"/>
      <c r="B156" s="111"/>
      <c r="C156" s="98">
        <v>3</v>
      </c>
      <c r="D156" s="99"/>
      <c r="E156" s="27" t="s">
        <v>186</v>
      </c>
      <c r="F156" s="98">
        <f>36.92*10.764</f>
        <v>397.40688</v>
      </c>
      <c r="G156" s="99"/>
      <c r="H156" s="27">
        <v>0</v>
      </c>
      <c r="I156" s="27">
        <f t="shared" si="1"/>
        <v>615.98066400000005</v>
      </c>
    </row>
    <row r="157" spans="1:13" s="11" customFormat="1" ht="21" hidden="1" x14ac:dyDescent="0.3">
      <c r="A157" s="110"/>
      <c r="B157" s="111"/>
      <c r="C157" s="98">
        <v>4</v>
      </c>
      <c r="D157" s="99"/>
      <c r="E157" s="27" t="s">
        <v>186</v>
      </c>
      <c r="F157" s="98">
        <f>36*10.764</f>
        <v>387.50399999999996</v>
      </c>
      <c r="G157" s="99"/>
      <c r="H157" s="27">
        <v>0</v>
      </c>
      <c r="I157" s="27">
        <f t="shared" si="1"/>
        <v>600.63119999999992</v>
      </c>
    </row>
    <row r="158" spans="1:13" s="11" customFormat="1" ht="21" hidden="1" x14ac:dyDescent="0.3">
      <c r="A158" s="110"/>
      <c r="B158" s="111"/>
      <c r="C158" s="98">
        <v>5</v>
      </c>
      <c r="D158" s="99"/>
      <c r="E158" s="27" t="s">
        <v>186</v>
      </c>
      <c r="F158" s="98">
        <f>36*10.764</f>
        <v>387.50399999999996</v>
      </c>
      <c r="G158" s="99"/>
      <c r="H158" s="27">
        <v>0</v>
      </c>
      <c r="I158" s="27">
        <f t="shared" si="1"/>
        <v>600.63119999999992</v>
      </c>
    </row>
    <row r="159" spans="1:13" s="11" customFormat="1" ht="21" hidden="1" x14ac:dyDescent="0.3">
      <c r="A159" s="110"/>
      <c r="B159" s="111"/>
      <c r="C159" s="98">
        <v>6</v>
      </c>
      <c r="D159" s="99"/>
      <c r="E159" s="27" t="s">
        <v>186</v>
      </c>
      <c r="F159" s="98">
        <f>36.92*10.764</f>
        <v>397.40688</v>
      </c>
      <c r="G159" s="99"/>
      <c r="H159" s="27">
        <v>0</v>
      </c>
      <c r="I159" s="27">
        <f t="shared" si="1"/>
        <v>615.98066400000005</v>
      </c>
    </row>
    <row r="160" spans="1:13" s="11" customFormat="1" ht="21" hidden="1" x14ac:dyDescent="0.3">
      <c r="A160" s="110"/>
      <c r="B160" s="111"/>
      <c r="C160" s="98">
        <v>7</v>
      </c>
      <c r="D160" s="99"/>
      <c r="E160" s="27" t="s">
        <v>186</v>
      </c>
      <c r="F160" s="98">
        <f>36.92*10.764</f>
        <v>397.40688</v>
      </c>
      <c r="G160" s="99"/>
      <c r="H160" s="27">
        <v>0</v>
      </c>
      <c r="I160" s="27">
        <f t="shared" si="1"/>
        <v>615.98066400000005</v>
      </c>
    </row>
    <row r="161" spans="1:13" s="11" customFormat="1" ht="21" hidden="1" customHeight="1" x14ac:dyDescent="0.3">
      <c r="A161" s="112"/>
      <c r="B161" s="113"/>
      <c r="C161" s="98">
        <v>8</v>
      </c>
      <c r="D161" s="99"/>
      <c r="E161" s="27" t="s">
        <v>186</v>
      </c>
      <c r="F161" s="98">
        <f>36*10.764</f>
        <v>387.50399999999996</v>
      </c>
      <c r="G161" s="99"/>
      <c r="H161" s="27">
        <v>0</v>
      </c>
      <c r="I161" s="27">
        <f t="shared" si="1"/>
        <v>600.63119999999992</v>
      </c>
    </row>
    <row r="162" spans="1:13" s="11" customFormat="1" ht="21" hidden="1" customHeight="1" x14ac:dyDescent="0.3">
      <c r="A162" s="103" t="s">
        <v>183</v>
      </c>
      <c r="B162" s="103"/>
      <c r="C162" s="103"/>
      <c r="D162" s="103"/>
      <c r="E162" s="103"/>
      <c r="F162" s="103"/>
      <c r="G162" s="103"/>
      <c r="H162" s="103"/>
      <c r="I162" s="103"/>
    </row>
    <row r="163" spans="1:13" s="11" customFormat="1" ht="21" hidden="1" customHeight="1" x14ac:dyDescent="0.3">
      <c r="A163" s="103" t="s">
        <v>178</v>
      </c>
      <c r="B163" s="103"/>
      <c r="C163" s="103"/>
      <c r="D163" s="103"/>
      <c r="E163" s="103"/>
      <c r="F163" s="103"/>
      <c r="G163" s="103"/>
      <c r="H163" s="103"/>
      <c r="I163" s="103"/>
    </row>
    <row r="164" spans="1:13" s="11" customFormat="1" ht="21" hidden="1" customHeight="1" x14ac:dyDescent="0.3">
      <c r="A164" s="103" t="s">
        <v>215</v>
      </c>
      <c r="B164" s="103"/>
      <c r="C164" s="103"/>
      <c r="D164" s="103"/>
      <c r="E164" s="103"/>
      <c r="F164" s="103"/>
      <c r="G164" s="103"/>
      <c r="H164" s="103"/>
      <c r="I164" s="103"/>
      <c r="M164" s="11">
        <f>COUNT(F165:G172)*21+COUNT(F174:G176,F178:G181)*4</f>
        <v>196</v>
      </c>
    </row>
    <row r="165" spans="1:13" s="11" customFormat="1" ht="21" hidden="1" customHeight="1" x14ac:dyDescent="0.3">
      <c r="A165" s="108" t="str">
        <f>A164</f>
        <v>1st To 7th, 9th To 12th, 14th To 17th &amp; 19th To 22nd, 24th &amp; 25th Floor</v>
      </c>
      <c r="B165" s="109"/>
      <c r="C165" s="98">
        <v>1</v>
      </c>
      <c r="D165" s="99"/>
      <c r="E165" s="27" t="s">
        <v>180</v>
      </c>
      <c r="F165" s="98">
        <f>52.5*10.764</f>
        <v>565.11</v>
      </c>
      <c r="G165" s="99"/>
      <c r="H165" s="27">
        <v>0</v>
      </c>
      <c r="I165" s="27">
        <f t="shared" ref="I165:I172" si="2">F165*1.55+H165</f>
        <v>875.92050000000006</v>
      </c>
      <c r="J165" s="11">
        <f>6293960/I165</f>
        <v>7185.537956926456</v>
      </c>
      <c r="K165" s="11">
        <f>5.39*3.05+3.35*2.13+3.1*3.4+3.35*2.12+0.9*0.6+1.37*0.6+2*1+0.9*1+1.55*0.6+2.32*1.37</f>
        <v>49.587400000000002</v>
      </c>
    </row>
    <row r="166" spans="1:13" s="11" customFormat="1" ht="21" hidden="1" x14ac:dyDescent="0.3">
      <c r="A166" s="110"/>
      <c r="B166" s="111"/>
      <c r="C166" s="98">
        <v>2</v>
      </c>
      <c r="D166" s="99"/>
      <c r="E166" s="27" t="s">
        <v>180</v>
      </c>
      <c r="F166" s="98">
        <f>50.5*10.764</f>
        <v>543.58199999999999</v>
      </c>
      <c r="G166" s="99"/>
      <c r="H166" s="27">
        <v>0</v>
      </c>
      <c r="I166" s="27">
        <f t="shared" si="2"/>
        <v>842.5521</v>
      </c>
    </row>
    <row r="167" spans="1:13" s="11" customFormat="1" ht="21" hidden="1" x14ac:dyDescent="0.3">
      <c r="A167" s="110"/>
      <c r="B167" s="111"/>
      <c r="C167" s="98">
        <v>3</v>
      </c>
      <c r="D167" s="99"/>
      <c r="E167" s="27" t="s">
        <v>180</v>
      </c>
      <c r="F167" s="98">
        <f>50.5*10.764</f>
        <v>543.58199999999999</v>
      </c>
      <c r="G167" s="99"/>
      <c r="H167" s="27">
        <v>0</v>
      </c>
      <c r="I167" s="27">
        <f t="shared" si="2"/>
        <v>842.5521</v>
      </c>
    </row>
    <row r="168" spans="1:13" s="11" customFormat="1" ht="21" hidden="1" x14ac:dyDescent="0.3">
      <c r="A168" s="110"/>
      <c r="B168" s="111"/>
      <c r="C168" s="98">
        <v>4</v>
      </c>
      <c r="D168" s="99"/>
      <c r="E168" s="27" t="s">
        <v>180</v>
      </c>
      <c r="F168" s="98">
        <f>52.5*10.764</f>
        <v>565.11</v>
      </c>
      <c r="G168" s="99"/>
      <c r="H168" s="27">
        <v>0</v>
      </c>
      <c r="I168" s="27">
        <f t="shared" si="2"/>
        <v>875.92050000000006</v>
      </c>
    </row>
    <row r="169" spans="1:13" s="11" customFormat="1" ht="21" hidden="1" x14ac:dyDescent="0.3">
      <c r="A169" s="110"/>
      <c r="B169" s="111"/>
      <c r="C169" s="98">
        <v>5</v>
      </c>
      <c r="D169" s="99"/>
      <c r="E169" s="27" t="s">
        <v>180</v>
      </c>
      <c r="F169" s="98">
        <f>52.5*10.764</f>
        <v>565.11</v>
      </c>
      <c r="G169" s="99"/>
      <c r="H169" s="27">
        <v>0</v>
      </c>
      <c r="I169" s="27">
        <f t="shared" si="2"/>
        <v>875.92050000000006</v>
      </c>
    </row>
    <row r="170" spans="1:13" s="11" customFormat="1" ht="21" hidden="1" x14ac:dyDescent="0.3">
      <c r="A170" s="110"/>
      <c r="B170" s="111"/>
      <c r="C170" s="98">
        <v>6</v>
      </c>
      <c r="D170" s="99"/>
      <c r="E170" s="27" t="s">
        <v>180</v>
      </c>
      <c r="F170" s="98">
        <f>50.5*10.764</f>
        <v>543.58199999999999</v>
      </c>
      <c r="G170" s="99"/>
      <c r="H170" s="27">
        <v>0</v>
      </c>
      <c r="I170" s="27">
        <f t="shared" si="2"/>
        <v>842.5521</v>
      </c>
    </row>
    <row r="171" spans="1:13" s="11" customFormat="1" ht="21" hidden="1" x14ac:dyDescent="0.3">
      <c r="A171" s="110"/>
      <c r="B171" s="111"/>
      <c r="C171" s="98">
        <v>7</v>
      </c>
      <c r="D171" s="99"/>
      <c r="E171" s="27" t="s">
        <v>180</v>
      </c>
      <c r="F171" s="98">
        <f>50.5*10.764</f>
        <v>543.58199999999999</v>
      </c>
      <c r="G171" s="99"/>
      <c r="H171" s="27">
        <v>0</v>
      </c>
      <c r="I171" s="27">
        <f t="shared" si="2"/>
        <v>842.5521</v>
      </c>
    </row>
    <row r="172" spans="1:13" s="11" customFormat="1" ht="21" hidden="1" x14ac:dyDescent="0.3">
      <c r="A172" s="112"/>
      <c r="B172" s="113"/>
      <c r="C172" s="98">
        <v>8</v>
      </c>
      <c r="D172" s="99"/>
      <c r="E172" s="27" t="s">
        <v>180</v>
      </c>
      <c r="F172" s="98">
        <f>52.5*10.764</f>
        <v>565.11</v>
      </c>
      <c r="G172" s="99"/>
      <c r="H172" s="27">
        <v>0</v>
      </c>
      <c r="I172" s="27">
        <f t="shared" si="2"/>
        <v>875.92050000000006</v>
      </c>
    </row>
    <row r="173" spans="1:13" s="11" customFormat="1" ht="21" hidden="1" customHeight="1" x14ac:dyDescent="0.3">
      <c r="A173" s="103" t="s">
        <v>216</v>
      </c>
      <c r="B173" s="103"/>
      <c r="C173" s="103"/>
      <c r="D173" s="103"/>
      <c r="E173" s="103"/>
      <c r="F173" s="103"/>
      <c r="G173" s="103"/>
      <c r="H173" s="103"/>
      <c r="I173" s="103"/>
    </row>
    <row r="174" spans="1:13" s="11" customFormat="1" ht="21" hidden="1" customHeight="1" x14ac:dyDescent="0.3">
      <c r="A174" s="108" t="str">
        <f>A173</f>
        <v>8th, 13th, 18th &amp; 23rd Floor</v>
      </c>
      <c r="B174" s="109"/>
      <c r="C174" s="98">
        <v>1</v>
      </c>
      <c r="D174" s="99"/>
      <c r="E174" s="27" t="s">
        <v>180</v>
      </c>
      <c r="F174" s="98">
        <f>52.5*10.764</f>
        <v>565.11</v>
      </c>
      <c r="G174" s="99"/>
      <c r="H174" s="27">
        <v>0</v>
      </c>
      <c r="I174" s="27">
        <f t="shared" ref="I174:I176" si="3">F174*1.55+H174</f>
        <v>875.92050000000006</v>
      </c>
    </row>
    <row r="175" spans="1:13" s="11" customFormat="1" ht="21" hidden="1" x14ac:dyDescent="0.3">
      <c r="A175" s="110"/>
      <c r="B175" s="111"/>
      <c r="C175" s="98">
        <v>2</v>
      </c>
      <c r="D175" s="99"/>
      <c r="E175" s="27" t="s">
        <v>180</v>
      </c>
      <c r="F175" s="98">
        <f>50.5*10.764</f>
        <v>543.58199999999999</v>
      </c>
      <c r="G175" s="99"/>
      <c r="H175" s="27">
        <v>0</v>
      </c>
      <c r="I175" s="27">
        <f t="shared" si="3"/>
        <v>842.5521</v>
      </c>
    </row>
    <row r="176" spans="1:13" s="11" customFormat="1" ht="21" hidden="1" x14ac:dyDescent="0.3">
      <c r="A176" s="110"/>
      <c r="B176" s="111"/>
      <c r="C176" s="98">
        <v>3</v>
      </c>
      <c r="D176" s="99"/>
      <c r="E176" s="27" t="s">
        <v>180</v>
      </c>
      <c r="F176" s="98">
        <f>50.5*10.764</f>
        <v>543.58199999999999</v>
      </c>
      <c r="G176" s="99"/>
      <c r="H176" s="27">
        <v>0</v>
      </c>
      <c r="I176" s="27">
        <f t="shared" si="3"/>
        <v>842.5521</v>
      </c>
    </row>
    <row r="177" spans="1:12" s="11" customFormat="1" ht="21" hidden="1" x14ac:dyDescent="0.3">
      <c r="A177" s="110"/>
      <c r="B177" s="111"/>
      <c r="C177" s="98">
        <v>4</v>
      </c>
      <c r="D177" s="99"/>
      <c r="E177" s="98" t="s">
        <v>182</v>
      </c>
      <c r="F177" s="107"/>
      <c r="G177" s="107"/>
      <c r="H177" s="107"/>
      <c r="I177" s="99"/>
    </row>
    <row r="178" spans="1:12" s="11" customFormat="1" ht="21" hidden="1" x14ac:dyDescent="0.3">
      <c r="A178" s="110"/>
      <c r="B178" s="111"/>
      <c r="C178" s="98">
        <v>5</v>
      </c>
      <c r="D178" s="99"/>
      <c r="E178" s="27" t="s">
        <v>180</v>
      </c>
      <c r="F178" s="98">
        <f>52.5*10.764</f>
        <v>565.11</v>
      </c>
      <c r="G178" s="99"/>
      <c r="H178" s="27">
        <v>0</v>
      </c>
      <c r="I178" s="27">
        <f t="shared" ref="I178:I181" si="4">F178*1.55+H178</f>
        <v>875.92050000000006</v>
      </c>
    </row>
    <row r="179" spans="1:12" s="11" customFormat="1" ht="21" hidden="1" x14ac:dyDescent="0.3">
      <c r="A179" s="110"/>
      <c r="B179" s="111"/>
      <c r="C179" s="98">
        <v>6</v>
      </c>
      <c r="D179" s="99"/>
      <c r="E179" s="27" t="s">
        <v>180</v>
      </c>
      <c r="F179" s="98">
        <f>50.5*10.764</f>
        <v>543.58199999999999</v>
      </c>
      <c r="G179" s="99"/>
      <c r="H179" s="27">
        <v>0</v>
      </c>
      <c r="I179" s="27">
        <f t="shared" si="4"/>
        <v>842.5521</v>
      </c>
    </row>
    <row r="180" spans="1:12" s="11" customFormat="1" ht="21" hidden="1" x14ac:dyDescent="0.3">
      <c r="A180" s="110"/>
      <c r="B180" s="111"/>
      <c r="C180" s="98">
        <v>7</v>
      </c>
      <c r="D180" s="99"/>
      <c r="E180" s="27" t="s">
        <v>180</v>
      </c>
      <c r="F180" s="98">
        <f>50.5*10.764</f>
        <v>543.58199999999999</v>
      </c>
      <c r="G180" s="99"/>
      <c r="H180" s="27">
        <v>0</v>
      </c>
      <c r="I180" s="27">
        <f t="shared" si="4"/>
        <v>842.5521</v>
      </c>
    </row>
    <row r="181" spans="1:12" s="11" customFormat="1" ht="21" hidden="1" x14ac:dyDescent="0.3">
      <c r="A181" s="112"/>
      <c r="B181" s="113"/>
      <c r="C181" s="98">
        <v>8</v>
      </c>
      <c r="D181" s="99"/>
      <c r="E181" s="27" t="s">
        <v>180</v>
      </c>
      <c r="F181" s="98">
        <f>52.5*10.764</f>
        <v>565.11</v>
      </c>
      <c r="G181" s="99"/>
      <c r="H181" s="27">
        <v>0</v>
      </c>
      <c r="I181" s="27">
        <f t="shared" si="4"/>
        <v>875.92050000000006</v>
      </c>
    </row>
    <row r="182" spans="1:12" s="11" customFormat="1" ht="21" hidden="1" customHeight="1" x14ac:dyDescent="0.3">
      <c r="A182" s="103" t="s">
        <v>184</v>
      </c>
      <c r="B182" s="103"/>
      <c r="C182" s="103"/>
      <c r="D182" s="103"/>
      <c r="E182" s="103"/>
      <c r="F182" s="103"/>
      <c r="G182" s="103"/>
      <c r="H182" s="103"/>
      <c r="I182" s="103"/>
    </row>
    <row r="183" spans="1:12" s="11" customFormat="1" ht="21" hidden="1" customHeight="1" x14ac:dyDescent="0.3">
      <c r="A183" s="103" t="s">
        <v>178</v>
      </c>
      <c r="B183" s="103"/>
      <c r="C183" s="103"/>
      <c r="D183" s="103"/>
      <c r="E183" s="103"/>
      <c r="F183" s="103"/>
      <c r="G183" s="103"/>
      <c r="H183" s="103"/>
      <c r="I183" s="103"/>
    </row>
    <row r="184" spans="1:12" s="11" customFormat="1" ht="21" hidden="1" customHeight="1" x14ac:dyDescent="0.3">
      <c r="A184" s="103" t="s">
        <v>215</v>
      </c>
      <c r="B184" s="103"/>
      <c r="C184" s="103"/>
      <c r="D184" s="103"/>
      <c r="E184" s="103"/>
      <c r="F184" s="103"/>
      <c r="G184" s="103"/>
      <c r="H184" s="103"/>
      <c r="I184" s="103"/>
      <c r="L184" s="11">
        <f>COUNT(F185:G192)*21+COUNT(F195:G201)*4</f>
        <v>196</v>
      </c>
    </row>
    <row r="185" spans="1:12" s="11" customFormat="1" ht="21" hidden="1" customHeight="1" x14ac:dyDescent="0.3">
      <c r="A185" s="108" t="str">
        <f>A184</f>
        <v>1st To 7th, 9th To 12th, 14th To 17th &amp; 19th To 22nd, 24th &amp; 25th Floor</v>
      </c>
      <c r="B185" s="109"/>
      <c r="C185" s="98">
        <v>1</v>
      </c>
      <c r="D185" s="99"/>
      <c r="E185" s="27" t="s">
        <v>186</v>
      </c>
      <c r="F185" s="98">
        <f>36*10.764</f>
        <v>387.50399999999996</v>
      </c>
      <c r="G185" s="99"/>
      <c r="H185" s="27">
        <v>0</v>
      </c>
      <c r="I185" s="27">
        <f t="shared" ref="I185:I192" si="5">F185*1.55+H185</f>
        <v>600.63119999999992</v>
      </c>
    </row>
    <row r="186" spans="1:12" s="11" customFormat="1" ht="21" hidden="1" x14ac:dyDescent="0.3">
      <c r="A186" s="110"/>
      <c r="B186" s="111"/>
      <c r="C186" s="98">
        <v>2</v>
      </c>
      <c r="D186" s="99"/>
      <c r="E186" s="27" t="s">
        <v>186</v>
      </c>
      <c r="F186" s="98">
        <f>36.92*10.764</f>
        <v>397.40688</v>
      </c>
      <c r="G186" s="99"/>
      <c r="H186" s="27">
        <v>0</v>
      </c>
      <c r="I186" s="27">
        <f t="shared" si="5"/>
        <v>615.98066400000005</v>
      </c>
    </row>
    <row r="187" spans="1:12" s="11" customFormat="1" ht="21" hidden="1" x14ac:dyDescent="0.3">
      <c r="A187" s="110"/>
      <c r="B187" s="111"/>
      <c r="C187" s="98">
        <v>3</v>
      </c>
      <c r="D187" s="99"/>
      <c r="E187" s="27" t="s">
        <v>186</v>
      </c>
      <c r="F187" s="98">
        <f>36.92*10.764</f>
        <v>397.40688</v>
      </c>
      <c r="G187" s="99"/>
      <c r="H187" s="27">
        <v>0</v>
      </c>
      <c r="I187" s="27">
        <f t="shared" si="5"/>
        <v>615.98066400000005</v>
      </c>
    </row>
    <row r="188" spans="1:12" s="11" customFormat="1" ht="21" hidden="1" customHeight="1" x14ac:dyDescent="0.3">
      <c r="A188" s="110"/>
      <c r="B188" s="111"/>
      <c r="C188" s="98">
        <v>4</v>
      </c>
      <c r="D188" s="99"/>
      <c r="E188" s="27" t="s">
        <v>186</v>
      </c>
      <c r="F188" s="98">
        <f>36*10.764</f>
        <v>387.50399999999996</v>
      </c>
      <c r="G188" s="99"/>
      <c r="H188" s="27">
        <v>0</v>
      </c>
      <c r="I188" s="27">
        <f t="shared" si="5"/>
        <v>600.63119999999992</v>
      </c>
      <c r="J188" s="11">
        <f xml:space="preserve"> 3916846/I188</f>
        <v>6521.2163470695505</v>
      </c>
    </row>
    <row r="189" spans="1:12" s="11" customFormat="1" ht="21" hidden="1" x14ac:dyDescent="0.3">
      <c r="A189" s="110"/>
      <c r="B189" s="111"/>
      <c r="C189" s="98">
        <v>5</v>
      </c>
      <c r="D189" s="99"/>
      <c r="E189" s="27" t="s">
        <v>186</v>
      </c>
      <c r="F189" s="98">
        <f>36*10.764</f>
        <v>387.50399999999996</v>
      </c>
      <c r="G189" s="99"/>
      <c r="H189" s="27">
        <v>0</v>
      </c>
      <c r="I189" s="27">
        <f t="shared" si="5"/>
        <v>600.63119999999992</v>
      </c>
    </row>
    <row r="190" spans="1:12" s="11" customFormat="1" ht="21" hidden="1" x14ac:dyDescent="0.3">
      <c r="A190" s="110"/>
      <c r="B190" s="111"/>
      <c r="C190" s="98">
        <v>6</v>
      </c>
      <c r="D190" s="99"/>
      <c r="E190" s="27" t="s">
        <v>186</v>
      </c>
      <c r="F190" s="98">
        <f>36.92*10.764</f>
        <v>397.40688</v>
      </c>
      <c r="G190" s="99"/>
      <c r="H190" s="27">
        <v>0</v>
      </c>
      <c r="I190" s="27">
        <f t="shared" si="5"/>
        <v>615.98066400000005</v>
      </c>
    </row>
    <row r="191" spans="1:12" s="11" customFormat="1" ht="21" hidden="1" x14ac:dyDescent="0.3">
      <c r="A191" s="110"/>
      <c r="B191" s="111"/>
      <c r="C191" s="98">
        <v>7</v>
      </c>
      <c r="D191" s="99"/>
      <c r="E191" s="27" t="s">
        <v>186</v>
      </c>
      <c r="F191" s="98">
        <f>36.92*10.764</f>
        <v>397.40688</v>
      </c>
      <c r="G191" s="99"/>
      <c r="H191" s="27">
        <v>0</v>
      </c>
      <c r="I191" s="27">
        <f t="shared" si="5"/>
        <v>615.98066400000005</v>
      </c>
    </row>
    <row r="192" spans="1:12" s="11" customFormat="1" ht="21" hidden="1" x14ac:dyDescent="0.3">
      <c r="A192" s="112"/>
      <c r="B192" s="113"/>
      <c r="C192" s="98">
        <v>8</v>
      </c>
      <c r="D192" s="99"/>
      <c r="E192" s="27" t="s">
        <v>186</v>
      </c>
      <c r="F192" s="98">
        <f>36*10.764</f>
        <v>387.50399999999996</v>
      </c>
      <c r="G192" s="99"/>
      <c r="H192" s="27">
        <v>0</v>
      </c>
      <c r="I192" s="27">
        <f t="shared" si="5"/>
        <v>600.63119999999992</v>
      </c>
    </row>
    <row r="193" spans="1:12" s="11" customFormat="1" ht="21" hidden="1" customHeight="1" x14ac:dyDescent="0.3">
      <c r="A193" s="103" t="s">
        <v>216</v>
      </c>
      <c r="B193" s="103"/>
      <c r="C193" s="103"/>
      <c r="D193" s="103"/>
      <c r="E193" s="103"/>
      <c r="F193" s="103"/>
      <c r="G193" s="103"/>
      <c r="H193" s="103"/>
      <c r="I193" s="103"/>
    </row>
    <row r="194" spans="1:12" s="11" customFormat="1" ht="21" hidden="1" customHeight="1" x14ac:dyDescent="0.3">
      <c r="A194" s="108" t="str">
        <f>A193</f>
        <v>8th, 13th, 18th &amp; 23rd Floor</v>
      </c>
      <c r="B194" s="109"/>
      <c r="C194" s="98">
        <v>1</v>
      </c>
      <c r="D194" s="99"/>
      <c r="E194" s="98" t="s">
        <v>182</v>
      </c>
      <c r="F194" s="107"/>
      <c r="G194" s="107"/>
      <c r="H194" s="107"/>
      <c r="I194" s="99"/>
    </row>
    <row r="195" spans="1:12" s="11" customFormat="1" ht="21" hidden="1" x14ac:dyDescent="0.3">
      <c r="A195" s="110"/>
      <c r="B195" s="111"/>
      <c r="C195" s="98">
        <v>2</v>
      </c>
      <c r="D195" s="99"/>
      <c r="E195" s="27" t="s">
        <v>186</v>
      </c>
      <c r="F195" s="98">
        <f>36.92*10.764</f>
        <v>397.40688</v>
      </c>
      <c r="G195" s="99"/>
      <c r="H195" s="27">
        <v>0</v>
      </c>
      <c r="I195" s="27">
        <f t="shared" ref="I195:I201" si="6">F195*1.55+H195</f>
        <v>615.98066400000005</v>
      </c>
    </row>
    <row r="196" spans="1:12" s="11" customFormat="1" ht="21" hidden="1" x14ac:dyDescent="0.3">
      <c r="A196" s="110"/>
      <c r="B196" s="111"/>
      <c r="C196" s="98">
        <v>3</v>
      </c>
      <c r="D196" s="99"/>
      <c r="E196" s="27" t="s">
        <v>186</v>
      </c>
      <c r="F196" s="98">
        <f>36.92*10.764</f>
        <v>397.40688</v>
      </c>
      <c r="G196" s="99"/>
      <c r="H196" s="27">
        <v>0</v>
      </c>
      <c r="I196" s="27">
        <f t="shared" si="6"/>
        <v>615.98066400000005</v>
      </c>
    </row>
    <row r="197" spans="1:12" s="11" customFormat="1" ht="21" hidden="1" x14ac:dyDescent="0.3">
      <c r="A197" s="110"/>
      <c r="B197" s="111"/>
      <c r="C197" s="98">
        <v>4</v>
      </c>
      <c r="D197" s="99"/>
      <c r="E197" s="27" t="s">
        <v>186</v>
      </c>
      <c r="F197" s="98">
        <f>36*10.764</f>
        <v>387.50399999999996</v>
      </c>
      <c r="G197" s="99"/>
      <c r="H197" s="27">
        <v>0</v>
      </c>
      <c r="I197" s="27">
        <f t="shared" si="6"/>
        <v>600.63119999999992</v>
      </c>
    </row>
    <row r="198" spans="1:12" s="11" customFormat="1" ht="21" hidden="1" x14ac:dyDescent="0.3">
      <c r="A198" s="110"/>
      <c r="B198" s="111"/>
      <c r="C198" s="98">
        <v>5</v>
      </c>
      <c r="D198" s="99"/>
      <c r="E198" s="27" t="s">
        <v>186</v>
      </c>
      <c r="F198" s="98">
        <f>36*10.764</f>
        <v>387.50399999999996</v>
      </c>
      <c r="G198" s="99"/>
      <c r="H198" s="27">
        <v>0</v>
      </c>
      <c r="I198" s="27">
        <f t="shared" si="6"/>
        <v>600.63119999999992</v>
      </c>
    </row>
    <row r="199" spans="1:12" s="11" customFormat="1" ht="21" hidden="1" x14ac:dyDescent="0.3">
      <c r="A199" s="110"/>
      <c r="B199" s="111"/>
      <c r="C199" s="98">
        <v>6</v>
      </c>
      <c r="D199" s="99"/>
      <c r="E199" s="27" t="s">
        <v>186</v>
      </c>
      <c r="F199" s="98">
        <f>36.92*10.764</f>
        <v>397.40688</v>
      </c>
      <c r="G199" s="99"/>
      <c r="H199" s="27">
        <v>0</v>
      </c>
      <c r="I199" s="27">
        <f t="shared" si="6"/>
        <v>615.98066400000005</v>
      </c>
    </row>
    <row r="200" spans="1:12" s="11" customFormat="1" ht="21" hidden="1" x14ac:dyDescent="0.3">
      <c r="A200" s="110"/>
      <c r="B200" s="111"/>
      <c r="C200" s="98">
        <v>7</v>
      </c>
      <c r="D200" s="99"/>
      <c r="E200" s="27" t="s">
        <v>186</v>
      </c>
      <c r="F200" s="98">
        <f>36.92*10.764</f>
        <v>397.40688</v>
      </c>
      <c r="G200" s="99"/>
      <c r="H200" s="27">
        <v>0</v>
      </c>
      <c r="I200" s="27">
        <f t="shared" si="6"/>
        <v>615.98066400000005</v>
      </c>
    </row>
    <row r="201" spans="1:12" s="11" customFormat="1" ht="21" hidden="1" x14ac:dyDescent="0.3">
      <c r="A201" s="112"/>
      <c r="B201" s="113"/>
      <c r="C201" s="98">
        <v>8</v>
      </c>
      <c r="D201" s="99"/>
      <c r="E201" s="27" t="s">
        <v>186</v>
      </c>
      <c r="F201" s="98">
        <f>36*10.764</f>
        <v>387.50399999999996</v>
      </c>
      <c r="G201" s="99"/>
      <c r="H201" s="27">
        <v>0</v>
      </c>
      <c r="I201" s="27">
        <f t="shared" si="6"/>
        <v>600.63119999999992</v>
      </c>
    </row>
    <row r="202" spans="1:12" s="11" customFormat="1" ht="21" hidden="1" customHeight="1" x14ac:dyDescent="0.3">
      <c r="A202" s="103" t="s">
        <v>185</v>
      </c>
      <c r="B202" s="103"/>
      <c r="C202" s="103"/>
      <c r="D202" s="103"/>
      <c r="E202" s="103"/>
      <c r="F202" s="103"/>
      <c r="G202" s="103"/>
      <c r="H202" s="103"/>
      <c r="I202" s="103"/>
    </row>
    <row r="203" spans="1:12" s="11" customFormat="1" ht="21" hidden="1" customHeight="1" x14ac:dyDescent="0.3">
      <c r="A203" s="103" t="s">
        <v>178</v>
      </c>
      <c r="B203" s="103"/>
      <c r="C203" s="103"/>
      <c r="D203" s="103"/>
      <c r="E203" s="103"/>
      <c r="F203" s="103"/>
      <c r="G203" s="103"/>
      <c r="H203" s="103"/>
      <c r="I203" s="103"/>
    </row>
    <row r="204" spans="1:12" s="11" customFormat="1" ht="21" hidden="1" customHeight="1" x14ac:dyDescent="0.3">
      <c r="A204" s="103" t="s">
        <v>215</v>
      </c>
      <c r="B204" s="103"/>
      <c r="C204" s="103"/>
      <c r="D204" s="103"/>
      <c r="E204" s="103"/>
      <c r="F204" s="103"/>
      <c r="G204" s="103"/>
      <c r="H204" s="103"/>
      <c r="I204" s="103"/>
      <c r="L204" s="11">
        <f>COUNT(F205:G212)*21+COUNT(F215:G221)*4</f>
        <v>196</v>
      </c>
    </row>
    <row r="205" spans="1:12" s="11" customFormat="1" ht="21" hidden="1" customHeight="1" x14ac:dyDescent="0.3">
      <c r="A205" s="108" t="str">
        <f>A204</f>
        <v>1st To 7th, 9th To 12th, 14th To 17th &amp; 19th To 22nd, 24th &amp; 25th Floor</v>
      </c>
      <c r="B205" s="109"/>
      <c r="C205" s="98">
        <v>1</v>
      </c>
      <c r="D205" s="99"/>
      <c r="E205" s="27" t="s">
        <v>180</v>
      </c>
      <c r="F205" s="98">
        <f>54.5*10.764</f>
        <v>586.63799999999992</v>
      </c>
      <c r="G205" s="99"/>
      <c r="H205" s="27">
        <v>0</v>
      </c>
      <c r="I205" s="27">
        <f t="shared" ref="I205:I212" si="7">F205*1.55+H205</f>
        <v>909.2888999999999</v>
      </c>
      <c r="K205" s="11">
        <f>4.69*3.05+2.38*2.95+3.71*2.87+3.05*3.1+2*1+2.27*1.46+1.68*0.6+1.52*0.6+2.45*1.52+0.75*3.05</f>
        <v>54.67390000000001</v>
      </c>
    </row>
    <row r="206" spans="1:12" s="11" customFormat="1" ht="21" hidden="1" x14ac:dyDescent="0.3">
      <c r="A206" s="110"/>
      <c r="B206" s="111"/>
      <c r="C206" s="98">
        <v>2</v>
      </c>
      <c r="D206" s="99"/>
      <c r="E206" s="27" t="s">
        <v>186</v>
      </c>
      <c r="F206" s="98">
        <f>36.5*10.764</f>
        <v>392.88599999999997</v>
      </c>
      <c r="G206" s="99"/>
      <c r="H206" s="27">
        <v>0</v>
      </c>
      <c r="I206" s="27">
        <f t="shared" si="7"/>
        <v>608.97329999999999</v>
      </c>
    </row>
    <row r="207" spans="1:12" s="11" customFormat="1" ht="21" hidden="1" x14ac:dyDescent="0.3">
      <c r="A207" s="110"/>
      <c r="B207" s="111"/>
      <c r="C207" s="98">
        <v>3</v>
      </c>
      <c r="D207" s="99"/>
      <c r="E207" s="27" t="s">
        <v>186</v>
      </c>
      <c r="F207" s="98">
        <f t="shared" ref="F207" si="8">36.5*10.764</f>
        <v>392.88599999999997</v>
      </c>
      <c r="G207" s="99"/>
      <c r="H207" s="27">
        <v>0</v>
      </c>
      <c r="I207" s="27">
        <f t="shared" si="7"/>
        <v>608.97329999999999</v>
      </c>
    </row>
    <row r="208" spans="1:12" s="11" customFormat="1" ht="21" hidden="1" x14ac:dyDescent="0.3">
      <c r="A208" s="110"/>
      <c r="B208" s="111"/>
      <c r="C208" s="98">
        <v>4</v>
      </c>
      <c r="D208" s="99"/>
      <c r="E208" s="27" t="s">
        <v>180</v>
      </c>
      <c r="F208" s="98">
        <f>54.5*10.764</f>
        <v>586.63799999999992</v>
      </c>
      <c r="G208" s="99"/>
      <c r="H208" s="27">
        <v>0</v>
      </c>
      <c r="I208" s="27">
        <f t="shared" si="7"/>
        <v>909.2888999999999</v>
      </c>
    </row>
    <row r="209" spans="1:12" s="11" customFormat="1" ht="21" hidden="1" x14ac:dyDescent="0.3">
      <c r="A209" s="110"/>
      <c r="B209" s="111"/>
      <c r="C209" s="98">
        <v>5</v>
      </c>
      <c r="D209" s="99"/>
      <c r="E209" s="27" t="s">
        <v>180</v>
      </c>
      <c r="F209" s="98">
        <f>54.5*10.764</f>
        <v>586.63799999999992</v>
      </c>
      <c r="G209" s="99"/>
      <c r="H209" s="27">
        <v>0</v>
      </c>
      <c r="I209" s="27">
        <f t="shared" si="7"/>
        <v>909.2888999999999</v>
      </c>
    </row>
    <row r="210" spans="1:12" s="11" customFormat="1" ht="21" hidden="1" x14ac:dyDescent="0.3">
      <c r="A210" s="110"/>
      <c r="B210" s="111"/>
      <c r="C210" s="98">
        <v>6</v>
      </c>
      <c r="D210" s="99"/>
      <c r="E210" s="27" t="s">
        <v>186</v>
      </c>
      <c r="F210" s="98">
        <f>36.5*10.764</f>
        <v>392.88599999999997</v>
      </c>
      <c r="G210" s="99"/>
      <c r="H210" s="27">
        <v>0</v>
      </c>
      <c r="I210" s="27">
        <f t="shared" si="7"/>
        <v>608.97329999999999</v>
      </c>
    </row>
    <row r="211" spans="1:12" s="11" customFormat="1" ht="21" hidden="1" x14ac:dyDescent="0.3">
      <c r="A211" s="110"/>
      <c r="B211" s="111"/>
      <c r="C211" s="98">
        <v>7</v>
      </c>
      <c r="D211" s="99"/>
      <c r="E211" s="27" t="s">
        <v>186</v>
      </c>
      <c r="F211" s="98">
        <f>36.5*10.764</f>
        <v>392.88599999999997</v>
      </c>
      <c r="G211" s="99"/>
      <c r="H211" s="27">
        <v>0</v>
      </c>
      <c r="I211" s="27">
        <f t="shared" si="7"/>
        <v>608.97329999999999</v>
      </c>
    </row>
    <row r="212" spans="1:12" s="11" customFormat="1" ht="21" hidden="1" x14ac:dyDescent="0.3">
      <c r="A212" s="112"/>
      <c r="B212" s="113"/>
      <c r="C212" s="98">
        <v>8</v>
      </c>
      <c r="D212" s="99"/>
      <c r="E212" s="27" t="s">
        <v>180</v>
      </c>
      <c r="F212" s="98">
        <f t="shared" ref="F212" si="9">54.5*10.764</f>
        <v>586.63799999999992</v>
      </c>
      <c r="G212" s="99"/>
      <c r="H212" s="27">
        <v>0</v>
      </c>
      <c r="I212" s="27">
        <f t="shared" si="7"/>
        <v>909.2888999999999</v>
      </c>
    </row>
    <row r="213" spans="1:12" s="11" customFormat="1" ht="21" hidden="1" customHeight="1" x14ac:dyDescent="0.3">
      <c r="A213" s="114" t="s">
        <v>216</v>
      </c>
      <c r="B213" s="115"/>
      <c r="C213" s="115"/>
      <c r="D213" s="115"/>
      <c r="E213" s="115"/>
      <c r="F213" s="115"/>
      <c r="G213" s="115"/>
      <c r="H213" s="115"/>
      <c r="I213" s="116"/>
    </row>
    <row r="214" spans="1:12" s="11" customFormat="1" ht="21" hidden="1" customHeight="1" x14ac:dyDescent="0.3">
      <c r="A214" s="108" t="str">
        <f>A213</f>
        <v>8th, 13th, 18th &amp; 23rd Floor</v>
      </c>
      <c r="B214" s="109"/>
      <c r="C214" s="98">
        <v>1</v>
      </c>
      <c r="D214" s="99"/>
      <c r="E214" s="98" t="s">
        <v>182</v>
      </c>
      <c r="F214" s="107"/>
      <c r="G214" s="107"/>
      <c r="H214" s="107"/>
      <c r="I214" s="99"/>
    </row>
    <row r="215" spans="1:12" s="11" customFormat="1" ht="21" hidden="1" x14ac:dyDescent="0.3">
      <c r="A215" s="110"/>
      <c r="B215" s="111"/>
      <c r="C215" s="98">
        <v>2</v>
      </c>
      <c r="D215" s="99"/>
      <c r="E215" s="27" t="s">
        <v>186</v>
      </c>
      <c r="F215" s="98">
        <f>36.5*10.764</f>
        <v>392.88599999999997</v>
      </c>
      <c r="G215" s="99"/>
      <c r="H215" s="27">
        <v>0</v>
      </c>
      <c r="I215" s="27">
        <f t="shared" ref="I215:I221" si="10">F215*1.55+H215</f>
        <v>608.97329999999999</v>
      </c>
    </row>
    <row r="216" spans="1:12" s="11" customFormat="1" ht="21" hidden="1" x14ac:dyDescent="0.3">
      <c r="A216" s="110"/>
      <c r="B216" s="111"/>
      <c r="C216" s="98">
        <v>3</v>
      </c>
      <c r="D216" s="99"/>
      <c r="E216" s="27" t="s">
        <v>186</v>
      </c>
      <c r="F216" s="98">
        <f t="shared" ref="F216" si="11">36.5*10.764</f>
        <v>392.88599999999997</v>
      </c>
      <c r="G216" s="99"/>
      <c r="H216" s="27">
        <v>0</v>
      </c>
      <c r="I216" s="27">
        <f t="shared" si="10"/>
        <v>608.97329999999999</v>
      </c>
    </row>
    <row r="217" spans="1:12" s="11" customFormat="1" ht="21" hidden="1" customHeight="1" x14ac:dyDescent="0.3">
      <c r="A217" s="110"/>
      <c r="B217" s="111"/>
      <c r="C217" s="98">
        <v>4</v>
      </c>
      <c r="D217" s="99"/>
      <c r="E217" s="27" t="s">
        <v>180</v>
      </c>
      <c r="F217" s="98">
        <f>54.5*10.764</f>
        <v>586.63799999999992</v>
      </c>
      <c r="G217" s="99"/>
      <c r="H217" s="27">
        <v>0</v>
      </c>
      <c r="I217" s="27">
        <f t="shared" si="10"/>
        <v>909.2888999999999</v>
      </c>
    </row>
    <row r="218" spans="1:12" s="11" customFormat="1" ht="21" hidden="1" x14ac:dyDescent="0.3">
      <c r="A218" s="110"/>
      <c r="B218" s="111"/>
      <c r="C218" s="98">
        <v>5</v>
      </c>
      <c r="D218" s="99"/>
      <c r="E218" s="27" t="s">
        <v>180</v>
      </c>
      <c r="F218" s="98">
        <f>54.5*10.764</f>
        <v>586.63799999999992</v>
      </c>
      <c r="G218" s="99"/>
      <c r="H218" s="27">
        <v>0</v>
      </c>
      <c r="I218" s="27">
        <f t="shared" si="10"/>
        <v>909.2888999999999</v>
      </c>
    </row>
    <row r="219" spans="1:12" s="11" customFormat="1" ht="21" hidden="1" x14ac:dyDescent="0.3">
      <c r="A219" s="110"/>
      <c r="B219" s="111"/>
      <c r="C219" s="98">
        <v>6</v>
      </c>
      <c r="D219" s="99"/>
      <c r="E219" s="27" t="s">
        <v>186</v>
      </c>
      <c r="F219" s="98">
        <f>36.5*10.764</f>
        <v>392.88599999999997</v>
      </c>
      <c r="G219" s="99"/>
      <c r="H219" s="27">
        <v>0</v>
      </c>
      <c r="I219" s="27">
        <f t="shared" si="10"/>
        <v>608.97329999999999</v>
      </c>
    </row>
    <row r="220" spans="1:12" s="11" customFormat="1" ht="21" hidden="1" x14ac:dyDescent="0.3">
      <c r="A220" s="110"/>
      <c r="B220" s="111"/>
      <c r="C220" s="98">
        <v>7</v>
      </c>
      <c r="D220" s="99"/>
      <c r="E220" s="27" t="s">
        <v>186</v>
      </c>
      <c r="F220" s="98">
        <f>36.5*10.764</f>
        <v>392.88599999999997</v>
      </c>
      <c r="G220" s="99"/>
      <c r="H220" s="27">
        <v>0</v>
      </c>
      <c r="I220" s="27">
        <f t="shared" si="10"/>
        <v>608.97329999999999</v>
      </c>
    </row>
    <row r="221" spans="1:12" s="11" customFormat="1" ht="21" hidden="1" x14ac:dyDescent="0.3">
      <c r="A221" s="112"/>
      <c r="B221" s="113"/>
      <c r="C221" s="98">
        <v>8</v>
      </c>
      <c r="D221" s="99"/>
      <c r="E221" s="27" t="s">
        <v>180</v>
      </c>
      <c r="F221" s="98">
        <f t="shared" ref="F221" si="12">54.5*10.764</f>
        <v>586.63799999999992</v>
      </c>
      <c r="G221" s="99"/>
      <c r="H221" s="27">
        <v>0</v>
      </c>
      <c r="I221" s="27">
        <f t="shared" si="10"/>
        <v>909.2888999999999</v>
      </c>
    </row>
    <row r="222" spans="1:12" s="11" customFormat="1" ht="21" hidden="1" x14ac:dyDescent="0.3">
      <c r="A222" s="103" t="s">
        <v>187</v>
      </c>
      <c r="B222" s="103"/>
      <c r="C222" s="103"/>
      <c r="D222" s="103"/>
      <c r="E222" s="103"/>
      <c r="F222" s="103"/>
      <c r="G222" s="103"/>
      <c r="H222" s="103"/>
      <c r="I222" s="103"/>
    </row>
    <row r="223" spans="1:12" s="11" customFormat="1" ht="21" hidden="1" x14ac:dyDescent="0.3">
      <c r="A223" s="103" t="s">
        <v>178</v>
      </c>
      <c r="B223" s="103"/>
      <c r="C223" s="103"/>
      <c r="D223" s="103"/>
      <c r="E223" s="103"/>
      <c r="F223" s="103"/>
      <c r="G223" s="103"/>
      <c r="H223" s="103"/>
      <c r="I223" s="103"/>
    </row>
    <row r="224" spans="1:12" s="11" customFormat="1" ht="21" hidden="1" customHeight="1" x14ac:dyDescent="0.3">
      <c r="A224" s="103" t="s">
        <v>215</v>
      </c>
      <c r="B224" s="103"/>
      <c r="C224" s="103"/>
      <c r="D224" s="103"/>
      <c r="E224" s="103"/>
      <c r="F224" s="103"/>
      <c r="G224" s="103"/>
      <c r="H224" s="103"/>
      <c r="I224" s="103"/>
      <c r="L224" s="11">
        <f>COUNT(F225:G232)*21+COUNT(F235:G241)*4</f>
        <v>196</v>
      </c>
    </row>
    <row r="225" spans="1:10" s="11" customFormat="1" ht="21" hidden="1" customHeight="1" x14ac:dyDescent="0.3">
      <c r="A225" s="108" t="str">
        <f>A224</f>
        <v>1st To 7th, 9th To 12th, 14th To 17th &amp; 19th To 22nd, 24th &amp; 25th Floor</v>
      </c>
      <c r="B225" s="109"/>
      <c r="C225" s="98">
        <v>1</v>
      </c>
      <c r="D225" s="99"/>
      <c r="E225" s="27" t="s">
        <v>180</v>
      </c>
      <c r="F225" s="98">
        <f>54.5*10.764</f>
        <v>586.63799999999992</v>
      </c>
      <c r="G225" s="99"/>
      <c r="H225" s="27">
        <v>0</v>
      </c>
      <c r="I225" s="27">
        <f t="shared" ref="I225:I232" si="13">F225*1.55+H225</f>
        <v>909.2888999999999</v>
      </c>
    </row>
    <row r="226" spans="1:10" s="11" customFormat="1" ht="21" hidden="1" customHeight="1" x14ac:dyDescent="0.3">
      <c r="A226" s="110"/>
      <c r="B226" s="111"/>
      <c r="C226" s="98">
        <v>2</v>
      </c>
      <c r="D226" s="99"/>
      <c r="E226" s="27" t="s">
        <v>186</v>
      </c>
      <c r="F226" s="98">
        <f>36.5*10.764</f>
        <v>392.88599999999997</v>
      </c>
      <c r="G226" s="99"/>
      <c r="H226" s="27">
        <v>0</v>
      </c>
      <c r="I226" s="27">
        <f t="shared" si="13"/>
        <v>608.97329999999999</v>
      </c>
    </row>
    <row r="227" spans="1:10" s="11" customFormat="1" ht="21" hidden="1" customHeight="1" x14ac:dyDescent="0.3">
      <c r="A227" s="110"/>
      <c r="B227" s="111"/>
      <c r="C227" s="98">
        <v>3</v>
      </c>
      <c r="D227" s="99"/>
      <c r="E227" s="27" t="s">
        <v>186</v>
      </c>
      <c r="F227" s="98">
        <f t="shared" ref="F227" si="14">36.5*10.764</f>
        <v>392.88599999999997</v>
      </c>
      <c r="G227" s="99"/>
      <c r="H227" s="27">
        <v>0</v>
      </c>
      <c r="I227" s="27">
        <f t="shared" si="13"/>
        <v>608.97329999999999</v>
      </c>
      <c r="J227" s="11">
        <f>4048200/I227</f>
        <v>6647.5820861111642</v>
      </c>
    </row>
    <row r="228" spans="1:10" s="11" customFormat="1" ht="21" hidden="1" customHeight="1" x14ac:dyDescent="0.3">
      <c r="A228" s="110"/>
      <c r="B228" s="111"/>
      <c r="C228" s="98">
        <v>4</v>
      </c>
      <c r="D228" s="99"/>
      <c r="E228" s="27" t="s">
        <v>180</v>
      </c>
      <c r="F228" s="98">
        <f>54.5*10.764</f>
        <v>586.63799999999992</v>
      </c>
      <c r="G228" s="99"/>
      <c r="H228" s="27">
        <v>0</v>
      </c>
      <c r="I228" s="27">
        <f t="shared" si="13"/>
        <v>909.2888999999999</v>
      </c>
    </row>
    <row r="229" spans="1:10" s="11" customFormat="1" ht="21" hidden="1" x14ac:dyDescent="0.3">
      <c r="A229" s="110"/>
      <c r="B229" s="111"/>
      <c r="C229" s="98">
        <v>5</v>
      </c>
      <c r="D229" s="99"/>
      <c r="E229" s="27" t="s">
        <v>180</v>
      </c>
      <c r="F229" s="98">
        <f>54.5*10.764</f>
        <v>586.63799999999992</v>
      </c>
      <c r="G229" s="99"/>
      <c r="H229" s="27">
        <v>0</v>
      </c>
      <c r="I229" s="27">
        <f t="shared" si="13"/>
        <v>909.2888999999999</v>
      </c>
    </row>
    <row r="230" spans="1:10" s="11" customFormat="1" ht="21" hidden="1" x14ac:dyDescent="0.3">
      <c r="A230" s="110"/>
      <c r="B230" s="111"/>
      <c r="C230" s="98">
        <v>6</v>
      </c>
      <c r="D230" s="99"/>
      <c r="E230" s="27" t="s">
        <v>186</v>
      </c>
      <c r="F230" s="98">
        <f>36.5*10.764</f>
        <v>392.88599999999997</v>
      </c>
      <c r="G230" s="99"/>
      <c r="H230" s="27">
        <v>0</v>
      </c>
      <c r="I230" s="27">
        <f t="shared" si="13"/>
        <v>608.97329999999999</v>
      </c>
    </row>
    <row r="231" spans="1:10" s="11" customFormat="1" ht="21" hidden="1" customHeight="1" x14ac:dyDescent="0.3">
      <c r="A231" s="110"/>
      <c r="B231" s="111"/>
      <c r="C231" s="98">
        <v>7</v>
      </c>
      <c r="D231" s="99"/>
      <c r="E231" s="27" t="s">
        <v>186</v>
      </c>
      <c r="F231" s="98">
        <f>36.5*10.764</f>
        <v>392.88599999999997</v>
      </c>
      <c r="G231" s="99"/>
      <c r="H231" s="27">
        <v>0</v>
      </c>
      <c r="I231" s="27">
        <f t="shared" si="13"/>
        <v>608.97329999999999</v>
      </c>
    </row>
    <row r="232" spans="1:10" s="11" customFormat="1" ht="21" hidden="1" x14ac:dyDescent="0.3">
      <c r="A232" s="112"/>
      <c r="B232" s="113"/>
      <c r="C232" s="98">
        <v>8</v>
      </c>
      <c r="D232" s="99"/>
      <c r="E232" s="27" t="s">
        <v>180</v>
      </c>
      <c r="F232" s="98">
        <f t="shared" ref="F232" si="15">54.5*10.764</f>
        <v>586.63799999999992</v>
      </c>
      <c r="G232" s="99"/>
      <c r="H232" s="27">
        <v>0</v>
      </c>
      <c r="I232" s="27">
        <f t="shared" si="13"/>
        <v>909.2888999999999</v>
      </c>
    </row>
    <row r="233" spans="1:10" s="11" customFormat="1" ht="21" hidden="1" customHeight="1" x14ac:dyDescent="0.3">
      <c r="A233" s="114" t="s">
        <v>216</v>
      </c>
      <c r="B233" s="115"/>
      <c r="C233" s="115"/>
      <c r="D233" s="115"/>
      <c r="E233" s="115"/>
      <c r="F233" s="115"/>
      <c r="G233" s="115"/>
      <c r="H233" s="115"/>
      <c r="I233" s="116"/>
    </row>
    <row r="234" spans="1:10" s="11" customFormat="1" ht="21" hidden="1" customHeight="1" x14ac:dyDescent="0.3">
      <c r="A234" s="108" t="str">
        <f>A233</f>
        <v>8th, 13th, 18th &amp; 23rd Floor</v>
      </c>
      <c r="B234" s="109"/>
      <c r="C234" s="98">
        <v>1</v>
      </c>
      <c r="D234" s="99"/>
      <c r="E234" s="98" t="s">
        <v>182</v>
      </c>
      <c r="F234" s="107"/>
      <c r="G234" s="107"/>
      <c r="H234" s="107"/>
      <c r="I234" s="99"/>
    </row>
    <row r="235" spans="1:10" s="11" customFormat="1" ht="21" hidden="1" x14ac:dyDescent="0.3">
      <c r="A235" s="110"/>
      <c r="B235" s="111"/>
      <c r="C235" s="98">
        <v>2</v>
      </c>
      <c r="D235" s="99"/>
      <c r="E235" s="27" t="s">
        <v>186</v>
      </c>
      <c r="F235" s="98">
        <f>36.5*10.764</f>
        <v>392.88599999999997</v>
      </c>
      <c r="G235" s="99"/>
      <c r="H235" s="27">
        <v>0</v>
      </c>
      <c r="I235" s="27">
        <f t="shared" ref="I235:I241" si="16">F235*1.55+H235</f>
        <v>608.97329999999999</v>
      </c>
    </row>
    <row r="236" spans="1:10" s="11" customFormat="1" ht="21" hidden="1" x14ac:dyDescent="0.3">
      <c r="A236" s="110"/>
      <c r="B236" s="111"/>
      <c r="C236" s="98">
        <v>3</v>
      </c>
      <c r="D236" s="99"/>
      <c r="E236" s="27" t="s">
        <v>186</v>
      </c>
      <c r="F236" s="98">
        <f t="shared" ref="F236" si="17">36.5*10.764</f>
        <v>392.88599999999997</v>
      </c>
      <c r="G236" s="99"/>
      <c r="H236" s="27">
        <v>0</v>
      </c>
      <c r="I236" s="27">
        <f t="shared" si="16"/>
        <v>608.97329999999999</v>
      </c>
    </row>
    <row r="237" spans="1:10" s="11" customFormat="1" ht="21" hidden="1" x14ac:dyDescent="0.3">
      <c r="A237" s="110"/>
      <c r="B237" s="111"/>
      <c r="C237" s="98">
        <v>4</v>
      </c>
      <c r="D237" s="99"/>
      <c r="E237" s="27" t="s">
        <v>180</v>
      </c>
      <c r="F237" s="98">
        <f>54.5*10.764</f>
        <v>586.63799999999992</v>
      </c>
      <c r="G237" s="99"/>
      <c r="H237" s="27">
        <v>0</v>
      </c>
      <c r="I237" s="27">
        <f t="shared" si="16"/>
        <v>909.2888999999999</v>
      </c>
    </row>
    <row r="238" spans="1:10" s="11" customFormat="1" ht="21" hidden="1" x14ac:dyDescent="0.3">
      <c r="A238" s="110"/>
      <c r="B238" s="111"/>
      <c r="C238" s="98">
        <v>5</v>
      </c>
      <c r="D238" s="99"/>
      <c r="E238" s="27" t="s">
        <v>180</v>
      </c>
      <c r="F238" s="98">
        <f>54.5*10.764</f>
        <v>586.63799999999992</v>
      </c>
      <c r="G238" s="99"/>
      <c r="H238" s="27">
        <v>0</v>
      </c>
      <c r="I238" s="27">
        <f t="shared" si="16"/>
        <v>909.2888999999999</v>
      </c>
    </row>
    <row r="239" spans="1:10" s="11" customFormat="1" ht="21" hidden="1" x14ac:dyDescent="0.3">
      <c r="A239" s="110"/>
      <c r="B239" s="111"/>
      <c r="C239" s="98">
        <v>6</v>
      </c>
      <c r="D239" s="99"/>
      <c r="E239" s="27" t="s">
        <v>186</v>
      </c>
      <c r="F239" s="98">
        <f>36.5*10.764</f>
        <v>392.88599999999997</v>
      </c>
      <c r="G239" s="99"/>
      <c r="H239" s="27">
        <v>0</v>
      </c>
      <c r="I239" s="27">
        <f t="shared" si="16"/>
        <v>608.97329999999999</v>
      </c>
    </row>
    <row r="240" spans="1:10" s="11" customFormat="1" ht="21" hidden="1" x14ac:dyDescent="0.3">
      <c r="A240" s="110"/>
      <c r="B240" s="111"/>
      <c r="C240" s="98">
        <v>7</v>
      </c>
      <c r="D240" s="99"/>
      <c r="E240" s="27" t="s">
        <v>186</v>
      </c>
      <c r="F240" s="98">
        <f>36.5*10.764</f>
        <v>392.88599999999997</v>
      </c>
      <c r="G240" s="99"/>
      <c r="H240" s="27">
        <v>0</v>
      </c>
      <c r="I240" s="27">
        <f t="shared" si="16"/>
        <v>608.97329999999999</v>
      </c>
    </row>
    <row r="241" spans="1:13" s="11" customFormat="1" ht="21" hidden="1" x14ac:dyDescent="0.3">
      <c r="A241" s="112"/>
      <c r="B241" s="113"/>
      <c r="C241" s="98">
        <v>8</v>
      </c>
      <c r="D241" s="99"/>
      <c r="E241" s="27" t="s">
        <v>180</v>
      </c>
      <c r="F241" s="98">
        <f t="shared" ref="F241" si="18">54.5*10.764</f>
        <v>586.63799999999992</v>
      </c>
      <c r="G241" s="99"/>
      <c r="H241" s="27">
        <v>0</v>
      </c>
      <c r="I241" s="27">
        <f t="shared" si="16"/>
        <v>909.2888999999999</v>
      </c>
    </row>
    <row r="242" spans="1:13" s="11" customFormat="1" ht="21" hidden="1" x14ac:dyDescent="0.3">
      <c r="A242" s="114" t="s">
        <v>188</v>
      </c>
      <c r="B242" s="115"/>
      <c r="C242" s="115"/>
      <c r="D242" s="115"/>
      <c r="E242" s="115"/>
      <c r="F242" s="115"/>
      <c r="G242" s="115"/>
      <c r="H242" s="115"/>
      <c r="I242" s="116"/>
    </row>
    <row r="243" spans="1:13" s="11" customFormat="1" ht="21" hidden="1" x14ac:dyDescent="0.3">
      <c r="A243" s="103" t="s">
        <v>178</v>
      </c>
      <c r="B243" s="103"/>
      <c r="C243" s="103"/>
      <c r="D243" s="103"/>
      <c r="E243" s="103"/>
      <c r="F243" s="103"/>
      <c r="G243" s="103"/>
      <c r="H243" s="103"/>
      <c r="I243" s="103"/>
    </row>
    <row r="244" spans="1:13" s="11" customFormat="1" ht="21" hidden="1" customHeight="1" x14ac:dyDescent="0.3">
      <c r="A244" s="103" t="s">
        <v>215</v>
      </c>
      <c r="B244" s="103"/>
      <c r="C244" s="103"/>
      <c r="D244" s="103"/>
      <c r="E244" s="103"/>
      <c r="F244" s="103"/>
      <c r="G244" s="103"/>
      <c r="H244" s="103"/>
      <c r="I244" s="103"/>
      <c r="L244" s="11">
        <f>COUNT(F245:G252)*21+COUNT(F255:G261)*4</f>
        <v>196</v>
      </c>
      <c r="M244" s="11">
        <f>L244+L224+L204+L184+M164+M145</f>
        <v>1176</v>
      </c>
    </row>
    <row r="245" spans="1:13" s="11" customFormat="1" ht="21" hidden="1" customHeight="1" x14ac:dyDescent="0.3">
      <c r="A245" s="108" t="str">
        <f>A244</f>
        <v>1st To 7th, 9th To 12th, 14th To 17th &amp; 19th To 22nd, 24th &amp; 25th Floor</v>
      </c>
      <c r="B245" s="109"/>
      <c r="C245" s="98">
        <v>1</v>
      </c>
      <c r="D245" s="99"/>
      <c r="E245" s="27" t="s">
        <v>180</v>
      </c>
      <c r="F245" s="98">
        <f>54.5*10.764</f>
        <v>586.63799999999992</v>
      </c>
      <c r="G245" s="99"/>
      <c r="H245" s="27">
        <v>0</v>
      </c>
      <c r="I245" s="27">
        <f t="shared" ref="I245:I252" si="19">F245*1.55+H245</f>
        <v>909.2888999999999</v>
      </c>
    </row>
    <row r="246" spans="1:13" s="11" customFormat="1" ht="21" hidden="1" customHeight="1" x14ac:dyDescent="0.3">
      <c r="A246" s="110"/>
      <c r="B246" s="111"/>
      <c r="C246" s="98">
        <v>2</v>
      </c>
      <c r="D246" s="99"/>
      <c r="E246" s="27" t="s">
        <v>186</v>
      </c>
      <c r="F246" s="98">
        <f>36.5*10.764</f>
        <v>392.88599999999997</v>
      </c>
      <c r="G246" s="99"/>
      <c r="H246" s="27">
        <v>0</v>
      </c>
      <c r="I246" s="27">
        <f t="shared" si="19"/>
        <v>608.97329999999999</v>
      </c>
    </row>
    <row r="247" spans="1:13" s="11" customFormat="1" ht="21" hidden="1" customHeight="1" x14ac:dyDescent="0.3">
      <c r="A247" s="110"/>
      <c r="B247" s="111"/>
      <c r="C247" s="98">
        <v>3</v>
      </c>
      <c r="D247" s="99"/>
      <c r="E247" s="27" t="s">
        <v>186</v>
      </c>
      <c r="F247" s="98">
        <f t="shared" ref="F247" si="20">36.5*10.764</f>
        <v>392.88599999999997</v>
      </c>
      <c r="G247" s="99"/>
      <c r="H247" s="27">
        <v>0</v>
      </c>
      <c r="I247" s="27">
        <f t="shared" si="19"/>
        <v>608.97329999999999</v>
      </c>
    </row>
    <row r="248" spans="1:13" s="11" customFormat="1" ht="21" hidden="1" customHeight="1" x14ac:dyDescent="0.3">
      <c r="A248" s="110"/>
      <c r="B248" s="111"/>
      <c r="C248" s="98">
        <v>4</v>
      </c>
      <c r="D248" s="99"/>
      <c r="E248" s="27" t="s">
        <v>180</v>
      </c>
      <c r="F248" s="98">
        <f>54.5*10.764</f>
        <v>586.63799999999992</v>
      </c>
      <c r="G248" s="99"/>
      <c r="H248" s="27">
        <v>0</v>
      </c>
      <c r="I248" s="27">
        <f t="shared" si="19"/>
        <v>909.2888999999999</v>
      </c>
    </row>
    <row r="249" spans="1:13" s="11" customFormat="1" ht="21" hidden="1" x14ac:dyDescent="0.3">
      <c r="A249" s="110"/>
      <c r="B249" s="111"/>
      <c r="C249" s="98">
        <v>5</v>
      </c>
      <c r="D249" s="99"/>
      <c r="E249" s="27" t="s">
        <v>180</v>
      </c>
      <c r="F249" s="98">
        <f>54.5*10.764</f>
        <v>586.63799999999992</v>
      </c>
      <c r="G249" s="99"/>
      <c r="H249" s="27">
        <v>0</v>
      </c>
      <c r="I249" s="27">
        <f t="shared" si="19"/>
        <v>909.2888999999999</v>
      </c>
    </row>
    <row r="250" spans="1:13" s="11" customFormat="1" ht="21" hidden="1" x14ac:dyDescent="0.3">
      <c r="A250" s="110"/>
      <c r="B250" s="111"/>
      <c r="C250" s="98">
        <v>6</v>
      </c>
      <c r="D250" s="99"/>
      <c r="E250" s="27" t="s">
        <v>186</v>
      </c>
      <c r="F250" s="98">
        <f>36.5*10.764</f>
        <v>392.88599999999997</v>
      </c>
      <c r="G250" s="99"/>
      <c r="H250" s="27">
        <v>0</v>
      </c>
      <c r="I250" s="27">
        <f t="shared" si="19"/>
        <v>608.97329999999999</v>
      </c>
    </row>
    <row r="251" spans="1:13" s="11" customFormat="1" ht="21" hidden="1" x14ac:dyDescent="0.3">
      <c r="A251" s="110"/>
      <c r="B251" s="111"/>
      <c r="C251" s="98">
        <v>7</v>
      </c>
      <c r="D251" s="99"/>
      <c r="E251" s="27" t="s">
        <v>186</v>
      </c>
      <c r="F251" s="98">
        <f>36.5*10.764</f>
        <v>392.88599999999997</v>
      </c>
      <c r="G251" s="99"/>
      <c r="H251" s="27">
        <v>0</v>
      </c>
      <c r="I251" s="27">
        <f t="shared" si="19"/>
        <v>608.97329999999999</v>
      </c>
    </row>
    <row r="252" spans="1:13" s="11" customFormat="1" ht="21" hidden="1" x14ac:dyDescent="0.3">
      <c r="A252" s="112"/>
      <c r="B252" s="113"/>
      <c r="C252" s="98">
        <v>8</v>
      </c>
      <c r="D252" s="99"/>
      <c r="E252" s="27" t="s">
        <v>180</v>
      </c>
      <c r="F252" s="98">
        <f t="shared" ref="F252" si="21">54.5*10.764</f>
        <v>586.63799999999992</v>
      </c>
      <c r="G252" s="99"/>
      <c r="H252" s="27">
        <v>0</v>
      </c>
      <c r="I252" s="27">
        <f t="shared" si="19"/>
        <v>909.2888999999999</v>
      </c>
    </row>
    <row r="253" spans="1:13" s="11" customFormat="1" ht="21" hidden="1" customHeight="1" x14ac:dyDescent="0.3">
      <c r="A253" s="114" t="s">
        <v>216</v>
      </c>
      <c r="B253" s="115"/>
      <c r="C253" s="115"/>
      <c r="D253" s="115"/>
      <c r="E253" s="115"/>
      <c r="F253" s="115"/>
      <c r="G253" s="115"/>
      <c r="H253" s="115"/>
      <c r="I253" s="116"/>
    </row>
    <row r="254" spans="1:13" s="11" customFormat="1" ht="21" hidden="1" customHeight="1" x14ac:dyDescent="0.3">
      <c r="A254" s="108" t="str">
        <f>A253</f>
        <v>8th, 13th, 18th &amp; 23rd Floor</v>
      </c>
      <c r="B254" s="109"/>
      <c r="C254" s="98">
        <v>1</v>
      </c>
      <c r="D254" s="99"/>
      <c r="E254" s="98" t="s">
        <v>182</v>
      </c>
      <c r="F254" s="107"/>
      <c r="G254" s="107"/>
      <c r="H254" s="107"/>
      <c r="I254" s="99"/>
    </row>
    <row r="255" spans="1:13" s="11" customFormat="1" ht="21" hidden="1" x14ac:dyDescent="0.3">
      <c r="A255" s="110"/>
      <c r="B255" s="111"/>
      <c r="C255" s="98">
        <v>2</v>
      </c>
      <c r="D255" s="99"/>
      <c r="E255" s="27" t="s">
        <v>186</v>
      </c>
      <c r="F255" s="98">
        <f>36.5*10.764</f>
        <v>392.88599999999997</v>
      </c>
      <c r="G255" s="99"/>
      <c r="H255" s="27">
        <v>0</v>
      </c>
      <c r="I255" s="27">
        <f t="shared" ref="I255:I261" si="22">F255*1.55+H255</f>
        <v>608.97329999999999</v>
      </c>
    </row>
    <row r="256" spans="1:13" s="11" customFormat="1" ht="21" hidden="1" customHeight="1" x14ac:dyDescent="0.3">
      <c r="A256" s="110"/>
      <c r="B256" s="111"/>
      <c r="C256" s="98">
        <v>3</v>
      </c>
      <c r="D256" s="99"/>
      <c r="E256" s="27" t="s">
        <v>186</v>
      </c>
      <c r="F256" s="98">
        <f t="shared" ref="F256" si="23">36.5*10.764</f>
        <v>392.88599999999997</v>
      </c>
      <c r="G256" s="99"/>
      <c r="H256" s="27">
        <v>0</v>
      </c>
      <c r="I256" s="27">
        <f t="shared" si="22"/>
        <v>608.97329999999999</v>
      </c>
    </row>
    <row r="257" spans="1:11" s="11" customFormat="1" ht="21" hidden="1" x14ac:dyDescent="0.3">
      <c r="A257" s="110"/>
      <c r="B257" s="111"/>
      <c r="C257" s="98">
        <v>4</v>
      </c>
      <c r="D257" s="99"/>
      <c r="E257" s="27" t="s">
        <v>180</v>
      </c>
      <c r="F257" s="98">
        <f>54.5*10.764</f>
        <v>586.63799999999992</v>
      </c>
      <c r="G257" s="99"/>
      <c r="H257" s="27">
        <v>0</v>
      </c>
      <c r="I257" s="27">
        <f t="shared" si="22"/>
        <v>909.2888999999999</v>
      </c>
    </row>
    <row r="258" spans="1:11" s="11" customFormat="1" ht="21" hidden="1" x14ac:dyDescent="0.3">
      <c r="A258" s="110"/>
      <c r="B258" s="111"/>
      <c r="C258" s="98">
        <v>5</v>
      </c>
      <c r="D258" s="99"/>
      <c r="E258" s="27" t="s">
        <v>180</v>
      </c>
      <c r="F258" s="98">
        <f>54.5*10.764</f>
        <v>586.63799999999992</v>
      </c>
      <c r="G258" s="99"/>
      <c r="H258" s="27">
        <v>0</v>
      </c>
      <c r="I258" s="27">
        <f t="shared" si="22"/>
        <v>909.2888999999999</v>
      </c>
    </row>
    <row r="259" spans="1:11" s="11" customFormat="1" ht="21" hidden="1" x14ac:dyDescent="0.3">
      <c r="A259" s="110"/>
      <c r="B259" s="111"/>
      <c r="C259" s="98">
        <v>6</v>
      </c>
      <c r="D259" s="99"/>
      <c r="E259" s="27" t="s">
        <v>186</v>
      </c>
      <c r="F259" s="98">
        <f>36.5*10.764</f>
        <v>392.88599999999997</v>
      </c>
      <c r="G259" s="99"/>
      <c r="H259" s="27">
        <v>0</v>
      </c>
      <c r="I259" s="27">
        <f t="shared" si="22"/>
        <v>608.97329999999999</v>
      </c>
    </row>
    <row r="260" spans="1:11" s="11" customFormat="1" ht="21" hidden="1" customHeight="1" x14ac:dyDescent="0.3">
      <c r="A260" s="110"/>
      <c r="B260" s="111"/>
      <c r="C260" s="98">
        <v>7</v>
      </c>
      <c r="D260" s="99"/>
      <c r="E260" s="27" t="s">
        <v>186</v>
      </c>
      <c r="F260" s="98">
        <f>36.5*10.764</f>
        <v>392.88599999999997</v>
      </c>
      <c r="G260" s="99"/>
      <c r="H260" s="27">
        <v>0</v>
      </c>
      <c r="I260" s="27">
        <f t="shared" si="22"/>
        <v>608.97329999999999</v>
      </c>
    </row>
    <row r="261" spans="1:11" s="11" customFormat="1" ht="21" hidden="1" x14ac:dyDescent="0.3">
      <c r="A261" s="112"/>
      <c r="B261" s="113"/>
      <c r="C261" s="98">
        <v>8</v>
      </c>
      <c r="D261" s="99"/>
      <c r="E261" s="27" t="s">
        <v>180</v>
      </c>
      <c r="F261" s="98">
        <f t="shared" ref="F261" si="24">54.5*10.764</f>
        <v>586.63799999999992</v>
      </c>
      <c r="G261" s="99"/>
      <c r="H261" s="27">
        <v>0</v>
      </c>
      <c r="I261" s="27">
        <f t="shared" si="22"/>
        <v>909.2888999999999</v>
      </c>
      <c r="K261" s="11">
        <f>6600000/880</f>
        <v>7500</v>
      </c>
    </row>
    <row r="262" spans="1:11" ht="20.100000000000001" customHeight="1" x14ac:dyDescent="0.3">
      <c r="A262" s="71" t="s">
        <v>74</v>
      </c>
      <c r="B262" s="72"/>
      <c r="C262" s="72"/>
      <c r="D262" s="72"/>
      <c r="E262" s="72"/>
      <c r="F262" s="72"/>
      <c r="G262" s="72"/>
      <c r="H262" s="72"/>
      <c r="I262" s="73"/>
    </row>
    <row r="263" spans="1:11" ht="70.8" customHeight="1" x14ac:dyDescent="0.3">
      <c r="A263" s="21" t="s">
        <v>80</v>
      </c>
      <c r="B263" s="22" t="s">
        <v>4</v>
      </c>
      <c r="C263" s="62" t="s">
        <v>252</v>
      </c>
      <c r="D263" s="80"/>
      <c r="E263" s="80"/>
      <c r="F263" s="80"/>
      <c r="G263" s="80"/>
      <c r="H263" s="80"/>
      <c r="I263" s="63"/>
    </row>
    <row r="264" spans="1:11" ht="20.25" customHeight="1" x14ac:dyDescent="0.3">
      <c r="A264" s="71" t="s">
        <v>81</v>
      </c>
      <c r="B264" s="72"/>
      <c r="C264" s="72"/>
      <c r="D264" s="72"/>
      <c r="E264" s="72"/>
      <c r="F264" s="72"/>
      <c r="G264" s="72"/>
      <c r="H264" s="72"/>
      <c r="I264" s="73"/>
    </row>
    <row r="265" spans="1:11" ht="20.25" customHeight="1" x14ac:dyDescent="0.3">
      <c r="A265" s="64" t="s">
        <v>75</v>
      </c>
      <c r="B265" s="65"/>
      <c r="C265" s="66"/>
      <c r="D265" s="1" t="s">
        <v>4</v>
      </c>
      <c r="E265" s="129" t="str">
        <f>E3</f>
        <v>Godrej Nirvaan</v>
      </c>
      <c r="F265" s="130"/>
      <c r="G265" s="130"/>
      <c r="H265" s="130"/>
      <c r="I265" s="131"/>
    </row>
    <row r="266" spans="1:11" ht="20.25" customHeight="1" x14ac:dyDescent="0.3">
      <c r="A266" s="64" t="s">
        <v>137</v>
      </c>
      <c r="B266" s="65"/>
      <c r="C266" s="66"/>
      <c r="D266" s="6" t="s">
        <v>4</v>
      </c>
      <c r="E266" s="129" t="str">
        <f>E11</f>
        <v>Godrej Nirvaan situated at village Bhadwad and Temghar, Taluka Bhiwandi, District Thane.</v>
      </c>
      <c r="F266" s="130"/>
      <c r="G266" s="130"/>
      <c r="H266" s="130"/>
      <c r="I266" s="131"/>
    </row>
    <row r="267" spans="1:11" ht="24" customHeight="1" x14ac:dyDescent="0.3">
      <c r="A267" s="64" t="s">
        <v>145</v>
      </c>
      <c r="B267" s="65"/>
      <c r="C267" s="66"/>
      <c r="D267" s="6" t="s">
        <v>4</v>
      </c>
      <c r="E267" s="117">
        <f>I3</f>
        <v>44814</v>
      </c>
      <c r="F267" s="118"/>
      <c r="G267" s="118"/>
      <c r="H267" s="118"/>
      <c r="I267" s="119"/>
    </row>
    <row r="268" spans="1:11" ht="53.25" customHeight="1" x14ac:dyDescent="0.3">
      <c r="A268" s="132"/>
      <c r="B268" s="133"/>
      <c r="C268" s="133"/>
      <c r="D268" s="133"/>
      <c r="E268" s="133"/>
      <c r="F268" s="133"/>
      <c r="G268" s="133"/>
      <c r="H268" s="133"/>
      <c r="I268" s="134"/>
    </row>
    <row r="269" spans="1:11" ht="57" customHeight="1" x14ac:dyDescent="0.3">
      <c r="A269" s="135"/>
      <c r="B269" s="136"/>
      <c r="C269" s="136"/>
      <c r="D269" s="136"/>
      <c r="E269" s="136"/>
      <c r="F269" s="136"/>
      <c r="G269" s="136"/>
      <c r="H269" s="136"/>
      <c r="I269" s="137"/>
    </row>
    <row r="270" spans="1:11" ht="57" customHeight="1" x14ac:dyDescent="0.3">
      <c r="A270" s="135"/>
      <c r="B270" s="136"/>
      <c r="C270" s="136"/>
      <c r="D270" s="136"/>
      <c r="E270" s="136"/>
      <c r="F270" s="136"/>
      <c r="G270" s="136"/>
      <c r="H270" s="136"/>
      <c r="I270" s="137"/>
    </row>
    <row r="271" spans="1:11" ht="57" customHeight="1" x14ac:dyDescent="0.3">
      <c r="A271" s="135"/>
      <c r="B271" s="136"/>
      <c r="C271" s="136"/>
      <c r="D271" s="136"/>
      <c r="E271" s="136"/>
      <c r="F271" s="136"/>
      <c r="G271" s="136"/>
      <c r="H271" s="136"/>
      <c r="I271" s="137"/>
    </row>
    <row r="272" spans="1:11" ht="57" customHeight="1" x14ac:dyDescent="0.3">
      <c r="A272" s="135"/>
      <c r="B272" s="136"/>
      <c r="C272" s="136"/>
      <c r="D272" s="136"/>
      <c r="E272" s="136"/>
      <c r="F272" s="136"/>
      <c r="G272" s="136"/>
      <c r="H272" s="136"/>
      <c r="I272" s="137"/>
    </row>
    <row r="273" spans="1:9" ht="57" customHeight="1" x14ac:dyDescent="0.3">
      <c r="A273" s="135"/>
      <c r="B273" s="136"/>
      <c r="C273" s="136"/>
      <c r="D273" s="136"/>
      <c r="E273" s="136"/>
      <c r="F273" s="136"/>
      <c r="G273" s="136"/>
      <c r="H273" s="136"/>
      <c r="I273" s="137"/>
    </row>
    <row r="274" spans="1:9" ht="55.5" customHeight="1" x14ac:dyDescent="0.3">
      <c r="A274" s="135"/>
      <c r="B274" s="136"/>
      <c r="C274" s="136"/>
      <c r="D274" s="136"/>
      <c r="E274" s="136"/>
      <c r="F274" s="136"/>
      <c r="G274" s="136"/>
      <c r="H274" s="136"/>
      <c r="I274" s="137"/>
    </row>
    <row r="275" spans="1:9" ht="54" customHeight="1" x14ac:dyDescent="0.3">
      <c r="A275" s="135"/>
      <c r="B275" s="136"/>
      <c r="C275" s="136"/>
      <c r="D275" s="136"/>
      <c r="E275" s="136"/>
      <c r="F275" s="136"/>
      <c r="G275" s="136"/>
      <c r="H275" s="136"/>
      <c r="I275" s="137"/>
    </row>
    <row r="276" spans="1:9" ht="57" customHeight="1" x14ac:dyDescent="0.3">
      <c r="A276" s="135"/>
      <c r="B276" s="136"/>
      <c r="C276" s="136"/>
      <c r="D276" s="136"/>
      <c r="E276" s="136"/>
      <c r="F276" s="136"/>
      <c r="G276" s="136"/>
      <c r="H276" s="136"/>
      <c r="I276" s="137"/>
    </row>
    <row r="277" spans="1:9" ht="57" customHeight="1" x14ac:dyDescent="0.3">
      <c r="A277" s="135"/>
      <c r="B277" s="136"/>
      <c r="C277" s="136"/>
      <c r="D277" s="136"/>
      <c r="E277" s="136"/>
      <c r="F277" s="136"/>
      <c r="G277" s="136"/>
      <c r="H277" s="136"/>
      <c r="I277" s="137"/>
    </row>
    <row r="278" spans="1:9" ht="57" customHeight="1" x14ac:dyDescent="0.3">
      <c r="A278" s="135"/>
      <c r="B278" s="136"/>
      <c r="C278" s="136"/>
      <c r="D278" s="136"/>
      <c r="E278" s="136"/>
      <c r="F278" s="136"/>
      <c r="G278" s="136"/>
      <c r="H278" s="136"/>
      <c r="I278" s="137"/>
    </row>
    <row r="279" spans="1:9" ht="40.5" customHeight="1" x14ac:dyDescent="0.3">
      <c r="A279" s="138"/>
      <c r="B279" s="139"/>
      <c r="C279" s="139"/>
      <c r="D279" s="139"/>
      <c r="E279" s="139"/>
      <c r="F279" s="139"/>
      <c r="G279" s="139"/>
      <c r="H279" s="139"/>
      <c r="I279" s="140"/>
    </row>
    <row r="280" spans="1:9" ht="21" x14ac:dyDescent="0.3">
      <c r="A280" s="71" t="s">
        <v>82</v>
      </c>
      <c r="B280" s="72"/>
      <c r="C280" s="72"/>
      <c r="D280" s="72"/>
      <c r="E280" s="72"/>
      <c r="F280" s="72"/>
      <c r="G280" s="72"/>
      <c r="H280" s="72"/>
      <c r="I280" s="73"/>
    </row>
    <row r="281" spans="1:9" ht="38.25" customHeight="1" x14ac:dyDescent="0.3">
      <c r="A281" s="120"/>
      <c r="B281" s="121"/>
      <c r="C281" s="121"/>
      <c r="D281" s="121"/>
      <c r="E281" s="121"/>
      <c r="F281" s="121"/>
      <c r="G281" s="121"/>
      <c r="H281" s="121"/>
      <c r="I281" s="122"/>
    </row>
    <row r="282" spans="1:9" ht="38.25" customHeight="1" x14ac:dyDescent="0.3">
      <c r="A282" s="123"/>
      <c r="B282" s="124"/>
      <c r="C282" s="124"/>
      <c r="D282" s="124"/>
      <c r="E282" s="124"/>
      <c r="F282" s="124"/>
      <c r="G282" s="124"/>
      <c r="H282" s="124"/>
      <c r="I282" s="125"/>
    </row>
    <row r="283" spans="1:9" ht="38.25" customHeight="1" x14ac:dyDescent="0.3">
      <c r="A283" s="123"/>
      <c r="B283" s="124"/>
      <c r="C283" s="124"/>
      <c r="D283" s="124"/>
      <c r="E283" s="124"/>
      <c r="F283" s="124"/>
      <c r="G283" s="124"/>
      <c r="H283" s="124"/>
      <c r="I283" s="125"/>
    </row>
    <row r="284" spans="1:9" ht="38.25" customHeight="1" x14ac:dyDescent="0.3">
      <c r="A284" s="123"/>
      <c r="B284" s="124"/>
      <c r="C284" s="124"/>
      <c r="D284" s="124"/>
      <c r="E284" s="124"/>
      <c r="F284" s="124"/>
      <c r="G284" s="124"/>
      <c r="H284" s="124"/>
      <c r="I284" s="125"/>
    </row>
    <row r="285" spans="1:9" ht="38.25" customHeight="1" x14ac:dyDescent="0.3">
      <c r="A285" s="123"/>
      <c r="B285" s="124"/>
      <c r="C285" s="124"/>
      <c r="D285" s="124"/>
      <c r="E285" s="124"/>
      <c r="F285" s="124"/>
      <c r="G285" s="124"/>
      <c r="H285" s="124"/>
      <c r="I285" s="125"/>
    </row>
    <row r="286" spans="1:9" ht="38.25" customHeight="1" x14ac:dyDescent="0.3">
      <c r="A286" s="123"/>
      <c r="B286" s="124"/>
      <c r="C286" s="124"/>
      <c r="D286" s="124"/>
      <c r="E286" s="124"/>
      <c r="F286" s="124"/>
      <c r="G286" s="124"/>
      <c r="H286" s="124"/>
      <c r="I286" s="125"/>
    </row>
    <row r="287" spans="1:9" ht="38.25" customHeight="1" x14ac:dyDescent="0.3">
      <c r="A287" s="123"/>
      <c r="B287" s="124"/>
      <c r="C287" s="124"/>
      <c r="D287" s="124"/>
      <c r="E287" s="124"/>
      <c r="F287" s="124"/>
      <c r="G287" s="124"/>
      <c r="H287" s="124"/>
      <c r="I287" s="125"/>
    </row>
    <row r="288" spans="1:9" ht="38.25" customHeight="1" x14ac:dyDescent="0.3">
      <c r="A288" s="123"/>
      <c r="B288" s="124"/>
      <c r="C288" s="124"/>
      <c r="D288" s="124"/>
      <c r="E288" s="124"/>
      <c r="F288" s="124"/>
      <c r="G288" s="124"/>
      <c r="H288" s="124"/>
      <c r="I288" s="125"/>
    </row>
    <row r="289" spans="1:9" ht="38.25" customHeight="1" x14ac:dyDescent="0.3">
      <c r="A289" s="123"/>
      <c r="B289" s="124"/>
      <c r="C289" s="124"/>
      <c r="D289" s="124"/>
      <c r="E289" s="124"/>
      <c r="F289" s="124"/>
      <c r="G289" s="124"/>
      <c r="H289" s="124"/>
      <c r="I289" s="125"/>
    </row>
    <row r="290" spans="1:9" ht="30" customHeight="1" thickBot="1" x14ac:dyDescent="0.35">
      <c r="A290" s="126"/>
      <c r="B290" s="127"/>
      <c r="C290" s="127"/>
      <c r="D290" s="127"/>
      <c r="E290" s="127"/>
      <c r="F290" s="127"/>
      <c r="G290" s="127"/>
      <c r="H290" s="127"/>
      <c r="I290" s="128"/>
    </row>
    <row r="291" spans="1:9" ht="21" x14ac:dyDescent="0.3">
      <c r="A291" s="147" t="s">
        <v>26</v>
      </c>
      <c r="B291" s="148"/>
      <c r="C291" s="148"/>
      <c r="D291" s="148"/>
      <c r="E291" s="148"/>
      <c r="F291" s="148"/>
      <c r="G291" s="148"/>
      <c r="H291" s="148"/>
      <c r="I291" s="149"/>
    </row>
    <row r="292" spans="1:9" ht="20.25" customHeight="1" x14ac:dyDescent="0.3">
      <c r="A292" s="150" t="s">
        <v>84</v>
      </c>
      <c r="B292" s="151"/>
      <c r="C292" s="151"/>
      <c r="D292" s="151"/>
      <c r="E292" s="151"/>
      <c r="F292" s="151"/>
      <c r="G292" s="151"/>
      <c r="H292" s="151"/>
      <c r="I292" s="152"/>
    </row>
    <row r="293" spans="1:9" ht="20.25" customHeight="1" x14ac:dyDescent="0.3">
      <c r="A293" s="141" t="s">
        <v>85</v>
      </c>
      <c r="B293" s="142"/>
      <c r="C293" s="142"/>
      <c r="D293" s="142"/>
      <c r="E293" s="142"/>
      <c r="F293" s="142"/>
      <c r="G293" s="142"/>
      <c r="H293" s="142"/>
      <c r="I293" s="143"/>
    </row>
    <row r="294" spans="1:9" ht="39.75" customHeight="1" x14ac:dyDescent="0.3">
      <c r="A294" s="141" t="s">
        <v>86</v>
      </c>
      <c r="B294" s="142"/>
      <c r="C294" s="142"/>
      <c r="D294" s="142"/>
      <c r="E294" s="142"/>
      <c r="F294" s="142"/>
      <c r="G294" s="142"/>
      <c r="H294" s="142"/>
      <c r="I294" s="143"/>
    </row>
    <row r="295" spans="1:9" ht="39.75" customHeight="1" x14ac:dyDescent="0.3">
      <c r="A295" s="141" t="s">
        <v>87</v>
      </c>
      <c r="B295" s="142"/>
      <c r="C295" s="142"/>
      <c r="D295" s="142"/>
      <c r="E295" s="142"/>
      <c r="F295" s="142"/>
      <c r="G295" s="142"/>
      <c r="H295" s="142"/>
      <c r="I295" s="143"/>
    </row>
    <row r="296" spans="1:9" ht="20.25" customHeight="1" x14ac:dyDescent="0.3">
      <c r="A296" s="141" t="s">
        <v>88</v>
      </c>
      <c r="B296" s="142"/>
      <c r="C296" s="142"/>
      <c r="D296" s="142"/>
      <c r="E296" s="142"/>
      <c r="F296" s="142"/>
      <c r="G296" s="142"/>
      <c r="H296" s="142"/>
      <c r="I296" s="143"/>
    </row>
    <row r="297" spans="1:9" ht="20.25" customHeight="1" x14ac:dyDescent="0.3">
      <c r="A297" s="141" t="s">
        <v>89</v>
      </c>
      <c r="B297" s="142"/>
      <c r="C297" s="142"/>
      <c r="D297" s="142"/>
      <c r="E297" s="142"/>
      <c r="F297" s="142"/>
      <c r="G297" s="142"/>
      <c r="H297" s="142"/>
      <c r="I297" s="143"/>
    </row>
    <row r="298" spans="1:9" ht="60.75" customHeight="1" x14ac:dyDescent="0.3">
      <c r="A298" s="141" t="s">
        <v>90</v>
      </c>
      <c r="B298" s="142"/>
      <c r="C298" s="142"/>
      <c r="D298" s="142"/>
      <c r="E298" s="142"/>
      <c r="F298" s="142"/>
      <c r="G298" s="142"/>
      <c r="H298" s="142"/>
      <c r="I298" s="143"/>
    </row>
    <row r="299" spans="1:9" ht="42" customHeight="1" x14ac:dyDescent="0.3">
      <c r="A299" s="141" t="s">
        <v>91</v>
      </c>
      <c r="B299" s="142"/>
      <c r="C299" s="142"/>
      <c r="D299" s="142"/>
      <c r="E299" s="142"/>
      <c r="F299" s="142"/>
      <c r="G299" s="142"/>
      <c r="H299" s="142"/>
      <c r="I299" s="143"/>
    </row>
    <row r="300" spans="1:9" ht="21" x14ac:dyDescent="0.3">
      <c r="A300" s="144" t="s">
        <v>92</v>
      </c>
      <c r="B300" s="145"/>
      <c r="C300" s="145"/>
      <c r="D300" s="145"/>
      <c r="E300" s="145"/>
      <c r="F300" s="145"/>
      <c r="G300" s="145"/>
      <c r="H300" s="145"/>
      <c r="I300" s="146"/>
    </row>
    <row r="301" spans="1:9" s="46" customFormat="1" ht="21" hidden="1" customHeight="1" x14ac:dyDescent="0.3">
      <c r="A301" s="49" t="s">
        <v>247</v>
      </c>
      <c r="B301" s="49"/>
      <c r="C301" s="50" t="s">
        <v>248</v>
      </c>
      <c r="D301" s="51"/>
      <c r="E301" s="52"/>
      <c r="F301" s="45" t="s">
        <v>249</v>
      </c>
      <c r="G301" s="50" t="s">
        <v>250</v>
      </c>
      <c r="H301" s="51"/>
      <c r="I301" s="52"/>
    </row>
    <row r="302" spans="1:9" s="46" customFormat="1" ht="15.75" hidden="1" customHeight="1" x14ac:dyDescent="0.3">
      <c r="A302" s="53" t="s">
        <v>251</v>
      </c>
      <c r="B302" s="54"/>
      <c r="C302" s="54"/>
      <c r="D302" s="54"/>
      <c r="E302" s="54"/>
      <c r="F302" s="54"/>
      <c r="G302" s="54"/>
      <c r="H302" s="54"/>
      <c r="I302" s="55"/>
    </row>
    <row r="303" spans="1:9" s="46" customFormat="1" ht="15.6" hidden="1" customHeight="1" x14ac:dyDescent="0.3">
      <c r="A303" s="53"/>
      <c r="B303" s="54"/>
      <c r="C303" s="54"/>
      <c r="D303" s="54"/>
      <c r="E303" s="54"/>
      <c r="F303" s="54"/>
      <c r="G303" s="54"/>
      <c r="H303" s="54"/>
      <c r="I303" s="55"/>
    </row>
    <row r="304" spans="1:9" s="46" customFormat="1" ht="15.6" hidden="1" customHeight="1" x14ac:dyDescent="0.3">
      <c r="A304" s="53"/>
      <c r="B304" s="54"/>
      <c r="C304" s="54"/>
      <c r="D304" s="54"/>
      <c r="E304" s="54"/>
      <c r="F304" s="54"/>
      <c r="G304" s="54"/>
      <c r="H304" s="54"/>
      <c r="I304" s="55"/>
    </row>
    <row r="305" spans="1:9" s="46" customFormat="1" ht="35.4" hidden="1" customHeight="1" x14ac:dyDescent="0.3">
      <c r="A305" s="56"/>
      <c r="B305" s="57"/>
      <c r="C305" s="57"/>
      <c r="D305" s="57"/>
      <c r="E305" s="57"/>
      <c r="F305" s="57"/>
      <c r="G305" s="57"/>
      <c r="H305" s="57"/>
      <c r="I305" s="58"/>
    </row>
    <row r="306" spans="1:9" ht="17.100000000000001" customHeight="1" x14ac:dyDescent="0.3">
      <c r="E306" s="30"/>
    </row>
  </sheetData>
  <mergeCells count="541">
    <mergeCell ref="C240:D240"/>
    <mergeCell ref="F240:G240"/>
    <mergeCell ref="E254:I254"/>
    <mergeCell ref="C256:D256"/>
    <mergeCell ref="C126:D126"/>
    <mergeCell ref="A127:B127"/>
    <mergeCell ref="C127:D127"/>
    <mergeCell ref="A128:B128"/>
    <mergeCell ref="C128:D128"/>
    <mergeCell ref="C237:D237"/>
    <mergeCell ref="F237:G237"/>
    <mergeCell ref="C238:D238"/>
    <mergeCell ref="F238:G238"/>
    <mergeCell ref="A116:B116"/>
    <mergeCell ref="C116:D116"/>
    <mergeCell ref="F116:G116"/>
    <mergeCell ref="A117:B117"/>
    <mergeCell ref="C117:D117"/>
    <mergeCell ref="F117:G128"/>
    <mergeCell ref="H117:I128"/>
    <mergeCell ref="A118:B118"/>
    <mergeCell ref="C118:D118"/>
    <mergeCell ref="A119:B119"/>
    <mergeCell ref="C119:D119"/>
    <mergeCell ref="A120:B120"/>
    <mergeCell ref="C120:D120"/>
    <mergeCell ref="A121:B121"/>
    <mergeCell ref="C121:D121"/>
    <mergeCell ref="A122:B122"/>
    <mergeCell ref="C122:D122"/>
    <mergeCell ref="A123:B123"/>
    <mergeCell ref="C123:D123"/>
    <mergeCell ref="A124:B124"/>
    <mergeCell ref="C124:D124"/>
    <mergeCell ref="A125:B125"/>
    <mergeCell ref="C125:D125"/>
    <mergeCell ref="A126:B126"/>
    <mergeCell ref="C110:D110"/>
    <mergeCell ref="A111:B111"/>
    <mergeCell ref="C111:D111"/>
    <mergeCell ref="A112:B112"/>
    <mergeCell ref="C112:D112"/>
    <mergeCell ref="A113:I113"/>
    <mergeCell ref="A114:C115"/>
    <mergeCell ref="D114:D115"/>
    <mergeCell ref="F114:G114"/>
    <mergeCell ref="F115:G115"/>
    <mergeCell ref="A100:B100"/>
    <mergeCell ref="C100:D100"/>
    <mergeCell ref="F100:G100"/>
    <mergeCell ref="A101:B101"/>
    <mergeCell ref="C101:D101"/>
    <mergeCell ref="F101:G112"/>
    <mergeCell ref="H101:I112"/>
    <mergeCell ref="A102:B102"/>
    <mergeCell ref="C102:D102"/>
    <mergeCell ref="A103:B103"/>
    <mergeCell ref="C103:D103"/>
    <mergeCell ref="A104:B104"/>
    <mergeCell ref="C104:D104"/>
    <mergeCell ref="A105:B105"/>
    <mergeCell ref="C105:D105"/>
    <mergeCell ref="A106:B106"/>
    <mergeCell ref="C106:D106"/>
    <mergeCell ref="A107:B107"/>
    <mergeCell ref="C107:D107"/>
    <mergeCell ref="A108:B108"/>
    <mergeCell ref="C108:D108"/>
    <mergeCell ref="A109:B109"/>
    <mergeCell ref="C109:D109"/>
    <mergeCell ref="A110:B110"/>
    <mergeCell ref="C94:D94"/>
    <mergeCell ref="A95:B95"/>
    <mergeCell ref="C95:D95"/>
    <mergeCell ref="A96:B96"/>
    <mergeCell ref="C96:D96"/>
    <mergeCell ref="A97:I97"/>
    <mergeCell ref="A98:C99"/>
    <mergeCell ref="D98:D99"/>
    <mergeCell ref="F98:G98"/>
    <mergeCell ref="F99:G99"/>
    <mergeCell ref="A84:B84"/>
    <mergeCell ref="C84:D84"/>
    <mergeCell ref="F84:G84"/>
    <mergeCell ref="A85:B85"/>
    <mergeCell ref="C85:D85"/>
    <mergeCell ref="F85:G96"/>
    <mergeCell ref="H85:I96"/>
    <mergeCell ref="A86:B86"/>
    <mergeCell ref="C86:D86"/>
    <mergeCell ref="A87:B87"/>
    <mergeCell ref="C87:D87"/>
    <mergeCell ref="A88:B88"/>
    <mergeCell ref="C88:D88"/>
    <mergeCell ref="A89:B89"/>
    <mergeCell ref="C89:D89"/>
    <mergeCell ref="A90:B90"/>
    <mergeCell ref="C90:D90"/>
    <mergeCell ref="A91:B91"/>
    <mergeCell ref="C91:D91"/>
    <mergeCell ref="A92:B92"/>
    <mergeCell ref="C92:D92"/>
    <mergeCell ref="A93:B93"/>
    <mergeCell ref="C93:D93"/>
    <mergeCell ref="A94:B94"/>
    <mergeCell ref="C78:D78"/>
    <mergeCell ref="A79:B79"/>
    <mergeCell ref="C79:D79"/>
    <mergeCell ref="A80:B80"/>
    <mergeCell ref="C80:D80"/>
    <mergeCell ref="A81:I81"/>
    <mergeCell ref="A82:C83"/>
    <mergeCell ref="D82:D83"/>
    <mergeCell ref="F82:G82"/>
    <mergeCell ref="F83:G83"/>
    <mergeCell ref="A68:B68"/>
    <mergeCell ref="C68:D68"/>
    <mergeCell ref="F68:G68"/>
    <mergeCell ref="A69:B69"/>
    <mergeCell ref="C69:D69"/>
    <mergeCell ref="F69:G80"/>
    <mergeCell ref="H69:I80"/>
    <mergeCell ref="A70:B70"/>
    <mergeCell ref="C70:D70"/>
    <mergeCell ref="A71:B71"/>
    <mergeCell ref="C71:D71"/>
    <mergeCell ref="A72:B72"/>
    <mergeCell ref="C72:D72"/>
    <mergeCell ref="A73:B73"/>
    <mergeCell ref="C73:D73"/>
    <mergeCell ref="A74:B74"/>
    <mergeCell ref="C74:D74"/>
    <mergeCell ref="A75:B75"/>
    <mergeCell ref="C75:D75"/>
    <mergeCell ref="A76:B76"/>
    <mergeCell ref="C76:D76"/>
    <mergeCell ref="A77:B77"/>
    <mergeCell ref="C77:D77"/>
    <mergeCell ref="A78:B78"/>
    <mergeCell ref="H53:I64"/>
    <mergeCell ref="A65:I65"/>
    <mergeCell ref="A66:C67"/>
    <mergeCell ref="D66:D67"/>
    <mergeCell ref="F67:G67"/>
    <mergeCell ref="A58:B58"/>
    <mergeCell ref="C58:D58"/>
    <mergeCell ref="A59:B59"/>
    <mergeCell ref="C59:D59"/>
    <mergeCell ref="A60:B60"/>
    <mergeCell ref="C60:D60"/>
    <mergeCell ref="A61:B61"/>
    <mergeCell ref="C61:D61"/>
    <mergeCell ref="A62:B62"/>
    <mergeCell ref="C62:D62"/>
    <mergeCell ref="C55:D55"/>
    <mergeCell ref="A56:B56"/>
    <mergeCell ref="C56:D56"/>
    <mergeCell ref="A57:B57"/>
    <mergeCell ref="C57:D57"/>
    <mergeCell ref="A63:B63"/>
    <mergeCell ref="C63:D63"/>
    <mergeCell ref="A64:B64"/>
    <mergeCell ref="C64:D64"/>
    <mergeCell ref="A222:I222"/>
    <mergeCell ref="A223:I223"/>
    <mergeCell ref="A225:B232"/>
    <mergeCell ref="C239:D239"/>
    <mergeCell ref="F239:G239"/>
    <mergeCell ref="C246:D246"/>
    <mergeCell ref="F246:G246"/>
    <mergeCell ref="C245:D245"/>
    <mergeCell ref="F245:G245"/>
    <mergeCell ref="A233:I233"/>
    <mergeCell ref="A234:B241"/>
    <mergeCell ref="C235:D235"/>
    <mergeCell ref="E234:I234"/>
    <mergeCell ref="C236:D236"/>
    <mergeCell ref="F236:G236"/>
    <mergeCell ref="C241:D241"/>
    <mergeCell ref="A224:I224"/>
    <mergeCell ref="C225:D225"/>
    <mergeCell ref="F225:G225"/>
    <mergeCell ref="C226:D226"/>
    <mergeCell ref="F226:G226"/>
    <mergeCell ref="C227:D227"/>
    <mergeCell ref="F227:G227"/>
    <mergeCell ref="C234:D234"/>
    <mergeCell ref="C258:D258"/>
    <mergeCell ref="F258:G258"/>
    <mergeCell ref="C259:D259"/>
    <mergeCell ref="F259:G259"/>
    <mergeCell ref="F241:G241"/>
    <mergeCell ref="F260:G260"/>
    <mergeCell ref="C254:D254"/>
    <mergeCell ref="C255:D255"/>
    <mergeCell ref="F256:G256"/>
    <mergeCell ref="F255:G255"/>
    <mergeCell ref="A253:I253"/>
    <mergeCell ref="A254:B261"/>
    <mergeCell ref="C260:D260"/>
    <mergeCell ref="C257:D257"/>
    <mergeCell ref="F257:G257"/>
    <mergeCell ref="C261:D261"/>
    <mergeCell ref="F261:G261"/>
    <mergeCell ref="A242:I242"/>
    <mergeCell ref="A243:I243"/>
    <mergeCell ref="A244:I244"/>
    <mergeCell ref="A245:B252"/>
    <mergeCell ref="C247:D247"/>
    <mergeCell ref="F247:G247"/>
    <mergeCell ref="C248:D248"/>
    <mergeCell ref="F235:G235"/>
    <mergeCell ref="C228:D228"/>
    <mergeCell ref="F228:G228"/>
    <mergeCell ref="C229:D229"/>
    <mergeCell ref="F229:G229"/>
    <mergeCell ref="C230:D230"/>
    <mergeCell ref="F230:G230"/>
    <mergeCell ref="C231:D231"/>
    <mergeCell ref="F231:G231"/>
    <mergeCell ref="C232:D232"/>
    <mergeCell ref="F232:G232"/>
    <mergeCell ref="F248:G248"/>
    <mergeCell ref="C249:D249"/>
    <mergeCell ref="F249:G249"/>
    <mergeCell ref="C250:D250"/>
    <mergeCell ref="F250:G250"/>
    <mergeCell ref="C251:D251"/>
    <mergeCell ref="F251:G251"/>
    <mergeCell ref="C252:D252"/>
    <mergeCell ref="F252:G252"/>
    <mergeCell ref="F175:G175"/>
    <mergeCell ref="C185:D185"/>
    <mergeCell ref="F185:G185"/>
    <mergeCell ref="C186:D186"/>
    <mergeCell ref="F186:G186"/>
    <mergeCell ref="C179:D179"/>
    <mergeCell ref="F179:G179"/>
    <mergeCell ref="C180:D180"/>
    <mergeCell ref="F180:G180"/>
    <mergeCell ref="E177:I177"/>
    <mergeCell ref="C181:D181"/>
    <mergeCell ref="F181:G181"/>
    <mergeCell ref="A182:I182"/>
    <mergeCell ref="A183:I183"/>
    <mergeCell ref="A184:I184"/>
    <mergeCell ref="A185:B192"/>
    <mergeCell ref="F187:G187"/>
    <mergeCell ref="C188:D188"/>
    <mergeCell ref="F188:G188"/>
    <mergeCell ref="C189:D189"/>
    <mergeCell ref="F189:G189"/>
    <mergeCell ref="C190:D190"/>
    <mergeCell ref="F190:G190"/>
    <mergeCell ref="C191:D191"/>
    <mergeCell ref="A297:I297"/>
    <mergeCell ref="A298:I298"/>
    <mergeCell ref="A299:I299"/>
    <mergeCell ref="A300:I300"/>
    <mergeCell ref="A291:I291"/>
    <mergeCell ref="A292:I292"/>
    <mergeCell ref="A293:I293"/>
    <mergeCell ref="A294:I294"/>
    <mergeCell ref="A295:I295"/>
    <mergeCell ref="A296:I296"/>
    <mergeCell ref="A267:C267"/>
    <mergeCell ref="E267:I267"/>
    <mergeCell ref="A280:I280"/>
    <mergeCell ref="A281:I290"/>
    <mergeCell ref="A262:I262"/>
    <mergeCell ref="C263:I263"/>
    <mergeCell ref="A264:I264"/>
    <mergeCell ref="A265:C265"/>
    <mergeCell ref="E265:I265"/>
    <mergeCell ref="A266:C266"/>
    <mergeCell ref="E266:I266"/>
    <mergeCell ref="A268:I279"/>
    <mergeCell ref="A213:I213"/>
    <mergeCell ref="A214:B221"/>
    <mergeCell ref="E214:I214"/>
    <mergeCell ref="C207:D207"/>
    <mergeCell ref="F207:G207"/>
    <mergeCell ref="C208:D208"/>
    <mergeCell ref="F208:G208"/>
    <mergeCell ref="C209:D209"/>
    <mergeCell ref="F209:G209"/>
    <mergeCell ref="C214:D214"/>
    <mergeCell ref="C218:D218"/>
    <mergeCell ref="F218:G218"/>
    <mergeCell ref="C219:D219"/>
    <mergeCell ref="F219:G219"/>
    <mergeCell ref="C220:D220"/>
    <mergeCell ref="F220:G220"/>
    <mergeCell ref="C215:D215"/>
    <mergeCell ref="F215:G215"/>
    <mergeCell ref="C216:D216"/>
    <mergeCell ref="F216:G216"/>
    <mergeCell ref="C217:D217"/>
    <mergeCell ref="F217:G217"/>
    <mergeCell ref="C221:D221"/>
    <mergeCell ref="F221:G221"/>
    <mergeCell ref="C205:D205"/>
    <mergeCell ref="F205:G205"/>
    <mergeCell ref="C206:D206"/>
    <mergeCell ref="F206:G206"/>
    <mergeCell ref="C210:D210"/>
    <mergeCell ref="F210:G210"/>
    <mergeCell ref="C211:D211"/>
    <mergeCell ref="F211:G211"/>
    <mergeCell ref="A205:B212"/>
    <mergeCell ref="C212:D212"/>
    <mergeCell ref="F212:G212"/>
    <mergeCell ref="A202:I202"/>
    <mergeCell ref="A204:I204"/>
    <mergeCell ref="C201:D201"/>
    <mergeCell ref="F201:G201"/>
    <mergeCell ref="C197:D197"/>
    <mergeCell ref="C198:D198"/>
    <mergeCell ref="F198:G198"/>
    <mergeCell ref="A203:I203"/>
    <mergeCell ref="A193:I193"/>
    <mergeCell ref="A194:B201"/>
    <mergeCell ref="C194:D194"/>
    <mergeCell ref="C195:D195"/>
    <mergeCell ref="F195:G195"/>
    <mergeCell ref="C196:D196"/>
    <mergeCell ref="F196:G196"/>
    <mergeCell ref="C199:D199"/>
    <mergeCell ref="F199:G199"/>
    <mergeCell ref="C200:D200"/>
    <mergeCell ref="F200:G200"/>
    <mergeCell ref="E194:I194"/>
    <mergeCell ref="F197:G197"/>
    <mergeCell ref="F191:G191"/>
    <mergeCell ref="C192:D192"/>
    <mergeCell ref="F192:G192"/>
    <mergeCell ref="C187:D187"/>
    <mergeCell ref="F167:G167"/>
    <mergeCell ref="C160:D160"/>
    <mergeCell ref="F160:G160"/>
    <mergeCell ref="C169:D169"/>
    <mergeCell ref="F169:G169"/>
    <mergeCell ref="C170:D170"/>
    <mergeCell ref="F170:G170"/>
    <mergeCell ref="C171:D171"/>
    <mergeCell ref="F171:G171"/>
    <mergeCell ref="C172:D172"/>
    <mergeCell ref="F172:G172"/>
    <mergeCell ref="C176:D176"/>
    <mergeCell ref="F176:G176"/>
    <mergeCell ref="C177:D177"/>
    <mergeCell ref="C178:D178"/>
    <mergeCell ref="F178:G178"/>
    <mergeCell ref="C174:D174"/>
    <mergeCell ref="F174:G174"/>
    <mergeCell ref="C175:D175"/>
    <mergeCell ref="C161:D161"/>
    <mergeCell ref="F157:G157"/>
    <mergeCell ref="C156:D156"/>
    <mergeCell ref="F156:G156"/>
    <mergeCell ref="C157:D157"/>
    <mergeCell ref="C158:D158"/>
    <mergeCell ref="F158:G158"/>
    <mergeCell ref="C159:D159"/>
    <mergeCell ref="F159:G159"/>
    <mergeCell ref="C165:D165"/>
    <mergeCell ref="F165:G165"/>
    <mergeCell ref="F166:G166"/>
    <mergeCell ref="C167:D167"/>
    <mergeCell ref="A162:I162"/>
    <mergeCell ref="A163:I163"/>
    <mergeCell ref="A164:I164"/>
    <mergeCell ref="A165:B172"/>
    <mergeCell ref="C168:D168"/>
    <mergeCell ref="F168:G168"/>
    <mergeCell ref="F161:G161"/>
    <mergeCell ref="A173:I173"/>
    <mergeCell ref="A174:B181"/>
    <mergeCell ref="A144:I144"/>
    <mergeCell ref="C145:D145"/>
    <mergeCell ref="F145:G145"/>
    <mergeCell ref="C146:D146"/>
    <mergeCell ref="F146:G146"/>
    <mergeCell ref="C147:D147"/>
    <mergeCell ref="F147:G147"/>
    <mergeCell ref="C148:D148"/>
    <mergeCell ref="F148:G148"/>
    <mergeCell ref="A145:B152"/>
    <mergeCell ref="C152:D152"/>
    <mergeCell ref="F152:G152"/>
    <mergeCell ref="C154:D154"/>
    <mergeCell ref="C149:D149"/>
    <mergeCell ref="F149:G149"/>
    <mergeCell ref="C150:D150"/>
    <mergeCell ref="F150:G150"/>
    <mergeCell ref="C151:D151"/>
    <mergeCell ref="F151:G151"/>
    <mergeCell ref="A153:I153"/>
    <mergeCell ref="A154:B161"/>
    <mergeCell ref="C166:D166"/>
    <mergeCell ref="C155:D155"/>
    <mergeCell ref="F155:G155"/>
    <mergeCell ref="A140:I140"/>
    <mergeCell ref="A141:B141"/>
    <mergeCell ref="C141:D141"/>
    <mergeCell ref="F141:G141"/>
    <mergeCell ref="A142:I142"/>
    <mergeCell ref="A143:I143"/>
    <mergeCell ref="A134:I134"/>
    <mergeCell ref="A135:F135"/>
    <mergeCell ref="H135:I135"/>
    <mergeCell ref="A136:F136"/>
    <mergeCell ref="H136:I136"/>
    <mergeCell ref="A139:F139"/>
    <mergeCell ref="H139:I139"/>
    <mergeCell ref="A137:F137"/>
    <mergeCell ref="H137:I137"/>
    <mergeCell ref="A138:F138"/>
    <mergeCell ref="H138:I138"/>
    <mergeCell ref="E154:I154"/>
    <mergeCell ref="A130:I130"/>
    <mergeCell ref="A131:C131"/>
    <mergeCell ref="H131:I131"/>
    <mergeCell ref="A132:C132"/>
    <mergeCell ref="H132:I132"/>
    <mergeCell ref="A133:C133"/>
    <mergeCell ref="H133:I133"/>
    <mergeCell ref="A48:C48"/>
    <mergeCell ref="H48:I48"/>
    <mergeCell ref="A49:I49"/>
    <mergeCell ref="F52:G52"/>
    <mergeCell ref="F66:G66"/>
    <mergeCell ref="A50:C51"/>
    <mergeCell ref="D50:D51"/>
    <mergeCell ref="F50:G50"/>
    <mergeCell ref="F51:G51"/>
    <mergeCell ref="A52:B52"/>
    <mergeCell ref="C52:D52"/>
    <mergeCell ref="A53:B53"/>
    <mergeCell ref="C53:D53"/>
    <mergeCell ref="F53:G64"/>
    <mergeCell ref="A54:B54"/>
    <mergeCell ref="C54:D54"/>
    <mergeCell ref="A55:B55"/>
    <mergeCell ref="A44:I44"/>
    <mergeCell ref="A45:C45"/>
    <mergeCell ref="H45:I45"/>
    <mergeCell ref="A46:C46"/>
    <mergeCell ref="H46:I46"/>
    <mergeCell ref="A47:C47"/>
    <mergeCell ref="H47:I47"/>
    <mergeCell ref="A43:C43"/>
    <mergeCell ref="D43:E43"/>
    <mergeCell ref="F43:G43"/>
    <mergeCell ref="H43:I43"/>
    <mergeCell ref="A39:C39"/>
    <mergeCell ref="G39:H39"/>
    <mergeCell ref="A40:C40"/>
    <mergeCell ref="H40:I40"/>
    <mergeCell ref="A41:I41"/>
    <mergeCell ref="A42:C42"/>
    <mergeCell ref="D42:E42"/>
    <mergeCell ref="F42:G42"/>
    <mergeCell ref="H42:I42"/>
    <mergeCell ref="A35:C35"/>
    <mergeCell ref="H35:I35"/>
    <mergeCell ref="A36:I36"/>
    <mergeCell ref="A37:C37"/>
    <mergeCell ref="G37:H37"/>
    <mergeCell ref="A38:C38"/>
    <mergeCell ref="G38:H38"/>
    <mergeCell ref="A29:C29"/>
    <mergeCell ref="H29:I29"/>
    <mergeCell ref="A32:I32"/>
    <mergeCell ref="A33:C33"/>
    <mergeCell ref="H33:I33"/>
    <mergeCell ref="A34:C34"/>
    <mergeCell ref="H34:I34"/>
    <mergeCell ref="A30:C30"/>
    <mergeCell ref="H30:I30"/>
    <mergeCell ref="A31:C31"/>
    <mergeCell ref="E31:I31"/>
    <mergeCell ref="A5:I5"/>
    <mergeCell ref="A6:C6"/>
    <mergeCell ref="H6:I6"/>
    <mergeCell ref="H28:I28"/>
    <mergeCell ref="A22:C22"/>
    <mergeCell ref="H22:I22"/>
    <mergeCell ref="A23:C23"/>
    <mergeCell ref="E23:I23"/>
    <mergeCell ref="A24:I24"/>
    <mergeCell ref="A25:C25"/>
    <mergeCell ref="H25:I25"/>
    <mergeCell ref="A21:C21"/>
    <mergeCell ref="A27:C27"/>
    <mergeCell ref="H27:I27"/>
    <mergeCell ref="A28:C28"/>
    <mergeCell ref="A1:I1"/>
    <mergeCell ref="A2:C2"/>
    <mergeCell ref="E2:F2"/>
    <mergeCell ref="G2:H2"/>
    <mergeCell ref="A3:C3"/>
    <mergeCell ref="E3:F3"/>
    <mergeCell ref="G3:H3"/>
    <mergeCell ref="A12:C12"/>
    <mergeCell ref="E12:I12"/>
    <mergeCell ref="A7:C7"/>
    <mergeCell ref="H7:I7"/>
    <mergeCell ref="A8:C8"/>
    <mergeCell ref="E8:I8"/>
    <mergeCell ref="A9:A11"/>
    <mergeCell ref="E9:I9"/>
    <mergeCell ref="E10:I10"/>
    <mergeCell ref="E11:I11"/>
    <mergeCell ref="A4:C4"/>
    <mergeCell ref="E4:F4"/>
    <mergeCell ref="G4:H4"/>
    <mergeCell ref="A129:F129"/>
    <mergeCell ref="H129:I129"/>
    <mergeCell ref="A301:B301"/>
    <mergeCell ref="C301:E301"/>
    <mergeCell ref="G301:I301"/>
    <mergeCell ref="A302:I305"/>
    <mergeCell ref="A13:I13"/>
    <mergeCell ref="A14:C14"/>
    <mergeCell ref="H14:I14"/>
    <mergeCell ref="A15:C15"/>
    <mergeCell ref="H15:I15"/>
    <mergeCell ref="A19:C19"/>
    <mergeCell ref="H19:I19"/>
    <mergeCell ref="A20:C20"/>
    <mergeCell ref="H20:I20"/>
    <mergeCell ref="H21:I21"/>
    <mergeCell ref="A16:C16"/>
    <mergeCell ref="H16:I16"/>
    <mergeCell ref="A17:C17"/>
    <mergeCell ref="H17:I17"/>
    <mergeCell ref="A18:C18"/>
    <mergeCell ref="H18:I18"/>
    <mergeCell ref="A26:C26"/>
    <mergeCell ref="H26:I26"/>
  </mergeCells>
  <pageMargins left="0.43307086614173229" right="0.43307086614173229" top="0.59055118110236227" bottom="0.51181102362204722" header="0.15748031496062992" footer="0.15748031496062992"/>
  <pageSetup paperSize="9" scale="62" fitToHeight="0" orientation="portrait" r:id="rId1"/>
  <headerFooter>
    <oddHeader>&amp;C&amp;24&amp;G</oddHeader>
    <oddFooter>&amp;L&amp;"Times New Roman,Bold"&amp;16Ref No: &amp;F&amp;R&amp;"Times New Roman,Bold"&amp;16&amp;P</oddFooter>
  </headerFooter>
  <rowBreaks count="1" manualBreakCount="1">
    <brk id="279"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0"/>
  <sheetViews>
    <sheetView workbookViewId="0">
      <selection activeCell="I20" sqref="I20"/>
    </sheetView>
  </sheetViews>
  <sheetFormatPr defaultRowHeight="14.4" x14ac:dyDescent="0.3"/>
  <cols>
    <col min="5" max="5" width="12.33203125" customWidth="1"/>
    <col min="9" max="9" width="19.6640625" customWidth="1"/>
  </cols>
  <sheetData>
    <row r="1" spans="1:9" ht="41.4" x14ac:dyDescent="0.3">
      <c r="A1" s="154" t="s">
        <v>175</v>
      </c>
      <c r="B1" s="154"/>
      <c r="C1" s="155" t="s">
        <v>113</v>
      </c>
      <c r="D1" s="156"/>
      <c r="E1" s="23" t="s">
        <v>114</v>
      </c>
      <c r="F1" s="155" t="s">
        <v>115</v>
      </c>
      <c r="G1" s="156"/>
      <c r="H1" s="24" t="s">
        <v>116</v>
      </c>
      <c r="I1" s="23" t="s">
        <v>176</v>
      </c>
    </row>
    <row r="2" spans="1:9" ht="15.6" x14ac:dyDescent="0.3">
      <c r="A2" s="157" t="s">
        <v>117</v>
      </c>
      <c r="B2" s="158"/>
      <c r="C2" s="158"/>
      <c r="D2" s="158"/>
      <c r="E2" s="158"/>
      <c r="F2" s="158"/>
      <c r="G2" s="158"/>
      <c r="H2" s="158"/>
      <c r="I2" s="159"/>
    </row>
    <row r="3" spans="1:9" ht="15.6" x14ac:dyDescent="0.3">
      <c r="A3" s="157" t="s">
        <v>118</v>
      </c>
      <c r="B3" s="158"/>
      <c r="C3" s="158"/>
      <c r="D3" s="158"/>
      <c r="E3" s="158"/>
      <c r="F3" s="158"/>
      <c r="G3" s="158"/>
      <c r="H3" s="158"/>
      <c r="I3" s="159"/>
    </row>
    <row r="4" spans="1:9" ht="15.6" x14ac:dyDescent="0.3">
      <c r="A4" s="157" t="s">
        <v>119</v>
      </c>
      <c r="B4" s="158"/>
      <c r="C4" s="158"/>
      <c r="D4" s="158"/>
      <c r="E4" s="158"/>
      <c r="F4" s="158"/>
      <c r="G4" s="158"/>
      <c r="H4" s="158"/>
      <c r="I4" s="159"/>
    </row>
    <row r="5" spans="1:9" ht="15.6" x14ac:dyDescent="0.3">
      <c r="A5" s="161" t="s">
        <v>130</v>
      </c>
      <c r="B5" s="162"/>
      <c r="C5" s="160">
        <v>1</v>
      </c>
      <c r="D5" s="160"/>
      <c r="E5" s="25" t="s">
        <v>120</v>
      </c>
      <c r="F5" s="160">
        <v>737.54</v>
      </c>
      <c r="G5" s="160"/>
      <c r="H5" s="25">
        <v>0</v>
      </c>
      <c r="I5" s="25">
        <f>F5*1.5+H5</f>
        <v>1106.31</v>
      </c>
    </row>
    <row r="6" spans="1:9" ht="15.6" x14ac:dyDescent="0.3">
      <c r="A6" s="163"/>
      <c r="B6" s="164"/>
      <c r="C6" s="160">
        <v>4</v>
      </c>
      <c r="D6" s="160"/>
      <c r="E6" s="25" t="s">
        <v>121</v>
      </c>
      <c r="F6" s="160">
        <v>438.85</v>
      </c>
      <c r="G6" s="160"/>
      <c r="H6" s="25">
        <v>0</v>
      </c>
      <c r="I6" s="25">
        <f t="shared" ref="I6:I69" si="0">F6*1.5+H6</f>
        <v>658.27500000000009</v>
      </c>
    </row>
    <row r="7" spans="1:9" ht="15.6" x14ac:dyDescent="0.3">
      <c r="A7" s="163"/>
      <c r="B7" s="164"/>
      <c r="C7" s="160">
        <v>5</v>
      </c>
      <c r="D7" s="160"/>
      <c r="E7" s="25" t="s">
        <v>121</v>
      </c>
      <c r="F7" s="160">
        <v>438.85</v>
      </c>
      <c r="G7" s="160"/>
      <c r="H7" s="25">
        <v>0</v>
      </c>
      <c r="I7" s="25">
        <f t="shared" si="0"/>
        <v>658.27500000000009</v>
      </c>
    </row>
    <row r="8" spans="1:9" ht="15.6" x14ac:dyDescent="0.3">
      <c r="A8" s="163"/>
      <c r="B8" s="164"/>
      <c r="C8" s="160">
        <v>6</v>
      </c>
      <c r="D8" s="160"/>
      <c r="E8" s="25" t="s">
        <v>120</v>
      </c>
      <c r="F8" s="160">
        <v>737.54</v>
      </c>
      <c r="G8" s="160"/>
      <c r="H8" s="25">
        <v>0</v>
      </c>
      <c r="I8" s="25">
        <f t="shared" si="0"/>
        <v>1106.31</v>
      </c>
    </row>
    <row r="9" spans="1:9" ht="15.6" x14ac:dyDescent="0.3">
      <c r="A9" s="163"/>
      <c r="B9" s="164"/>
      <c r="C9" s="160">
        <v>7</v>
      </c>
      <c r="D9" s="160"/>
      <c r="E9" s="25" t="s">
        <v>122</v>
      </c>
      <c r="F9" s="160">
        <v>639.64</v>
      </c>
      <c r="G9" s="160"/>
      <c r="H9" s="25">
        <v>0</v>
      </c>
      <c r="I9" s="25">
        <f t="shared" si="0"/>
        <v>959.46</v>
      </c>
    </row>
    <row r="10" spans="1:9" ht="15.6" x14ac:dyDescent="0.3">
      <c r="A10" s="163"/>
      <c r="B10" s="164"/>
      <c r="C10" s="160">
        <v>8</v>
      </c>
      <c r="D10" s="160"/>
      <c r="E10" s="25" t="s">
        <v>121</v>
      </c>
      <c r="F10" s="160">
        <v>441.58</v>
      </c>
      <c r="G10" s="160"/>
      <c r="H10" s="25">
        <v>0</v>
      </c>
      <c r="I10" s="25">
        <f t="shared" si="0"/>
        <v>662.37</v>
      </c>
    </row>
    <row r="11" spans="1:9" ht="15.6" x14ac:dyDescent="0.3">
      <c r="A11" s="163"/>
      <c r="B11" s="164"/>
      <c r="C11" s="160">
        <v>9</v>
      </c>
      <c r="D11" s="160"/>
      <c r="E11" s="25" t="s">
        <v>121</v>
      </c>
      <c r="F11" s="160">
        <v>441.58</v>
      </c>
      <c r="G11" s="160"/>
      <c r="H11" s="25">
        <v>0</v>
      </c>
      <c r="I11" s="25">
        <f t="shared" si="0"/>
        <v>662.37</v>
      </c>
    </row>
    <row r="12" spans="1:9" ht="15.6" x14ac:dyDescent="0.3">
      <c r="A12" s="163"/>
      <c r="B12" s="164"/>
      <c r="C12" s="160">
        <v>10</v>
      </c>
      <c r="D12" s="160"/>
      <c r="E12" s="25" t="s">
        <v>121</v>
      </c>
      <c r="F12" s="160">
        <v>441.58</v>
      </c>
      <c r="G12" s="160"/>
      <c r="H12" s="25">
        <v>0</v>
      </c>
      <c r="I12" s="25">
        <f t="shared" si="0"/>
        <v>662.37</v>
      </c>
    </row>
    <row r="13" spans="1:9" ht="15.6" x14ac:dyDescent="0.3">
      <c r="A13" s="163"/>
      <c r="B13" s="164"/>
      <c r="C13" s="160">
        <v>11</v>
      </c>
      <c r="D13" s="160"/>
      <c r="E13" s="25" t="s">
        <v>121</v>
      </c>
      <c r="F13" s="160">
        <v>441.58</v>
      </c>
      <c r="G13" s="160"/>
      <c r="H13" s="25">
        <v>0</v>
      </c>
      <c r="I13" s="25">
        <f t="shared" si="0"/>
        <v>662.37</v>
      </c>
    </row>
    <row r="14" spans="1:9" ht="15.6" x14ac:dyDescent="0.3">
      <c r="A14" s="165"/>
      <c r="B14" s="166"/>
      <c r="C14" s="160">
        <v>12</v>
      </c>
      <c r="D14" s="160"/>
      <c r="E14" s="25" t="s">
        <v>122</v>
      </c>
      <c r="F14" s="160">
        <v>639.64</v>
      </c>
      <c r="G14" s="160"/>
      <c r="H14" s="25">
        <v>0</v>
      </c>
      <c r="I14" s="25">
        <f t="shared" si="0"/>
        <v>959.46</v>
      </c>
    </row>
    <row r="15" spans="1:9" ht="15.6" x14ac:dyDescent="0.3">
      <c r="A15" s="157" t="s">
        <v>123</v>
      </c>
      <c r="B15" s="158"/>
      <c r="C15" s="158" t="s">
        <v>123</v>
      </c>
      <c r="D15" s="158"/>
      <c r="E15" s="158"/>
      <c r="F15" s="158"/>
      <c r="G15" s="158"/>
      <c r="H15" s="158">
        <v>0</v>
      </c>
      <c r="I15" s="159">
        <f t="shared" si="0"/>
        <v>0</v>
      </c>
    </row>
    <row r="16" spans="1:9" ht="15.75" customHeight="1" x14ac:dyDescent="0.3">
      <c r="A16" s="161" t="s">
        <v>131</v>
      </c>
      <c r="B16" s="162"/>
      <c r="C16" s="160">
        <v>1</v>
      </c>
      <c r="D16" s="160"/>
      <c r="E16" s="25" t="s">
        <v>120</v>
      </c>
      <c r="F16" s="160">
        <v>737.54</v>
      </c>
      <c r="G16" s="160"/>
      <c r="H16" s="25">
        <v>0</v>
      </c>
      <c r="I16" s="25">
        <f t="shared" si="0"/>
        <v>1106.31</v>
      </c>
    </row>
    <row r="17" spans="1:9" ht="15.6" x14ac:dyDescent="0.3">
      <c r="A17" s="163"/>
      <c r="B17" s="164"/>
      <c r="C17" s="160">
        <v>2</v>
      </c>
      <c r="D17" s="160"/>
      <c r="E17" s="25" t="s">
        <v>121</v>
      </c>
      <c r="F17" s="160">
        <v>438.85</v>
      </c>
      <c r="G17" s="160"/>
      <c r="H17" s="25">
        <v>0</v>
      </c>
      <c r="I17" s="25">
        <f t="shared" si="0"/>
        <v>658.27500000000009</v>
      </c>
    </row>
    <row r="18" spans="1:9" ht="15.6" x14ac:dyDescent="0.3">
      <c r="A18" s="163"/>
      <c r="B18" s="164"/>
      <c r="C18" s="160">
        <v>3</v>
      </c>
      <c r="D18" s="160"/>
      <c r="E18" s="25" t="s">
        <v>121</v>
      </c>
      <c r="F18" s="160">
        <v>438.19</v>
      </c>
      <c r="G18" s="160"/>
      <c r="H18" s="25">
        <v>0</v>
      </c>
      <c r="I18" s="25">
        <f t="shared" si="0"/>
        <v>657.28499999999997</v>
      </c>
    </row>
    <row r="19" spans="1:9" ht="15.6" x14ac:dyDescent="0.3">
      <c r="A19" s="163"/>
      <c r="B19" s="164"/>
      <c r="C19" s="160">
        <v>4</v>
      </c>
      <c r="D19" s="160"/>
      <c r="E19" s="25" t="s">
        <v>121</v>
      </c>
      <c r="F19" s="160">
        <v>438.19</v>
      </c>
      <c r="G19" s="160"/>
      <c r="H19" s="25">
        <v>0</v>
      </c>
      <c r="I19" s="25">
        <f t="shared" si="0"/>
        <v>657.28499999999997</v>
      </c>
    </row>
    <row r="20" spans="1:9" ht="15.6" x14ac:dyDescent="0.3">
      <c r="A20" s="163"/>
      <c r="B20" s="164"/>
      <c r="C20" s="160">
        <v>5</v>
      </c>
      <c r="D20" s="160"/>
      <c r="E20" s="25" t="s">
        <v>121</v>
      </c>
      <c r="F20" s="160">
        <v>438.85</v>
      </c>
      <c r="G20" s="160"/>
      <c r="H20" s="25">
        <v>0</v>
      </c>
      <c r="I20" s="25">
        <f t="shared" si="0"/>
        <v>658.27500000000009</v>
      </c>
    </row>
    <row r="21" spans="1:9" ht="15.6" x14ac:dyDescent="0.3">
      <c r="A21" s="163"/>
      <c r="B21" s="164"/>
      <c r="C21" s="160">
        <v>6</v>
      </c>
      <c r="D21" s="160"/>
      <c r="E21" s="25" t="s">
        <v>120</v>
      </c>
      <c r="F21" s="160">
        <v>737.54</v>
      </c>
      <c r="G21" s="160"/>
      <c r="H21" s="25">
        <v>0</v>
      </c>
      <c r="I21" s="25">
        <f t="shared" si="0"/>
        <v>1106.31</v>
      </c>
    </row>
    <row r="22" spans="1:9" ht="15.6" x14ac:dyDescent="0.3">
      <c r="A22" s="163"/>
      <c r="B22" s="164"/>
      <c r="C22" s="160">
        <v>7</v>
      </c>
      <c r="D22" s="160"/>
      <c r="E22" s="25" t="s">
        <v>122</v>
      </c>
      <c r="F22" s="160">
        <v>639.64</v>
      </c>
      <c r="G22" s="160"/>
      <c r="H22" s="25">
        <v>0</v>
      </c>
      <c r="I22" s="25">
        <f t="shared" si="0"/>
        <v>959.46</v>
      </c>
    </row>
    <row r="23" spans="1:9" ht="15.6" x14ac:dyDescent="0.3">
      <c r="A23" s="163"/>
      <c r="B23" s="164"/>
      <c r="C23" s="160">
        <v>8</v>
      </c>
      <c r="D23" s="160"/>
      <c r="E23" s="25" t="s">
        <v>121</v>
      </c>
      <c r="F23" s="160">
        <v>441.58</v>
      </c>
      <c r="G23" s="160"/>
      <c r="H23" s="25">
        <v>0</v>
      </c>
      <c r="I23" s="25">
        <f t="shared" si="0"/>
        <v>662.37</v>
      </c>
    </row>
    <row r="24" spans="1:9" ht="15.6" x14ac:dyDescent="0.3">
      <c r="A24" s="163"/>
      <c r="B24" s="164"/>
      <c r="C24" s="160">
        <v>9</v>
      </c>
      <c r="D24" s="160"/>
      <c r="E24" s="25" t="s">
        <v>121</v>
      </c>
      <c r="F24" s="160">
        <v>441.58</v>
      </c>
      <c r="G24" s="160"/>
      <c r="H24" s="25">
        <v>0</v>
      </c>
      <c r="I24" s="25">
        <f t="shared" si="0"/>
        <v>662.37</v>
      </c>
    </row>
    <row r="25" spans="1:9" ht="15.6" x14ac:dyDescent="0.3">
      <c r="A25" s="163"/>
      <c r="B25" s="164"/>
      <c r="C25" s="160">
        <v>10</v>
      </c>
      <c r="D25" s="160"/>
      <c r="E25" s="25" t="s">
        <v>121</v>
      </c>
      <c r="F25" s="160">
        <v>441.58</v>
      </c>
      <c r="G25" s="160"/>
      <c r="H25" s="25">
        <v>0</v>
      </c>
      <c r="I25" s="25">
        <f t="shared" si="0"/>
        <v>662.37</v>
      </c>
    </row>
    <row r="26" spans="1:9" ht="15.6" x14ac:dyDescent="0.3">
      <c r="A26" s="163"/>
      <c r="B26" s="164"/>
      <c r="C26" s="160">
        <v>11</v>
      </c>
      <c r="D26" s="160"/>
      <c r="E26" s="25" t="s">
        <v>121</v>
      </c>
      <c r="F26" s="160">
        <v>441.58</v>
      </c>
      <c r="G26" s="160"/>
      <c r="H26" s="25">
        <v>0</v>
      </c>
      <c r="I26" s="25">
        <f t="shared" si="0"/>
        <v>662.37</v>
      </c>
    </row>
    <row r="27" spans="1:9" ht="15.6" x14ac:dyDescent="0.3">
      <c r="A27" s="165"/>
      <c r="B27" s="166"/>
      <c r="C27" s="160">
        <v>12</v>
      </c>
      <c r="D27" s="160"/>
      <c r="E27" s="25" t="s">
        <v>122</v>
      </c>
      <c r="F27" s="160">
        <v>639.64</v>
      </c>
      <c r="G27" s="160"/>
      <c r="H27" s="25">
        <v>0</v>
      </c>
      <c r="I27" s="25">
        <f t="shared" si="0"/>
        <v>959.46</v>
      </c>
    </row>
    <row r="28" spans="1:9" ht="15.6" x14ac:dyDescent="0.3">
      <c r="A28" s="157" t="s">
        <v>124</v>
      </c>
      <c r="B28" s="158"/>
      <c r="C28" s="158" t="s">
        <v>124</v>
      </c>
      <c r="D28" s="158"/>
      <c r="E28" s="158"/>
      <c r="F28" s="158"/>
      <c r="G28" s="158"/>
      <c r="H28" s="158">
        <v>0</v>
      </c>
      <c r="I28" s="159">
        <f t="shared" si="0"/>
        <v>0</v>
      </c>
    </row>
    <row r="29" spans="1:9" ht="15.75" customHeight="1" x14ac:dyDescent="0.3">
      <c r="A29" s="161" t="s">
        <v>132</v>
      </c>
      <c r="B29" s="162"/>
      <c r="C29" s="160">
        <v>1</v>
      </c>
      <c r="D29" s="160"/>
      <c r="E29" s="25" t="s">
        <v>120</v>
      </c>
      <c r="F29" s="160">
        <v>737.54</v>
      </c>
      <c r="G29" s="160"/>
      <c r="H29" s="25">
        <v>0</v>
      </c>
      <c r="I29" s="25">
        <f t="shared" si="0"/>
        <v>1106.31</v>
      </c>
    </row>
    <row r="30" spans="1:9" ht="15.6" x14ac:dyDescent="0.3">
      <c r="A30" s="163"/>
      <c r="B30" s="164"/>
      <c r="C30" s="160">
        <v>2</v>
      </c>
      <c r="D30" s="160"/>
      <c r="E30" s="25" t="s">
        <v>121</v>
      </c>
      <c r="F30" s="160">
        <v>441.58</v>
      </c>
      <c r="G30" s="160"/>
      <c r="H30" s="25">
        <v>0</v>
      </c>
      <c r="I30" s="25">
        <f t="shared" si="0"/>
        <v>662.37</v>
      </c>
    </row>
    <row r="31" spans="1:9" ht="15.6" x14ac:dyDescent="0.3">
      <c r="A31" s="163"/>
      <c r="B31" s="164"/>
      <c r="C31" s="160">
        <v>3</v>
      </c>
      <c r="D31" s="160"/>
      <c r="E31" s="25" t="s">
        <v>121</v>
      </c>
      <c r="F31" s="160">
        <v>438.19</v>
      </c>
      <c r="G31" s="160"/>
      <c r="H31" s="25">
        <v>0</v>
      </c>
      <c r="I31" s="25">
        <f t="shared" si="0"/>
        <v>657.28499999999997</v>
      </c>
    </row>
    <row r="32" spans="1:9" ht="15.6" x14ac:dyDescent="0.3">
      <c r="A32" s="163"/>
      <c r="B32" s="164"/>
      <c r="C32" s="160">
        <v>4</v>
      </c>
      <c r="D32" s="160"/>
      <c r="E32" s="25" t="s">
        <v>121</v>
      </c>
      <c r="F32" s="160">
        <v>438.19</v>
      </c>
      <c r="G32" s="160"/>
      <c r="H32" s="25">
        <v>0</v>
      </c>
      <c r="I32" s="25">
        <f t="shared" si="0"/>
        <v>657.28499999999997</v>
      </c>
    </row>
    <row r="33" spans="1:9" ht="15.6" x14ac:dyDescent="0.3">
      <c r="A33" s="163"/>
      <c r="B33" s="164"/>
      <c r="C33" s="160">
        <v>5</v>
      </c>
      <c r="D33" s="160"/>
      <c r="E33" s="25" t="s">
        <v>121</v>
      </c>
      <c r="F33" s="160">
        <v>441.58</v>
      </c>
      <c r="G33" s="160"/>
      <c r="H33" s="25">
        <v>0</v>
      </c>
      <c r="I33" s="25">
        <f t="shared" si="0"/>
        <v>662.37</v>
      </c>
    </row>
    <row r="34" spans="1:9" ht="15.6" x14ac:dyDescent="0.3">
      <c r="A34" s="163"/>
      <c r="B34" s="164"/>
      <c r="C34" s="160">
        <v>6</v>
      </c>
      <c r="D34" s="160"/>
      <c r="E34" s="25" t="s">
        <v>120</v>
      </c>
      <c r="F34" s="160">
        <v>737.54</v>
      </c>
      <c r="G34" s="160"/>
      <c r="H34" s="25">
        <v>0</v>
      </c>
      <c r="I34" s="25">
        <f t="shared" si="0"/>
        <v>1106.31</v>
      </c>
    </row>
    <row r="35" spans="1:9" ht="15.6" x14ac:dyDescent="0.3">
      <c r="A35" s="163"/>
      <c r="B35" s="164"/>
      <c r="C35" s="160">
        <v>7</v>
      </c>
      <c r="D35" s="160"/>
      <c r="E35" s="25" t="s">
        <v>122</v>
      </c>
      <c r="F35" s="160">
        <v>639.64</v>
      </c>
      <c r="G35" s="160"/>
      <c r="H35" s="25">
        <v>0</v>
      </c>
      <c r="I35" s="25">
        <f t="shared" si="0"/>
        <v>959.46</v>
      </c>
    </row>
    <row r="36" spans="1:9" ht="15.6" x14ac:dyDescent="0.3">
      <c r="A36" s="163"/>
      <c r="B36" s="164"/>
      <c r="C36" s="160">
        <v>8</v>
      </c>
      <c r="D36" s="160"/>
      <c r="E36" s="25" t="s">
        <v>121</v>
      </c>
      <c r="F36" s="160">
        <v>441.58</v>
      </c>
      <c r="G36" s="160"/>
      <c r="H36" s="25">
        <v>0</v>
      </c>
      <c r="I36" s="25">
        <f t="shared" si="0"/>
        <v>662.37</v>
      </c>
    </row>
    <row r="37" spans="1:9" ht="15.6" x14ac:dyDescent="0.3">
      <c r="A37" s="163"/>
      <c r="B37" s="164"/>
      <c r="C37" s="160">
        <v>9</v>
      </c>
      <c r="D37" s="160"/>
      <c r="E37" s="25" t="s">
        <v>121</v>
      </c>
      <c r="F37" s="160">
        <v>441.58</v>
      </c>
      <c r="G37" s="160"/>
      <c r="H37" s="25">
        <v>0</v>
      </c>
      <c r="I37" s="25">
        <f t="shared" si="0"/>
        <v>662.37</v>
      </c>
    </row>
    <row r="38" spans="1:9" ht="15.6" x14ac:dyDescent="0.3">
      <c r="A38" s="163"/>
      <c r="B38" s="164"/>
      <c r="C38" s="160">
        <v>10</v>
      </c>
      <c r="D38" s="160"/>
      <c r="E38" s="25" t="s">
        <v>121</v>
      </c>
      <c r="F38" s="160">
        <v>441.58</v>
      </c>
      <c r="G38" s="160"/>
      <c r="H38" s="25">
        <v>0</v>
      </c>
      <c r="I38" s="25">
        <f t="shared" si="0"/>
        <v>662.37</v>
      </c>
    </row>
    <row r="39" spans="1:9" ht="15.6" x14ac:dyDescent="0.3">
      <c r="A39" s="163"/>
      <c r="B39" s="164"/>
      <c r="C39" s="160">
        <v>11</v>
      </c>
      <c r="D39" s="160"/>
      <c r="E39" s="25" t="s">
        <v>121</v>
      </c>
      <c r="F39" s="160">
        <v>441.58</v>
      </c>
      <c r="G39" s="160"/>
      <c r="H39" s="25">
        <v>0</v>
      </c>
      <c r="I39" s="25">
        <f t="shared" si="0"/>
        <v>662.37</v>
      </c>
    </row>
    <row r="40" spans="1:9" ht="15.6" x14ac:dyDescent="0.3">
      <c r="A40" s="165"/>
      <c r="B40" s="166"/>
      <c r="C40" s="160">
        <v>12</v>
      </c>
      <c r="D40" s="160"/>
      <c r="E40" s="25" t="s">
        <v>122</v>
      </c>
      <c r="F40" s="160">
        <v>639.64</v>
      </c>
      <c r="G40" s="160"/>
      <c r="H40" s="25">
        <v>0</v>
      </c>
      <c r="I40" s="25">
        <f t="shared" si="0"/>
        <v>959.46</v>
      </c>
    </row>
    <row r="41" spans="1:9" ht="15.6" x14ac:dyDescent="0.3">
      <c r="A41" s="157" t="s">
        <v>125</v>
      </c>
      <c r="B41" s="158"/>
      <c r="C41" s="158" t="s">
        <v>125</v>
      </c>
      <c r="D41" s="158"/>
      <c r="E41" s="158"/>
      <c r="F41" s="158"/>
      <c r="G41" s="158"/>
      <c r="H41" s="158">
        <v>0</v>
      </c>
      <c r="I41" s="159">
        <f t="shared" si="0"/>
        <v>0</v>
      </c>
    </row>
    <row r="42" spans="1:9" ht="15.6" x14ac:dyDescent="0.3">
      <c r="A42" s="161" t="s">
        <v>133</v>
      </c>
      <c r="B42" s="162"/>
      <c r="C42" s="160">
        <v>1</v>
      </c>
      <c r="D42" s="160"/>
      <c r="E42" s="25" t="s">
        <v>120</v>
      </c>
      <c r="F42" s="160">
        <v>737.54</v>
      </c>
      <c r="G42" s="160"/>
      <c r="H42" s="25">
        <v>0</v>
      </c>
      <c r="I42" s="25">
        <f t="shared" si="0"/>
        <v>1106.31</v>
      </c>
    </row>
    <row r="43" spans="1:9" ht="15.6" x14ac:dyDescent="0.3">
      <c r="A43" s="163"/>
      <c r="B43" s="164"/>
      <c r="C43" s="160">
        <v>2</v>
      </c>
      <c r="D43" s="160"/>
      <c r="E43" s="25" t="s">
        <v>121</v>
      </c>
      <c r="F43" s="160">
        <v>441.58</v>
      </c>
      <c r="G43" s="160"/>
      <c r="H43" s="25">
        <v>0</v>
      </c>
      <c r="I43" s="25">
        <f t="shared" si="0"/>
        <v>662.37</v>
      </c>
    </row>
    <row r="44" spans="1:9" ht="15.6" x14ac:dyDescent="0.3">
      <c r="A44" s="163"/>
      <c r="B44" s="164"/>
      <c r="C44" s="160">
        <v>3</v>
      </c>
      <c r="D44" s="160"/>
      <c r="E44" s="25" t="s">
        <v>121</v>
      </c>
      <c r="F44" s="160">
        <v>438.19</v>
      </c>
      <c r="G44" s="160"/>
      <c r="H44" s="25">
        <v>0</v>
      </c>
      <c r="I44" s="25">
        <f t="shared" si="0"/>
        <v>657.28499999999997</v>
      </c>
    </row>
    <row r="45" spans="1:9" ht="15.6" x14ac:dyDescent="0.3">
      <c r="A45" s="163"/>
      <c r="B45" s="164"/>
      <c r="C45" s="160">
        <v>4</v>
      </c>
      <c r="D45" s="160"/>
      <c r="E45" s="25" t="s">
        <v>121</v>
      </c>
      <c r="F45" s="160">
        <v>438.19</v>
      </c>
      <c r="G45" s="160"/>
      <c r="H45" s="25">
        <v>0</v>
      </c>
      <c r="I45" s="25">
        <f t="shared" si="0"/>
        <v>657.28499999999997</v>
      </c>
    </row>
    <row r="46" spans="1:9" ht="15.6" x14ac:dyDescent="0.3">
      <c r="A46" s="163"/>
      <c r="B46" s="164"/>
      <c r="C46" s="160">
        <v>5</v>
      </c>
      <c r="D46" s="160"/>
      <c r="E46" s="25" t="s">
        <v>121</v>
      </c>
      <c r="F46" s="160">
        <v>441.58</v>
      </c>
      <c r="G46" s="160"/>
      <c r="H46" s="25">
        <v>0</v>
      </c>
      <c r="I46" s="25">
        <f t="shared" si="0"/>
        <v>662.37</v>
      </c>
    </row>
    <row r="47" spans="1:9" ht="15.6" x14ac:dyDescent="0.3">
      <c r="A47" s="163"/>
      <c r="B47" s="164"/>
      <c r="C47" s="160">
        <v>6</v>
      </c>
      <c r="D47" s="160"/>
      <c r="E47" s="25" t="s">
        <v>120</v>
      </c>
      <c r="F47" s="160">
        <v>737.54</v>
      </c>
      <c r="G47" s="160"/>
      <c r="H47" s="25">
        <v>0</v>
      </c>
      <c r="I47" s="25">
        <f t="shared" si="0"/>
        <v>1106.31</v>
      </c>
    </row>
    <row r="48" spans="1:9" ht="15.6" x14ac:dyDescent="0.3">
      <c r="A48" s="163"/>
      <c r="B48" s="164"/>
      <c r="C48" s="160">
        <v>7</v>
      </c>
      <c r="D48" s="160"/>
      <c r="E48" s="25" t="s">
        <v>122</v>
      </c>
      <c r="F48" s="160">
        <v>639.64</v>
      </c>
      <c r="G48" s="160"/>
      <c r="H48" s="25">
        <v>0</v>
      </c>
      <c r="I48" s="25">
        <f t="shared" si="0"/>
        <v>959.46</v>
      </c>
    </row>
    <row r="49" spans="1:9" ht="15.6" x14ac:dyDescent="0.3">
      <c r="A49" s="163"/>
      <c r="B49" s="164"/>
      <c r="C49" s="160">
        <v>8</v>
      </c>
      <c r="D49" s="160"/>
      <c r="E49" s="25" t="s">
        <v>121</v>
      </c>
      <c r="F49" s="160">
        <v>441.58</v>
      </c>
      <c r="G49" s="160"/>
      <c r="H49" s="25">
        <v>0</v>
      </c>
      <c r="I49" s="25">
        <f t="shared" si="0"/>
        <v>662.37</v>
      </c>
    </row>
    <row r="50" spans="1:9" ht="15.6" x14ac:dyDescent="0.3">
      <c r="A50" s="163"/>
      <c r="B50" s="164"/>
      <c r="C50" s="160">
        <v>9</v>
      </c>
      <c r="D50" s="160"/>
      <c r="E50" s="25" t="s">
        <v>121</v>
      </c>
      <c r="F50" s="160">
        <v>441.58</v>
      </c>
      <c r="G50" s="160"/>
      <c r="H50" s="25">
        <v>0</v>
      </c>
      <c r="I50" s="25">
        <f t="shared" si="0"/>
        <v>662.37</v>
      </c>
    </row>
    <row r="51" spans="1:9" ht="15.6" x14ac:dyDescent="0.3">
      <c r="A51" s="163"/>
      <c r="B51" s="164"/>
      <c r="C51" s="160">
        <v>10</v>
      </c>
      <c r="D51" s="160"/>
      <c r="E51" s="25" t="s">
        <v>121</v>
      </c>
      <c r="F51" s="160">
        <v>441.58</v>
      </c>
      <c r="G51" s="160"/>
      <c r="H51" s="25">
        <v>0</v>
      </c>
      <c r="I51" s="25">
        <f t="shared" si="0"/>
        <v>662.37</v>
      </c>
    </row>
    <row r="52" spans="1:9" ht="15.6" x14ac:dyDescent="0.3">
      <c r="A52" s="163"/>
      <c r="B52" s="164"/>
      <c r="C52" s="160">
        <v>11</v>
      </c>
      <c r="D52" s="160"/>
      <c r="E52" s="25" t="s">
        <v>121</v>
      </c>
      <c r="F52" s="160">
        <v>441.58</v>
      </c>
      <c r="G52" s="160"/>
      <c r="H52" s="25">
        <v>0</v>
      </c>
      <c r="I52" s="25">
        <f t="shared" si="0"/>
        <v>662.37</v>
      </c>
    </row>
    <row r="53" spans="1:9" ht="15.6" x14ac:dyDescent="0.3">
      <c r="A53" s="165"/>
      <c r="B53" s="166"/>
      <c r="C53" s="160">
        <v>12</v>
      </c>
      <c r="D53" s="160"/>
      <c r="E53" s="25" t="s">
        <v>122</v>
      </c>
      <c r="F53" s="160">
        <v>639.64</v>
      </c>
      <c r="G53" s="160"/>
      <c r="H53" s="25">
        <v>0</v>
      </c>
      <c r="I53" s="25">
        <f t="shared" si="0"/>
        <v>959.46</v>
      </c>
    </row>
    <row r="54" spans="1:9" ht="15.6" x14ac:dyDescent="0.3">
      <c r="A54" s="157" t="s">
        <v>126</v>
      </c>
      <c r="B54" s="158"/>
      <c r="C54" s="158" t="s">
        <v>126</v>
      </c>
      <c r="D54" s="158"/>
      <c r="E54" s="158"/>
      <c r="F54" s="158"/>
      <c r="G54" s="158"/>
      <c r="H54" s="158">
        <v>0</v>
      </c>
      <c r="I54" s="159">
        <f t="shared" si="0"/>
        <v>0</v>
      </c>
    </row>
    <row r="55" spans="1:9" ht="15.6" x14ac:dyDescent="0.3">
      <c r="A55" s="157" t="s">
        <v>118</v>
      </c>
      <c r="B55" s="158"/>
      <c r="C55" s="158" t="s">
        <v>118</v>
      </c>
      <c r="D55" s="158"/>
      <c r="E55" s="158"/>
      <c r="F55" s="158"/>
      <c r="G55" s="158"/>
      <c r="H55" s="158">
        <v>0</v>
      </c>
      <c r="I55" s="159">
        <f t="shared" si="0"/>
        <v>0</v>
      </c>
    </row>
    <row r="56" spans="1:9" ht="15.6" x14ac:dyDescent="0.3">
      <c r="A56" s="157" t="s">
        <v>119</v>
      </c>
      <c r="B56" s="158"/>
      <c r="C56" s="158" t="s">
        <v>119</v>
      </c>
      <c r="D56" s="158"/>
      <c r="E56" s="158"/>
      <c r="F56" s="158"/>
      <c r="G56" s="158"/>
      <c r="H56" s="158">
        <v>0</v>
      </c>
      <c r="I56" s="159">
        <f t="shared" si="0"/>
        <v>0</v>
      </c>
    </row>
    <row r="57" spans="1:9" ht="15.6" x14ac:dyDescent="0.3">
      <c r="A57" s="161" t="s">
        <v>134</v>
      </c>
      <c r="B57" s="162"/>
      <c r="C57" s="160">
        <v>1</v>
      </c>
      <c r="D57" s="160"/>
      <c r="E57" s="25" t="s">
        <v>120</v>
      </c>
      <c r="F57" s="160">
        <v>748.02</v>
      </c>
      <c r="G57" s="160"/>
      <c r="H57" s="25">
        <v>0</v>
      </c>
      <c r="I57" s="25">
        <f t="shared" si="0"/>
        <v>1122.03</v>
      </c>
    </row>
    <row r="58" spans="1:9" ht="15.6" x14ac:dyDescent="0.3">
      <c r="A58" s="163"/>
      <c r="B58" s="164"/>
      <c r="C58" s="160">
        <v>2</v>
      </c>
      <c r="D58" s="160"/>
      <c r="E58" s="25" t="s">
        <v>122</v>
      </c>
      <c r="F58" s="160">
        <v>650.25</v>
      </c>
      <c r="G58" s="160"/>
      <c r="H58" s="25">
        <v>0</v>
      </c>
      <c r="I58" s="25">
        <f t="shared" si="0"/>
        <v>975.375</v>
      </c>
    </row>
    <row r="59" spans="1:9" ht="15.6" x14ac:dyDescent="0.3">
      <c r="A59" s="163"/>
      <c r="B59" s="164"/>
      <c r="C59" s="160">
        <v>3</v>
      </c>
      <c r="D59" s="160"/>
      <c r="E59" s="25" t="s">
        <v>121</v>
      </c>
      <c r="F59" s="160">
        <v>483.97</v>
      </c>
      <c r="G59" s="160"/>
      <c r="H59" s="25">
        <v>0</v>
      </c>
      <c r="I59" s="25">
        <f t="shared" si="0"/>
        <v>725.95500000000004</v>
      </c>
    </row>
    <row r="60" spans="1:9" ht="15.6" x14ac:dyDescent="0.3">
      <c r="A60" s="163"/>
      <c r="B60" s="164"/>
      <c r="C60" s="160">
        <v>4</v>
      </c>
      <c r="D60" s="160"/>
      <c r="E60" s="25" t="s">
        <v>127</v>
      </c>
      <c r="F60" s="160">
        <v>998.96</v>
      </c>
      <c r="G60" s="160"/>
      <c r="H60" s="25">
        <v>0</v>
      </c>
      <c r="I60" s="25">
        <f t="shared" si="0"/>
        <v>1498.44</v>
      </c>
    </row>
    <row r="61" spans="1:9" ht="15.6" x14ac:dyDescent="0.3">
      <c r="A61" s="163"/>
      <c r="B61" s="164"/>
      <c r="C61" s="160">
        <v>5</v>
      </c>
      <c r="D61" s="160"/>
      <c r="E61" s="25" t="s">
        <v>127</v>
      </c>
      <c r="F61" s="160">
        <v>996.85</v>
      </c>
      <c r="G61" s="160"/>
      <c r="H61" s="25">
        <v>0</v>
      </c>
      <c r="I61" s="25">
        <f t="shared" si="0"/>
        <v>1495.2750000000001</v>
      </c>
    </row>
    <row r="62" spans="1:9" ht="15.6" x14ac:dyDescent="0.3">
      <c r="A62" s="165"/>
      <c r="B62" s="166"/>
      <c r="C62" s="160">
        <v>8</v>
      </c>
      <c r="D62" s="160"/>
      <c r="E62" s="25" t="s">
        <v>120</v>
      </c>
      <c r="F62" s="160">
        <v>748.02</v>
      </c>
      <c r="G62" s="160"/>
      <c r="H62" s="25">
        <v>0</v>
      </c>
      <c r="I62" s="25">
        <f t="shared" si="0"/>
        <v>1122.03</v>
      </c>
    </row>
    <row r="63" spans="1:9" ht="15.6" x14ac:dyDescent="0.3">
      <c r="A63" s="157" t="s">
        <v>128</v>
      </c>
      <c r="B63" s="158"/>
      <c r="C63" s="158" t="s">
        <v>128</v>
      </c>
      <c r="D63" s="158"/>
      <c r="E63" s="158"/>
      <c r="F63" s="158"/>
      <c r="G63" s="158"/>
      <c r="H63" s="158">
        <v>0</v>
      </c>
      <c r="I63" s="159">
        <f t="shared" si="0"/>
        <v>0</v>
      </c>
    </row>
    <row r="64" spans="1:9" ht="15.6" x14ac:dyDescent="0.3">
      <c r="A64" s="161" t="s">
        <v>135</v>
      </c>
      <c r="B64" s="162"/>
      <c r="C64" s="160">
        <v>1</v>
      </c>
      <c r="D64" s="160"/>
      <c r="E64" s="25" t="s">
        <v>120</v>
      </c>
      <c r="F64" s="160">
        <v>748.02</v>
      </c>
      <c r="G64" s="160"/>
      <c r="H64" s="25">
        <v>0</v>
      </c>
      <c r="I64" s="25">
        <f t="shared" si="0"/>
        <v>1122.03</v>
      </c>
    </row>
    <row r="65" spans="1:9" ht="15.6" x14ac:dyDescent="0.3">
      <c r="A65" s="163"/>
      <c r="B65" s="164"/>
      <c r="C65" s="160">
        <v>2</v>
      </c>
      <c r="D65" s="160"/>
      <c r="E65" s="25" t="s">
        <v>122</v>
      </c>
      <c r="F65" s="160">
        <v>650.25</v>
      </c>
      <c r="G65" s="160"/>
      <c r="H65" s="25">
        <v>0</v>
      </c>
      <c r="I65" s="25">
        <f t="shared" si="0"/>
        <v>975.375</v>
      </c>
    </row>
    <row r="66" spans="1:9" ht="15.6" x14ac:dyDescent="0.3">
      <c r="A66" s="163"/>
      <c r="B66" s="164"/>
      <c r="C66" s="160">
        <v>3</v>
      </c>
      <c r="D66" s="160"/>
      <c r="E66" s="25" t="s">
        <v>122</v>
      </c>
      <c r="F66" s="160">
        <v>650.25</v>
      </c>
      <c r="G66" s="160"/>
      <c r="H66" s="25">
        <v>0</v>
      </c>
      <c r="I66" s="25">
        <f t="shared" si="0"/>
        <v>975.375</v>
      </c>
    </row>
    <row r="67" spans="1:9" ht="15.6" x14ac:dyDescent="0.3">
      <c r="A67" s="163"/>
      <c r="B67" s="164"/>
      <c r="C67" s="160">
        <v>4</v>
      </c>
      <c r="D67" s="160"/>
      <c r="E67" s="25" t="s">
        <v>127</v>
      </c>
      <c r="F67" s="160">
        <v>998.96</v>
      </c>
      <c r="G67" s="160"/>
      <c r="H67" s="25">
        <v>0</v>
      </c>
      <c r="I67" s="25">
        <f t="shared" si="0"/>
        <v>1498.44</v>
      </c>
    </row>
    <row r="68" spans="1:9" ht="15.6" x14ac:dyDescent="0.3">
      <c r="A68" s="163"/>
      <c r="B68" s="164"/>
      <c r="C68" s="160">
        <v>5</v>
      </c>
      <c r="D68" s="160"/>
      <c r="E68" s="25" t="s">
        <v>127</v>
      </c>
      <c r="F68" s="160">
        <v>996.85</v>
      </c>
      <c r="G68" s="160"/>
      <c r="H68" s="25">
        <v>0</v>
      </c>
      <c r="I68" s="25">
        <f t="shared" si="0"/>
        <v>1495.2750000000001</v>
      </c>
    </row>
    <row r="69" spans="1:9" ht="15.6" x14ac:dyDescent="0.3">
      <c r="A69" s="163"/>
      <c r="B69" s="164"/>
      <c r="C69" s="160">
        <v>6</v>
      </c>
      <c r="D69" s="160"/>
      <c r="E69" s="25" t="s">
        <v>122</v>
      </c>
      <c r="F69" s="160">
        <v>631.72</v>
      </c>
      <c r="G69" s="160"/>
      <c r="H69" s="25">
        <v>0</v>
      </c>
      <c r="I69" s="25">
        <f t="shared" si="0"/>
        <v>947.58</v>
      </c>
    </row>
    <row r="70" spans="1:9" ht="15.6" x14ac:dyDescent="0.3">
      <c r="A70" s="163"/>
      <c r="B70" s="164"/>
      <c r="C70" s="160">
        <v>7</v>
      </c>
      <c r="D70" s="160"/>
      <c r="E70" s="25" t="s">
        <v>122</v>
      </c>
      <c r="F70" s="160">
        <v>631.72</v>
      </c>
      <c r="G70" s="160"/>
      <c r="H70" s="25">
        <v>0</v>
      </c>
      <c r="I70" s="25">
        <f t="shared" ref="I70:I80" si="1">F70*1.5+H70</f>
        <v>947.58</v>
      </c>
    </row>
    <row r="71" spans="1:9" ht="15.6" x14ac:dyDescent="0.3">
      <c r="A71" s="165"/>
      <c r="B71" s="166"/>
      <c r="C71" s="160">
        <v>8</v>
      </c>
      <c r="D71" s="160"/>
      <c r="E71" s="25" t="s">
        <v>120</v>
      </c>
      <c r="F71" s="160">
        <v>748.02</v>
      </c>
      <c r="G71" s="160"/>
      <c r="H71" s="25">
        <v>0</v>
      </c>
      <c r="I71" s="25">
        <f t="shared" si="1"/>
        <v>1122.03</v>
      </c>
    </row>
    <row r="72" spans="1:9" ht="15.6" x14ac:dyDescent="0.3">
      <c r="A72" s="157" t="s">
        <v>129</v>
      </c>
      <c r="B72" s="158"/>
      <c r="C72" s="158" t="s">
        <v>129</v>
      </c>
      <c r="D72" s="158"/>
      <c r="E72" s="158"/>
      <c r="F72" s="158"/>
      <c r="G72" s="158"/>
      <c r="H72" s="158">
        <v>0</v>
      </c>
      <c r="I72" s="159">
        <f t="shared" si="1"/>
        <v>0</v>
      </c>
    </row>
    <row r="73" spans="1:9" ht="15.6" x14ac:dyDescent="0.3">
      <c r="A73" s="161" t="s">
        <v>136</v>
      </c>
      <c r="B73" s="162"/>
      <c r="C73" s="160">
        <v>1</v>
      </c>
      <c r="D73" s="160"/>
      <c r="E73" s="25" t="s">
        <v>120</v>
      </c>
      <c r="F73" s="160">
        <v>748.02</v>
      </c>
      <c r="G73" s="160"/>
      <c r="H73" s="25">
        <v>0</v>
      </c>
      <c r="I73" s="25">
        <f t="shared" si="1"/>
        <v>1122.03</v>
      </c>
    </row>
    <row r="74" spans="1:9" ht="15.6" x14ac:dyDescent="0.3">
      <c r="A74" s="163"/>
      <c r="B74" s="164"/>
      <c r="C74" s="160">
        <v>2</v>
      </c>
      <c r="D74" s="160"/>
      <c r="E74" s="25" t="s">
        <v>122</v>
      </c>
      <c r="F74" s="160">
        <v>650.25</v>
      </c>
      <c r="G74" s="160"/>
      <c r="H74" s="25">
        <v>0</v>
      </c>
      <c r="I74" s="25">
        <f t="shared" si="1"/>
        <v>975.375</v>
      </c>
    </row>
    <row r="75" spans="1:9" ht="15.6" x14ac:dyDescent="0.3">
      <c r="A75" s="163"/>
      <c r="B75" s="164"/>
      <c r="C75" s="160">
        <v>3</v>
      </c>
      <c r="D75" s="160"/>
      <c r="E75" s="25" t="s">
        <v>122</v>
      </c>
      <c r="F75" s="160">
        <v>650.25</v>
      </c>
      <c r="G75" s="160"/>
      <c r="H75" s="25">
        <v>0</v>
      </c>
      <c r="I75" s="25">
        <f t="shared" si="1"/>
        <v>975.375</v>
      </c>
    </row>
    <row r="76" spans="1:9" ht="15.6" x14ac:dyDescent="0.3">
      <c r="A76" s="163"/>
      <c r="B76" s="164"/>
      <c r="C76" s="160">
        <v>4</v>
      </c>
      <c r="D76" s="160"/>
      <c r="E76" s="25" t="s">
        <v>127</v>
      </c>
      <c r="F76" s="160">
        <v>998.96</v>
      </c>
      <c r="G76" s="160"/>
      <c r="H76" s="25">
        <v>0</v>
      </c>
      <c r="I76" s="25">
        <f t="shared" si="1"/>
        <v>1498.44</v>
      </c>
    </row>
    <row r="77" spans="1:9" ht="15.6" x14ac:dyDescent="0.3">
      <c r="A77" s="163"/>
      <c r="B77" s="164"/>
      <c r="C77" s="160">
        <v>5</v>
      </c>
      <c r="D77" s="160"/>
      <c r="E77" s="25" t="s">
        <v>127</v>
      </c>
      <c r="F77" s="160">
        <v>996.85</v>
      </c>
      <c r="G77" s="160"/>
      <c r="H77" s="25">
        <v>0</v>
      </c>
      <c r="I77" s="25">
        <f t="shared" si="1"/>
        <v>1495.2750000000001</v>
      </c>
    </row>
    <row r="78" spans="1:9" ht="15.6" x14ac:dyDescent="0.3">
      <c r="A78" s="163"/>
      <c r="B78" s="164"/>
      <c r="C78" s="160">
        <v>6</v>
      </c>
      <c r="D78" s="160"/>
      <c r="E78" s="25" t="s">
        <v>122</v>
      </c>
      <c r="F78" s="160">
        <v>631.72</v>
      </c>
      <c r="G78" s="160"/>
      <c r="H78" s="25">
        <v>0</v>
      </c>
      <c r="I78" s="25">
        <f t="shared" si="1"/>
        <v>947.58</v>
      </c>
    </row>
    <row r="79" spans="1:9" ht="15.6" x14ac:dyDescent="0.3">
      <c r="A79" s="163"/>
      <c r="B79" s="164"/>
      <c r="C79" s="160">
        <v>7</v>
      </c>
      <c r="D79" s="160"/>
      <c r="E79" s="25" t="s">
        <v>122</v>
      </c>
      <c r="F79" s="160">
        <v>631.72</v>
      </c>
      <c r="G79" s="160"/>
      <c r="H79" s="25">
        <v>0</v>
      </c>
      <c r="I79" s="25">
        <f t="shared" si="1"/>
        <v>947.58</v>
      </c>
    </row>
    <row r="80" spans="1:9" ht="15.6" x14ac:dyDescent="0.3">
      <c r="A80" s="165"/>
      <c r="B80" s="166"/>
      <c r="C80" s="160">
        <v>8</v>
      </c>
      <c r="D80" s="160"/>
      <c r="E80" s="25" t="s">
        <v>120</v>
      </c>
      <c r="F80" s="160">
        <v>748.02</v>
      </c>
      <c r="G80" s="160"/>
      <c r="H80" s="25">
        <v>0</v>
      </c>
      <c r="I80" s="25">
        <f t="shared" si="1"/>
        <v>1122.03</v>
      </c>
    </row>
  </sheetData>
  <mergeCells count="157">
    <mergeCell ref="C80:D80"/>
    <mergeCell ref="F80:G80"/>
    <mergeCell ref="C77:D77"/>
    <mergeCell ref="F77:G77"/>
    <mergeCell ref="C78:D78"/>
    <mergeCell ref="F78:G78"/>
    <mergeCell ref="C79:D79"/>
    <mergeCell ref="F79:G79"/>
    <mergeCell ref="A72:I72"/>
    <mergeCell ref="A73:B80"/>
    <mergeCell ref="C73:D73"/>
    <mergeCell ref="F73:G73"/>
    <mergeCell ref="C74:D74"/>
    <mergeCell ref="F74:G74"/>
    <mergeCell ref="C75:D75"/>
    <mergeCell ref="F75:G75"/>
    <mergeCell ref="C76:D76"/>
    <mergeCell ref="F76:G76"/>
    <mergeCell ref="A63:I63"/>
    <mergeCell ref="A64:B71"/>
    <mergeCell ref="C64:D64"/>
    <mergeCell ref="F64:G64"/>
    <mergeCell ref="C65:D65"/>
    <mergeCell ref="F65:G65"/>
    <mergeCell ref="C69:D69"/>
    <mergeCell ref="F69:G69"/>
    <mergeCell ref="C70:D70"/>
    <mergeCell ref="F70:G70"/>
    <mergeCell ref="C71:D71"/>
    <mergeCell ref="F71:G71"/>
    <mergeCell ref="C66:D66"/>
    <mergeCell ref="F66:G66"/>
    <mergeCell ref="C67:D67"/>
    <mergeCell ref="F67:G67"/>
    <mergeCell ref="C68:D68"/>
    <mergeCell ref="F68:G68"/>
    <mergeCell ref="A57:B62"/>
    <mergeCell ref="C57:D57"/>
    <mergeCell ref="F57:G57"/>
    <mergeCell ref="C58:D58"/>
    <mergeCell ref="F58:G58"/>
    <mergeCell ref="C59:D59"/>
    <mergeCell ref="F59:G59"/>
    <mergeCell ref="C60:D60"/>
    <mergeCell ref="F60:G60"/>
    <mergeCell ref="C61:D61"/>
    <mergeCell ref="F61:G61"/>
    <mergeCell ref="C62:D62"/>
    <mergeCell ref="F62:G62"/>
    <mergeCell ref="A54:I54"/>
    <mergeCell ref="A55:I55"/>
    <mergeCell ref="C49:D49"/>
    <mergeCell ref="F49:G49"/>
    <mergeCell ref="C50:D50"/>
    <mergeCell ref="F50:G50"/>
    <mergeCell ref="C51:D51"/>
    <mergeCell ref="F51:G51"/>
    <mergeCell ref="A56:I56"/>
    <mergeCell ref="C47:D47"/>
    <mergeCell ref="F47:G47"/>
    <mergeCell ref="C48:D48"/>
    <mergeCell ref="F48:G48"/>
    <mergeCell ref="A41:I41"/>
    <mergeCell ref="A42:B53"/>
    <mergeCell ref="C42:D42"/>
    <mergeCell ref="F42:G42"/>
    <mergeCell ref="C43:D43"/>
    <mergeCell ref="F43:G43"/>
    <mergeCell ref="C44:D44"/>
    <mergeCell ref="F44:G44"/>
    <mergeCell ref="C45:D45"/>
    <mergeCell ref="F45:G45"/>
    <mergeCell ref="C52:D52"/>
    <mergeCell ref="F52:G52"/>
    <mergeCell ref="C53:D53"/>
    <mergeCell ref="F53:G53"/>
    <mergeCell ref="C40:D40"/>
    <mergeCell ref="F40:G40"/>
    <mergeCell ref="C35:D35"/>
    <mergeCell ref="F35:G35"/>
    <mergeCell ref="C36:D36"/>
    <mergeCell ref="F36:G36"/>
    <mergeCell ref="C37:D37"/>
    <mergeCell ref="F37:G37"/>
    <mergeCell ref="C46:D46"/>
    <mergeCell ref="F46:G46"/>
    <mergeCell ref="C22:D22"/>
    <mergeCell ref="F22:G22"/>
    <mergeCell ref="C23:D23"/>
    <mergeCell ref="F23:G23"/>
    <mergeCell ref="C32:D32"/>
    <mergeCell ref="F32:G32"/>
    <mergeCell ref="C33:D33"/>
    <mergeCell ref="F33:G33"/>
    <mergeCell ref="C34:D34"/>
    <mergeCell ref="F34:G34"/>
    <mergeCell ref="C27:D27"/>
    <mergeCell ref="F27:G27"/>
    <mergeCell ref="A28:I28"/>
    <mergeCell ref="A29:B40"/>
    <mergeCell ref="C29:D29"/>
    <mergeCell ref="F29:G29"/>
    <mergeCell ref="C30:D30"/>
    <mergeCell ref="F30:G30"/>
    <mergeCell ref="C31:D31"/>
    <mergeCell ref="F31:G31"/>
    <mergeCell ref="C38:D38"/>
    <mergeCell ref="F38:G38"/>
    <mergeCell ref="C39:D39"/>
    <mergeCell ref="F39:G39"/>
    <mergeCell ref="C18:D18"/>
    <mergeCell ref="F18:G18"/>
    <mergeCell ref="C19:D19"/>
    <mergeCell ref="F19:G19"/>
    <mergeCell ref="C20:D20"/>
    <mergeCell ref="F20:G20"/>
    <mergeCell ref="C13:D13"/>
    <mergeCell ref="F13:G13"/>
    <mergeCell ref="C14:D14"/>
    <mergeCell ref="F14:G14"/>
    <mergeCell ref="A15:I15"/>
    <mergeCell ref="A16:B27"/>
    <mergeCell ref="C16:D16"/>
    <mergeCell ref="F16:G16"/>
    <mergeCell ref="C17:D17"/>
    <mergeCell ref="F17:G17"/>
    <mergeCell ref="C24:D24"/>
    <mergeCell ref="F24:G24"/>
    <mergeCell ref="C25:D25"/>
    <mergeCell ref="F25:G25"/>
    <mergeCell ref="C26:D26"/>
    <mergeCell ref="F26:G26"/>
    <mergeCell ref="C21:D21"/>
    <mergeCell ref="F21:G21"/>
    <mergeCell ref="C11:D11"/>
    <mergeCell ref="F11:G11"/>
    <mergeCell ref="C12:D12"/>
    <mergeCell ref="F12:G12"/>
    <mergeCell ref="A5:B14"/>
    <mergeCell ref="C5:D5"/>
    <mergeCell ref="F5:G5"/>
    <mergeCell ref="C6:D6"/>
    <mergeCell ref="F6:G6"/>
    <mergeCell ref="C7:D7"/>
    <mergeCell ref="F7:G7"/>
    <mergeCell ref="C8:D8"/>
    <mergeCell ref="F8:G8"/>
    <mergeCell ref="C9:D9"/>
    <mergeCell ref="A1:B1"/>
    <mergeCell ref="C1:D1"/>
    <mergeCell ref="F1:G1"/>
    <mergeCell ref="A2:I2"/>
    <mergeCell ref="A3:I3"/>
    <mergeCell ref="A4:I4"/>
    <mergeCell ref="F9:G9"/>
    <mergeCell ref="C10:D10"/>
    <mergeCell ref="F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0"/>
  <sheetViews>
    <sheetView workbookViewId="0">
      <selection sqref="A1:I120"/>
    </sheetView>
  </sheetViews>
  <sheetFormatPr defaultRowHeight="14.4" x14ac:dyDescent="0.3"/>
  <sheetData>
    <row r="1" spans="1:9" ht="15.75" customHeight="1" x14ac:dyDescent="0.3">
      <c r="A1" s="175" t="s">
        <v>177</v>
      </c>
      <c r="B1" s="175"/>
      <c r="C1" s="175"/>
      <c r="D1" s="175"/>
      <c r="E1" s="175"/>
      <c r="F1" s="175"/>
      <c r="G1" s="175"/>
      <c r="H1" s="175"/>
      <c r="I1" s="175"/>
    </row>
    <row r="2" spans="1:9" ht="15.75" customHeight="1" x14ac:dyDescent="0.3">
      <c r="A2" s="175" t="s">
        <v>178</v>
      </c>
      <c r="B2" s="175"/>
      <c r="C2" s="175"/>
      <c r="D2" s="175"/>
      <c r="E2" s="175"/>
      <c r="F2" s="175"/>
      <c r="G2" s="175"/>
      <c r="H2" s="175"/>
      <c r="I2" s="175"/>
    </row>
    <row r="3" spans="1:9" ht="15.75" customHeight="1" x14ac:dyDescent="0.3">
      <c r="A3" s="175" t="s">
        <v>179</v>
      </c>
      <c r="B3" s="175"/>
      <c r="C3" s="175"/>
      <c r="D3" s="175"/>
      <c r="E3" s="175"/>
      <c r="F3" s="175"/>
      <c r="G3" s="175"/>
      <c r="H3" s="175"/>
      <c r="I3" s="175"/>
    </row>
    <row r="4" spans="1:9" ht="15.75" customHeight="1" x14ac:dyDescent="0.3">
      <c r="A4" s="169" t="str">
        <f>A3</f>
        <v>1st To 7th, 9th To 12th, 14th To 17th &amp; 19th To 21st Floor</v>
      </c>
      <c r="B4" s="170"/>
      <c r="C4" s="167">
        <v>1</v>
      </c>
      <c r="D4" s="168"/>
      <c r="E4" s="26" t="s">
        <v>180</v>
      </c>
      <c r="F4" s="167">
        <f>54.343*10.764</f>
        <v>584.94805199999996</v>
      </c>
      <c r="G4" s="168"/>
      <c r="H4" s="26">
        <v>0</v>
      </c>
      <c r="I4" s="26">
        <f>F4*1.5+H4</f>
        <v>877.42207799999994</v>
      </c>
    </row>
    <row r="5" spans="1:9" ht="15.6" x14ac:dyDescent="0.3">
      <c r="A5" s="171"/>
      <c r="B5" s="172"/>
      <c r="C5" s="167">
        <v>2</v>
      </c>
      <c r="D5" s="168"/>
      <c r="E5" s="26" t="s">
        <v>180</v>
      </c>
      <c r="F5" s="167">
        <f>55.0493*10.764</f>
        <v>592.55066520000003</v>
      </c>
      <c r="G5" s="168"/>
      <c r="H5" s="26">
        <v>0</v>
      </c>
      <c r="I5" s="26">
        <f t="shared" ref="I5:I11" si="0">F5*1.5+H5</f>
        <v>888.8259978000001</v>
      </c>
    </row>
    <row r="6" spans="1:9" ht="15.6" x14ac:dyDescent="0.3">
      <c r="A6" s="171"/>
      <c r="B6" s="172"/>
      <c r="C6" s="167">
        <v>3</v>
      </c>
      <c r="D6" s="168"/>
      <c r="E6" s="26" t="s">
        <v>180</v>
      </c>
      <c r="F6" s="167">
        <f>55.0493*10.764</f>
        <v>592.55066520000003</v>
      </c>
      <c r="G6" s="168"/>
      <c r="H6" s="26">
        <v>0</v>
      </c>
      <c r="I6" s="26">
        <f t="shared" si="0"/>
        <v>888.8259978000001</v>
      </c>
    </row>
    <row r="7" spans="1:9" ht="15.6" x14ac:dyDescent="0.3">
      <c r="A7" s="171"/>
      <c r="B7" s="172"/>
      <c r="C7" s="167">
        <v>4</v>
      </c>
      <c r="D7" s="168"/>
      <c r="E7" s="26" t="s">
        <v>180</v>
      </c>
      <c r="F7" s="167">
        <f t="shared" ref="F7:F8" si="1">54.343*10.764</f>
        <v>584.94805199999996</v>
      </c>
      <c r="G7" s="168"/>
      <c r="H7" s="26">
        <v>0</v>
      </c>
      <c r="I7" s="26">
        <f t="shared" si="0"/>
        <v>877.42207799999994</v>
      </c>
    </row>
    <row r="8" spans="1:9" ht="15.6" x14ac:dyDescent="0.3">
      <c r="A8" s="171"/>
      <c r="B8" s="172"/>
      <c r="C8" s="167">
        <v>5</v>
      </c>
      <c r="D8" s="168"/>
      <c r="E8" s="26" t="s">
        <v>180</v>
      </c>
      <c r="F8" s="167">
        <f t="shared" si="1"/>
        <v>584.94805199999996</v>
      </c>
      <c r="G8" s="168"/>
      <c r="H8" s="26">
        <v>0</v>
      </c>
      <c r="I8" s="26">
        <f t="shared" si="0"/>
        <v>877.42207799999994</v>
      </c>
    </row>
    <row r="9" spans="1:9" ht="15.6" x14ac:dyDescent="0.3">
      <c r="A9" s="171"/>
      <c r="B9" s="172"/>
      <c r="C9" s="167">
        <v>6</v>
      </c>
      <c r="D9" s="168"/>
      <c r="E9" s="26" t="s">
        <v>180</v>
      </c>
      <c r="F9" s="167">
        <f>55.0493*10.764</f>
        <v>592.55066520000003</v>
      </c>
      <c r="G9" s="168"/>
      <c r="H9" s="26">
        <v>0</v>
      </c>
      <c r="I9" s="26">
        <f t="shared" si="0"/>
        <v>888.8259978000001</v>
      </c>
    </row>
    <row r="10" spans="1:9" ht="15.6" x14ac:dyDescent="0.3">
      <c r="A10" s="171"/>
      <c r="B10" s="172"/>
      <c r="C10" s="167">
        <v>7</v>
      </c>
      <c r="D10" s="168"/>
      <c r="E10" s="26" t="s">
        <v>180</v>
      </c>
      <c r="F10" s="167">
        <f>55.0493*10.764</f>
        <v>592.55066520000003</v>
      </c>
      <c r="G10" s="168"/>
      <c r="H10" s="26">
        <v>0</v>
      </c>
      <c r="I10" s="26">
        <f t="shared" si="0"/>
        <v>888.8259978000001</v>
      </c>
    </row>
    <row r="11" spans="1:9" ht="15.6" x14ac:dyDescent="0.3">
      <c r="A11" s="173"/>
      <c r="B11" s="174"/>
      <c r="C11" s="167">
        <v>8</v>
      </c>
      <c r="D11" s="168"/>
      <c r="E11" s="26" t="s">
        <v>180</v>
      </c>
      <c r="F11" s="167">
        <f>54.343*10.764</f>
        <v>584.94805199999996</v>
      </c>
      <c r="G11" s="168"/>
      <c r="H11" s="26">
        <v>0</v>
      </c>
      <c r="I11" s="26">
        <f t="shared" si="0"/>
        <v>877.42207799999994</v>
      </c>
    </row>
    <row r="12" spans="1:9" ht="15.75" customHeight="1" x14ac:dyDescent="0.3">
      <c r="A12" s="175" t="s">
        <v>181</v>
      </c>
      <c r="B12" s="175"/>
      <c r="C12" s="175"/>
      <c r="D12" s="175"/>
      <c r="E12" s="175"/>
      <c r="F12" s="175"/>
      <c r="G12" s="175"/>
      <c r="H12" s="175"/>
      <c r="I12" s="175"/>
    </row>
    <row r="13" spans="1:9" ht="15.75" customHeight="1" x14ac:dyDescent="0.3">
      <c r="A13" s="169" t="str">
        <f>A12</f>
        <v>8th, 13th &amp; 18th Floor</v>
      </c>
      <c r="B13" s="170"/>
      <c r="C13" s="167">
        <v>1</v>
      </c>
      <c r="D13" s="168"/>
      <c r="E13" s="26" t="s">
        <v>180</v>
      </c>
      <c r="F13" s="167">
        <f>54.343*10.764</f>
        <v>584.94805199999996</v>
      </c>
      <c r="G13" s="168"/>
      <c r="H13" s="26">
        <v>0</v>
      </c>
      <c r="I13" s="26">
        <f>F13*1.5+H13</f>
        <v>877.42207799999994</v>
      </c>
    </row>
    <row r="14" spans="1:9" ht="15.6" x14ac:dyDescent="0.3">
      <c r="A14" s="171"/>
      <c r="B14" s="172"/>
      <c r="C14" s="167">
        <v>2</v>
      </c>
      <c r="D14" s="168"/>
      <c r="E14" s="26" t="s">
        <v>180</v>
      </c>
      <c r="F14" s="167">
        <f>55.0493*10.764</f>
        <v>592.55066520000003</v>
      </c>
      <c r="G14" s="168"/>
      <c r="H14" s="26">
        <v>0</v>
      </c>
      <c r="I14" s="26">
        <f t="shared" ref="I14:I15" si="2">F14*1.5+H14</f>
        <v>888.8259978000001</v>
      </c>
    </row>
    <row r="15" spans="1:9" ht="15.6" x14ac:dyDescent="0.3">
      <c r="A15" s="171"/>
      <c r="B15" s="172"/>
      <c r="C15" s="167">
        <v>3</v>
      </c>
      <c r="D15" s="168"/>
      <c r="E15" s="26" t="s">
        <v>180</v>
      </c>
      <c r="F15" s="167">
        <f>55.0493*10.764</f>
        <v>592.55066520000003</v>
      </c>
      <c r="G15" s="168"/>
      <c r="H15" s="26">
        <v>0</v>
      </c>
      <c r="I15" s="26">
        <f t="shared" si="2"/>
        <v>888.8259978000001</v>
      </c>
    </row>
    <row r="16" spans="1:9" ht="15.6" x14ac:dyDescent="0.3">
      <c r="A16" s="171"/>
      <c r="B16" s="172"/>
      <c r="C16" s="167">
        <v>4</v>
      </c>
      <c r="D16" s="168"/>
      <c r="E16" s="177" t="s">
        <v>182</v>
      </c>
      <c r="F16" s="177"/>
      <c r="G16" s="177"/>
      <c r="H16" s="177"/>
      <c r="I16" s="177"/>
    </row>
    <row r="17" spans="1:9" ht="15.75" customHeight="1" x14ac:dyDescent="0.3">
      <c r="A17" s="171"/>
      <c r="B17" s="172"/>
      <c r="C17" s="167">
        <v>5</v>
      </c>
      <c r="D17" s="168"/>
      <c r="E17" s="26" t="s">
        <v>180</v>
      </c>
      <c r="F17" s="167">
        <f t="shared" ref="F17" si="3">54.343*10.764</f>
        <v>584.94805199999996</v>
      </c>
      <c r="G17" s="168"/>
      <c r="H17" s="26">
        <v>0</v>
      </c>
      <c r="I17" s="26">
        <f t="shared" ref="I17:I20" si="4">F17*1.5+H17</f>
        <v>877.42207799999994</v>
      </c>
    </row>
    <row r="18" spans="1:9" ht="15.6" x14ac:dyDescent="0.3">
      <c r="A18" s="171"/>
      <c r="B18" s="172"/>
      <c r="C18" s="167">
        <v>6</v>
      </c>
      <c r="D18" s="168"/>
      <c r="E18" s="26" t="s">
        <v>180</v>
      </c>
      <c r="F18" s="167">
        <f>55.0493*10.764</f>
        <v>592.55066520000003</v>
      </c>
      <c r="G18" s="168"/>
      <c r="H18" s="26">
        <v>0</v>
      </c>
      <c r="I18" s="26">
        <f t="shared" si="4"/>
        <v>888.8259978000001</v>
      </c>
    </row>
    <row r="19" spans="1:9" ht="15.6" x14ac:dyDescent="0.3">
      <c r="A19" s="171"/>
      <c r="B19" s="172"/>
      <c r="C19" s="167">
        <v>7</v>
      </c>
      <c r="D19" s="168"/>
      <c r="E19" s="26" t="s">
        <v>180</v>
      </c>
      <c r="F19" s="167">
        <f>55.0493*10.764</f>
        <v>592.55066520000003</v>
      </c>
      <c r="G19" s="168"/>
      <c r="H19" s="26">
        <v>0</v>
      </c>
      <c r="I19" s="26">
        <f t="shared" si="4"/>
        <v>888.8259978000001</v>
      </c>
    </row>
    <row r="20" spans="1:9" ht="15.6" x14ac:dyDescent="0.3">
      <c r="A20" s="173"/>
      <c r="B20" s="174"/>
      <c r="C20" s="167">
        <v>8</v>
      </c>
      <c r="D20" s="168"/>
      <c r="E20" s="26" t="s">
        <v>180</v>
      </c>
      <c r="F20" s="167">
        <f>54.343*10.764</f>
        <v>584.94805199999996</v>
      </c>
      <c r="G20" s="168"/>
      <c r="H20" s="26">
        <v>0</v>
      </c>
      <c r="I20" s="26">
        <f t="shared" si="4"/>
        <v>877.42207799999994</v>
      </c>
    </row>
    <row r="21" spans="1:9" ht="15.75" customHeight="1" x14ac:dyDescent="0.3">
      <c r="A21" s="175" t="s">
        <v>183</v>
      </c>
      <c r="B21" s="175"/>
      <c r="C21" s="175"/>
      <c r="D21" s="175"/>
      <c r="E21" s="175"/>
      <c r="F21" s="175"/>
      <c r="G21" s="175"/>
      <c r="H21" s="175"/>
      <c r="I21" s="175"/>
    </row>
    <row r="22" spans="1:9" ht="15.75" customHeight="1" x14ac:dyDescent="0.3">
      <c r="A22" s="175" t="s">
        <v>178</v>
      </c>
      <c r="B22" s="175"/>
      <c r="C22" s="175"/>
      <c r="D22" s="175"/>
      <c r="E22" s="175"/>
      <c r="F22" s="175"/>
      <c r="G22" s="175"/>
      <c r="H22" s="175"/>
      <c r="I22" s="175"/>
    </row>
    <row r="23" spans="1:9" ht="15.75" customHeight="1" x14ac:dyDescent="0.3">
      <c r="A23" s="175" t="s">
        <v>179</v>
      </c>
      <c r="B23" s="175"/>
      <c r="C23" s="175"/>
      <c r="D23" s="175"/>
      <c r="E23" s="175"/>
      <c r="F23" s="175"/>
      <c r="G23" s="175"/>
      <c r="H23" s="175"/>
      <c r="I23" s="175"/>
    </row>
    <row r="24" spans="1:9" ht="15.75" customHeight="1" x14ac:dyDescent="0.3">
      <c r="A24" s="169" t="str">
        <f>A23</f>
        <v>1st To 7th, 9th To 12th, 14th To 17th &amp; 19th To 21st Floor</v>
      </c>
      <c r="B24" s="170"/>
      <c r="C24" s="167">
        <v>1</v>
      </c>
      <c r="D24" s="168"/>
      <c r="E24" s="26" t="s">
        <v>180</v>
      </c>
      <c r="F24" s="167">
        <f>54.343*10.764</f>
        <v>584.94805199999996</v>
      </c>
      <c r="G24" s="168"/>
      <c r="H24" s="26">
        <v>0</v>
      </c>
      <c r="I24" s="26">
        <f>F24*1.5+H24</f>
        <v>877.42207799999994</v>
      </c>
    </row>
    <row r="25" spans="1:9" ht="15.6" x14ac:dyDescent="0.3">
      <c r="A25" s="171"/>
      <c r="B25" s="172"/>
      <c r="C25" s="167">
        <v>2</v>
      </c>
      <c r="D25" s="168"/>
      <c r="E25" s="26" t="s">
        <v>180</v>
      </c>
      <c r="F25" s="167">
        <f>55.0493*10.764</f>
        <v>592.55066520000003</v>
      </c>
      <c r="G25" s="168"/>
      <c r="H25" s="26">
        <v>0</v>
      </c>
      <c r="I25" s="26">
        <f t="shared" ref="I25:I31" si="5">F25*1.5+H25</f>
        <v>888.8259978000001</v>
      </c>
    </row>
    <row r="26" spans="1:9" ht="15.6" x14ac:dyDescent="0.3">
      <c r="A26" s="171"/>
      <c r="B26" s="172"/>
      <c r="C26" s="167">
        <v>3</v>
      </c>
      <c r="D26" s="168"/>
      <c r="E26" s="26" t="s">
        <v>180</v>
      </c>
      <c r="F26" s="167">
        <f>55.0493*10.764</f>
        <v>592.55066520000003</v>
      </c>
      <c r="G26" s="168"/>
      <c r="H26" s="26">
        <v>0</v>
      </c>
      <c r="I26" s="26">
        <f t="shared" si="5"/>
        <v>888.8259978000001</v>
      </c>
    </row>
    <row r="27" spans="1:9" ht="15.6" x14ac:dyDescent="0.3">
      <c r="A27" s="171"/>
      <c r="B27" s="172"/>
      <c r="C27" s="167">
        <v>4</v>
      </c>
      <c r="D27" s="168"/>
      <c r="E27" s="26" t="s">
        <v>180</v>
      </c>
      <c r="F27" s="167">
        <f t="shared" ref="F27:F28" si="6">54.343*10.764</f>
        <v>584.94805199999996</v>
      </c>
      <c r="G27" s="168"/>
      <c r="H27" s="26">
        <v>0</v>
      </c>
      <c r="I27" s="26">
        <f t="shared" si="5"/>
        <v>877.42207799999994</v>
      </c>
    </row>
    <row r="28" spans="1:9" ht="15.6" x14ac:dyDescent="0.3">
      <c r="A28" s="171"/>
      <c r="B28" s="172"/>
      <c r="C28" s="167">
        <v>5</v>
      </c>
      <c r="D28" s="168"/>
      <c r="E28" s="26" t="s">
        <v>180</v>
      </c>
      <c r="F28" s="167">
        <f t="shared" si="6"/>
        <v>584.94805199999996</v>
      </c>
      <c r="G28" s="168"/>
      <c r="H28" s="26">
        <v>0</v>
      </c>
      <c r="I28" s="26">
        <f t="shared" si="5"/>
        <v>877.42207799999994</v>
      </c>
    </row>
    <row r="29" spans="1:9" ht="15.6" x14ac:dyDescent="0.3">
      <c r="A29" s="171"/>
      <c r="B29" s="172"/>
      <c r="C29" s="167">
        <v>6</v>
      </c>
      <c r="D29" s="168"/>
      <c r="E29" s="26" t="s">
        <v>180</v>
      </c>
      <c r="F29" s="167">
        <f>55.0493*10.764</f>
        <v>592.55066520000003</v>
      </c>
      <c r="G29" s="168"/>
      <c r="H29" s="26">
        <v>0</v>
      </c>
      <c r="I29" s="26">
        <f t="shared" si="5"/>
        <v>888.8259978000001</v>
      </c>
    </row>
    <row r="30" spans="1:9" ht="15.6" x14ac:dyDescent="0.3">
      <c r="A30" s="171"/>
      <c r="B30" s="172"/>
      <c r="C30" s="167">
        <v>7</v>
      </c>
      <c r="D30" s="168"/>
      <c r="E30" s="26" t="s">
        <v>180</v>
      </c>
      <c r="F30" s="167">
        <f>55.0493*10.764</f>
        <v>592.55066520000003</v>
      </c>
      <c r="G30" s="168"/>
      <c r="H30" s="26">
        <v>0</v>
      </c>
      <c r="I30" s="26">
        <f t="shared" si="5"/>
        <v>888.8259978000001</v>
      </c>
    </row>
    <row r="31" spans="1:9" ht="15.6" x14ac:dyDescent="0.3">
      <c r="A31" s="173"/>
      <c r="B31" s="174"/>
      <c r="C31" s="167">
        <v>8</v>
      </c>
      <c r="D31" s="168"/>
      <c r="E31" s="26" t="s">
        <v>180</v>
      </c>
      <c r="F31" s="167">
        <f>54.343*10.764</f>
        <v>584.94805199999996</v>
      </c>
      <c r="G31" s="168"/>
      <c r="H31" s="26">
        <v>0</v>
      </c>
      <c r="I31" s="26">
        <f t="shared" si="5"/>
        <v>877.42207799999994</v>
      </c>
    </row>
    <row r="32" spans="1:9" ht="15.75" customHeight="1" x14ac:dyDescent="0.3">
      <c r="A32" s="175" t="s">
        <v>181</v>
      </c>
      <c r="B32" s="175"/>
      <c r="C32" s="175"/>
      <c r="D32" s="175"/>
      <c r="E32" s="175"/>
      <c r="F32" s="175"/>
      <c r="G32" s="175"/>
      <c r="H32" s="175"/>
      <c r="I32" s="175"/>
    </row>
    <row r="33" spans="1:9" ht="15.75" customHeight="1" x14ac:dyDescent="0.3">
      <c r="A33" s="169" t="str">
        <f>A32</f>
        <v>8th, 13th &amp; 18th Floor</v>
      </c>
      <c r="B33" s="170"/>
      <c r="C33" s="167">
        <v>1</v>
      </c>
      <c r="D33" s="168"/>
      <c r="E33" s="26" t="s">
        <v>180</v>
      </c>
      <c r="F33" s="167">
        <f>54.343*10.764</f>
        <v>584.94805199999996</v>
      </c>
      <c r="G33" s="168"/>
      <c r="H33" s="26">
        <v>0</v>
      </c>
      <c r="I33" s="26">
        <f>F33*1.5+H33</f>
        <v>877.42207799999994</v>
      </c>
    </row>
    <row r="34" spans="1:9" ht="15.6" x14ac:dyDescent="0.3">
      <c r="A34" s="171"/>
      <c r="B34" s="172"/>
      <c r="C34" s="167">
        <v>2</v>
      </c>
      <c r="D34" s="168"/>
      <c r="E34" s="26" t="s">
        <v>180</v>
      </c>
      <c r="F34" s="167">
        <f>55.0493*10.764</f>
        <v>592.55066520000003</v>
      </c>
      <c r="G34" s="168"/>
      <c r="H34" s="26">
        <v>0</v>
      </c>
      <c r="I34" s="26">
        <f t="shared" ref="I34:I35" si="7">F34*1.5+H34</f>
        <v>888.8259978000001</v>
      </c>
    </row>
    <row r="35" spans="1:9" ht="15.6" x14ac:dyDescent="0.3">
      <c r="A35" s="171"/>
      <c r="B35" s="172"/>
      <c r="C35" s="167">
        <v>3</v>
      </c>
      <c r="D35" s="168"/>
      <c r="E35" s="26" t="s">
        <v>180</v>
      </c>
      <c r="F35" s="167">
        <f>55.0493*10.764</f>
        <v>592.55066520000003</v>
      </c>
      <c r="G35" s="168"/>
      <c r="H35" s="26">
        <v>0</v>
      </c>
      <c r="I35" s="26">
        <f t="shared" si="7"/>
        <v>888.8259978000001</v>
      </c>
    </row>
    <row r="36" spans="1:9" ht="15.75" customHeight="1" x14ac:dyDescent="0.3">
      <c r="A36" s="171"/>
      <c r="B36" s="172"/>
      <c r="C36" s="167">
        <v>4</v>
      </c>
      <c r="D36" s="168"/>
      <c r="E36" s="181" t="s">
        <v>182</v>
      </c>
      <c r="F36" s="182"/>
      <c r="G36" s="182"/>
      <c r="H36" s="182"/>
      <c r="I36" s="182"/>
    </row>
    <row r="37" spans="1:9" ht="15.6" x14ac:dyDescent="0.3">
      <c r="A37" s="171"/>
      <c r="B37" s="172"/>
      <c r="C37" s="167">
        <v>5</v>
      </c>
      <c r="D37" s="168"/>
      <c r="E37" s="26" t="s">
        <v>180</v>
      </c>
      <c r="F37" s="167">
        <f t="shared" ref="F37" si="8">54.343*10.764</f>
        <v>584.94805199999996</v>
      </c>
      <c r="G37" s="168"/>
      <c r="H37" s="26">
        <v>0</v>
      </c>
      <c r="I37" s="26">
        <f t="shared" ref="I37:I40" si="9">F37*1.5+H37</f>
        <v>877.42207799999994</v>
      </c>
    </row>
    <row r="38" spans="1:9" ht="15.6" x14ac:dyDescent="0.3">
      <c r="A38" s="171"/>
      <c r="B38" s="172"/>
      <c r="C38" s="167">
        <v>6</v>
      </c>
      <c r="D38" s="168"/>
      <c r="E38" s="26" t="s">
        <v>180</v>
      </c>
      <c r="F38" s="167">
        <f>55.0493*10.764</f>
        <v>592.55066520000003</v>
      </c>
      <c r="G38" s="168"/>
      <c r="H38" s="26">
        <v>0</v>
      </c>
      <c r="I38" s="26">
        <f t="shared" si="9"/>
        <v>888.8259978000001</v>
      </c>
    </row>
    <row r="39" spans="1:9" ht="15.6" x14ac:dyDescent="0.3">
      <c r="A39" s="171"/>
      <c r="B39" s="172"/>
      <c r="C39" s="167">
        <v>7</v>
      </c>
      <c r="D39" s="168"/>
      <c r="E39" s="26" t="s">
        <v>180</v>
      </c>
      <c r="F39" s="167">
        <f>55.0493*10.764</f>
        <v>592.55066520000003</v>
      </c>
      <c r="G39" s="168"/>
      <c r="H39" s="26">
        <v>0</v>
      </c>
      <c r="I39" s="26">
        <f t="shared" si="9"/>
        <v>888.8259978000001</v>
      </c>
    </row>
    <row r="40" spans="1:9" ht="15.6" x14ac:dyDescent="0.3">
      <c r="A40" s="173"/>
      <c r="B40" s="174"/>
      <c r="C40" s="167">
        <v>8</v>
      </c>
      <c r="D40" s="168"/>
      <c r="E40" s="26" t="s">
        <v>180</v>
      </c>
      <c r="F40" s="167">
        <f>54.343*10.764</f>
        <v>584.94805199999996</v>
      </c>
      <c r="G40" s="168"/>
      <c r="H40" s="26">
        <v>0</v>
      </c>
      <c r="I40" s="26">
        <f t="shared" si="9"/>
        <v>877.42207799999994</v>
      </c>
    </row>
    <row r="41" spans="1:9" ht="15.75" customHeight="1" x14ac:dyDescent="0.3">
      <c r="A41" s="175" t="s">
        <v>184</v>
      </c>
      <c r="B41" s="175"/>
      <c r="C41" s="175"/>
      <c r="D41" s="175"/>
      <c r="E41" s="175"/>
      <c r="F41" s="175"/>
      <c r="G41" s="175"/>
      <c r="H41" s="175"/>
      <c r="I41" s="175"/>
    </row>
    <row r="42" spans="1:9" ht="15.75" customHeight="1" x14ac:dyDescent="0.3">
      <c r="A42" s="175" t="s">
        <v>178</v>
      </c>
      <c r="B42" s="175"/>
      <c r="C42" s="175"/>
      <c r="D42" s="175"/>
      <c r="E42" s="175"/>
      <c r="F42" s="175"/>
      <c r="G42" s="175"/>
      <c r="H42" s="175"/>
      <c r="I42" s="175"/>
    </row>
    <row r="43" spans="1:9" ht="15.75" customHeight="1" x14ac:dyDescent="0.3">
      <c r="A43" s="175" t="s">
        <v>179</v>
      </c>
      <c r="B43" s="175"/>
      <c r="C43" s="175"/>
      <c r="D43" s="175"/>
      <c r="E43" s="175"/>
      <c r="F43" s="175"/>
      <c r="G43" s="175"/>
      <c r="H43" s="175"/>
      <c r="I43" s="175"/>
    </row>
    <row r="44" spans="1:9" ht="15.75" customHeight="1" x14ac:dyDescent="0.3">
      <c r="A44" s="169" t="str">
        <f>A43</f>
        <v>1st To 7th, 9th To 12th, 14th To 17th &amp; 19th To 21st Floor</v>
      </c>
      <c r="B44" s="170"/>
      <c r="C44" s="167">
        <v>1</v>
      </c>
      <c r="D44" s="168"/>
      <c r="E44" s="26" t="s">
        <v>180</v>
      </c>
      <c r="F44" s="167">
        <f>54.343*10.764</f>
        <v>584.94805199999996</v>
      </c>
      <c r="G44" s="168"/>
      <c r="H44" s="26">
        <v>0</v>
      </c>
      <c r="I44" s="26">
        <f>F44*1.5+H44</f>
        <v>877.42207799999994</v>
      </c>
    </row>
    <row r="45" spans="1:9" ht="15.6" x14ac:dyDescent="0.3">
      <c r="A45" s="171"/>
      <c r="B45" s="172"/>
      <c r="C45" s="167">
        <v>2</v>
      </c>
      <c r="D45" s="168"/>
      <c r="E45" s="26" t="s">
        <v>180</v>
      </c>
      <c r="F45" s="167">
        <f>55.0493*10.764</f>
        <v>592.55066520000003</v>
      </c>
      <c r="G45" s="168"/>
      <c r="H45" s="26">
        <v>0</v>
      </c>
      <c r="I45" s="26">
        <f t="shared" ref="I45:I51" si="10">F45*1.5+H45</f>
        <v>888.8259978000001</v>
      </c>
    </row>
    <row r="46" spans="1:9" ht="15.6" x14ac:dyDescent="0.3">
      <c r="A46" s="171"/>
      <c r="B46" s="172"/>
      <c r="C46" s="167">
        <v>3</v>
      </c>
      <c r="D46" s="168"/>
      <c r="E46" s="26" t="s">
        <v>180</v>
      </c>
      <c r="F46" s="167">
        <f>55.0493*10.764</f>
        <v>592.55066520000003</v>
      </c>
      <c r="G46" s="168"/>
      <c r="H46" s="26">
        <v>0</v>
      </c>
      <c r="I46" s="26">
        <f t="shared" si="10"/>
        <v>888.8259978000001</v>
      </c>
    </row>
    <row r="47" spans="1:9" ht="15.6" x14ac:dyDescent="0.3">
      <c r="A47" s="171"/>
      <c r="B47" s="172"/>
      <c r="C47" s="167">
        <v>4</v>
      </c>
      <c r="D47" s="168"/>
      <c r="E47" s="26" t="s">
        <v>180</v>
      </c>
      <c r="F47" s="167">
        <f t="shared" ref="F47:F48" si="11">54.343*10.764</f>
        <v>584.94805199999996</v>
      </c>
      <c r="G47" s="168"/>
      <c r="H47" s="26">
        <v>0</v>
      </c>
      <c r="I47" s="26">
        <f t="shared" si="10"/>
        <v>877.42207799999994</v>
      </c>
    </row>
    <row r="48" spans="1:9" ht="15.6" x14ac:dyDescent="0.3">
      <c r="A48" s="171"/>
      <c r="B48" s="172"/>
      <c r="C48" s="167">
        <v>5</v>
      </c>
      <c r="D48" s="168"/>
      <c r="E48" s="26" t="s">
        <v>180</v>
      </c>
      <c r="F48" s="167">
        <f t="shared" si="11"/>
        <v>584.94805199999996</v>
      </c>
      <c r="G48" s="168"/>
      <c r="H48" s="26">
        <v>0</v>
      </c>
      <c r="I48" s="26">
        <f t="shared" si="10"/>
        <v>877.42207799999994</v>
      </c>
    </row>
    <row r="49" spans="1:9" ht="15.6" x14ac:dyDescent="0.3">
      <c r="A49" s="171"/>
      <c r="B49" s="172"/>
      <c r="C49" s="167">
        <v>6</v>
      </c>
      <c r="D49" s="168"/>
      <c r="E49" s="26" t="s">
        <v>180</v>
      </c>
      <c r="F49" s="167">
        <f>55.0493*10.764</f>
        <v>592.55066520000003</v>
      </c>
      <c r="G49" s="168"/>
      <c r="H49" s="26">
        <v>0</v>
      </c>
      <c r="I49" s="26">
        <f t="shared" si="10"/>
        <v>888.8259978000001</v>
      </c>
    </row>
    <row r="50" spans="1:9" ht="15.6" x14ac:dyDescent="0.3">
      <c r="A50" s="171"/>
      <c r="B50" s="172"/>
      <c r="C50" s="167">
        <v>7</v>
      </c>
      <c r="D50" s="168"/>
      <c r="E50" s="26" t="s">
        <v>180</v>
      </c>
      <c r="F50" s="167">
        <f>55.0493*10.764</f>
        <v>592.55066520000003</v>
      </c>
      <c r="G50" s="168"/>
      <c r="H50" s="26">
        <v>0</v>
      </c>
      <c r="I50" s="26">
        <f t="shared" si="10"/>
        <v>888.8259978000001</v>
      </c>
    </row>
    <row r="51" spans="1:9" ht="15.6" x14ac:dyDescent="0.3">
      <c r="A51" s="173"/>
      <c r="B51" s="174"/>
      <c r="C51" s="167">
        <v>8</v>
      </c>
      <c r="D51" s="168"/>
      <c r="E51" s="26" t="s">
        <v>180</v>
      </c>
      <c r="F51" s="167">
        <f>54.343*10.764</f>
        <v>584.94805199999996</v>
      </c>
      <c r="G51" s="168"/>
      <c r="H51" s="26">
        <v>0</v>
      </c>
      <c r="I51" s="26">
        <f t="shared" si="10"/>
        <v>877.42207799999994</v>
      </c>
    </row>
    <row r="52" spans="1:9" ht="15.75" customHeight="1" x14ac:dyDescent="0.3">
      <c r="A52" s="175" t="s">
        <v>181</v>
      </c>
      <c r="B52" s="175"/>
      <c r="C52" s="175"/>
      <c r="D52" s="175"/>
      <c r="E52" s="175"/>
      <c r="F52" s="175"/>
      <c r="G52" s="175"/>
      <c r="H52" s="175"/>
      <c r="I52" s="175"/>
    </row>
    <row r="53" spans="1:9" ht="15.75" customHeight="1" x14ac:dyDescent="0.3">
      <c r="A53" s="169" t="str">
        <f>A52</f>
        <v>8th, 13th &amp; 18th Floor</v>
      </c>
      <c r="B53" s="170"/>
      <c r="C53" s="167">
        <v>1</v>
      </c>
      <c r="D53" s="168"/>
      <c r="E53" s="26" t="s">
        <v>180</v>
      </c>
      <c r="F53" s="167">
        <f>54.343*10.764</f>
        <v>584.94805199999996</v>
      </c>
      <c r="G53" s="168"/>
      <c r="H53" s="26">
        <v>0</v>
      </c>
      <c r="I53" s="26">
        <f>F53*1.5+H53</f>
        <v>877.42207799999994</v>
      </c>
    </row>
    <row r="54" spans="1:9" ht="15.6" x14ac:dyDescent="0.3">
      <c r="A54" s="171"/>
      <c r="B54" s="172"/>
      <c r="C54" s="167">
        <v>2</v>
      </c>
      <c r="D54" s="168"/>
      <c r="E54" s="26" t="s">
        <v>180</v>
      </c>
      <c r="F54" s="167">
        <f>55.0493*10.764</f>
        <v>592.55066520000003</v>
      </c>
      <c r="G54" s="168"/>
      <c r="H54" s="26">
        <v>0</v>
      </c>
      <c r="I54" s="26">
        <f t="shared" ref="I54:I55" si="12">F54*1.5+H54</f>
        <v>888.8259978000001</v>
      </c>
    </row>
    <row r="55" spans="1:9" ht="15.6" x14ac:dyDescent="0.3">
      <c r="A55" s="171"/>
      <c r="B55" s="172"/>
      <c r="C55" s="167">
        <v>3</v>
      </c>
      <c r="D55" s="168"/>
      <c r="E55" s="26" t="s">
        <v>180</v>
      </c>
      <c r="F55" s="167">
        <f>55.0493*10.764</f>
        <v>592.55066520000003</v>
      </c>
      <c r="G55" s="168"/>
      <c r="H55" s="26">
        <v>0</v>
      </c>
      <c r="I55" s="26">
        <f t="shared" si="12"/>
        <v>888.8259978000001</v>
      </c>
    </row>
    <row r="56" spans="1:9" ht="15.6" x14ac:dyDescent="0.3">
      <c r="A56" s="171"/>
      <c r="B56" s="172"/>
      <c r="C56" s="167">
        <v>4</v>
      </c>
      <c r="D56" s="168"/>
      <c r="E56" s="181" t="s">
        <v>182</v>
      </c>
      <c r="F56" s="182"/>
      <c r="G56" s="182"/>
      <c r="H56" s="182"/>
      <c r="I56" s="182"/>
    </row>
    <row r="57" spans="1:9" ht="15.6" x14ac:dyDescent="0.3">
      <c r="A57" s="171"/>
      <c r="B57" s="172"/>
      <c r="C57" s="167">
        <v>5</v>
      </c>
      <c r="D57" s="168"/>
      <c r="E57" s="26" t="s">
        <v>180</v>
      </c>
      <c r="F57" s="167">
        <f t="shared" ref="F57" si="13">54.343*10.764</f>
        <v>584.94805199999996</v>
      </c>
      <c r="G57" s="168"/>
      <c r="H57" s="26">
        <v>0</v>
      </c>
      <c r="I57" s="26">
        <f t="shared" ref="I57:I60" si="14">F57*1.5+H57</f>
        <v>877.42207799999994</v>
      </c>
    </row>
    <row r="58" spans="1:9" ht="15.6" x14ac:dyDescent="0.3">
      <c r="A58" s="171"/>
      <c r="B58" s="172"/>
      <c r="C58" s="167">
        <v>6</v>
      </c>
      <c r="D58" s="168"/>
      <c r="E58" s="26" t="s">
        <v>180</v>
      </c>
      <c r="F58" s="167">
        <f>55.0493*10.764</f>
        <v>592.55066520000003</v>
      </c>
      <c r="G58" s="168"/>
      <c r="H58" s="26">
        <v>0</v>
      </c>
      <c r="I58" s="26">
        <f t="shared" si="14"/>
        <v>888.8259978000001</v>
      </c>
    </row>
    <row r="59" spans="1:9" ht="15.6" x14ac:dyDescent="0.3">
      <c r="A59" s="171"/>
      <c r="B59" s="172"/>
      <c r="C59" s="167">
        <v>7</v>
      </c>
      <c r="D59" s="168"/>
      <c r="E59" s="26" t="s">
        <v>180</v>
      </c>
      <c r="F59" s="167">
        <f>55.0493*10.764</f>
        <v>592.55066520000003</v>
      </c>
      <c r="G59" s="168"/>
      <c r="H59" s="26">
        <v>0</v>
      </c>
      <c r="I59" s="26">
        <f t="shared" si="14"/>
        <v>888.8259978000001</v>
      </c>
    </row>
    <row r="60" spans="1:9" ht="15.6" x14ac:dyDescent="0.3">
      <c r="A60" s="173"/>
      <c r="B60" s="174"/>
      <c r="C60" s="167">
        <v>8</v>
      </c>
      <c r="D60" s="168"/>
      <c r="E60" s="26" t="s">
        <v>180</v>
      </c>
      <c r="F60" s="167">
        <f>54.343*10.764</f>
        <v>584.94805199999996</v>
      </c>
      <c r="G60" s="168"/>
      <c r="H60" s="26">
        <v>0</v>
      </c>
      <c r="I60" s="26">
        <f t="shared" si="14"/>
        <v>877.42207799999994</v>
      </c>
    </row>
    <row r="61" spans="1:9" ht="15.75" customHeight="1" x14ac:dyDescent="0.3">
      <c r="A61" s="175" t="s">
        <v>185</v>
      </c>
      <c r="B61" s="175"/>
      <c r="C61" s="175"/>
      <c r="D61" s="175"/>
      <c r="E61" s="175"/>
      <c r="F61" s="175"/>
      <c r="G61" s="175"/>
      <c r="H61" s="175"/>
      <c r="I61" s="175"/>
    </row>
    <row r="62" spans="1:9" ht="15.75" customHeight="1" x14ac:dyDescent="0.3">
      <c r="A62" s="175" t="s">
        <v>178</v>
      </c>
      <c r="B62" s="175"/>
      <c r="C62" s="175"/>
      <c r="D62" s="175"/>
      <c r="E62" s="175"/>
      <c r="F62" s="175"/>
      <c r="G62" s="175"/>
      <c r="H62" s="175"/>
      <c r="I62" s="175"/>
    </row>
    <row r="63" spans="1:9" ht="15.75" customHeight="1" x14ac:dyDescent="0.3">
      <c r="A63" s="175" t="s">
        <v>179</v>
      </c>
      <c r="B63" s="175"/>
      <c r="C63" s="175"/>
      <c r="D63" s="175"/>
      <c r="E63" s="175"/>
      <c r="F63" s="175"/>
      <c r="G63" s="175"/>
      <c r="H63" s="175"/>
      <c r="I63" s="175"/>
    </row>
    <row r="64" spans="1:9" ht="15.75" customHeight="1" x14ac:dyDescent="0.3">
      <c r="A64" s="169" t="str">
        <f>A63</f>
        <v>1st To 7th, 9th To 12th, 14th To 17th &amp; 19th To 21st Floor</v>
      </c>
      <c r="B64" s="170"/>
      <c r="C64" s="167">
        <v>1</v>
      </c>
      <c r="D64" s="168"/>
      <c r="E64" s="26" t="s">
        <v>180</v>
      </c>
      <c r="F64" s="167">
        <f>63.3389*10.764</f>
        <v>681.77991959999997</v>
      </c>
      <c r="G64" s="168"/>
      <c r="H64" s="26">
        <v>0</v>
      </c>
      <c r="I64" s="26">
        <f t="shared" ref="I64:I71" si="15">F64*1.5+H64</f>
        <v>1022.6698793999999</v>
      </c>
    </row>
    <row r="65" spans="1:9" ht="15.6" x14ac:dyDescent="0.3">
      <c r="A65" s="171"/>
      <c r="B65" s="172"/>
      <c r="C65" s="167">
        <v>2</v>
      </c>
      <c r="D65" s="168"/>
      <c r="E65" s="26" t="s">
        <v>186</v>
      </c>
      <c r="F65" s="167">
        <f>42.96*10.764</f>
        <v>462.42143999999996</v>
      </c>
      <c r="G65" s="168"/>
      <c r="H65" s="26">
        <v>0</v>
      </c>
      <c r="I65" s="26">
        <f t="shared" si="15"/>
        <v>693.63215999999989</v>
      </c>
    </row>
    <row r="66" spans="1:9" ht="15.6" x14ac:dyDescent="0.3">
      <c r="A66" s="171"/>
      <c r="B66" s="172"/>
      <c r="C66" s="167">
        <v>3</v>
      </c>
      <c r="D66" s="168"/>
      <c r="E66" s="26" t="s">
        <v>186</v>
      </c>
      <c r="F66" s="167">
        <f>42.96*10.764</f>
        <v>462.42143999999996</v>
      </c>
      <c r="G66" s="168"/>
      <c r="H66" s="26">
        <v>0</v>
      </c>
      <c r="I66" s="26">
        <f t="shared" si="15"/>
        <v>693.63215999999989</v>
      </c>
    </row>
    <row r="67" spans="1:9" ht="15.6" x14ac:dyDescent="0.3">
      <c r="A67" s="171"/>
      <c r="B67" s="172"/>
      <c r="C67" s="167">
        <v>4</v>
      </c>
      <c r="D67" s="168"/>
      <c r="E67" s="26" t="s">
        <v>180</v>
      </c>
      <c r="F67" s="167">
        <f t="shared" ref="F67:F68" si="16">63.3389*10.764</f>
        <v>681.77991959999997</v>
      </c>
      <c r="G67" s="168"/>
      <c r="H67" s="26">
        <v>0</v>
      </c>
      <c r="I67" s="26">
        <f t="shared" si="15"/>
        <v>1022.6698793999999</v>
      </c>
    </row>
    <row r="68" spans="1:9" ht="15.6" x14ac:dyDescent="0.3">
      <c r="A68" s="171"/>
      <c r="B68" s="172"/>
      <c r="C68" s="167">
        <v>5</v>
      </c>
      <c r="D68" s="168"/>
      <c r="E68" s="26" t="s">
        <v>180</v>
      </c>
      <c r="F68" s="167">
        <f t="shared" si="16"/>
        <v>681.77991959999997</v>
      </c>
      <c r="G68" s="168"/>
      <c r="H68" s="26">
        <v>0</v>
      </c>
      <c r="I68" s="26">
        <f t="shared" si="15"/>
        <v>1022.6698793999999</v>
      </c>
    </row>
    <row r="69" spans="1:9" ht="15.6" x14ac:dyDescent="0.3">
      <c r="A69" s="171"/>
      <c r="B69" s="172"/>
      <c r="C69" s="167">
        <v>6</v>
      </c>
      <c r="D69" s="168"/>
      <c r="E69" s="26" t="s">
        <v>186</v>
      </c>
      <c r="F69" s="167">
        <f t="shared" ref="F69:F70" si="17">42.96*10.764</f>
        <v>462.42143999999996</v>
      </c>
      <c r="G69" s="168"/>
      <c r="H69" s="26">
        <v>0</v>
      </c>
      <c r="I69" s="26">
        <f>F69*1.5+H69</f>
        <v>693.63215999999989</v>
      </c>
    </row>
    <row r="70" spans="1:9" ht="15.6" x14ac:dyDescent="0.3">
      <c r="A70" s="171"/>
      <c r="B70" s="172"/>
      <c r="C70" s="167">
        <v>7</v>
      </c>
      <c r="D70" s="168"/>
      <c r="E70" s="26" t="s">
        <v>186</v>
      </c>
      <c r="F70" s="167">
        <f t="shared" si="17"/>
        <v>462.42143999999996</v>
      </c>
      <c r="G70" s="168"/>
      <c r="H70" s="26">
        <v>0</v>
      </c>
      <c r="I70" s="26">
        <f>F70*1.5+H70</f>
        <v>693.63215999999989</v>
      </c>
    </row>
    <row r="71" spans="1:9" ht="15.6" x14ac:dyDescent="0.3">
      <c r="A71" s="173"/>
      <c r="B71" s="174"/>
      <c r="C71" s="167">
        <v>8</v>
      </c>
      <c r="D71" s="168"/>
      <c r="E71" s="26" t="s">
        <v>180</v>
      </c>
      <c r="F71" s="167">
        <f>63.3389*10.764</f>
        <v>681.77991959999997</v>
      </c>
      <c r="G71" s="168"/>
      <c r="H71" s="26">
        <v>0</v>
      </c>
      <c r="I71" s="26">
        <f t="shared" si="15"/>
        <v>1022.6698793999999</v>
      </c>
    </row>
    <row r="72" spans="1:9" ht="15.75" customHeight="1" x14ac:dyDescent="0.3">
      <c r="A72" s="175" t="s">
        <v>181</v>
      </c>
      <c r="B72" s="175"/>
      <c r="C72" s="175"/>
      <c r="D72" s="175"/>
      <c r="E72" s="175"/>
      <c r="F72" s="175"/>
      <c r="G72" s="175"/>
      <c r="H72" s="175"/>
      <c r="I72" s="175"/>
    </row>
    <row r="73" spans="1:9" ht="15.75" customHeight="1" x14ac:dyDescent="0.3">
      <c r="A73" s="176" t="str">
        <f>A72</f>
        <v>8th, 13th &amp; 18th Floor</v>
      </c>
      <c r="B73" s="176"/>
      <c r="C73" s="176">
        <v>1</v>
      </c>
      <c r="D73" s="176"/>
      <c r="E73" s="177" t="s">
        <v>182</v>
      </c>
      <c r="F73" s="177"/>
      <c r="G73" s="177"/>
      <c r="H73" s="177"/>
      <c r="I73" s="177"/>
    </row>
    <row r="74" spans="1:9" ht="15.6" x14ac:dyDescent="0.3">
      <c r="A74" s="176"/>
      <c r="B74" s="176"/>
      <c r="C74" s="176">
        <v>2</v>
      </c>
      <c r="D74" s="176"/>
      <c r="E74" s="26" t="s">
        <v>186</v>
      </c>
      <c r="F74" s="176">
        <f>42.96*10.764</f>
        <v>462.42143999999996</v>
      </c>
      <c r="G74" s="176"/>
      <c r="H74" s="26">
        <v>0</v>
      </c>
      <c r="I74" s="26">
        <f t="shared" ref="I74:I80" si="18">F74*1.5+H74</f>
        <v>693.63215999999989</v>
      </c>
    </row>
    <row r="75" spans="1:9" ht="15.6" x14ac:dyDescent="0.3">
      <c r="A75" s="176"/>
      <c r="B75" s="176"/>
      <c r="C75" s="176">
        <v>3</v>
      </c>
      <c r="D75" s="176"/>
      <c r="E75" s="26" t="s">
        <v>186</v>
      </c>
      <c r="F75" s="176">
        <f>42.96*10.764</f>
        <v>462.42143999999996</v>
      </c>
      <c r="G75" s="176"/>
      <c r="H75" s="26">
        <v>0</v>
      </c>
      <c r="I75" s="26">
        <f t="shared" si="18"/>
        <v>693.63215999999989</v>
      </c>
    </row>
    <row r="76" spans="1:9" ht="15.6" x14ac:dyDescent="0.3">
      <c r="A76" s="176"/>
      <c r="B76" s="176"/>
      <c r="C76" s="176">
        <v>4</v>
      </c>
      <c r="D76" s="176"/>
      <c r="E76" s="26" t="s">
        <v>180</v>
      </c>
      <c r="F76" s="176">
        <f t="shared" ref="F76:F77" si="19">63.3389*10.764</f>
        <v>681.77991959999997</v>
      </c>
      <c r="G76" s="176"/>
      <c r="H76" s="26">
        <v>0</v>
      </c>
      <c r="I76" s="26">
        <f t="shared" si="18"/>
        <v>1022.6698793999999</v>
      </c>
    </row>
    <row r="77" spans="1:9" ht="15.6" x14ac:dyDescent="0.3">
      <c r="A77" s="176"/>
      <c r="B77" s="176"/>
      <c r="C77" s="176">
        <v>5</v>
      </c>
      <c r="D77" s="176"/>
      <c r="E77" s="26" t="s">
        <v>180</v>
      </c>
      <c r="F77" s="176">
        <f t="shared" si="19"/>
        <v>681.77991959999997</v>
      </c>
      <c r="G77" s="176"/>
      <c r="H77" s="26">
        <v>0</v>
      </c>
      <c r="I77" s="26">
        <f t="shared" si="18"/>
        <v>1022.6698793999999</v>
      </c>
    </row>
    <row r="78" spans="1:9" ht="15.6" x14ac:dyDescent="0.3">
      <c r="A78" s="176"/>
      <c r="B78" s="176"/>
      <c r="C78" s="176">
        <v>6</v>
      </c>
      <c r="D78" s="176"/>
      <c r="E78" s="26" t="s">
        <v>186</v>
      </c>
      <c r="F78" s="176">
        <f t="shared" ref="F78:F79" si="20">42.96*10.764</f>
        <v>462.42143999999996</v>
      </c>
      <c r="G78" s="176"/>
      <c r="H78" s="26">
        <v>0</v>
      </c>
      <c r="I78" s="26">
        <f t="shared" si="18"/>
        <v>693.63215999999989</v>
      </c>
    </row>
    <row r="79" spans="1:9" ht="15.6" x14ac:dyDescent="0.3">
      <c r="A79" s="176"/>
      <c r="B79" s="176"/>
      <c r="C79" s="176">
        <v>7</v>
      </c>
      <c r="D79" s="176"/>
      <c r="E79" s="26" t="s">
        <v>186</v>
      </c>
      <c r="F79" s="176">
        <f t="shared" si="20"/>
        <v>462.42143999999996</v>
      </c>
      <c r="G79" s="176"/>
      <c r="H79" s="26">
        <v>0</v>
      </c>
      <c r="I79" s="26">
        <f t="shared" si="18"/>
        <v>693.63215999999989</v>
      </c>
    </row>
    <row r="80" spans="1:9" ht="15.6" x14ac:dyDescent="0.3">
      <c r="A80" s="176"/>
      <c r="B80" s="176"/>
      <c r="C80" s="176">
        <v>8</v>
      </c>
      <c r="D80" s="176"/>
      <c r="E80" s="26" t="s">
        <v>180</v>
      </c>
      <c r="F80" s="176">
        <f>63.3389*10.764</f>
        <v>681.77991959999997</v>
      </c>
      <c r="G80" s="176"/>
      <c r="H80" s="26">
        <v>0</v>
      </c>
      <c r="I80" s="26">
        <f t="shared" si="18"/>
        <v>1022.6698793999999</v>
      </c>
    </row>
    <row r="81" spans="1:9" ht="15.75" customHeight="1" x14ac:dyDescent="0.3">
      <c r="A81" s="175" t="s">
        <v>187</v>
      </c>
      <c r="B81" s="175"/>
      <c r="C81" s="175"/>
      <c r="D81" s="175"/>
      <c r="E81" s="175"/>
      <c r="F81" s="175"/>
      <c r="G81" s="175"/>
      <c r="H81" s="175"/>
      <c r="I81" s="175"/>
    </row>
    <row r="82" spans="1:9" ht="15.75" customHeight="1" x14ac:dyDescent="0.3">
      <c r="A82" s="175" t="s">
        <v>178</v>
      </c>
      <c r="B82" s="175"/>
      <c r="C82" s="175"/>
      <c r="D82" s="175"/>
      <c r="E82" s="175"/>
      <c r="F82" s="175"/>
      <c r="G82" s="175"/>
      <c r="H82" s="175"/>
      <c r="I82" s="175"/>
    </row>
    <row r="83" spans="1:9" ht="15.75" customHeight="1" x14ac:dyDescent="0.3">
      <c r="A83" s="175" t="s">
        <v>179</v>
      </c>
      <c r="B83" s="175"/>
      <c r="C83" s="175"/>
      <c r="D83" s="175"/>
      <c r="E83" s="175"/>
      <c r="F83" s="175"/>
      <c r="G83" s="175"/>
      <c r="H83" s="175"/>
      <c r="I83" s="175"/>
    </row>
    <row r="84" spans="1:9" ht="15.75" customHeight="1" x14ac:dyDescent="0.3">
      <c r="A84" s="169" t="s">
        <v>179</v>
      </c>
      <c r="B84" s="170"/>
      <c r="C84" s="167">
        <v>1</v>
      </c>
      <c r="D84" s="168"/>
      <c r="E84" s="26" t="s">
        <v>180</v>
      </c>
      <c r="F84" s="176">
        <f>63.3389*10.764</f>
        <v>681.77991959999997</v>
      </c>
      <c r="G84" s="176"/>
      <c r="H84" s="26">
        <v>0</v>
      </c>
      <c r="I84" s="26">
        <f t="shared" ref="I84:I88" si="21">F84*1.5+H84</f>
        <v>1022.6698793999999</v>
      </c>
    </row>
    <row r="85" spans="1:9" ht="15.6" x14ac:dyDescent="0.3">
      <c r="A85" s="171"/>
      <c r="B85" s="172"/>
      <c r="C85" s="167">
        <v>2</v>
      </c>
      <c r="D85" s="168"/>
      <c r="E85" s="26" t="s">
        <v>186</v>
      </c>
      <c r="F85" s="176">
        <f>42.96*10.764</f>
        <v>462.42143999999996</v>
      </c>
      <c r="G85" s="176"/>
      <c r="H85" s="26">
        <v>0</v>
      </c>
      <c r="I85" s="26">
        <f t="shared" si="21"/>
        <v>693.63215999999989</v>
      </c>
    </row>
    <row r="86" spans="1:9" ht="15.6" x14ac:dyDescent="0.3">
      <c r="A86" s="171"/>
      <c r="B86" s="172"/>
      <c r="C86" s="167">
        <v>3</v>
      </c>
      <c r="D86" s="168"/>
      <c r="E86" s="26" t="s">
        <v>186</v>
      </c>
      <c r="F86" s="176">
        <f>42.96*10.764</f>
        <v>462.42143999999996</v>
      </c>
      <c r="G86" s="176"/>
      <c r="H86" s="26">
        <v>0</v>
      </c>
      <c r="I86" s="26">
        <f t="shared" si="21"/>
        <v>693.63215999999989</v>
      </c>
    </row>
    <row r="87" spans="1:9" ht="15.6" x14ac:dyDescent="0.3">
      <c r="A87" s="171"/>
      <c r="B87" s="172"/>
      <c r="C87" s="167">
        <v>4</v>
      </c>
      <c r="D87" s="168"/>
      <c r="E87" s="26" t="s">
        <v>180</v>
      </c>
      <c r="F87" s="176">
        <f t="shared" ref="F87:F88" si="22">63.3389*10.764</f>
        <v>681.77991959999997</v>
      </c>
      <c r="G87" s="176"/>
      <c r="H87" s="26">
        <v>0</v>
      </c>
      <c r="I87" s="26">
        <f t="shared" si="21"/>
        <v>1022.6698793999999</v>
      </c>
    </row>
    <row r="88" spans="1:9" ht="15.6" x14ac:dyDescent="0.3">
      <c r="A88" s="171"/>
      <c r="B88" s="172"/>
      <c r="C88" s="167">
        <v>5</v>
      </c>
      <c r="D88" s="168"/>
      <c r="E88" s="26" t="s">
        <v>180</v>
      </c>
      <c r="F88" s="176">
        <f t="shared" si="22"/>
        <v>681.77991959999997</v>
      </c>
      <c r="G88" s="176"/>
      <c r="H88" s="26">
        <v>0</v>
      </c>
      <c r="I88" s="26">
        <f t="shared" si="21"/>
        <v>1022.6698793999999</v>
      </c>
    </row>
    <row r="89" spans="1:9" ht="15.6" x14ac:dyDescent="0.3">
      <c r="A89" s="171"/>
      <c r="B89" s="172"/>
      <c r="C89" s="167">
        <v>6</v>
      </c>
      <c r="D89" s="168"/>
      <c r="E89" s="26" t="s">
        <v>186</v>
      </c>
      <c r="F89" s="176">
        <f t="shared" ref="F89:F90" si="23">42.96*10.764</f>
        <v>462.42143999999996</v>
      </c>
      <c r="G89" s="176"/>
      <c r="H89" s="26">
        <v>0</v>
      </c>
      <c r="I89" s="26">
        <f>F89*1.5+H89</f>
        <v>693.63215999999989</v>
      </c>
    </row>
    <row r="90" spans="1:9" ht="15.6" x14ac:dyDescent="0.3">
      <c r="A90" s="171"/>
      <c r="B90" s="172"/>
      <c r="C90" s="167">
        <v>7</v>
      </c>
      <c r="D90" s="168"/>
      <c r="E90" s="26" t="s">
        <v>186</v>
      </c>
      <c r="F90" s="176">
        <f t="shared" si="23"/>
        <v>462.42143999999996</v>
      </c>
      <c r="G90" s="176"/>
      <c r="H90" s="26">
        <v>0</v>
      </c>
      <c r="I90" s="26">
        <f>F90*1.5+H90</f>
        <v>693.63215999999989</v>
      </c>
    </row>
    <row r="91" spans="1:9" ht="15.6" x14ac:dyDescent="0.3">
      <c r="A91" s="173"/>
      <c r="B91" s="174"/>
      <c r="C91" s="167">
        <v>8</v>
      </c>
      <c r="D91" s="168"/>
      <c r="E91" s="26" t="s">
        <v>180</v>
      </c>
      <c r="F91" s="176">
        <f>63.3389*10.764</f>
        <v>681.77991959999997</v>
      </c>
      <c r="G91" s="176"/>
      <c r="H91" s="26">
        <v>0</v>
      </c>
      <c r="I91" s="26">
        <f t="shared" ref="I91" si="24">F91*1.5+H91</f>
        <v>1022.6698793999999</v>
      </c>
    </row>
    <row r="92" spans="1:9" ht="15.75" customHeight="1" x14ac:dyDescent="0.3">
      <c r="A92" s="175" t="s">
        <v>181</v>
      </c>
      <c r="B92" s="175"/>
      <c r="C92" s="175"/>
      <c r="D92" s="175"/>
      <c r="E92" s="175"/>
      <c r="F92" s="175"/>
      <c r="G92" s="175"/>
      <c r="H92" s="175"/>
      <c r="I92" s="175"/>
    </row>
    <row r="93" spans="1:9" ht="15.75" customHeight="1" x14ac:dyDescent="0.3">
      <c r="A93" s="169" t="str">
        <f>A92</f>
        <v>8th, 13th &amp; 18th Floor</v>
      </c>
      <c r="B93" s="170"/>
      <c r="C93" s="167">
        <v>1</v>
      </c>
      <c r="D93" s="168"/>
      <c r="E93" s="177" t="s">
        <v>182</v>
      </c>
      <c r="F93" s="177"/>
      <c r="G93" s="177"/>
      <c r="H93" s="177"/>
      <c r="I93" s="177"/>
    </row>
    <row r="94" spans="1:9" ht="15.6" x14ac:dyDescent="0.3">
      <c r="A94" s="171"/>
      <c r="B94" s="172"/>
      <c r="C94" s="167">
        <v>2</v>
      </c>
      <c r="D94" s="168"/>
      <c r="E94" s="26" t="s">
        <v>186</v>
      </c>
      <c r="F94" s="176">
        <f>42.96*10.764</f>
        <v>462.42143999999996</v>
      </c>
      <c r="G94" s="176"/>
      <c r="H94" s="26">
        <v>0</v>
      </c>
      <c r="I94" s="26">
        <f t="shared" ref="I94:I100" si="25">F94*1.5+H94</f>
        <v>693.63215999999989</v>
      </c>
    </row>
    <row r="95" spans="1:9" ht="15.6" x14ac:dyDescent="0.3">
      <c r="A95" s="171"/>
      <c r="B95" s="172"/>
      <c r="C95" s="167">
        <v>3</v>
      </c>
      <c r="D95" s="168"/>
      <c r="E95" s="26" t="s">
        <v>186</v>
      </c>
      <c r="F95" s="176">
        <f>42.96*10.764</f>
        <v>462.42143999999996</v>
      </c>
      <c r="G95" s="176"/>
      <c r="H95" s="26">
        <v>0</v>
      </c>
      <c r="I95" s="26">
        <f t="shared" si="25"/>
        <v>693.63215999999989</v>
      </c>
    </row>
    <row r="96" spans="1:9" ht="15.6" x14ac:dyDescent="0.3">
      <c r="A96" s="171"/>
      <c r="B96" s="172"/>
      <c r="C96" s="167">
        <v>4</v>
      </c>
      <c r="D96" s="168"/>
      <c r="E96" s="26" t="s">
        <v>180</v>
      </c>
      <c r="F96" s="176">
        <f t="shared" ref="F96:F97" si="26">63.3389*10.764</f>
        <v>681.77991959999997</v>
      </c>
      <c r="G96" s="176"/>
      <c r="H96" s="26">
        <v>0</v>
      </c>
      <c r="I96" s="26">
        <f t="shared" si="25"/>
        <v>1022.6698793999999</v>
      </c>
    </row>
    <row r="97" spans="1:9" ht="15.6" x14ac:dyDescent="0.3">
      <c r="A97" s="171"/>
      <c r="B97" s="172"/>
      <c r="C97" s="167">
        <v>5</v>
      </c>
      <c r="D97" s="168"/>
      <c r="E97" s="26" t="s">
        <v>180</v>
      </c>
      <c r="F97" s="176">
        <f t="shared" si="26"/>
        <v>681.77991959999997</v>
      </c>
      <c r="G97" s="176"/>
      <c r="H97" s="26">
        <v>0</v>
      </c>
      <c r="I97" s="26">
        <f t="shared" si="25"/>
        <v>1022.6698793999999</v>
      </c>
    </row>
    <row r="98" spans="1:9" ht="15.6" x14ac:dyDescent="0.3">
      <c r="A98" s="171"/>
      <c r="B98" s="172"/>
      <c r="C98" s="167">
        <v>6</v>
      </c>
      <c r="D98" s="168"/>
      <c r="E98" s="26" t="s">
        <v>186</v>
      </c>
      <c r="F98" s="176">
        <f t="shared" ref="F98:F99" si="27">42.96*10.764</f>
        <v>462.42143999999996</v>
      </c>
      <c r="G98" s="176"/>
      <c r="H98" s="26">
        <v>0</v>
      </c>
      <c r="I98" s="26">
        <f t="shared" si="25"/>
        <v>693.63215999999989</v>
      </c>
    </row>
    <row r="99" spans="1:9" ht="15.6" x14ac:dyDescent="0.3">
      <c r="A99" s="171"/>
      <c r="B99" s="172"/>
      <c r="C99" s="167">
        <v>7</v>
      </c>
      <c r="D99" s="168"/>
      <c r="E99" s="26" t="s">
        <v>186</v>
      </c>
      <c r="F99" s="176">
        <f t="shared" si="27"/>
        <v>462.42143999999996</v>
      </c>
      <c r="G99" s="176"/>
      <c r="H99" s="26">
        <v>0</v>
      </c>
      <c r="I99" s="26">
        <f t="shared" si="25"/>
        <v>693.63215999999989</v>
      </c>
    </row>
    <row r="100" spans="1:9" ht="15.6" x14ac:dyDescent="0.3">
      <c r="A100" s="173"/>
      <c r="B100" s="174"/>
      <c r="C100" s="167">
        <v>8</v>
      </c>
      <c r="D100" s="168"/>
      <c r="E100" s="26" t="s">
        <v>180</v>
      </c>
      <c r="F100" s="176">
        <f>63.3389*10.764</f>
        <v>681.77991959999997</v>
      </c>
      <c r="G100" s="176"/>
      <c r="H100" s="26">
        <v>0</v>
      </c>
      <c r="I100" s="26">
        <f t="shared" si="25"/>
        <v>1022.6698793999999</v>
      </c>
    </row>
    <row r="101" spans="1:9" ht="15.75" customHeight="1" x14ac:dyDescent="0.3">
      <c r="A101" s="178" t="s">
        <v>188</v>
      </c>
      <c r="B101" s="179"/>
      <c r="C101" s="179"/>
      <c r="D101" s="179"/>
      <c r="E101" s="179"/>
      <c r="F101" s="179"/>
      <c r="G101" s="179"/>
      <c r="H101" s="179"/>
      <c r="I101" s="180"/>
    </row>
    <row r="102" spans="1:9" ht="15.75" customHeight="1" x14ac:dyDescent="0.3">
      <c r="A102" s="175" t="s">
        <v>178</v>
      </c>
      <c r="B102" s="175"/>
      <c r="C102" s="175"/>
      <c r="D102" s="175"/>
      <c r="E102" s="175"/>
      <c r="F102" s="175"/>
      <c r="G102" s="175"/>
      <c r="H102" s="175"/>
      <c r="I102" s="175"/>
    </row>
    <row r="103" spans="1:9" ht="15.75" customHeight="1" x14ac:dyDescent="0.3">
      <c r="A103" s="175" t="s">
        <v>179</v>
      </c>
      <c r="B103" s="175"/>
      <c r="C103" s="175"/>
      <c r="D103" s="175"/>
      <c r="E103" s="175"/>
      <c r="F103" s="175"/>
      <c r="G103" s="175"/>
      <c r="H103" s="175"/>
      <c r="I103" s="175"/>
    </row>
    <row r="104" spans="1:9" ht="15.75" customHeight="1" x14ac:dyDescent="0.3">
      <c r="A104" s="169" t="str">
        <f>A103</f>
        <v>1st To 7th, 9th To 12th, 14th To 17th &amp; 19th To 21st Floor</v>
      </c>
      <c r="B104" s="170"/>
      <c r="C104" s="167">
        <v>1</v>
      </c>
      <c r="D104" s="168"/>
      <c r="E104" s="26" t="s">
        <v>180</v>
      </c>
      <c r="F104" s="176">
        <f>63.3389*10.764</f>
        <v>681.77991959999997</v>
      </c>
      <c r="G104" s="176"/>
      <c r="H104" s="26">
        <v>0</v>
      </c>
      <c r="I104" s="26">
        <f t="shared" ref="I104:I108" si="28">F104*1.5+H104</f>
        <v>1022.6698793999999</v>
      </c>
    </row>
    <row r="105" spans="1:9" ht="15.6" x14ac:dyDescent="0.3">
      <c r="A105" s="171"/>
      <c r="B105" s="172"/>
      <c r="C105" s="167">
        <v>2</v>
      </c>
      <c r="D105" s="168"/>
      <c r="E105" s="26" t="s">
        <v>186</v>
      </c>
      <c r="F105" s="176">
        <f>42.96*10.764</f>
        <v>462.42143999999996</v>
      </c>
      <c r="G105" s="176"/>
      <c r="H105" s="26">
        <v>0</v>
      </c>
      <c r="I105" s="26">
        <f t="shared" si="28"/>
        <v>693.63215999999989</v>
      </c>
    </row>
    <row r="106" spans="1:9" ht="15.6" x14ac:dyDescent="0.3">
      <c r="A106" s="171"/>
      <c r="B106" s="172"/>
      <c r="C106" s="167">
        <v>3</v>
      </c>
      <c r="D106" s="168"/>
      <c r="E106" s="26" t="s">
        <v>186</v>
      </c>
      <c r="F106" s="176">
        <f>42.96*10.764</f>
        <v>462.42143999999996</v>
      </c>
      <c r="G106" s="176"/>
      <c r="H106" s="26">
        <v>0</v>
      </c>
      <c r="I106" s="26">
        <f t="shared" si="28"/>
        <v>693.63215999999989</v>
      </c>
    </row>
    <row r="107" spans="1:9" ht="15.6" x14ac:dyDescent="0.3">
      <c r="A107" s="171"/>
      <c r="B107" s="172"/>
      <c r="C107" s="167">
        <v>4</v>
      </c>
      <c r="D107" s="168"/>
      <c r="E107" s="26" t="s">
        <v>180</v>
      </c>
      <c r="F107" s="176">
        <f t="shared" ref="F107:F108" si="29">63.3389*10.764</f>
        <v>681.77991959999997</v>
      </c>
      <c r="G107" s="176"/>
      <c r="H107" s="26">
        <v>0</v>
      </c>
      <c r="I107" s="26">
        <f t="shared" si="28"/>
        <v>1022.6698793999999</v>
      </c>
    </row>
    <row r="108" spans="1:9" ht="15.6" x14ac:dyDescent="0.3">
      <c r="A108" s="171"/>
      <c r="B108" s="172"/>
      <c r="C108" s="167">
        <v>5</v>
      </c>
      <c r="D108" s="168"/>
      <c r="E108" s="26" t="s">
        <v>180</v>
      </c>
      <c r="F108" s="176">
        <f t="shared" si="29"/>
        <v>681.77991959999997</v>
      </c>
      <c r="G108" s="176"/>
      <c r="H108" s="26">
        <v>0</v>
      </c>
      <c r="I108" s="26">
        <f t="shared" si="28"/>
        <v>1022.6698793999999</v>
      </c>
    </row>
    <row r="109" spans="1:9" ht="15.6" x14ac:dyDescent="0.3">
      <c r="A109" s="171"/>
      <c r="B109" s="172"/>
      <c r="C109" s="167">
        <v>6</v>
      </c>
      <c r="D109" s="168"/>
      <c r="E109" s="26" t="s">
        <v>186</v>
      </c>
      <c r="F109" s="176">
        <f t="shared" ref="F109:F110" si="30">42.96*10.764</f>
        <v>462.42143999999996</v>
      </c>
      <c r="G109" s="176"/>
      <c r="H109" s="26">
        <v>0</v>
      </c>
      <c r="I109" s="26">
        <f>F109*1.5+H109</f>
        <v>693.63215999999989</v>
      </c>
    </row>
    <row r="110" spans="1:9" ht="15.6" x14ac:dyDescent="0.3">
      <c r="A110" s="171"/>
      <c r="B110" s="172"/>
      <c r="C110" s="167">
        <v>7</v>
      </c>
      <c r="D110" s="168"/>
      <c r="E110" s="26" t="s">
        <v>186</v>
      </c>
      <c r="F110" s="176">
        <f t="shared" si="30"/>
        <v>462.42143999999996</v>
      </c>
      <c r="G110" s="176"/>
      <c r="H110" s="26">
        <v>0</v>
      </c>
      <c r="I110" s="26">
        <f>F110*1.5+H110</f>
        <v>693.63215999999989</v>
      </c>
    </row>
    <row r="111" spans="1:9" ht="15.6" x14ac:dyDescent="0.3">
      <c r="A111" s="173"/>
      <c r="B111" s="174"/>
      <c r="C111" s="167">
        <v>8</v>
      </c>
      <c r="D111" s="168"/>
      <c r="E111" s="26" t="s">
        <v>180</v>
      </c>
      <c r="F111" s="176">
        <f>63.3389*10.764</f>
        <v>681.77991959999997</v>
      </c>
      <c r="G111" s="176"/>
      <c r="H111" s="26">
        <v>0</v>
      </c>
      <c r="I111" s="26">
        <f t="shared" ref="I111" si="31">F111*1.5+H111</f>
        <v>1022.6698793999999</v>
      </c>
    </row>
    <row r="112" spans="1:9" ht="15.75" customHeight="1" x14ac:dyDescent="0.3">
      <c r="A112" s="175" t="s">
        <v>181</v>
      </c>
      <c r="B112" s="175"/>
      <c r="C112" s="175"/>
      <c r="D112" s="175"/>
      <c r="E112" s="175"/>
      <c r="F112" s="175"/>
      <c r="G112" s="175"/>
      <c r="H112" s="175"/>
      <c r="I112" s="175"/>
    </row>
    <row r="113" spans="1:9" ht="15.75" customHeight="1" x14ac:dyDescent="0.3">
      <c r="A113" s="176" t="str">
        <f>A112</f>
        <v>8th, 13th &amp; 18th Floor</v>
      </c>
      <c r="B113" s="176"/>
      <c r="C113" s="176">
        <v>1</v>
      </c>
      <c r="D113" s="176"/>
      <c r="E113" s="177" t="s">
        <v>182</v>
      </c>
      <c r="F113" s="177"/>
      <c r="G113" s="177"/>
      <c r="H113" s="177"/>
      <c r="I113" s="177"/>
    </row>
    <row r="114" spans="1:9" ht="15.6" x14ac:dyDescent="0.3">
      <c r="A114" s="176"/>
      <c r="B114" s="176"/>
      <c r="C114" s="176">
        <v>2</v>
      </c>
      <c r="D114" s="176"/>
      <c r="E114" s="26" t="s">
        <v>186</v>
      </c>
      <c r="F114" s="176">
        <f>42.96*10.764</f>
        <v>462.42143999999996</v>
      </c>
      <c r="G114" s="176"/>
      <c r="H114" s="26">
        <v>0</v>
      </c>
      <c r="I114" s="26">
        <f t="shared" ref="I114:I120" si="32">F114*1.5+H114</f>
        <v>693.63215999999989</v>
      </c>
    </row>
    <row r="115" spans="1:9" ht="15.6" x14ac:dyDescent="0.3">
      <c r="A115" s="176"/>
      <c r="B115" s="176"/>
      <c r="C115" s="176">
        <v>3</v>
      </c>
      <c r="D115" s="176"/>
      <c r="E115" s="26" t="s">
        <v>186</v>
      </c>
      <c r="F115" s="176">
        <f>42.96*10.764</f>
        <v>462.42143999999996</v>
      </c>
      <c r="G115" s="176"/>
      <c r="H115" s="26">
        <v>0</v>
      </c>
      <c r="I115" s="26">
        <f t="shared" si="32"/>
        <v>693.63215999999989</v>
      </c>
    </row>
    <row r="116" spans="1:9" ht="15.6" x14ac:dyDescent="0.3">
      <c r="A116" s="176"/>
      <c r="B116" s="176"/>
      <c r="C116" s="176">
        <v>4</v>
      </c>
      <c r="D116" s="176"/>
      <c r="E116" s="26" t="s">
        <v>180</v>
      </c>
      <c r="F116" s="176">
        <f t="shared" ref="F116:F117" si="33">63.3389*10.764</f>
        <v>681.77991959999997</v>
      </c>
      <c r="G116" s="176"/>
      <c r="H116" s="26">
        <v>0</v>
      </c>
      <c r="I116" s="26">
        <f t="shared" si="32"/>
        <v>1022.6698793999999</v>
      </c>
    </row>
    <row r="117" spans="1:9" ht="15.6" x14ac:dyDescent="0.3">
      <c r="A117" s="176"/>
      <c r="B117" s="176"/>
      <c r="C117" s="176">
        <v>5</v>
      </c>
      <c r="D117" s="176"/>
      <c r="E117" s="26" t="s">
        <v>180</v>
      </c>
      <c r="F117" s="176">
        <f t="shared" si="33"/>
        <v>681.77991959999997</v>
      </c>
      <c r="G117" s="176"/>
      <c r="H117" s="26">
        <v>0</v>
      </c>
      <c r="I117" s="26">
        <f t="shared" si="32"/>
        <v>1022.6698793999999</v>
      </c>
    </row>
    <row r="118" spans="1:9" ht="15.6" x14ac:dyDescent="0.3">
      <c r="A118" s="176"/>
      <c r="B118" s="176"/>
      <c r="C118" s="176">
        <v>6</v>
      </c>
      <c r="D118" s="176"/>
      <c r="E118" s="26" t="s">
        <v>186</v>
      </c>
      <c r="F118" s="176">
        <f t="shared" ref="F118:F119" si="34">42.96*10.764</f>
        <v>462.42143999999996</v>
      </c>
      <c r="G118" s="176"/>
      <c r="H118" s="26">
        <v>0</v>
      </c>
      <c r="I118" s="26">
        <f t="shared" si="32"/>
        <v>693.63215999999989</v>
      </c>
    </row>
    <row r="119" spans="1:9" ht="15.6" x14ac:dyDescent="0.3">
      <c r="A119" s="176"/>
      <c r="B119" s="176"/>
      <c r="C119" s="176">
        <v>7</v>
      </c>
      <c r="D119" s="176"/>
      <c r="E119" s="26" t="s">
        <v>186</v>
      </c>
      <c r="F119" s="176">
        <f t="shared" si="34"/>
        <v>462.42143999999996</v>
      </c>
      <c r="G119" s="176"/>
      <c r="H119" s="26">
        <v>0</v>
      </c>
      <c r="I119" s="26">
        <f t="shared" si="32"/>
        <v>693.63215999999989</v>
      </c>
    </row>
    <row r="120" spans="1:9" ht="15.6" x14ac:dyDescent="0.3">
      <c r="A120" s="176"/>
      <c r="B120" s="176"/>
      <c r="C120" s="176">
        <v>8</v>
      </c>
      <c r="D120" s="176"/>
      <c r="E120" s="26" t="s">
        <v>180</v>
      </c>
      <c r="F120" s="176">
        <f>63.3389*10.764</f>
        <v>681.77991959999997</v>
      </c>
      <c r="G120" s="176"/>
      <c r="H120" s="26">
        <v>0</v>
      </c>
      <c r="I120" s="26">
        <f t="shared" si="32"/>
        <v>1022.6698793999999</v>
      </c>
    </row>
  </sheetData>
  <mergeCells count="228">
    <mergeCell ref="F70:G70"/>
    <mergeCell ref="C71:D71"/>
    <mergeCell ref="F71:G71"/>
    <mergeCell ref="F66:G66"/>
    <mergeCell ref="C67:D67"/>
    <mergeCell ref="F67:G67"/>
    <mergeCell ref="C68:D68"/>
    <mergeCell ref="F68:G68"/>
    <mergeCell ref="C69:D69"/>
    <mergeCell ref="F69:G69"/>
    <mergeCell ref="C65:D65"/>
    <mergeCell ref="F65:G65"/>
    <mergeCell ref="C56:D56"/>
    <mergeCell ref="C57:D57"/>
    <mergeCell ref="F57:G57"/>
    <mergeCell ref="C58:D58"/>
    <mergeCell ref="F58:G58"/>
    <mergeCell ref="C59:D59"/>
    <mergeCell ref="F59:G59"/>
    <mergeCell ref="F49:G49"/>
    <mergeCell ref="C50:D50"/>
    <mergeCell ref="F50:G50"/>
    <mergeCell ref="C51:D51"/>
    <mergeCell ref="F51:G51"/>
    <mergeCell ref="C60:D60"/>
    <mergeCell ref="F60:G60"/>
    <mergeCell ref="C64:D64"/>
    <mergeCell ref="F64:G64"/>
    <mergeCell ref="F29:G29"/>
    <mergeCell ref="C30:D30"/>
    <mergeCell ref="F30:G30"/>
    <mergeCell ref="C31:D31"/>
    <mergeCell ref="F31:G31"/>
    <mergeCell ref="C33:D33"/>
    <mergeCell ref="F33:G33"/>
    <mergeCell ref="A32:I32"/>
    <mergeCell ref="F44:G44"/>
    <mergeCell ref="C38:D38"/>
    <mergeCell ref="F38:G38"/>
    <mergeCell ref="C39:D39"/>
    <mergeCell ref="F39:G39"/>
    <mergeCell ref="C40:D40"/>
    <mergeCell ref="F40:G40"/>
    <mergeCell ref="A42:I42"/>
    <mergeCell ref="A43:I43"/>
    <mergeCell ref="A21:I21"/>
    <mergeCell ref="A22:I22"/>
    <mergeCell ref="A23:I23"/>
    <mergeCell ref="A24:B31"/>
    <mergeCell ref="C34:D34"/>
    <mergeCell ref="F34:G34"/>
    <mergeCell ref="C35:D35"/>
    <mergeCell ref="F35:G35"/>
    <mergeCell ref="A33:B40"/>
    <mergeCell ref="C24:D24"/>
    <mergeCell ref="F24:G24"/>
    <mergeCell ref="C25:D25"/>
    <mergeCell ref="F25:G25"/>
    <mergeCell ref="C29:D29"/>
    <mergeCell ref="C26:D26"/>
    <mergeCell ref="F26:G26"/>
    <mergeCell ref="C27:D27"/>
    <mergeCell ref="F27:G27"/>
    <mergeCell ref="C28:D28"/>
    <mergeCell ref="F28:G28"/>
    <mergeCell ref="C37:D37"/>
    <mergeCell ref="F37:G37"/>
    <mergeCell ref="C36:D36"/>
    <mergeCell ref="E36:I36"/>
    <mergeCell ref="A72:I72"/>
    <mergeCell ref="A64:B71"/>
    <mergeCell ref="A53:B60"/>
    <mergeCell ref="A44:B51"/>
    <mergeCell ref="A61:I61"/>
    <mergeCell ref="A62:I62"/>
    <mergeCell ref="A63:I63"/>
    <mergeCell ref="A52:I52"/>
    <mergeCell ref="E56:I56"/>
    <mergeCell ref="C44:D44"/>
    <mergeCell ref="C45:D45"/>
    <mergeCell ref="F45:G45"/>
    <mergeCell ref="C46:D46"/>
    <mergeCell ref="F46:G46"/>
    <mergeCell ref="C47:D47"/>
    <mergeCell ref="F47:G47"/>
    <mergeCell ref="C53:D53"/>
    <mergeCell ref="F53:G53"/>
    <mergeCell ref="C54:D54"/>
    <mergeCell ref="F54:G54"/>
    <mergeCell ref="C55:D55"/>
    <mergeCell ref="F55:G55"/>
    <mergeCell ref="F48:G48"/>
    <mergeCell ref="C49:D49"/>
    <mergeCell ref="F84:G84"/>
    <mergeCell ref="F85:G85"/>
    <mergeCell ref="F86:G86"/>
    <mergeCell ref="F87:G87"/>
    <mergeCell ref="F80:G80"/>
    <mergeCell ref="C90:D90"/>
    <mergeCell ref="C91:D91"/>
    <mergeCell ref="A82:I82"/>
    <mergeCell ref="A83:I83"/>
    <mergeCell ref="C84:D84"/>
    <mergeCell ref="C85:D85"/>
    <mergeCell ref="C86:D86"/>
    <mergeCell ref="F88:G88"/>
    <mergeCell ref="F89:G89"/>
    <mergeCell ref="F90:G90"/>
    <mergeCell ref="F91:G91"/>
    <mergeCell ref="A73:B80"/>
    <mergeCell ref="C73:D73"/>
    <mergeCell ref="C74:D74"/>
    <mergeCell ref="C75:D75"/>
    <mergeCell ref="C76:D76"/>
    <mergeCell ref="C77:D77"/>
    <mergeCell ref="C78:D78"/>
    <mergeCell ref="C79:D79"/>
    <mergeCell ref="A81:I81"/>
    <mergeCell ref="C80:D80"/>
    <mergeCell ref="E73:I73"/>
    <mergeCell ref="F74:G74"/>
    <mergeCell ref="F75:G75"/>
    <mergeCell ref="F76:G76"/>
    <mergeCell ref="F77:G77"/>
    <mergeCell ref="F78:G78"/>
    <mergeCell ref="F79:G79"/>
    <mergeCell ref="F99:G99"/>
    <mergeCell ref="F100:G100"/>
    <mergeCell ref="F96:G96"/>
    <mergeCell ref="F97:G97"/>
    <mergeCell ref="F98:G98"/>
    <mergeCell ref="E93:I93"/>
    <mergeCell ref="F94:G94"/>
    <mergeCell ref="F95:G95"/>
    <mergeCell ref="A92:I92"/>
    <mergeCell ref="A93:B100"/>
    <mergeCell ref="C93:D93"/>
    <mergeCell ref="C94:D94"/>
    <mergeCell ref="C95:D95"/>
    <mergeCell ref="C96:D96"/>
    <mergeCell ref="C97:D97"/>
    <mergeCell ref="C98:D98"/>
    <mergeCell ref="C99:D99"/>
    <mergeCell ref="C100:D100"/>
    <mergeCell ref="F116:G116"/>
    <mergeCell ref="F117:G117"/>
    <mergeCell ref="F109:G109"/>
    <mergeCell ref="F110:G110"/>
    <mergeCell ref="F111:G111"/>
    <mergeCell ref="A101:I101"/>
    <mergeCell ref="A102:I102"/>
    <mergeCell ref="A103:I103"/>
    <mergeCell ref="C104:D104"/>
    <mergeCell ref="C105:D105"/>
    <mergeCell ref="C106:D106"/>
    <mergeCell ref="C107:D107"/>
    <mergeCell ref="C18:D18"/>
    <mergeCell ref="F13:G13"/>
    <mergeCell ref="F14:G14"/>
    <mergeCell ref="F15:G15"/>
    <mergeCell ref="F17:G17"/>
    <mergeCell ref="F18:G18"/>
    <mergeCell ref="F118:G118"/>
    <mergeCell ref="F119:G119"/>
    <mergeCell ref="F120:G120"/>
    <mergeCell ref="A112:I112"/>
    <mergeCell ref="A104:B111"/>
    <mergeCell ref="F104:G104"/>
    <mergeCell ref="F105:G105"/>
    <mergeCell ref="F106:G106"/>
    <mergeCell ref="F107:G107"/>
    <mergeCell ref="F108:G108"/>
    <mergeCell ref="C116:D116"/>
    <mergeCell ref="C117:D117"/>
    <mergeCell ref="C118:D118"/>
    <mergeCell ref="C119:D119"/>
    <mergeCell ref="C120:D120"/>
    <mergeCell ref="E113:I113"/>
    <mergeCell ref="F114:G114"/>
    <mergeCell ref="F115:G115"/>
    <mergeCell ref="A1:I1"/>
    <mergeCell ref="A2:I2"/>
    <mergeCell ref="A3:I3"/>
    <mergeCell ref="C4:D4"/>
    <mergeCell ref="C5:D5"/>
    <mergeCell ref="C6:D6"/>
    <mergeCell ref="A113:B120"/>
    <mergeCell ref="C113:D113"/>
    <mergeCell ref="C114:D114"/>
    <mergeCell ref="C115:D115"/>
    <mergeCell ref="C109:D109"/>
    <mergeCell ref="C110:D110"/>
    <mergeCell ref="C111:D111"/>
    <mergeCell ref="C108:D108"/>
    <mergeCell ref="A84:B91"/>
    <mergeCell ref="C87:D87"/>
    <mergeCell ref="C88:D88"/>
    <mergeCell ref="C89:D89"/>
    <mergeCell ref="C70:D70"/>
    <mergeCell ref="C66:D66"/>
    <mergeCell ref="C48:D48"/>
    <mergeCell ref="A41:I41"/>
    <mergeCell ref="F19:G19"/>
    <mergeCell ref="E16:I16"/>
    <mergeCell ref="F20:G20"/>
    <mergeCell ref="C19:D19"/>
    <mergeCell ref="C20:D20"/>
    <mergeCell ref="A13:B20"/>
    <mergeCell ref="C7:D7"/>
    <mergeCell ref="C8:D8"/>
    <mergeCell ref="C9:D9"/>
    <mergeCell ref="A4:B11"/>
    <mergeCell ref="A12:I12"/>
    <mergeCell ref="C10:D10"/>
    <mergeCell ref="C11:D11"/>
    <mergeCell ref="F4:G4"/>
    <mergeCell ref="F5:G5"/>
    <mergeCell ref="F6:G6"/>
    <mergeCell ref="F7:G7"/>
    <mergeCell ref="F8:G8"/>
    <mergeCell ref="F9:G9"/>
    <mergeCell ref="F10:G10"/>
    <mergeCell ref="F11:G11"/>
    <mergeCell ref="C13:D13"/>
    <mergeCell ref="C14:D14"/>
    <mergeCell ref="C15:D15"/>
    <mergeCell ref="C16:D16"/>
    <mergeCell ref="C17: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Sheet4</vt:lpstr>
      <vt:lpstr>Sheet3</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2025-09-10T05:46:28Z</cp:lastPrinted>
  <dcterms:created xsi:type="dcterms:W3CDTF">2010-11-23T11:42:48Z</dcterms:created>
  <dcterms:modified xsi:type="dcterms:W3CDTF">2025-09-10T05:47:22Z</dcterms:modified>
</cp:coreProperties>
</file>