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defaultThemeVersion="124226"/>
  <mc:AlternateContent xmlns:mc="http://schemas.openxmlformats.org/markup-compatibility/2006">
    <mc:Choice Requires="x15">
      <x15ac:absPath xmlns:x15ac="http://schemas.microsoft.com/office/spreadsheetml/2010/11/ac" url="K:\VSJ Work\July 25\Godrej Old\"/>
    </mc:Choice>
  </mc:AlternateContent>
  <xr:revisionPtr revIDLastSave="0" documentId="13_ncr:1_{ABAD1852-47A7-4CF3-9996-69F405D3E456}" xr6:coauthVersionLast="47" xr6:coauthVersionMax="47" xr10:uidLastSave="{00000000-0000-0000-0000-000000000000}"/>
  <bookViews>
    <workbookView xWindow="-108" yWindow="-108" windowWidth="23256" windowHeight="12456"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Report!$A$1:$H$341</definedName>
  </definedNames>
  <calcPr calcId="191029"/>
</workbook>
</file>

<file path=xl/calcChain.xml><?xml version="1.0" encoding="utf-8"?>
<calcChain xmlns="http://schemas.openxmlformats.org/spreadsheetml/2006/main">
  <c r="K4" i="3" l="1"/>
  <c r="D205" i="3"/>
  <c r="I116" i="3"/>
  <c r="E154" i="3"/>
  <c r="H154" i="3" s="1"/>
  <c r="E153" i="3"/>
  <c r="H153" i="3" s="1"/>
  <c r="E152" i="3"/>
  <c r="H152" i="3" s="1"/>
  <c r="E151" i="3"/>
  <c r="E150" i="3"/>
  <c r="H150" i="3" s="1"/>
  <c r="E149" i="3"/>
  <c r="E148" i="3"/>
  <c r="H148" i="3" s="1"/>
  <c r="E146" i="3"/>
  <c r="E145" i="3"/>
  <c r="H145" i="3" s="1"/>
  <c r="E144" i="3"/>
  <c r="E143" i="3"/>
  <c r="E142" i="3"/>
  <c r="E141" i="3"/>
  <c r="E140" i="3"/>
  <c r="H140" i="3" s="1"/>
  <c r="E139" i="3"/>
  <c r="H139" i="3" s="1"/>
  <c r="H146" i="3"/>
  <c r="E132" i="3"/>
  <c r="H132" i="3" s="1"/>
  <c r="E131" i="3"/>
  <c r="H131" i="3" s="1"/>
  <c r="E130" i="3"/>
  <c r="H130" i="3" s="1"/>
  <c r="E129" i="3"/>
  <c r="E128" i="3"/>
  <c r="E127" i="3"/>
  <c r="H127" i="3" s="1"/>
  <c r="E126" i="3"/>
  <c r="E124" i="3"/>
  <c r="H124" i="3" s="1"/>
  <c r="E123" i="3"/>
  <c r="H123" i="3" s="1"/>
  <c r="E122" i="3"/>
  <c r="E121" i="3"/>
  <c r="E120" i="3"/>
  <c r="H120" i="3" s="1"/>
  <c r="E119" i="3"/>
  <c r="H119" i="3" s="1"/>
  <c r="E118" i="3"/>
  <c r="E117" i="3"/>
  <c r="E106" i="3" s="1"/>
  <c r="K21" i="3"/>
  <c r="I21" i="3"/>
  <c r="C19" i="3"/>
  <c r="H151" i="3"/>
  <c r="H149" i="3"/>
  <c r="H143" i="3"/>
  <c r="H142" i="3"/>
  <c r="H141" i="3"/>
  <c r="H144" i="3"/>
  <c r="A140" i="3"/>
  <c r="A141" i="3" s="1"/>
  <c r="A142" i="3" s="1"/>
  <c r="A143" i="3" s="1"/>
  <c r="A144" i="3" s="1"/>
  <c r="A145" i="3" s="1"/>
  <c r="A146" i="3" s="1"/>
  <c r="A149" i="3"/>
  <c r="A150" i="3" s="1"/>
  <c r="A151" i="3" s="1"/>
  <c r="A152" i="3" s="1"/>
  <c r="H129" i="3"/>
  <c r="H128" i="3"/>
  <c r="A127" i="3"/>
  <c r="A128" i="3" s="1"/>
  <c r="A129" i="3" s="1"/>
  <c r="A130" i="3" s="1"/>
  <c r="A131" i="3" s="1"/>
  <c r="A132" i="3" s="1"/>
  <c r="A133" i="3" s="1"/>
  <c r="H126" i="3"/>
  <c r="A158" i="3"/>
  <c r="A159" i="3" s="1"/>
  <c r="A160" i="3" s="1"/>
  <c r="A161" i="3" s="1"/>
  <c r="A162" i="3" s="1"/>
  <c r="A163" i="3" s="1"/>
  <c r="A164" i="3" s="1"/>
  <c r="A118" i="3"/>
  <c r="A119" i="3" s="1"/>
  <c r="A120" i="3" s="1"/>
  <c r="A121" i="3" s="1"/>
  <c r="A122" i="3" s="1"/>
  <c r="A123" i="3" s="1"/>
  <c r="A124" i="3" s="1"/>
  <c r="H164" i="3"/>
  <c r="H163" i="3"/>
  <c r="H162" i="3"/>
  <c r="H161" i="3"/>
  <c r="H160" i="3"/>
  <c r="H159" i="3"/>
  <c r="H158" i="3"/>
  <c r="H157" i="3"/>
  <c r="G107" i="3" l="1"/>
  <c r="E107" i="3"/>
  <c r="E108" i="3" s="1"/>
  <c r="E109" i="3" s="1"/>
  <c r="A153" i="3"/>
  <c r="A154" i="3" s="1"/>
  <c r="A155" i="3" s="1"/>
  <c r="H51" i="3" l="1"/>
  <c r="G4" i="3" l="1"/>
  <c r="G97" i="3" l="1"/>
  <c r="G96" i="3"/>
  <c r="D203" i="3" l="1"/>
  <c r="C51" i="3"/>
  <c r="A75" i="3" l="1"/>
  <c r="A59" i="3"/>
  <c r="D60" i="3" s="1"/>
  <c r="I55" i="3"/>
  <c r="J68" i="3" l="1"/>
  <c r="J67" i="3"/>
  <c r="J69" i="3"/>
  <c r="H60" i="3"/>
  <c r="H76" i="3"/>
  <c r="J61" i="3" l="1"/>
  <c r="J62" i="3"/>
  <c r="D72" i="3"/>
  <c r="J63" i="3"/>
  <c r="D73" i="3"/>
  <c r="D71" i="3"/>
  <c r="D64" i="3"/>
  <c r="D67" i="3"/>
  <c r="D65" i="3"/>
  <c r="D68" i="3"/>
  <c r="D70" i="3"/>
  <c r="J64" i="3"/>
  <c r="J65" i="3" s="1"/>
  <c r="J70" i="3" s="1"/>
  <c r="D66" i="3"/>
  <c r="D69" i="3"/>
  <c r="D62" i="3"/>
  <c r="D82" i="3"/>
  <c r="J78" i="3"/>
  <c r="D85" i="3"/>
  <c r="D81" i="3"/>
  <c r="J79" i="3"/>
  <c r="J77" i="3"/>
  <c r="D84" i="3"/>
  <c r="D83" i="3"/>
  <c r="D89" i="3"/>
  <c r="D88" i="3"/>
  <c r="D86" i="3"/>
  <c r="D87" i="3"/>
  <c r="D80" i="3"/>
  <c r="D76" i="3"/>
  <c r="J66" i="3" l="1"/>
  <c r="J71" i="3" s="1"/>
  <c r="D63" i="3" s="1"/>
  <c r="D78" i="3"/>
  <c r="E62" i="3"/>
  <c r="J84" i="3"/>
  <c r="J85" i="3"/>
  <c r="J83" i="3"/>
  <c r="J80" i="3"/>
  <c r="J81" i="3" s="1"/>
  <c r="J86" i="3" s="1"/>
  <c r="I59" i="3" l="1"/>
  <c r="G62" i="3" s="1"/>
  <c r="J82" i="3"/>
  <c r="J87" i="3" s="1"/>
  <c r="D79" i="3" s="1"/>
  <c r="E78" i="3" l="1"/>
  <c r="G90" i="3" s="1"/>
  <c r="I75" i="3" l="1"/>
  <c r="G78" i="3" s="1"/>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H117" i="3"/>
  <c r="E42" i="6" l="1"/>
  <c r="L42" i="6"/>
  <c r="K42" i="6" s="1"/>
  <c r="I42" i="6"/>
  <c r="H42" i="6" s="1"/>
  <c r="E44" i="6"/>
  <c r="D42" i="6"/>
  <c r="D44" i="6" s="1"/>
  <c r="C26" i="3" l="1"/>
  <c r="C18" i="3"/>
  <c r="H191" i="3"/>
  <c r="H190" i="3"/>
  <c r="H189" i="3"/>
  <c r="H188" i="3"/>
  <c r="H187" i="3"/>
  <c r="H186" i="3"/>
  <c r="H185" i="3"/>
  <c r="H184" i="3"/>
  <c r="H182" i="3"/>
  <c r="H181" i="3"/>
  <c r="H180" i="3"/>
  <c r="H179" i="3"/>
  <c r="H178" i="3"/>
  <c r="H177" i="3"/>
  <c r="H176" i="3"/>
  <c r="H175" i="3"/>
  <c r="H173" i="3"/>
  <c r="H172" i="3"/>
  <c r="H171" i="3"/>
  <c r="H170" i="3"/>
  <c r="H169" i="3"/>
  <c r="H168" i="3"/>
  <c r="H167" i="3"/>
  <c r="H166" i="3"/>
  <c r="H118" i="3"/>
  <c r="H121" i="3"/>
  <c r="H122" i="3"/>
  <c r="G106" i="3" l="1"/>
  <c r="G108" i="3" s="1"/>
  <c r="G103" i="3"/>
  <c r="E103" i="3"/>
  <c r="C38" i="4" l="1"/>
  <c r="G37" i="4"/>
  <c r="F37" i="4"/>
  <c r="G36" i="4"/>
  <c r="F36" i="4"/>
  <c r="G35" i="4"/>
  <c r="F35" i="4"/>
  <c r="G34" i="4"/>
  <c r="F34" i="4"/>
  <c r="G33" i="4"/>
  <c r="F33" i="4"/>
  <c r="G32" i="4"/>
  <c r="F32" i="4"/>
  <c r="G31" i="4"/>
  <c r="F31" i="4"/>
  <c r="G30" i="4"/>
  <c r="F30" i="4"/>
  <c r="G29" i="4"/>
  <c r="F29" i="4"/>
  <c r="G28" i="4"/>
  <c r="F28" i="4"/>
  <c r="G27" i="4"/>
  <c r="F27" i="4"/>
  <c r="G26" i="4"/>
  <c r="G38" i="4" s="1"/>
  <c r="F26" i="4"/>
  <c r="K15" i="4"/>
  <c r="K14" i="4"/>
  <c r="K13" i="4"/>
  <c r="I5" i="4"/>
  <c r="F38" i="4" l="1"/>
  <c r="E18" i="4"/>
  <c r="E15" i="4"/>
  <c r="E17" i="4"/>
  <c r="E11" i="4"/>
  <c r="K6" i="4"/>
  <c r="E9" i="4"/>
  <c r="K8" i="4"/>
  <c r="C7" i="4" s="1"/>
  <c r="E14" i="4"/>
  <c r="E12" i="4"/>
  <c r="E16" i="4"/>
  <c r="E10" i="4"/>
  <c r="K9" i="4"/>
  <c r="K10" i="4" s="1"/>
  <c r="K11" i="4" s="1"/>
  <c r="E13" i="4"/>
  <c r="K7" i="4"/>
  <c r="K12" i="4" l="1"/>
  <c r="K16" i="4" s="1"/>
  <c r="C8" i="4" s="1"/>
  <c r="E8" i="4" s="1"/>
  <c r="E7" i="4"/>
  <c r="F7" i="4" l="1"/>
  <c r="J4" i="4" s="1"/>
  <c r="H7" i="4" s="1"/>
  <c r="H103" i="3" l="1"/>
  <c r="G109" i="3" s="1"/>
  <c r="D204" i="3" l="1"/>
  <c r="G98" i="3"/>
  <c r="U175" i="3"/>
  <c r="U184" i="3"/>
  <c r="V175" i="3"/>
  <c r="V166" i="3"/>
  <c r="V184" i="3"/>
  <c r="U166" i="3"/>
  <c r="T184" i="3" l="1"/>
  <c r="U185" i="3"/>
  <c r="V185" i="3"/>
  <c r="V186" i="3" s="1"/>
  <c r="V187" i="3" s="1"/>
  <c r="V188" i="3" s="1"/>
  <c r="V189" i="3" s="1"/>
  <c r="V190" i="3" s="1"/>
  <c r="V191" i="3" s="1"/>
  <c r="T175" i="3"/>
  <c r="U176" i="3"/>
  <c r="V176" i="3"/>
  <c r="V177" i="3" s="1"/>
  <c r="V178" i="3" s="1"/>
  <c r="V179" i="3" s="1"/>
  <c r="V180" i="3" s="1"/>
  <c r="V181" i="3" s="1"/>
  <c r="V182" i="3" s="1"/>
  <c r="V167" i="3"/>
  <c r="V168" i="3" s="1"/>
  <c r="V169" i="3" s="1"/>
  <c r="V170" i="3" s="1"/>
  <c r="V171" i="3" s="1"/>
  <c r="V172" i="3" s="1"/>
  <c r="V173" i="3" s="1"/>
  <c r="U167" i="3"/>
  <c r="T166" i="3"/>
  <c r="A184" i="3" l="1"/>
  <c r="A175" i="3"/>
  <c r="A166" i="3"/>
  <c r="T185" i="3"/>
  <c r="A185" i="3" s="1"/>
  <c r="U186" i="3"/>
  <c r="T186" i="3" s="1"/>
  <c r="T176" i="3"/>
  <c r="A176" i="3" s="1"/>
  <c r="U177" i="3"/>
  <c r="T177" i="3" s="1"/>
  <c r="U168" i="3"/>
  <c r="T167" i="3"/>
  <c r="A167" i="3" s="1"/>
  <c r="A186" i="3" l="1"/>
  <c r="A177" i="3"/>
  <c r="U187" i="3"/>
  <c r="T187" i="3" s="1"/>
  <c r="U178" i="3"/>
  <c r="T178" i="3" s="1"/>
  <c r="U169" i="3"/>
  <c r="T168" i="3"/>
  <c r="A168" i="3" s="1"/>
  <c r="A187" i="3" l="1"/>
  <c r="A178" i="3"/>
  <c r="U188" i="3"/>
  <c r="T188" i="3" s="1"/>
  <c r="U179" i="3"/>
  <c r="T179" i="3" s="1"/>
  <c r="U170" i="3"/>
  <c r="T169" i="3"/>
  <c r="A169" i="3" s="1"/>
  <c r="A188" i="3" l="1"/>
  <c r="A179" i="3"/>
  <c r="U189" i="3"/>
  <c r="T189" i="3" s="1"/>
  <c r="U180" i="3"/>
  <c r="T180" i="3" s="1"/>
  <c r="U171" i="3"/>
  <c r="T170" i="3"/>
  <c r="A170" i="3" s="1"/>
  <c r="A189" i="3" l="1"/>
  <c r="A180" i="3"/>
  <c r="U190" i="3"/>
  <c r="T190" i="3" s="1"/>
  <c r="U181" i="3"/>
  <c r="T181" i="3" s="1"/>
  <c r="U172" i="3"/>
  <c r="T171" i="3"/>
  <c r="A171" i="3" s="1"/>
  <c r="A190" i="3" l="1"/>
  <c r="A181" i="3"/>
  <c r="U191" i="3"/>
  <c r="T191" i="3" s="1"/>
  <c r="U182" i="3"/>
  <c r="T182" i="3" s="1"/>
  <c r="U173" i="3"/>
  <c r="T172" i="3"/>
  <c r="A172" i="3" s="1"/>
  <c r="A191" i="3" l="1"/>
  <c r="A182" i="3"/>
  <c r="T173" i="3"/>
  <c r="A17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7" authorId="0" shapeId="0" xr:uid="{00000000-0006-0000-0000-000002000000}">
      <text>
        <r>
          <rPr>
            <b/>
            <sz val="12"/>
            <color indexed="81"/>
            <rFont val="Tahoma"/>
            <family val="2"/>
          </rPr>
          <t>Maybe same as RERA Registration Validity or different</t>
        </r>
      </text>
    </comment>
    <comment ref="G17" authorId="0" shapeId="0" xr:uid="{00000000-0006-0000-0000-000003000000}">
      <text>
        <r>
          <rPr>
            <b/>
            <sz val="18"/>
            <color indexed="81"/>
            <rFont val="Tahoma"/>
            <family val="2"/>
          </rPr>
          <t>From Rera</t>
        </r>
      </text>
    </comment>
    <comment ref="G20" authorId="0" shapeId="0" xr:uid="{00000000-0006-0000-0000-000004000000}">
      <text>
        <r>
          <rPr>
            <b/>
            <sz val="16"/>
            <color indexed="81"/>
            <rFont val="Tahoma"/>
            <family val="2"/>
          </rPr>
          <t>From RERA</t>
        </r>
      </text>
    </comment>
    <comment ref="G21" authorId="0" shapeId="0" xr:uid="{00000000-0006-0000-0000-000005000000}">
      <text>
        <r>
          <rPr>
            <b/>
            <sz val="16"/>
            <color indexed="81"/>
            <rFont val="Tahoma"/>
            <family val="2"/>
          </rPr>
          <t>From RERA</t>
        </r>
      </text>
    </comment>
    <comment ref="G27" authorId="0" shapeId="0" xr:uid="{00000000-0006-0000-0000-000006000000}">
      <text>
        <r>
          <rPr>
            <b/>
            <sz val="12"/>
            <color indexed="81"/>
            <rFont val="Tahoma"/>
            <family val="2"/>
          </rPr>
          <t>SACHIN:</t>
        </r>
        <r>
          <rPr>
            <sz val="12"/>
            <color indexed="81"/>
            <rFont val="Tahoma"/>
            <family val="2"/>
          </rPr>
          <t xml:space="preserve">
Road size should be in metre</t>
        </r>
      </text>
    </comment>
    <comment ref="G96" authorId="0" shapeId="0" xr:uid="{00000000-0006-0000-0000-000007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<sst xmlns="http://schemas.openxmlformats.org/spreadsheetml/2006/main" count="615" uniqueCount="364">
  <si>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</si>
  <si>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</si>
  <si>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</si>
  <si>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</si>
  <si>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</si>
  <si>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</si>
  <si>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</si>
  <si>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</si>
  <si>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</si>
  <si>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</si>
  <si>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</si>
  <si>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</si>
  <si>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</si>
  <si>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</si>
  <si>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</si>
  <si>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</si>
  <si>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</si>
  <si>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</si>
  <si>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</si>
  <si>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</si>
  <si>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</si>
  <si>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</si>
  <si>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</si>
  <si>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</si>
  <si>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</si>
  <si>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</si>
  <si>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</si>
  <si>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</si>
  <si>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</si>
  <si>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</si>
  <si>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</si>
  <si>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</si>
  <si>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</si>
  <si>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</si>
  <si>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</si>
  <si>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</si>
  <si>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</si>
  <si>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</si>
  <si>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</si>
  <si>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</si>
  <si>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</si>
  <si>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</si>
  <si>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</si>
  <si>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</si>
  <si>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</si>
  <si>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</si>
  <si>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</si>
  <si>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</si>
  <si>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</si>
  <si>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</si>
  <si>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</si>
  <si>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</si>
  <si>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</si>
  <si>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</si>
  <si>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</si>
  <si>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</si>
  <si>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</si>
  <si>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</si>
  <si>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</si>
  <si>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</si>
  <si>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</si>
  <si>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</si>
  <si>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</si>
  <si>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</si>
  <si>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</si>
  <si>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</si>
  <si>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</si>
  <si>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</si>
  <si>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</si>
  <si>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</si>
  <si>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</si>
  <si>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</si>
  <si>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</si>
  <si>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</si>
  <si>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</si>
  <si>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</si>
  <si>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</si>
  <si>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</si>
  <si>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</si>
  <si>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</si>
  <si>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</si>
  <si>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</si>
  <si>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</si>
  <si>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</si>
  <si>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</si>
  <si>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</si>
  <si>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</si>
  <si>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</si>
  <si>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</si>
  <si>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</si>
  <si>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</si>
  <si>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</si>
  <si>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</si>
  <si>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</si>
  <si>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</si>
  <si>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</si>
  <si>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</si>
  <si>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</si>
  <si>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</si>
  <si>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</si>
  <si>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</si>
  <si>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</si>
  <si>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</si>
  <si>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</si>
  <si>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</si>
  <si>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</si>
  <si>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</si>
  <si>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</si>
  <si>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</si>
  <si>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</si>
  <si>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</si>
  <si>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</si>
  <si>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</si>
  <si>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</si>
  <si>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</si>
  <si>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</si>
  <si>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</si>
  <si>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</si>
  <si>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</si>
  <si>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</si>
  <si>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</si>
  <si>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</si>
  <si>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</si>
  <si>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</si>
  <si>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</si>
  <si>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</si>
  <si>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</si>
  <si>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</si>
  <si>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</si>
  <si>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</si>
  <si>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</si>
  <si>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</si>
  <si>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</si>
  <si>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</si>
  <si>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</si>
  <si>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</si>
  <si>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</si>
  <si>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</si>
  <si>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</si>
  <si>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</si>
  <si>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</si>
  <si>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</si>
  <si>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</si>
  <si>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</si>
  <si>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</si>
  <si>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</si>
  <si>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</si>
  <si>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</si>
  <si>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</si>
  <si>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</si>
  <si>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</si>
  <si>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</si>
  <si>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</si>
  <si>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</si>
  <si>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</si>
  <si>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</si>
  <si>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</si>
  <si>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</si>
  <si>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</si>
  <si>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</si>
  <si>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</si>
  <si>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</si>
  <si>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</si>
  <si>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</si>
  <si>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(Building name, CTS No., Plot No., Survey No., Road., Locality/Village., District., Taluka., Pin Code - )</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</si>
  <si>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</si>
  <si>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</si>
  <si>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</si>
  <si>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</si>
  <si>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</si>
  <si>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</si>
  <si>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</si>
  <si>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</si>
  <si>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</si>
  <si>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</si>
  <si>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</si>
  <si>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</si>
  <si>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</si>
  <si>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</si>
  <si>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</si>
  <si>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</si>
  <si>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</si>
  <si>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</si>
  <si>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</si>
  <si>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</si>
  <si>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</si>
  <si>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</si>
  <si>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</si>
  <si>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</si>
  <si>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</si>
  <si>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</si>
  <si>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</si>
  <si>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</si>
  <si>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</si>
  <si>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</si>
  <si>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</si>
  <si>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</si>
  <si>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</si>
  <si>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</si>
  <si>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</si>
  <si>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</si>
  <si>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</si>
  <si>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</si>
  <si>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</si>
  <si>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</si>
  <si>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</si>
  <si>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</si>
  <si>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</si>
  <si>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</si>
  <si>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</si>
  <si>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</si>
  <si>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</si>
  <si>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</si>
  <si>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</si>
  <si>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</si>
  <si>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</si>
  <si>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</si>
  <si>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</si>
  <si>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</si>
  <si>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</si>
  <si>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</si>
  <si>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</si>
  <si>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</si>
  <si>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</si>
  <si>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</si>
  <si>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</si>
  <si>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</si>
  <si>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</si>
  <si>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</si>
  <si>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</si>
  <si>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</si>
  <si>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</si>
  <si>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</si>
  <si>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</si>
  <si>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</si>
  <si>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</si>
  <si>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</si>
  <si>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</si>
  <si>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</si>
  <si>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</si>
  <si>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</si>
  <si>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</si>
  <si>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</si>
  <si>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</si>
  <si>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</si>
  <si>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</si>
  <si>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</si>
  <si>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</si>
  <si>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</si>
  <si>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</si>
  <si>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</si>
  <si>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</si>
  <si>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</si>
  <si>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</si>
  <si>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</si>
  <si>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</si>
  <si>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</si>
  <si>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</si>
  <si>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</si>
  <si>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</si>
  <si>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</si>
  <si>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</si>
  <si>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</si>
  <si>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</si>
  <si>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</si>
  <si>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</si>
  <si>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</si>
  <si>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</si>
  <si>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</si>
  <si>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</si>
  <si>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</si>
  <si>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</si>
  <si>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</si>
  <si>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</si>
  <si>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</si>
  <si>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</si>
  <si>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</si>
  <si>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</si>
  <si>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</si>
  <si>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</si>
  <si>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</si>
  <si>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</si>
  <si>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</si>
  <si>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</si>
  <si>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</si>
  <si>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</si>
  <si>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</si>
  <si>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</si>
  <si>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</si>
  <si>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</si>
  <si>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</si>
  <si>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</si>
  <si>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</si>
  <si>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</si>
  <si>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</si>
  <si>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</si>
  <si>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</si>
  <si>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</si>
  <si>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</si>
  <si>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</si>
  <si>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</si>
  <si>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</si>
  <si>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</si>
  <si>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</si>
  <si>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</si>
  <si>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</si>
  <si>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</si>
  <si>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Aaradhya Parkwood 1, Survey No.92, 260(Pt) &amp; 85(Pt), near Thakur Mall, Western Express Highway, Mahajanwadi, Mahajanwadi, Dahisar East, Thane, Thane - 401107.</t>
  </si>
  <si>
    <t>https://goo.gl/maps/19yeRLJtgUKrMXwKA</t>
  </si>
  <si>
    <t>30M</t>
  </si>
  <si>
    <t xml:space="preserve">Open Plot </t>
  </si>
  <si>
    <t>Thakur Mall</t>
  </si>
  <si>
    <t xml:space="preserve"> Internal Road </t>
  </si>
  <si>
    <t>D B Ozone</t>
  </si>
  <si>
    <t>Refer Data</t>
  </si>
  <si>
    <t>2.9 KM from Dahisar Railway Station</t>
  </si>
  <si>
    <t>Man Vastucon LLP</t>
  </si>
  <si>
    <t>Aaradhya Parkwood 1</t>
  </si>
  <si>
    <t>MBMNP/NR/509/2022-23</t>
  </si>
  <si>
    <t xml:space="preserve">CC Details
Valid Up to: </t>
  </si>
  <si>
    <t xml:space="preserve">2B + G + 3P + 1st to 36th Floor </t>
  </si>
  <si>
    <t xml:space="preserve">Phase II - Tower 3 </t>
  </si>
  <si>
    <t>Construction work is in process at the time of Visit (labour found)</t>
  </si>
  <si>
    <t>16500 to 17500</t>
  </si>
  <si>
    <t>P51700046758</t>
  </si>
  <si>
    <t>Mira-Bhayandar Municipal Corporation</t>
  </si>
  <si>
    <t>As per RERA - 31/12/2028</t>
  </si>
  <si>
    <t>Jogging Track, Kids Pool, Garden, Fitness Centre, Recreational Area, Sky
Deck Seating, Floral Edge, Meditating Pod, Strolling Pathway, Barbecue
Zone, Steam Room, Sports Lounge, Toddlers Area, Miniplex, Library,
Café Seating, Senior Citizen Sit Out Space, Zen Garden, Multipurpose
Court, Party Lawn, etc.</t>
  </si>
  <si>
    <t>Other Plot</t>
  </si>
  <si>
    <t>12 M W Road</t>
  </si>
  <si>
    <t>1201, 12th Floor, Krushal Commercial Complex, above Shoppers Stop, GM Road, Chembur West, Kurla, Mumbai - 400089</t>
  </si>
  <si>
    <t>IndusInd Bank Ltd
IFSC Code - INDB0000152</t>
  </si>
  <si>
    <t>19.260931,72.87784</t>
  </si>
  <si>
    <t>About 0.65K form Matoshree Indirabai Baburao Sarnaik MBMC Hospital</t>
  </si>
  <si>
    <t>About 0.08KM from Singapore International School</t>
  </si>
  <si>
    <t>1. Approx. 0.70KM from Reliance SMART Bazaar.
2. Approx. 0.65KM from Central Mall.</t>
  </si>
  <si>
    <t>2.4KM from Dahisar Railway Station
3.9KM from Mira Road Railway Station</t>
  </si>
  <si>
    <t>MNP/NR/1745/2023-2024</t>
  </si>
  <si>
    <t>Phase II</t>
  </si>
  <si>
    <t>1BHK</t>
  </si>
  <si>
    <t>2BHK</t>
  </si>
  <si>
    <t>4th, 9th, 14th, 19th, 24th, 29th &amp; 34th Floor (Part Refuge Area)</t>
  </si>
  <si>
    <t>Refuge Area</t>
  </si>
  <si>
    <t>36th Floor For Recreational Activity</t>
  </si>
  <si>
    <t>Not Provided</t>
  </si>
  <si>
    <t xml:space="preserve">As per RERA Site Flats = 546  </t>
  </si>
  <si>
    <t>Flats = 546</t>
  </si>
  <si>
    <t>Tower No. 3 (Clove)</t>
  </si>
  <si>
    <t>1st &amp; 2nd Basement, Ground, 1st &amp; 2nd Podium Floors For Parking</t>
  </si>
  <si>
    <t>Top Podium Floor For Amenities</t>
  </si>
  <si>
    <t>1st to 3rd, 5th to 8th, 10th to 13th, 15th to 18th, 20th to 23rd, 25th to 28th, 30th to 33rd &amp; 35th Floor For Residential</t>
  </si>
  <si>
    <t>4th, 9th, 14th, 19th, 24th, 29th &amp; 34th Floor For Residential (Part Refuge Area)</t>
  </si>
  <si>
    <t>2.5BHK</t>
  </si>
  <si>
    <t>Tower No. 4 (Dion)</t>
  </si>
  <si>
    <t>Check for Environmental Clearance Certificate and Fire Noc.</t>
  </si>
  <si>
    <t xml:space="preserve">We have updated Approved Plans and CC for Tower No. 3(Clove) &amp; Tower No. 4(Dion) (On 04/02/2025).
</t>
  </si>
  <si>
    <t>As per RERA Arch letter</t>
  </si>
  <si>
    <t>Phase II - Tower 3 = 2B + G + 3P + 1st to 36th Floor 
Phase II - Tower 4 = 2B + G + 3P + 1st to 36th Floor
BUA = 71534.80 Sqmt</t>
  </si>
  <si>
    <t xml:space="preserve">We considered Gross carpet area = Net carpet + Enclose balcony.
</t>
  </si>
  <si>
    <t>Mr. Rajesh (Sales) 9951474110</t>
  </si>
  <si>
    <t xml:space="preserve">Phase II - Tower 4 </t>
  </si>
  <si>
    <t>04/07/2025 @ 03:42 PM</t>
  </si>
  <si>
    <t>Mr. Suraj Khare</t>
  </si>
  <si>
    <t>Mr. Ranjan Sharma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</si>
</sst>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6"/>
      <color rgb="FFFF0000"/>
      <name val="Times New Roman"/>
      <family val="1"/>
    </font>
    <font>
      <b/>
      <sz val="11"/>
      <color rgb="FF000000"/>
      <name val="Calibri"/>
      <family val="2"/>
    </font>
    <font>
      <b/>
      <sz val="9"/>
      <color indexed="81"/>
      <name val="Tahoma"/>
      <family val="2"/>
    </font>
    <font>
      <sz val="9"/>
      <color indexed="81"/>
      <name val="Tahoma"/>
      <family val="2"/>
    </font>
    <font>
      <u/>
      <sz val="11"/>
      <color theme="10"/>
      <name val="Calibri"/>
      <family val="2"/>
    </font>
    <font>
      <u/>
      <sz val="14"/>
      <color theme="10"/>
      <name val="Calibri"/>
      <family val="2"/>
    </font>
    <font>
      <sz val="14"/>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6" fillId="0" borderId="0" applyNumberFormat="0" applyFill="0" applyBorder="0" applyAlignment="0" applyProtection="0"/>
  </cellStyleXfs>
  <cellXfs count="189">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1" fontId="4" fillId="4" borderId="1" xfId="1" applyNumberFormat="1" applyFont="1" applyFill="1" applyBorder="1" applyAlignment="1" applyProtection="1">
      <alignment horizontal="center" vertical="center" wrapText="1"/>
      <protection hidden="1"/>
    </xf>
    <xf numFmtId="14" fontId="3" fillId="0" borderId="0" xfId="0" applyNumberFormat="1" applyFont="1" applyAlignment="1">
      <alignment vertical="top"/>
    </xf>
    <xf numFmtId="2" fontId="3" fillId="0" borderId="0" xfId="0" applyNumberFormat="1" applyFont="1" applyAlignment="1">
      <alignment vertical="top"/>
    </xf>
    <xf numFmtId="14" fontId="4" fillId="4" borderId="1" xfId="0" applyNumberFormat="1" applyFont="1" applyFill="1" applyBorder="1" applyAlignment="1">
      <alignment horizontal="center" vertical="top" wrapText="1"/>
    </xf>
    <xf numFmtId="1" fontId="8" fillId="0" borderId="1" xfId="1" applyNumberFormat="1" applyFont="1" applyBorder="1" applyAlignment="1">
      <alignment horizontal="center" vertical="top" wrapText="1"/>
    </xf>
    <xf numFmtId="0" fontId="22" fillId="0" borderId="0" xfId="0" applyFont="1" applyAlignment="1">
      <alignment vertical="top"/>
    </xf>
    <xf numFmtId="14" fontId="3" fillId="4" borderId="1" xfId="0" applyNumberFormat="1" applyFont="1" applyFill="1" applyBorder="1" applyAlignment="1">
      <alignment horizontal="center"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3" fillId="4" borderId="1" xfId="0" applyFont="1" applyFill="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0" fontId="4" fillId="0" borderId="1" xfId="0" applyFont="1" applyBorder="1" applyAlignment="1">
      <alignment horizontal="left" vertical="top" wrapText="1"/>
    </xf>
    <xf numFmtId="0" fontId="3" fillId="4" borderId="1" xfId="0" applyFont="1" applyFill="1" applyBorder="1" applyAlignment="1">
      <alignment horizontal="left" vertical="top" wrapText="1"/>
    </xf>
    <xf numFmtId="0" fontId="3" fillId="0" borderId="1" xfId="0" applyFont="1" applyBorder="1" applyAlignment="1">
      <alignment horizontal="left" vertical="top" wrapText="1"/>
    </xf>
    <xf numFmtId="0" fontId="4" fillId="4" borderId="3"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4" fontId="3" fillId="4" borderId="1" xfId="0" applyNumberFormat="1" applyFont="1" applyFill="1" applyBorder="1" applyAlignment="1">
      <alignment horizontal="left" vertical="top" wrapText="1"/>
    </xf>
    <xf numFmtId="0" fontId="4" fillId="4" borderId="0" xfId="0" applyFont="1" applyFill="1" applyAlignment="1">
      <alignment horizontal="center" vertical="top" wrapText="1"/>
    </xf>
    <xf numFmtId="0" fontId="2" fillId="2" borderId="1" xfId="0" applyFont="1" applyFill="1" applyBorder="1" applyAlignment="1">
      <alignment horizontal="center" vertical="top"/>
    </xf>
    <xf numFmtId="0" fontId="2" fillId="4" borderId="1" xfId="0"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3" fillId="4" borderId="5" xfId="0" applyFont="1" applyFill="1" applyBorder="1" applyAlignment="1">
      <alignment horizontal="left" vertical="top" wrapText="1"/>
    </xf>
    <xf numFmtId="0" fontId="9" fillId="4" borderId="2"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17" fontId="3" fillId="4" borderId="1" xfId="0" applyNumberFormat="1"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1" fontId="4" fillId="4" borderId="1" xfId="0" applyNumberFormat="1" applyFont="1" applyFill="1" applyBorder="1" applyAlignment="1">
      <alignment horizontal="left" vertical="top" wrapText="1"/>
    </xf>
    <xf numFmtId="14" fontId="4" fillId="4" borderId="2"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9" fontId="2" fillId="4" borderId="1" xfId="1" applyNumberFormat="1" applyFont="1" applyFill="1" applyBorder="1" applyAlignment="1" applyProtection="1">
      <alignment horizontal="left" vertical="top"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164" fontId="4" fillId="4" borderId="1" xfId="0" applyNumberFormat="1" applyFont="1" applyFill="1" applyBorder="1" applyAlignment="1">
      <alignment horizontal="left" vertical="top" wrapText="1"/>
    </xf>
    <xf numFmtId="0" fontId="27" fillId="4" borderId="1" xfId="2" applyFont="1" applyFill="1" applyBorder="1" applyAlignment="1">
      <alignment horizontal="left" vertical="top" wrapText="1"/>
    </xf>
    <xf numFmtId="0" fontId="28" fillId="4" borderId="1" xfId="0" applyFont="1" applyFill="1" applyBorder="1" applyAlignment="1">
      <alignment horizontal="left" vertical="top" wrapText="1"/>
    </xf>
    <xf numFmtId="0" fontId="2" fillId="2" borderId="1" xfId="0" applyFont="1" applyFill="1" applyBorder="1" applyAlignment="1">
      <alignment horizontal="center" vertical="top" wrapText="1"/>
    </xf>
    <xf numFmtId="0" fontId="4" fillId="4" borderId="1" xfId="0" applyFont="1" applyFill="1" applyBorder="1" applyAlignment="1">
      <alignment horizontal="left" vertical="top"/>
    </xf>
    <xf numFmtId="0" fontId="4" fillId="0" borderId="1" xfId="0" applyFont="1" applyBorder="1" applyAlignment="1">
      <alignment horizontal="center"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3</xdr:col>
      <xdr:colOff>1030940</xdr:colOff>
      <xdr:row>251</xdr:row>
      <xdr:rowOff>67234</xdr:rowOff>
    </xdr:from>
    <xdr:to>
      <xdr:col>7</xdr:col>
      <xdr:colOff>350488</xdr:colOff>
      <xdr:row>278</xdr:row>
      <xdr:rowOff>98831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4560793" y="67862822"/>
          <a:ext cx="4026019" cy="6990450"/>
        </a:xfrm>
        <a:prstGeom prst="rect">
          <a:avLst/>
        </a:prstGeom>
        <a:ln>
          <a:solidFill>
            <a:schemeClr val="tx1"/>
          </a:solidFill>
        </a:ln>
      </xdr:spPr>
    </xdr:pic>
    <xdr:clientData/>
  </xdr:twoCellAnchor>
  <xdr:twoCellAnchor>
    <xdr:from>
      <xdr:col>4</xdr:col>
      <xdr:colOff>944649</xdr:colOff>
      <xdr:row>254</xdr:row>
      <xdr:rowOff>39779</xdr:rowOff>
    </xdr:from>
    <xdr:to>
      <xdr:col>6</xdr:col>
      <xdr:colOff>80675</xdr:colOff>
      <xdr:row>259</xdr:row>
      <xdr:rowOff>151277</xdr:rowOff>
    </xdr:to>
    <xdr:sp macro="" textlink="">
      <xdr:nvSpPr>
        <xdr:cNvPr id="8" name="Rectangle 7">
          <a:extLst>
            <a:ext uri="{FF2B5EF4-FFF2-40B4-BE49-F238E27FC236}">
              <a16:creationId xmlns:a16="http://schemas.microsoft.com/office/drawing/2014/main" id="{00000000-0008-0000-0000-000008000000}"/>
            </a:ext>
          </a:extLst>
        </xdr:cNvPr>
        <xdr:cNvSpPr/>
      </xdr:nvSpPr>
      <xdr:spPr>
        <a:xfrm>
          <a:off x="5651120" y="68608573"/>
          <a:ext cx="1489261" cy="14001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1127865</xdr:colOff>
      <xdr:row>259</xdr:row>
      <xdr:rowOff>257173</xdr:rowOff>
    </xdr:from>
    <xdr:to>
      <xdr:col>6</xdr:col>
      <xdr:colOff>277899</xdr:colOff>
      <xdr:row>265</xdr:row>
      <xdr:rowOff>110937</xdr:rowOff>
    </xdr:to>
    <xdr:sp macro="" textlink="">
      <xdr:nvSpPr>
        <xdr:cNvPr id="9" name="Rectangle 8">
          <a:extLst>
            <a:ext uri="{FF2B5EF4-FFF2-40B4-BE49-F238E27FC236}">
              <a16:creationId xmlns:a16="http://schemas.microsoft.com/office/drawing/2014/main" id="{00000000-0008-0000-0000-000009000000}"/>
            </a:ext>
          </a:extLst>
        </xdr:cNvPr>
        <xdr:cNvSpPr/>
      </xdr:nvSpPr>
      <xdr:spPr>
        <a:xfrm>
          <a:off x="5834336" y="70114644"/>
          <a:ext cx="1503269" cy="14001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oneCellAnchor>
    <xdr:from>
      <xdr:col>6</xdr:col>
      <xdr:colOff>192734</xdr:colOff>
      <xdr:row>256</xdr:row>
      <xdr:rowOff>101972</xdr:rowOff>
    </xdr:from>
    <xdr:ext cx="659989" cy="264560"/>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7252440" y="69186237"/>
          <a:ext cx="659989" cy="264560"/>
        </a:xfrm>
        <a:prstGeom prst="rect">
          <a:avLst/>
        </a:prstGeom>
        <a:solidFill>
          <a:sysClr val="window" lastClr="FFFFFF"/>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Tower</a:t>
          </a:r>
          <a:r>
            <a:rPr lang="en-IN" sz="1100" b="1" baseline="0"/>
            <a:t> 4</a:t>
          </a:r>
          <a:endParaRPr lang="en-IN" sz="1100" b="1"/>
        </a:p>
      </xdr:txBody>
    </xdr:sp>
    <xdr:clientData/>
  </xdr:oneCellAnchor>
  <xdr:oneCellAnchor>
    <xdr:from>
      <xdr:col>6</xdr:col>
      <xdr:colOff>333929</xdr:colOff>
      <xdr:row>261</xdr:row>
      <xdr:rowOff>253812</xdr:rowOff>
    </xdr:from>
    <xdr:ext cx="659989" cy="2645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7393635" y="70626753"/>
          <a:ext cx="659989" cy="264560"/>
        </a:xfrm>
        <a:prstGeom prst="rect">
          <a:avLst/>
        </a:prstGeom>
        <a:solidFill>
          <a:sysClr val="window" lastClr="FFFFFF"/>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Tower</a:t>
          </a:r>
          <a:r>
            <a:rPr lang="en-IN" sz="1100" b="1" baseline="0"/>
            <a:t> 3</a:t>
          </a:r>
          <a:endParaRPr lang="en-IN" sz="1100" b="1"/>
        </a:p>
      </xdr:txBody>
    </xdr:sp>
    <xdr:clientData/>
  </xdr:oneCellAnchor>
  <xdr:twoCellAnchor>
    <xdr:from>
      <xdr:col>1</xdr:col>
      <xdr:colOff>1103219</xdr:colOff>
      <xdr:row>300</xdr:row>
      <xdr:rowOff>152392</xdr:rowOff>
    </xdr:from>
    <xdr:to>
      <xdr:col>5</xdr:col>
      <xdr:colOff>1147482</xdr:colOff>
      <xdr:row>327</xdr:row>
      <xdr:rowOff>45047</xdr:rowOff>
    </xdr:to>
    <xdr:grpSp>
      <xdr:nvGrpSpPr>
        <xdr:cNvPr id="29" name="Group 28">
          <a:extLst>
            <a:ext uri="{FF2B5EF4-FFF2-40B4-BE49-F238E27FC236}">
              <a16:creationId xmlns:a16="http://schemas.microsoft.com/office/drawing/2014/main" id="{6AAE0954-7D79-61B1-31BF-67AE643DC6B8}"/>
            </a:ext>
          </a:extLst>
        </xdr:cNvPr>
        <xdr:cNvGrpSpPr/>
      </xdr:nvGrpSpPr>
      <xdr:grpSpPr>
        <a:xfrm>
          <a:off x="2304490" y="82053945"/>
          <a:ext cx="4849345" cy="7154067"/>
          <a:chOff x="2026584" y="81946377"/>
          <a:chExt cx="5135426" cy="7932839"/>
        </a:xfrm>
      </xdr:grpSpPr>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026584" y="81946377"/>
            <a:ext cx="5135426" cy="4128089"/>
          </a:xfrm>
          <a:prstGeom prst="rect">
            <a:avLst/>
          </a:prstGeom>
          <a:ln>
            <a:solidFill>
              <a:schemeClr val="tx1"/>
            </a:solidFill>
          </a:ln>
        </xdr:spPr>
      </xdr:pic>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153782" y="86194334"/>
            <a:ext cx="4777671" cy="3684882"/>
          </a:xfrm>
          <a:prstGeom prst="rect">
            <a:avLst/>
          </a:prstGeom>
          <a:ln>
            <a:solidFill>
              <a:schemeClr val="tx1"/>
            </a:solidFill>
          </a:ln>
        </xdr:spPr>
      </xdr:pic>
    </xdr:grpSp>
    <xdr:clientData/>
  </xdr:twoCellAnchor>
  <xdr:twoCellAnchor editAs="oneCell">
    <xdr:from>
      <xdr:col>8</xdr:col>
      <xdr:colOff>347383</xdr:colOff>
      <xdr:row>87</xdr:row>
      <xdr:rowOff>224118</xdr:rowOff>
    </xdr:from>
    <xdr:to>
      <xdr:col>22</xdr:col>
      <xdr:colOff>177249</xdr:colOff>
      <xdr:row>105</xdr:row>
      <xdr:rowOff>122171</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9760324" y="33449559"/>
          <a:ext cx="9431066" cy="4201111"/>
        </a:xfrm>
        <a:prstGeom prst="rect">
          <a:avLst/>
        </a:prstGeom>
      </xdr:spPr>
    </xdr:pic>
    <xdr:clientData/>
  </xdr:twoCellAnchor>
  <xdr:twoCellAnchor editAs="oneCell">
    <xdr:from>
      <xdr:col>8</xdr:col>
      <xdr:colOff>257735</xdr:colOff>
      <xdr:row>47</xdr:row>
      <xdr:rowOff>246529</xdr:rowOff>
    </xdr:from>
    <xdr:to>
      <xdr:col>13</xdr:col>
      <xdr:colOff>401526</xdr:colOff>
      <xdr:row>55</xdr:row>
      <xdr:rowOff>326200</xdr:rowOff>
    </xdr:to>
    <xdr:pic>
      <xdr:nvPicPr>
        <xdr:cNvPr id="2" name="Picture 1">
          <a:extLst>
            <a:ext uri="{FF2B5EF4-FFF2-40B4-BE49-F238E27FC236}">
              <a16:creationId xmlns:a16="http://schemas.microsoft.com/office/drawing/2014/main" id="{0C3FDA0F-D0D2-406D-970E-706381DDC3B4}"/>
            </a:ext>
          </a:extLst>
        </xdr:cNvPr>
        <xdr:cNvPicPr>
          <a:picLocks noChangeAspect="1"/>
        </xdr:cNvPicPr>
      </xdr:nvPicPr>
      <xdr:blipFill>
        <a:blip xmlns:r="http://schemas.openxmlformats.org/officeDocument/2006/relationships" r:embed="rId5"/>
        <a:stretch>
          <a:fillRect/>
        </a:stretch>
      </xdr:blipFill>
      <xdr:spPr>
        <a:xfrm>
          <a:off x="9670676" y="20103353"/>
          <a:ext cx="6114286" cy="3609524"/>
        </a:xfrm>
        <a:prstGeom prst="rect">
          <a:avLst/>
        </a:prstGeom>
        <a:ln>
          <a:solidFill>
            <a:schemeClr val="tx1"/>
          </a:solidFill>
        </a:ln>
      </xdr:spPr>
    </xdr:pic>
    <xdr:clientData/>
  </xdr:twoCellAnchor>
  <xdr:twoCellAnchor editAs="oneCell">
    <xdr:from>
      <xdr:col>8</xdr:col>
      <xdr:colOff>257735</xdr:colOff>
      <xdr:row>45</xdr:row>
      <xdr:rowOff>190501</xdr:rowOff>
    </xdr:from>
    <xdr:to>
      <xdr:col>14</xdr:col>
      <xdr:colOff>15456</xdr:colOff>
      <xdr:row>47</xdr:row>
      <xdr:rowOff>160744</xdr:rowOff>
    </xdr:to>
    <xdr:pic>
      <xdr:nvPicPr>
        <xdr:cNvPr id="3" name="Picture 2">
          <a:extLst>
            <a:ext uri="{FF2B5EF4-FFF2-40B4-BE49-F238E27FC236}">
              <a16:creationId xmlns:a16="http://schemas.microsoft.com/office/drawing/2014/main" id="{D4E4F87C-681B-4395-A7C3-BE00F9D9F662}"/>
            </a:ext>
          </a:extLst>
        </xdr:cNvPr>
        <xdr:cNvPicPr>
          <a:picLocks noChangeAspect="1"/>
        </xdr:cNvPicPr>
      </xdr:nvPicPr>
      <xdr:blipFill>
        <a:blip xmlns:r="http://schemas.openxmlformats.org/officeDocument/2006/relationships" r:embed="rId6"/>
        <a:stretch>
          <a:fillRect/>
        </a:stretch>
      </xdr:blipFill>
      <xdr:spPr>
        <a:xfrm>
          <a:off x="9670676" y="19531854"/>
          <a:ext cx="6333333" cy="485714"/>
        </a:xfrm>
        <a:prstGeom prst="rect">
          <a:avLst/>
        </a:prstGeom>
        <a:ln>
          <a:solidFill>
            <a:schemeClr val="tx1"/>
          </a:solidFill>
        </a:ln>
      </xdr:spPr>
    </xdr:pic>
    <xdr:clientData/>
  </xdr:twoCellAnchor>
  <xdr:twoCellAnchor editAs="oneCell">
    <xdr:from>
      <xdr:col>1</xdr:col>
      <xdr:colOff>336177</xdr:colOff>
      <xdr:row>251</xdr:row>
      <xdr:rowOff>78443</xdr:rowOff>
    </xdr:from>
    <xdr:to>
      <xdr:col>3</xdr:col>
      <xdr:colOff>699875</xdr:colOff>
      <xdr:row>264</xdr:row>
      <xdr:rowOff>81551</xdr:rowOff>
    </xdr:to>
    <xdr:pic>
      <xdr:nvPicPr>
        <xdr:cNvPr id="46" name="Picture 45">
          <a:extLst>
            <a:ext uri="{FF2B5EF4-FFF2-40B4-BE49-F238E27FC236}">
              <a16:creationId xmlns:a16="http://schemas.microsoft.com/office/drawing/2014/main" id="{02FB026D-BC5D-4801-8165-2D2AE90D63BA}"/>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1512795" y="67874031"/>
          <a:ext cx="2716933" cy="3353667"/>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8</xdr:col>
      <xdr:colOff>212912</xdr:colOff>
      <xdr:row>39</xdr:row>
      <xdr:rowOff>179295</xdr:rowOff>
    </xdr:from>
    <xdr:to>
      <xdr:col>10</xdr:col>
      <xdr:colOff>545276</xdr:colOff>
      <xdr:row>45</xdr:row>
      <xdr:rowOff>51852</xdr:rowOff>
    </xdr:to>
    <xdr:pic>
      <xdr:nvPicPr>
        <xdr:cNvPr id="4" name="Picture 3">
          <a:extLst>
            <a:ext uri="{FF2B5EF4-FFF2-40B4-BE49-F238E27FC236}">
              <a16:creationId xmlns:a16="http://schemas.microsoft.com/office/drawing/2014/main" id="{278DA213-45DD-4DDA-8AAE-C9EA0F23012F}"/>
            </a:ext>
          </a:extLst>
        </xdr:cNvPr>
        <xdr:cNvPicPr>
          <a:picLocks noChangeAspect="1"/>
        </xdr:cNvPicPr>
      </xdr:nvPicPr>
      <xdr:blipFill>
        <a:blip xmlns:r="http://schemas.openxmlformats.org/officeDocument/2006/relationships" r:embed="rId8"/>
        <a:stretch>
          <a:fillRect/>
        </a:stretch>
      </xdr:blipFill>
      <xdr:spPr>
        <a:xfrm>
          <a:off x="9625853" y="17570824"/>
          <a:ext cx="3600000" cy="1822380"/>
        </a:xfrm>
        <a:prstGeom prst="rect">
          <a:avLst/>
        </a:prstGeom>
        <a:ln>
          <a:solidFill>
            <a:schemeClr val="tx1"/>
          </a:solidFill>
        </a:ln>
      </xdr:spPr>
    </xdr:pic>
    <xdr:clientData/>
  </xdr:twoCellAnchor>
  <xdr:twoCellAnchor>
    <xdr:from>
      <xdr:col>8</xdr:col>
      <xdr:colOff>1754841</xdr:colOff>
      <xdr:row>203</xdr:row>
      <xdr:rowOff>379982</xdr:rowOff>
    </xdr:from>
    <xdr:to>
      <xdr:col>22</xdr:col>
      <xdr:colOff>433057</xdr:colOff>
      <xdr:row>237</xdr:row>
      <xdr:rowOff>152197</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11365006" y="55719111"/>
          <a:ext cx="8602145" cy="9391345"/>
          <a:chOff x="335188" y="55778399"/>
          <a:chExt cx="8429575" cy="8998282"/>
        </a:xfrm>
      </xdr:grpSpPr>
      <xdr:pic>
        <xdr:nvPicPr>
          <xdr:cNvPr id="23" name="Picture 22" descr="https://vsjcllp.vsjadon.com/upload/insp-232550-1525.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6027777" y="61119080"/>
            <a:ext cx="2736986" cy="365311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32550-847.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678248" y="55778399"/>
            <a:ext cx="3880298" cy="51791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32550-862.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4686298" y="55785125"/>
            <a:ext cx="3880298" cy="51791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32550-931.jpg">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3179240" y="61116840"/>
            <a:ext cx="2736986" cy="365311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https://vsjcllp.vsjadon.com/upload/insp-232550-845.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335188" y="61123562"/>
            <a:ext cx="2736986" cy="365311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1004047</xdr:colOff>
      <xdr:row>206</xdr:row>
      <xdr:rowOff>62753</xdr:rowOff>
    </xdr:from>
    <xdr:to>
      <xdr:col>6</xdr:col>
      <xdr:colOff>905434</xdr:colOff>
      <xdr:row>245</xdr:row>
      <xdr:rowOff>188259</xdr:rowOff>
    </xdr:to>
    <xdr:grpSp>
      <xdr:nvGrpSpPr>
        <xdr:cNvPr id="6" name="Group 5">
          <a:extLst>
            <a:ext uri="{FF2B5EF4-FFF2-40B4-BE49-F238E27FC236}">
              <a16:creationId xmlns:a16="http://schemas.microsoft.com/office/drawing/2014/main" id="{62800C06-1AA7-1742-30A2-B5CD01BC0661}"/>
            </a:ext>
          </a:extLst>
        </xdr:cNvPr>
        <xdr:cNvGrpSpPr/>
      </xdr:nvGrpSpPr>
      <xdr:grpSpPr>
        <a:xfrm>
          <a:off x="1004047" y="56683835"/>
          <a:ext cx="7109011" cy="10614212"/>
          <a:chOff x="624463" y="299231"/>
          <a:chExt cx="5442103" cy="8384234"/>
        </a:xfrm>
      </xdr:grpSpPr>
      <xdr:grpSp>
        <xdr:nvGrpSpPr>
          <xdr:cNvPr id="12" name="Group 11">
            <a:extLst>
              <a:ext uri="{FF2B5EF4-FFF2-40B4-BE49-F238E27FC236}">
                <a16:creationId xmlns:a16="http://schemas.microsoft.com/office/drawing/2014/main" id="{B0D12E39-C2BD-C18C-0FDD-7F45870532EF}"/>
              </a:ext>
            </a:extLst>
          </xdr:cNvPr>
          <xdr:cNvGrpSpPr/>
        </xdr:nvGrpSpPr>
        <xdr:grpSpPr>
          <a:xfrm>
            <a:off x="729463" y="299231"/>
            <a:ext cx="5232103" cy="3360001"/>
            <a:chOff x="716897" y="299231"/>
            <a:chExt cx="5232103" cy="3360001"/>
          </a:xfrm>
        </xdr:grpSpPr>
        <xdr:pic>
          <xdr:nvPicPr>
            <xdr:cNvPr id="22" name="Picture 21">
              <a:extLst>
                <a:ext uri="{FF2B5EF4-FFF2-40B4-BE49-F238E27FC236}">
                  <a16:creationId xmlns:a16="http://schemas.microsoft.com/office/drawing/2014/main" id="{D09B4041-AC7C-7446-7F79-6512746E143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rot="5400000">
              <a:off x="296897" y="719232"/>
              <a:ext cx="3360000" cy="2520000"/>
            </a:xfrm>
            <a:prstGeom prst="rect">
              <a:avLst/>
            </a:prstGeom>
            <a:ln>
              <a:solidFill>
                <a:schemeClr val="tx1"/>
              </a:solidFill>
            </a:ln>
          </xdr:spPr>
        </xdr:pic>
        <xdr:pic>
          <xdr:nvPicPr>
            <xdr:cNvPr id="28" name="Picture 27">
              <a:extLst>
                <a:ext uri="{FF2B5EF4-FFF2-40B4-BE49-F238E27FC236}">
                  <a16:creationId xmlns:a16="http://schemas.microsoft.com/office/drawing/2014/main" id="{AF6CB68B-0D91-5221-8363-3865961C881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rot="5400000">
              <a:off x="3009000" y="719231"/>
              <a:ext cx="3360000" cy="2520000"/>
            </a:xfrm>
            <a:prstGeom prst="rect">
              <a:avLst/>
            </a:prstGeom>
            <a:ln>
              <a:solidFill>
                <a:schemeClr val="tx1"/>
              </a:solidFill>
            </a:ln>
          </xdr:spPr>
        </xdr:pic>
      </xdr:grpSp>
      <xdr:grpSp>
        <xdr:nvGrpSpPr>
          <xdr:cNvPr id="13" name="Group 12">
            <a:extLst>
              <a:ext uri="{FF2B5EF4-FFF2-40B4-BE49-F238E27FC236}">
                <a16:creationId xmlns:a16="http://schemas.microsoft.com/office/drawing/2014/main" id="{5C974442-632E-3B98-B81C-17ECE88B6790}"/>
              </a:ext>
            </a:extLst>
          </xdr:cNvPr>
          <xdr:cNvGrpSpPr/>
        </xdr:nvGrpSpPr>
        <xdr:grpSpPr>
          <a:xfrm>
            <a:off x="624463" y="3815988"/>
            <a:ext cx="5442103" cy="2520000"/>
            <a:chOff x="624463" y="3815988"/>
            <a:chExt cx="5442103" cy="2520000"/>
          </a:xfrm>
        </xdr:grpSpPr>
        <xdr:pic>
          <xdr:nvPicPr>
            <xdr:cNvPr id="20" name="Picture 19">
              <a:extLst>
                <a:ext uri="{FF2B5EF4-FFF2-40B4-BE49-F238E27FC236}">
                  <a16:creationId xmlns:a16="http://schemas.microsoft.com/office/drawing/2014/main" id="{67CFCF50-77A9-E9AD-7427-A448923A490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5400000">
              <a:off x="309463" y="4130988"/>
              <a:ext cx="2520000" cy="1890000"/>
            </a:xfrm>
            <a:prstGeom prst="rect">
              <a:avLst/>
            </a:prstGeom>
            <a:ln>
              <a:solidFill>
                <a:schemeClr val="tx1"/>
              </a:solidFill>
            </a:ln>
          </xdr:spPr>
        </xdr:pic>
        <xdr:pic>
          <xdr:nvPicPr>
            <xdr:cNvPr id="21" name="Picture 20">
              <a:extLst>
                <a:ext uri="{FF2B5EF4-FFF2-40B4-BE49-F238E27FC236}">
                  <a16:creationId xmlns:a16="http://schemas.microsoft.com/office/drawing/2014/main" id="{DAAD36BF-E36B-F242-48F1-8F1AFE244E75}"/>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706566" y="3815988"/>
              <a:ext cx="3360000" cy="2520000"/>
            </a:xfrm>
            <a:prstGeom prst="rect">
              <a:avLst/>
            </a:prstGeom>
            <a:ln>
              <a:solidFill>
                <a:schemeClr val="tx1"/>
              </a:solidFill>
            </a:ln>
          </xdr:spPr>
        </xdr:pic>
      </xdr:grpSp>
      <xdr:grpSp>
        <xdr:nvGrpSpPr>
          <xdr:cNvPr id="14" name="Group 13">
            <a:extLst>
              <a:ext uri="{FF2B5EF4-FFF2-40B4-BE49-F238E27FC236}">
                <a16:creationId xmlns:a16="http://schemas.microsoft.com/office/drawing/2014/main" id="{AFA32320-7688-F910-A640-DA96586F69AF}"/>
              </a:ext>
            </a:extLst>
          </xdr:cNvPr>
          <xdr:cNvGrpSpPr/>
        </xdr:nvGrpSpPr>
        <xdr:grpSpPr>
          <a:xfrm>
            <a:off x="1629463" y="6523465"/>
            <a:ext cx="3432103" cy="2160000"/>
            <a:chOff x="894463" y="6523465"/>
            <a:chExt cx="3432103" cy="2160000"/>
          </a:xfrm>
        </xdr:grpSpPr>
        <xdr:pic>
          <xdr:nvPicPr>
            <xdr:cNvPr id="15" name="Picture 14">
              <a:extLst>
                <a:ext uri="{FF2B5EF4-FFF2-40B4-BE49-F238E27FC236}">
                  <a16:creationId xmlns:a16="http://schemas.microsoft.com/office/drawing/2014/main" id="{E2263413-A0EF-EF79-D869-40CCFD8753A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rot="5400000">
              <a:off x="2436566" y="6793465"/>
              <a:ext cx="2160000" cy="1620000"/>
            </a:xfrm>
            <a:prstGeom prst="rect">
              <a:avLst/>
            </a:prstGeom>
            <a:ln>
              <a:solidFill>
                <a:schemeClr val="tx1"/>
              </a:solidFill>
            </a:ln>
          </xdr:spPr>
        </xdr:pic>
        <xdr:pic>
          <xdr:nvPicPr>
            <xdr:cNvPr id="16" name="Picture 15">
              <a:extLst>
                <a:ext uri="{FF2B5EF4-FFF2-40B4-BE49-F238E27FC236}">
                  <a16:creationId xmlns:a16="http://schemas.microsoft.com/office/drawing/2014/main" id="{4D7B084A-A332-BDD0-BA75-CCB6E1DCBA8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rot="16200000">
              <a:off x="624463" y="6793465"/>
              <a:ext cx="2160000" cy="1620000"/>
            </a:xfrm>
            <a:prstGeom prst="rect">
              <a:avLst/>
            </a:prstGeom>
            <a:ln>
              <a:solidFill>
                <a:schemeClr val="tx1"/>
              </a:solidFill>
            </a:ln>
          </xdr:spPr>
        </xdr:pic>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19yeRLJtgUKrMXwK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41"/>
  <sheetViews>
    <sheetView tabSelected="1" view="pageBreakPreview" zoomScale="85" zoomScaleNormal="85" zoomScaleSheetLayoutView="85" zoomScalePageLayoutView="70" workbookViewId="0">
      <selection activeCell="G4" sqref="G4:H4"/>
    </sheetView>
  </sheetViews>
  <sheetFormatPr defaultColWidth="9.109375" defaultRowHeight="17.100000000000001" customHeight="1" x14ac:dyDescent="0.3"/>
  <cols>
    <col min="1" max="7" width="17.5546875" style="1" customWidth="1"/>
    <col min="8" max="8" width="17.5546875" style="4" customWidth="1"/>
    <col min="9" max="9" width="33.88671875" style="1" customWidth="1"/>
    <col min="10" max="11" width="15.5546875" style="1" bestFit="1" customWidth="1"/>
    <col min="12" max="12" width="15.6640625" style="1" bestFit="1" customWidth="1"/>
    <col min="13" max="19" width="9.109375" style="1"/>
    <col min="20" max="22" width="0" style="1" hidden="1" customWidth="1"/>
    <col min="23" max="25" width="9.109375" style="1"/>
    <col min="26" max="26" width="7.88671875" style="1" customWidth="1"/>
    <col min="27" max="16384" width="9.109375" style="1"/>
  </cols>
  <sheetData>
    <row r="1" spans="1:12" ht="21" x14ac:dyDescent="0.3">
      <c r="A1" s="88" t="s">
        <v>38</v>
      </c>
      <c r="B1" s="89"/>
      <c r="C1" s="89"/>
      <c r="D1" s="89"/>
      <c r="E1" s="89"/>
      <c r="F1" s="89"/>
      <c r="G1" s="89"/>
      <c r="H1" s="90"/>
    </row>
    <row r="2" spans="1:12" ht="42" customHeight="1" x14ac:dyDescent="0.3">
      <c r="A2" s="105" t="s">
        <v>10</v>
      </c>
      <c r="B2" s="105"/>
      <c r="C2" s="91" t="s">
        <v>86</v>
      </c>
      <c r="D2" s="91"/>
      <c r="E2" s="105" t="s">
        <v>12</v>
      </c>
      <c r="F2" s="105"/>
      <c r="G2" s="110">
        <v>45840</v>
      </c>
      <c r="H2" s="106"/>
      <c r="I2" s="73"/>
      <c r="J2" s="111"/>
      <c r="K2" s="111"/>
      <c r="L2" s="73"/>
    </row>
    <row r="3" spans="1:12" ht="39.75" customHeight="1" x14ac:dyDescent="0.3">
      <c r="A3" s="105" t="s">
        <v>39</v>
      </c>
      <c r="B3" s="105"/>
      <c r="C3" s="113" t="s">
        <v>317</v>
      </c>
      <c r="D3" s="113"/>
      <c r="E3" s="105" t="s">
        <v>161</v>
      </c>
      <c r="F3" s="105"/>
      <c r="G3" s="110" t="s">
        <v>361</v>
      </c>
      <c r="H3" s="106"/>
      <c r="I3" s="74"/>
      <c r="J3" s="73">
        <v>45776</v>
      </c>
      <c r="K3" s="73">
        <v>45842</v>
      </c>
    </row>
    <row r="4" spans="1:12" ht="43.5" customHeight="1" x14ac:dyDescent="0.3">
      <c r="A4" s="105" t="s">
        <v>36</v>
      </c>
      <c r="B4" s="105"/>
      <c r="C4" s="106" t="s">
        <v>359</v>
      </c>
      <c r="D4" s="106"/>
      <c r="E4" s="105" t="s">
        <v>33</v>
      </c>
      <c r="F4" s="105"/>
      <c r="G4" s="110" t="str">
        <f ca="1">TEXT(TODAY(),"DD/MM/YYYY")</f>
        <v>07/07/2025</v>
      </c>
      <c r="H4" s="106"/>
      <c r="K4" s="1">
        <f>K3-J3</f>
        <v>66</v>
      </c>
    </row>
    <row r="5" spans="1:12" ht="21" x14ac:dyDescent="0.3">
      <c r="A5" s="112" t="s">
        <v>40</v>
      </c>
      <c r="B5" s="112"/>
      <c r="C5" s="112"/>
      <c r="D5" s="112"/>
      <c r="E5" s="112"/>
      <c r="F5" s="112"/>
      <c r="G5" s="112"/>
      <c r="H5" s="112"/>
    </row>
    <row r="6" spans="1:12" ht="43.5" customHeight="1" x14ac:dyDescent="0.3">
      <c r="A6" s="105" t="s">
        <v>29</v>
      </c>
      <c r="B6" s="105"/>
      <c r="C6" s="91" t="s">
        <v>92</v>
      </c>
      <c r="D6" s="91"/>
      <c r="E6" s="105" t="s">
        <v>35</v>
      </c>
      <c r="F6" s="105"/>
      <c r="G6" s="91" t="s">
        <v>362</v>
      </c>
      <c r="H6" s="91"/>
    </row>
    <row r="7" spans="1:12" ht="23.25" customHeight="1" x14ac:dyDescent="0.3">
      <c r="A7" s="105" t="s">
        <v>42</v>
      </c>
      <c r="B7" s="105"/>
      <c r="C7" s="94" t="s">
        <v>316</v>
      </c>
      <c r="D7" s="108"/>
      <c r="E7" s="108"/>
      <c r="F7" s="108"/>
      <c r="G7" s="108"/>
      <c r="H7" s="95"/>
    </row>
    <row r="8" spans="1:12" ht="48.75" customHeight="1" x14ac:dyDescent="0.3">
      <c r="A8" s="105" t="s">
        <v>43</v>
      </c>
      <c r="B8" s="105"/>
      <c r="C8" s="91" t="s">
        <v>330</v>
      </c>
      <c r="D8" s="91"/>
      <c r="E8" s="91"/>
      <c r="F8" s="91"/>
      <c r="G8" s="91"/>
      <c r="H8" s="91"/>
    </row>
    <row r="9" spans="1:12" ht="60.75" customHeight="1" x14ac:dyDescent="0.3">
      <c r="A9" s="104" t="s">
        <v>152</v>
      </c>
      <c r="B9" s="35" t="s">
        <v>41</v>
      </c>
      <c r="C9" s="91" t="s">
        <v>307</v>
      </c>
      <c r="D9" s="91"/>
      <c r="E9" s="91"/>
      <c r="F9" s="91"/>
      <c r="G9" s="91"/>
      <c r="H9" s="91"/>
    </row>
    <row r="10" spans="1:12" ht="66" hidden="1" customHeight="1" x14ac:dyDescent="0.3">
      <c r="A10" s="104"/>
      <c r="B10" s="35" t="s">
        <v>11</v>
      </c>
      <c r="C10" s="91" t="s">
        <v>164</v>
      </c>
      <c r="D10" s="91"/>
      <c r="E10" s="91"/>
      <c r="F10" s="91"/>
      <c r="G10" s="91"/>
      <c r="H10" s="91"/>
    </row>
    <row r="11" spans="1:12" ht="42" hidden="1" customHeight="1" x14ac:dyDescent="0.3">
      <c r="A11" s="104"/>
      <c r="B11" s="35" t="s">
        <v>5</v>
      </c>
      <c r="C11" s="91"/>
      <c r="D11" s="91"/>
      <c r="E11" s="91"/>
      <c r="F11" s="91"/>
      <c r="G11" s="91"/>
      <c r="H11" s="91"/>
    </row>
    <row r="12" spans="1:12" ht="40.5" customHeight="1" x14ac:dyDescent="0.3">
      <c r="A12" s="105" t="s">
        <v>34</v>
      </c>
      <c r="B12" s="105"/>
      <c r="C12" s="91" t="s">
        <v>314</v>
      </c>
      <c r="D12" s="91"/>
      <c r="E12" s="91"/>
      <c r="F12" s="91"/>
      <c r="G12" s="91"/>
      <c r="H12" s="91"/>
    </row>
    <row r="13" spans="1:12" ht="20.100000000000001" customHeight="1" x14ac:dyDescent="0.3">
      <c r="A13" s="112" t="s">
        <v>44</v>
      </c>
      <c r="B13" s="112"/>
      <c r="C13" s="112"/>
      <c r="D13" s="112"/>
      <c r="E13" s="112"/>
      <c r="F13" s="112"/>
      <c r="G13" s="112"/>
      <c r="H13" s="112"/>
    </row>
    <row r="14" spans="1:12" ht="41.25" customHeight="1" x14ac:dyDescent="0.3">
      <c r="A14" s="105" t="s">
        <v>27</v>
      </c>
      <c r="B14" s="105" t="s">
        <v>4</v>
      </c>
      <c r="C14" s="91" t="s">
        <v>87</v>
      </c>
      <c r="D14" s="91"/>
      <c r="E14" s="105" t="s">
        <v>45</v>
      </c>
      <c r="F14" s="105" t="s">
        <v>4</v>
      </c>
      <c r="G14" s="91" t="s">
        <v>325</v>
      </c>
      <c r="H14" s="91"/>
    </row>
    <row r="15" spans="1:12" ht="41.25" customHeight="1" x14ac:dyDescent="0.3">
      <c r="A15" s="105" t="s">
        <v>46</v>
      </c>
      <c r="B15" s="105" t="s">
        <v>4</v>
      </c>
      <c r="C15" s="91" t="s">
        <v>324</v>
      </c>
      <c r="D15" s="91"/>
      <c r="E15" s="105" t="s">
        <v>47</v>
      </c>
      <c r="F15" s="105" t="s">
        <v>4</v>
      </c>
      <c r="G15" s="91" t="s">
        <v>326</v>
      </c>
      <c r="H15" s="91"/>
    </row>
    <row r="16" spans="1:12" ht="41.25" customHeight="1" x14ac:dyDescent="0.3">
      <c r="A16" s="105" t="s">
        <v>48</v>
      </c>
      <c r="B16" s="105" t="s">
        <v>4</v>
      </c>
      <c r="C16" s="109">
        <v>44809</v>
      </c>
      <c r="D16" s="91"/>
      <c r="E16" s="107" t="s">
        <v>49</v>
      </c>
      <c r="F16" s="107" t="s">
        <v>4</v>
      </c>
      <c r="G16" s="132">
        <v>44805</v>
      </c>
      <c r="H16" s="106"/>
      <c r="I16" s="77" t="s">
        <v>356</v>
      </c>
    </row>
    <row r="17" spans="1:11" ht="41.25" customHeight="1" x14ac:dyDescent="0.3">
      <c r="A17" s="105" t="s">
        <v>50</v>
      </c>
      <c r="B17" s="105" t="s">
        <v>4</v>
      </c>
      <c r="C17" s="109">
        <v>47118</v>
      </c>
      <c r="D17" s="91"/>
      <c r="E17" s="105" t="s">
        <v>51</v>
      </c>
      <c r="F17" s="105" t="s">
        <v>4</v>
      </c>
      <c r="G17" s="91" t="s">
        <v>331</v>
      </c>
      <c r="H17" s="91"/>
    </row>
    <row r="18" spans="1:11" ht="41.25" customHeight="1" x14ac:dyDescent="0.3">
      <c r="A18" s="105" t="s">
        <v>52</v>
      </c>
      <c r="B18" s="105" t="s">
        <v>4</v>
      </c>
      <c r="C18" s="91"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91"/>
      <c r="E18" s="105" t="s">
        <v>95</v>
      </c>
      <c r="F18" s="105" t="s">
        <v>4</v>
      </c>
      <c r="G18" s="91">
        <v>59700</v>
      </c>
      <c r="H18" s="91"/>
    </row>
    <row r="19" spans="1:11" ht="41.25" customHeight="1" x14ac:dyDescent="0.3">
      <c r="A19" s="105" t="s">
        <v>53</v>
      </c>
      <c r="B19" s="105" t="s">
        <v>4</v>
      </c>
      <c r="C19" s="162">
        <f>57779.67/G19</f>
        <v>1.1000000571135171</v>
      </c>
      <c r="D19" s="162"/>
      <c r="E19" s="105" t="s">
        <v>247</v>
      </c>
      <c r="F19" s="105" t="s">
        <v>4</v>
      </c>
      <c r="G19" s="91">
        <v>52526.97</v>
      </c>
      <c r="H19" s="91"/>
    </row>
    <row r="20" spans="1:11" ht="41.25" customHeight="1" x14ac:dyDescent="0.3">
      <c r="A20" s="107" t="s">
        <v>93</v>
      </c>
      <c r="B20" s="107" t="s">
        <v>4</v>
      </c>
      <c r="C20" s="91" t="s">
        <v>96</v>
      </c>
      <c r="D20" s="91"/>
      <c r="E20" s="105" t="s">
        <v>94</v>
      </c>
      <c r="F20" s="105" t="s">
        <v>4</v>
      </c>
      <c r="G20" s="91">
        <v>177792.33</v>
      </c>
      <c r="H20" s="91"/>
    </row>
    <row r="21" spans="1:11" ht="41.25" customHeight="1" x14ac:dyDescent="0.3">
      <c r="A21" s="105" t="s">
        <v>55</v>
      </c>
      <c r="B21" s="105" t="s">
        <v>4</v>
      </c>
      <c r="C21" s="91" t="s">
        <v>346</v>
      </c>
      <c r="D21" s="91"/>
      <c r="E21" s="105" t="s">
        <v>54</v>
      </c>
      <c r="F21" s="105" t="s">
        <v>4</v>
      </c>
      <c r="G21" s="91" t="s">
        <v>345</v>
      </c>
      <c r="H21" s="91"/>
      <c r="I21" s="1">
        <f>70+203</f>
        <v>273</v>
      </c>
      <c r="K21" s="1">
        <f>35+140+91+7</f>
        <v>273</v>
      </c>
    </row>
    <row r="22" spans="1:11" ht="21" x14ac:dyDescent="0.3">
      <c r="A22" s="105" t="s">
        <v>166</v>
      </c>
      <c r="B22" s="105" t="s">
        <v>4</v>
      </c>
      <c r="C22" s="91" t="s">
        <v>332</v>
      </c>
      <c r="D22" s="91"/>
      <c r="E22" s="105" t="s">
        <v>167</v>
      </c>
      <c r="F22" s="105" t="s">
        <v>4</v>
      </c>
      <c r="G22" s="91" t="s">
        <v>311</v>
      </c>
      <c r="H22" s="91"/>
    </row>
    <row r="23" spans="1:11" ht="21" x14ac:dyDescent="0.3">
      <c r="A23" s="105" t="s">
        <v>163</v>
      </c>
      <c r="B23" s="105" t="s">
        <v>4</v>
      </c>
      <c r="C23" s="163" t="s">
        <v>308</v>
      </c>
      <c r="D23" s="164"/>
      <c r="E23" s="164"/>
      <c r="F23" s="164"/>
      <c r="G23" s="164"/>
      <c r="H23" s="164"/>
    </row>
    <row r="24" spans="1:11" ht="107.25" customHeight="1" x14ac:dyDescent="0.3">
      <c r="A24" s="105" t="s">
        <v>25</v>
      </c>
      <c r="B24" s="105" t="s">
        <v>4</v>
      </c>
      <c r="C24" s="106" t="s">
        <v>327</v>
      </c>
      <c r="D24" s="106"/>
      <c r="E24" s="106"/>
      <c r="F24" s="106"/>
      <c r="G24" s="106"/>
      <c r="H24" s="106"/>
    </row>
    <row r="25" spans="1:11" ht="24" customHeight="1" x14ac:dyDescent="0.3">
      <c r="A25" s="112" t="s">
        <v>20</v>
      </c>
      <c r="B25" s="112"/>
      <c r="C25" s="112"/>
      <c r="D25" s="112"/>
      <c r="E25" s="112"/>
      <c r="F25" s="112"/>
      <c r="G25" s="112"/>
      <c r="H25" s="112"/>
    </row>
    <row r="26" spans="1:11" ht="21" x14ac:dyDescent="0.3">
      <c r="A26" s="105" t="s">
        <v>26</v>
      </c>
      <c r="B26" s="105" t="s">
        <v>4</v>
      </c>
      <c r="C26" s="91" t="str">
        <f>IF(AND(G26="Upper"),"Developed","Developing")</f>
        <v>Developing</v>
      </c>
      <c r="D26" s="91"/>
      <c r="E26" s="105" t="s">
        <v>13</v>
      </c>
      <c r="F26" s="105" t="s">
        <v>4</v>
      </c>
      <c r="G26" s="91" t="s">
        <v>168</v>
      </c>
      <c r="H26" s="91"/>
    </row>
    <row r="27" spans="1:11" ht="21" x14ac:dyDescent="0.3">
      <c r="A27" s="105" t="s">
        <v>14</v>
      </c>
      <c r="B27" s="105" t="s">
        <v>4</v>
      </c>
      <c r="C27" s="91" t="s">
        <v>98</v>
      </c>
      <c r="D27" s="91"/>
      <c r="E27" s="105" t="s">
        <v>153</v>
      </c>
      <c r="F27" s="105" t="s">
        <v>4</v>
      </c>
      <c r="G27" s="91" t="s">
        <v>309</v>
      </c>
      <c r="H27" s="91"/>
    </row>
    <row r="28" spans="1:11" ht="43.5" customHeight="1" x14ac:dyDescent="0.3">
      <c r="A28" s="105" t="s">
        <v>23</v>
      </c>
      <c r="B28" s="105" t="s">
        <v>4</v>
      </c>
      <c r="C28" s="91" t="s">
        <v>97</v>
      </c>
      <c r="D28" s="91"/>
      <c r="E28" s="105" t="s">
        <v>15</v>
      </c>
      <c r="F28" s="105" t="s">
        <v>4</v>
      </c>
      <c r="G28" s="91" t="s">
        <v>315</v>
      </c>
      <c r="H28" s="91"/>
    </row>
    <row r="29" spans="1:11" ht="85.5" customHeight="1" x14ac:dyDescent="0.3">
      <c r="A29" s="105" t="s">
        <v>107</v>
      </c>
      <c r="B29" s="105" t="s">
        <v>4</v>
      </c>
      <c r="C29" s="106" t="s">
        <v>334</v>
      </c>
      <c r="D29" s="106"/>
      <c r="E29" s="105" t="s">
        <v>108</v>
      </c>
      <c r="F29" s="105" t="s">
        <v>4</v>
      </c>
      <c r="G29" s="106" t="s">
        <v>333</v>
      </c>
      <c r="H29" s="106"/>
    </row>
    <row r="30" spans="1:11" ht="84" customHeight="1" x14ac:dyDescent="0.3">
      <c r="A30" s="105" t="s">
        <v>17</v>
      </c>
      <c r="B30" s="105" t="s">
        <v>4</v>
      </c>
      <c r="C30" s="106" t="s">
        <v>335</v>
      </c>
      <c r="D30" s="106"/>
      <c r="E30" s="105" t="s">
        <v>16</v>
      </c>
      <c r="F30" s="105" t="s">
        <v>4</v>
      </c>
      <c r="G30" s="106" t="s">
        <v>336</v>
      </c>
      <c r="H30" s="106"/>
    </row>
    <row r="31" spans="1:11" ht="21" x14ac:dyDescent="0.3">
      <c r="A31" s="105" t="s">
        <v>113</v>
      </c>
      <c r="B31" s="105" t="s">
        <v>4</v>
      </c>
      <c r="C31" s="91" t="s">
        <v>114</v>
      </c>
      <c r="D31" s="91"/>
      <c r="E31" s="105" t="s">
        <v>115</v>
      </c>
      <c r="F31" s="105" t="s">
        <v>4</v>
      </c>
      <c r="G31" s="91" t="s">
        <v>114</v>
      </c>
      <c r="H31" s="91"/>
    </row>
    <row r="32" spans="1:11" ht="21.75" customHeight="1" x14ac:dyDescent="0.3">
      <c r="A32" s="105" t="s">
        <v>116</v>
      </c>
      <c r="B32" s="105" t="s">
        <v>4</v>
      </c>
      <c r="C32" s="91" t="s">
        <v>114</v>
      </c>
      <c r="D32" s="91"/>
      <c r="E32" s="91"/>
      <c r="F32" s="91"/>
      <c r="G32" s="91"/>
      <c r="H32" s="91"/>
    </row>
    <row r="33" spans="1:15" ht="21" x14ac:dyDescent="0.3">
      <c r="A33" s="165" t="s">
        <v>37</v>
      </c>
      <c r="B33" s="165"/>
      <c r="C33" s="165"/>
      <c r="D33" s="165"/>
      <c r="E33" s="165"/>
      <c r="F33" s="165"/>
      <c r="G33" s="165"/>
      <c r="H33" s="165"/>
    </row>
    <row r="34" spans="1:15" ht="43.5" customHeight="1" x14ac:dyDescent="0.3">
      <c r="A34" s="105" t="s">
        <v>18</v>
      </c>
      <c r="B34" s="105"/>
      <c r="C34" s="91" t="s">
        <v>99</v>
      </c>
      <c r="D34" s="91"/>
      <c r="E34" s="105" t="s">
        <v>19</v>
      </c>
      <c r="F34" s="105" t="s">
        <v>4</v>
      </c>
      <c r="G34" s="91" t="s">
        <v>100</v>
      </c>
      <c r="H34" s="91"/>
    </row>
    <row r="35" spans="1:15" ht="43.5" customHeight="1" x14ac:dyDescent="0.3">
      <c r="A35" s="105" t="s">
        <v>22</v>
      </c>
      <c r="B35" s="105"/>
      <c r="C35" s="91" t="s">
        <v>100</v>
      </c>
      <c r="D35" s="91"/>
      <c r="E35" s="105" t="s">
        <v>32</v>
      </c>
      <c r="F35" s="105" t="s">
        <v>4</v>
      </c>
      <c r="G35" s="91" t="s">
        <v>100</v>
      </c>
      <c r="H35" s="91"/>
    </row>
    <row r="36" spans="1:15" ht="21" x14ac:dyDescent="0.3">
      <c r="A36" s="105" t="s">
        <v>31</v>
      </c>
      <c r="B36" s="105"/>
      <c r="C36" s="91" t="s">
        <v>101</v>
      </c>
      <c r="D36" s="91"/>
      <c r="E36" s="105" t="s">
        <v>21</v>
      </c>
      <c r="F36" s="105" t="s">
        <v>4</v>
      </c>
      <c r="G36" s="91" t="s">
        <v>102</v>
      </c>
      <c r="H36" s="91"/>
    </row>
    <row r="37" spans="1:15" ht="21" x14ac:dyDescent="0.3">
      <c r="A37" s="112" t="s">
        <v>0</v>
      </c>
      <c r="B37" s="112"/>
      <c r="C37" s="112"/>
      <c r="D37" s="112"/>
      <c r="E37" s="112"/>
      <c r="F37" s="112"/>
      <c r="G37" s="112"/>
      <c r="H37" s="112"/>
    </row>
    <row r="38" spans="1:15" ht="21" x14ac:dyDescent="0.3">
      <c r="A38" s="101" t="s">
        <v>0</v>
      </c>
      <c r="B38" s="101"/>
      <c r="C38" s="101" t="s">
        <v>233</v>
      </c>
      <c r="D38" s="101"/>
      <c r="E38" s="101"/>
      <c r="F38" s="101" t="s">
        <v>7</v>
      </c>
      <c r="G38" s="101"/>
      <c r="H38" s="101"/>
      <c r="J38" s="99" t="s">
        <v>1</v>
      </c>
      <c r="K38" s="100"/>
      <c r="L38" s="2" t="s">
        <v>6</v>
      </c>
      <c r="M38" s="99" t="s">
        <v>2</v>
      </c>
      <c r="N38" s="100"/>
      <c r="O38" s="2" t="s">
        <v>3</v>
      </c>
    </row>
    <row r="39" spans="1:15" ht="21" x14ac:dyDescent="0.3">
      <c r="A39" s="104" t="s">
        <v>2</v>
      </c>
      <c r="B39" s="104"/>
      <c r="C39" s="102" t="s">
        <v>328</v>
      </c>
      <c r="D39" s="102"/>
      <c r="E39" s="102"/>
      <c r="F39" s="103" t="s">
        <v>310</v>
      </c>
      <c r="G39" s="103"/>
      <c r="H39" s="103"/>
    </row>
    <row r="40" spans="1:15" ht="21" x14ac:dyDescent="0.3">
      <c r="A40" s="104" t="s">
        <v>3</v>
      </c>
      <c r="B40" s="104"/>
      <c r="C40" s="102" t="s">
        <v>328</v>
      </c>
      <c r="D40" s="102"/>
      <c r="E40" s="102"/>
      <c r="F40" s="103" t="s">
        <v>311</v>
      </c>
      <c r="G40" s="103"/>
      <c r="H40" s="103"/>
    </row>
    <row r="41" spans="1:15" ht="21" x14ac:dyDescent="0.3">
      <c r="A41" s="104" t="s">
        <v>1</v>
      </c>
      <c r="B41" s="104"/>
      <c r="C41" s="102" t="s">
        <v>329</v>
      </c>
      <c r="D41" s="102"/>
      <c r="E41" s="102"/>
      <c r="F41" s="103" t="s">
        <v>312</v>
      </c>
      <c r="G41" s="103"/>
      <c r="H41" s="103"/>
    </row>
    <row r="42" spans="1:15" ht="21" x14ac:dyDescent="0.3">
      <c r="A42" s="104" t="s">
        <v>6</v>
      </c>
      <c r="B42" s="104"/>
      <c r="C42" s="102" t="s">
        <v>328</v>
      </c>
      <c r="D42" s="102"/>
      <c r="E42" s="102"/>
      <c r="F42" s="103" t="s">
        <v>313</v>
      </c>
      <c r="G42" s="103"/>
      <c r="H42" s="103"/>
    </row>
    <row r="43" spans="1:15" ht="51" customHeight="1" x14ac:dyDescent="0.3">
      <c r="A43" s="105" t="s">
        <v>234</v>
      </c>
      <c r="B43" s="105"/>
      <c r="C43" s="91" t="s">
        <v>97</v>
      </c>
      <c r="D43" s="91"/>
      <c r="E43" s="91"/>
      <c r="F43" s="91"/>
      <c r="G43" s="91"/>
      <c r="H43" s="91"/>
    </row>
    <row r="44" spans="1:15" ht="21" x14ac:dyDescent="0.3">
      <c r="A44" s="112" t="s">
        <v>56</v>
      </c>
      <c r="B44" s="112"/>
      <c r="C44" s="112"/>
      <c r="D44" s="112"/>
      <c r="E44" s="112"/>
      <c r="F44" s="112"/>
      <c r="G44" s="112"/>
      <c r="H44" s="112"/>
    </row>
    <row r="45" spans="1:15" ht="21" customHeight="1" x14ac:dyDescent="0.3">
      <c r="A45" s="101" t="s">
        <v>57</v>
      </c>
      <c r="B45" s="101"/>
      <c r="C45" s="2" t="s">
        <v>58</v>
      </c>
      <c r="D45" s="101" t="s">
        <v>151</v>
      </c>
      <c r="E45" s="101"/>
      <c r="F45" s="101"/>
      <c r="G45" s="101" t="s">
        <v>59</v>
      </c>
      <c r="H45" s="101"/>
    </row>
    <row r="46" spans="1:15" ht="21" x14ac:dyDescent="0.3">
      <c r="A46" s="167" t="s">
        <v>321</v>
      </c>
      <c r="B46" s="167"/>
      <c r="C46" s="34" t="s">
        <v>88</v>
      </c>
      <c r="D46" s="91" t="s">
        <v>320</v>
      </c>
      <c r="E46" s="91"/>
      <c r="F46" s="91"/>
      <c r="G46" s="91" t="s">
        <v>320</v>
      </c>
      <c r="H46" s="91"/>
    </row>
    <row r="47" spans="1:15" ht="21" x14ac:dyDescent="0.3">
      <c r="A47" s="167" t="s">
        <v>360</v>
      </c>
      <c r="B47" s="167"/>
      <c r="C47" s="34" t="s">
        <v>88</v>
      </c>
      <c r="D47" s="91" t="s">
        <v>320</v>
      </c>
      <c r="E47" s="91"/>
      <c r="F47" s="91"/>
      <c r="G47" s="91" t="s">
        <v>320</v>
      </c>
      <c r="H47" s="91"/>
    </row>
    <row r="48" spans="1:15" ht="21" x14ac:dyDescent="0.3">
      <c r="A48" s="112" t="s">
        <v>60</v>
      </c>
      <c r="B48" s="112"/>
      <c r="C48" s="112"/>
      <c r="D48" s="112"/>
      <c r="E48" s="112"/>
      <c r="F48" s="112"/>
      <c r="G48" s="112"/>
      <c r="H48" s="112"/>
    </row>
    <row r="49" spans="1:10" ht="42.75" customHeight="1" x14ac:dyDescent="0.3">
      <c r="A49" s="105" t="s">
        <v>61</v>
      </c>
      <c r="B49" s="105" t="s">
        <v>4</v>
      </c>
      <c r="C49" s="91" t="s">
        <v>97</v>
      </c>
      <c r="D49" s="91"/>
      <c r="E49" s="91"/>
      <c r="F49" s="91"/>
      <c r="G49" s="91"/>
      <c r="H49" s="91"/>
    </row>
    <row r="50" spans="1:10" ht="21" x14ac:dyDescent="0.3">
      <c r="A50" s="105" t="s">
        <v>62</v>
      </c>
      <c r="B50" s="105" t="s">
        <v>4</v>
      </c>
      <c r="C50" s="91" t="s">
        <v>318</v>
      </c>
      <c r="D50" s="91"/>
      <c r="E50" s="91"/>
      <c r="F50" s="91"/>
      <c r="G50" s="51" t="s">
        <v>235</v>
      </c>
      <c r="H50" s="75">
        <v>44699</v>
      </c>
    </row>
    <row r="51" spans="1:10" ht="21" x14ac:dyDescent="0.3">
      <c r="A51" s="105" t="s">
        <v>63</v>
      </c>
      <c r="B51" s="105" t="s">
        <v>4</v>
      </c>
      <c r="C51" s="91" t="str">
        <f>C50</f>
        <v>MBMNP/NR/509/2022-23</v>
      </c>
      <c r="D51" s="91"/>
      <c r="E51" s="91"/>
      <c r="F51" s="91"/>
      <c r="G51" s="51" t="s">
        <v>235</v>
      </c>
      <c r="H51" s="75">
        <f>H50</f>
        <v>44699</v>
      </c>
    </row>
    <row r="52" spans="1:10" ht="21" x14ac:dyDescent="0.3">
      <c r="A52" s="105" t="s">
        <v>319</v>
      </c>
      <c r="B52" s="105"/>
      <c r="C52" s="106" t="s">
        <v>337</v>
      </c>
      <c r="D52" s="106"/>
      <c r="E52" s="106"/>
      <c r="F52" s="106"/>
      <c r="G52" s="51" t="s">
        <v>235</v>
      </c>
      <c r="H52" s="78">
        <v>45167</v>
      </c>
    </row>
    <row r="53" spans="1:10" ht="62.25" customHeight="1" x14ac:dyDescent="0.3">
      <c r="A53" s="105"/>
      <c r="B53" s="105"/>
      <c r="C53" s="94" t="s">
        <v>357</v>
      </c>
      <c r="D53" s="108"/>
      <c r="E53" s="108"/>
      <c r="F53" s="108"/>
      <c r="G53" s="108"/>
      <c r="H53" s="95"/>
    </row>
    <row r="54" spans="1:10" ht="46.5" customHeight="1" x14ac:dyDescent="0.3">
      <c r="A54" s="105" t="s">
        <v>64</v>
      </c>
      <c r="B54" s="105" t="s">
        <v>4</v>
      </c>
      <c r="C54" s="91" t="s">
        <v>344</v>
      </c>
      <c r="D54" s="91"/>
      <c r="E54" s="91"/>
      <c r="F54" s="91"/>
      <c r="G54" s="51" t="s">
        <v>236</v>
      </c>
      <c r="H54" s="36" t="s">
        <v>150</v>
      </c>
    </row>
    <row r="55" spans="1:10" ht="45" customHeight="1" x14ac:dyDescent="0.3">
      <c r="A55" s="105" t="s">
        <v>66</v>
      </c>
      <c r="B55" s="105" t="s">
        <v>4</v>
      </c>
      <c r="C55" s="91" t="s">
        <v>96</v>
      </c>
      <c r="D55" s="91"/>
      <c r="E55" s="91"/>
      <c r="F55" s="91"/>
      <c r="G55" s="51" t="s">
        <v>236</v>
      </c>
      <c r="H55" s="36" t="s">
        <v>150</v>
      </c>
      <c r="I55" s="1" t="str">
        <f>CONCATENATE((IF(OR(A46="",A46="NA"),"",A46)),"= ",(IF(OR(D46="",D46="NA"),"",D46)),".")</f>
        <v>Phase II - Tower 3 = 2B + G + 3P + 1st to 36th Floor .</v>
      </c>
    </row>
    <row r="56" spans="1:10" ht="46.5" customHeight="1" x14ac:dyDescent="0.3">
      <c r="A56" s="105" t="s">
        <v>65</v>
      </c>
      <c r="B56" s="105" t="s">
        <v>4</v>
      </c>
      <c r="C56" s="91" t="s">
        <v>344</v>
      </c>
      <c r="D56" s="91"/>
      <c r="E56" s="91"/>
      <c r="F56" s="91"/>
      <c r="G56" s="51" t="s">
        <v>236</v>
      </c>
      <c r="H56" s="36" t="s">
        <v>150</v>
      </c>
    </row>
    <row r="57" spans="1:10" ht="45" customHeight="1" x14ac:dyDescent="0.3">
      <c r="A57" s="105" t="s">
        <v>67</v>
      </c>
      <c r="B57" s="105" t="s">
        <v>4</v>
      </c>
      <c r="C57" s="91" t="s">
        <v>344</v>
      </c>
      <c r="D57" s="91"/>
      <c r="E57" s="91"/>
      <c r="F57" s="91"/>
      <c r="G57" s="51" t="s">
        <v>236</v>
      </c>
      <c r="H57" s="36" t="s">
        <v>150</v>
      </c>
    </row>
    <row r="58" spans="1:10" ht="21.6" thickBot="1" x14ac:dyDescent="0.35">
      <c r="A58" s="112" t="s">
        <v>68</v>
      </c>
      <c r="B58" s="112"/>
      <c r="C58" s="112"/>
      <c r="D58" s="112"/>
      <c r="E58" s="112"/>
      <c r="F58" s="112"/>
      <c r="G58" s="112"/>
      <c r="H58" s="112"/>
    </row>
    <row r="59" spans="1:10" ht="20.25" customHeight="1" x14ac:dyDescent="0.4">
      <c r="A59" s="159" t="str">
        <f>CONCATENATE((IF(OR(A46="",A46="NA"),"",A46)),"= ",(IF(OR(D46="",D46="NA"),"",D46)),".")</f>
        <v>Phase II - Tower 3 = 2B + G + 3P + 1st to 36th Floor .</v>
      </c>
      <c r="B59" s="159"/>
      <c r="C59" s="159"/>
      <c r="D59" s="30" t="s">
        <v>117</v>
      </c>
      <c r="E59" s="97" t="s">
        <v>104</v>
      </c>
      <c r="F59" s="97"/>
      <c r="G59" s="30" t="s">
        <v>118</v>
      </c>
      <c r="H59" s="30" t="s">
        <v>119</v>
      </c>
      <c r="I59" s="15" t="str">
        <f ca="1">(IF(E62&gt;99%,"All work completed. Please provide OC.",IF(E62&gt;89.8%,"Plinth, RCC, Brick, Plaster, Flooring, Wooden, Plumbing, Electrification, etc., work Completed. Finishing work is in process.",IF(E62&lt;94%,(IF(C62=0,"Work not yet Started.",IF(D62=25%,"Piling work in process",IF(D62=50%,"Excavation work in process",IF(D62=100%,"Excavation work Completed. ","0")))&amp;(IF(C63=0%,"",IF(C63=J64,"Footing work is process",IF(C63=J65,"Footing work Completed",IF(C63=J66,"1st Basement Completed",IF(C63=J67,"1st &amp; 2nd Basement Completed",IF(C63=J68,"1st to 3rd Basement Completed",IF(C63=J69,"1st to 4th Basement Completed",IF(C63=J70,"Plinth work is process",IF(C63=J71,"Plinth work completed","0")))))))))))&amp;(IF(C64=(E60+G60+H60),", RCC Slab",IF(C64&gt;0,", RCC upto "&amp;C64&amp;" Slab",""))&amp;(IF(C65=H60,", Brickwork",IF(C65&gt;0,", Brickwork upto "&amp;C65&amp;" Floor",""))&amp;(IF(C66=H60,", Internal Plaster",IF(C66&gt;0,", Internal Plaster upto "&amp;C66&amp;" Floor",""))&amp;(IF(C67=H60,", External Plaster",IF(C67&gt;0,", External Plaster upto "&amp;C67&amp;" Floor",""))&amp;(IF(C68=H60,", External Plumbing, Elevation and Waterproofing",IF(C68&gt;0,", External Plumbing, Elevation and Waterproofing upto "&amp;C68&amp;" Floor",""))&amp;(IF(C69=H60,", Flooring &amp; Fitting",IF(C69&gt;0,", Flooring &amp; Fitting upto "&amp;C69&amp;" Floor",""))&amp;(IF(C70=H60,", Wooden Work",IF(C70&gt;0,", Wooden Work upto "&amp;C70&amp;" Floor",""))&amp;(IF(C71=H60,", Electrical &amp; Sanitary fittings",IF(C71&gt;0,", Electrical &amp; Sanitary fittings upto "&amp;C71&amp;" Floor",""))&amp;(IF(C72&gt;0,", Finishing upto "&amp;C72&amp;" Floor","")&amp;(IF(C64&gt;0.5," Completed",""))))))))))))))))</f>
        <v>Excavation work Completed. Plinth work completed, RCC Slab, Brickwork, Internal Plaster upto 30 Floor, External Plaster upto 29 Floor, External Plumbing, Elevation and Waterproofing upto 15 Floor, Flooring &amp; Fitting upto 10 Floor Completed</v>
      </c>
      <c r="J59" s="17"/>
    </row>
    <row r="60" spans="1:10" ht="21" x14ac:dyDescent="0.4">
      <c r="A60" s="159"/>
      <c r="B60" s="159"/>
      <c r="C60" s="159"/>
      <c r="D60" s="30">
        <f>IF(AND(ISNUMBER(SEARCH("1B",A59))),1,IF(AND(ISNUMBER(SEARCH("2B",A59))),2,IF(AND(ISNUMBER(SEARCH("3B",A59))),3,IF(AND(ISNUMBER(SEARCH("4B",A59))),4,IF(ISNUMBER(SEARCH("5B",A59)),5,0)))))</f>
        <v>2</v>
      </c>
      <c r="E60" s="97">
        <v>1</v>
      </c>
      <c r="F60" s="97"/>
      <c r="G60" s="30">
        <v>3</v>
      </c>
      <c r="H60" s="30">
        <f ca="1">--TRIM(RIGHT(SUBSTITUTE(LEFT(A59,_xlfn.AGGREGATE(16,6,FIND({0,1,2,3,4,5,6,7,8,9},A59,ROW(INDIRECT("1:"&amp;LEN(A59)))),1))," ",REPT(" ",LEN(A59))),LEN(A59)))</f>
        <v>36</v>
      </c>
      <c r="I60" s="16" t="s">
        <v>123</v>
      </c>
      <c r="J60" s="17"/>
    </row>
    <row r="61" spans="1:10" ht="20.25" customHeight="1" x14ac:dyDescent="0.4">
      <c r="A61" s="98" t="s">
        <v>121</v>
      </c>
      <c r="B61" s="98"/>
      <c r="C61" s="31" t="s">
        <v>135</v>
      </c>
      <c r="D61" s="31" t="s">
        <v>136</v>
      </c>
      <c r="E61" s="98" t="s">
        <v>122</v>
      </c>
      <c r="F61" s="98"/>
      <c r="G61" s="27" t="s">
        <v>120</v>
      </c>
      <c r="H61" s="27"/>
      <c r="I61" s="19" t="s">
        <v>137</v>
      </c>
      <c r="J61" s="18">
        <f ca="1">H60*25%</f>
        <v>9</v>
      </c>
    </row>
    <row r="62" spans="1:10" ht="20.25" customHeight="1" x14ac:dyDescent="0.4">
      <c r="A62" s="96" t="s">
        <v>138</v>
      </c>
      <c r="B62" s="96"/>
      <c r="C62" s="30">
        <v>36</v>
      </c>
      <c r="D62" s="29">
        <f ca="1">((100/H60)*C62)/100</f>
        <v>1</v>
      </c>
      <c r="E62" s="114">
        <f ca="1">(((C62/H60*10)+(C63/H60*15)+(25/(E60+G60+H60)*C64)+(5/(H60)*C65)+(2.5/(H60)*C66)+(2.5/(H60)*C67)+(5/H60*C68)+(10/H60*C69)+(2.5/H60*C70)+(2.5/H60*C71)+(10/H60*C72)+(10/H60*C73))/100)</f>
        <v>0.63958333333333339</v>
      </c>
      <c r="F62" s="115"/>
      <c r="G62" s="96" t="str">
        <f ca="1">I59</f>
        <v>Excavation work Completed. Plinth work completed, RCC Slab, Brickwork, Internal Plaster upto 30 Floor, External Plaster upto 29 Floor, External Plumbing, Elevation and Waterproofing upto 15 Floor, Flooring &amp; Fitting upto 10 Floor Completed</v>
      </c>
      <c r="H62" s="96"/>
      <c r="I62" s="19" t="s">
        <v>124</v>
      </c>
      <c r="J62" s="23">
        <f ca="1">H60*50%</f>
        <v>18</v>
      </c>
    </row>
    <row r="63" spans="1:10" ht="21" x14ac:dyDescent="0.4">
      <c r="A63" s="96" t="s">
        <v>105</v>
      </c>
      <c r="B63" s="96"/>
      <c r="C63" s="72">
        <v>36</v>
      </c>
      <c r="D63" s="29">
        <f ca="1">((100/H60)*C63)/100</f>
        <v>1</v>
      </c>
      <c r="E63" s="116"/>
      <c r="F63" s="117"/>
      <c r="G63" s="96"/>
      <c r="H63" s="96"/>
      <c r="I63" s="19" t="s">
        <v>125</v>
      </c>
      <c r="J63" s="23">
        <f ca="1">H60</f>
        <v>36</v>
      </c>
    </row>
    <row r="64" spans="1:10" ht="21" customHeight="1" x14ac:dyDescent="0.4">
      <c r="A64" s="96" t="s">
        <v>139</v>
      </c>
      <c r="B64" s="96"/>
      <c r="C64" s="30">
        <v>40</v>
      </c>
      <c r="D64" s="29">
        <f ca="1">((100/(E60+G60+H60))*C64)/100</f>
        <v>1</v>
      </c>
      <c r="E64" s="116"/>
      <c r="F64" s="117"/>
      <c r="G64" s="96"/>
      <c r="H64" s="96"/>
      <c r="I64" s="19" t="s">
        <v>126</v>
      </c>
      <c r="J64" s="24">
        <f ca="1">(IF(D60&gt;1,(H60/(D60+2)),H60*0.2))</f>
        <v>9</v>
      </c>
    </row>
    <row r="65" spans="1:10" ht="21" customHeight="1" x14ac:dyDescent="0.4">
      <c r="A65" s="96" t="s">
        <v>140</v>
      </c>
      <c r="B65" s="96"/>
      <c r="C65" s="30">
        <v>36</v>
      </c>
      <c r="D65" s="29">
        <f ca="1">((100/H60)*C65)/100</f>
        <v>1</v>
      </c>
      <c r="E65" s="116"/>
      <c r="F65" s="117"/>
      <c r="G65" s="96"/>
      <c r="H65" s="96"/>
      <c r="I65" s="19" t="s">
        <v>127</v>
      </c>
      <c r="J65" s="24">
        <f ca="1">(IF(D60&gt;1,(H60/(D60+2)+J64),H60*0.2+J64))</f>
        <v>18</v>
      </c>
    </row>
    <row r="66" spans="1:10" ht="21" customHeight="1" x14ac:dyDescent="0.4">
      <c r="A66" s="79" t="s">
        <v>141</v>
      </c>
      <c r="B66" s="80"/>
      <c r="C66" s="30">
        <v>30</v>
      </c>
      <c r="D66" s="29">
        <f ca="1">((100/H60)*C66)/100</f>
        <v>0.83333333333333326</v>
      </c>
      <c r="E66" s="116"/>
      <c r="F66" s="117"/>
      <c r="G66" s="96"/>
      <c r="H66" s="96"/>
      <c r="I66" s="19" t="s">
        <v>142</v>
      </c>
      <c r="J66" s="24">
        <f ca="1">(IF(D60&gt;1,(H60/(D60+2)+J65),0))</f>
        <v>27</v>
      </c>
    </row>
    <row r="67" spans="1:10" ht="21" customHeight="1" x14ac:dyDescent="0.4">
      <c r="A67" s="79" t="s">
        <v>174</v>
      </c>
      <c r="B67" s="80"/>
      <c r="C67" s="30">
        <v>29</v>
      </c>
      <c r="D67" s="29">
        <f ca="1">((100/H60)*C67)/100</f>
        <v>0.80555555555555558</v>
      </c>
      <c r="E67" s="116"/>
      <c r="F67" s="117"/>
      <c r="G67" s="96"/>
      <c r="H67" s="96"/>
      <c r="I67" s="19" t="s">
        <v>143</v>
      </c>
      <c r="J67" s="24">
        <f>(IF(D60&gt;2,(H60/(D60+2)+J66),0))</f>
        <v>0</v>
      </c>
    </row>
    <row r="68" spans="1:10" ht="63.75" customHeight="1" x14ac:dyDescent="0.4">
      <c r="A68" s="79" t="s">
        <v>171</v>
      </c>
      <c r="B68" s="80"/>
      <c r="C68" s="30">
        <v>15</v>
      </c>
      <c r="D68" s="29">
        <f ca="1">((100/(H60))*C68)/100</f>
        <v>0.41666666666666663</v>
      </c>
      <c r="E68" s="116"/>
      <c r="F68" s="117"/>
      <c r="G68" s="96"/>
      <c r="H68" s="96"/>
      <c r="I68" s="19" t="s">
        <v>145</v>
      </c>
      <c r="J68" s="25">
        <f>(IF(D60&gt;3,(H60/(D60+2)+J67),0))</f>
        <v>0</v>
      </c>
    </row>
    <row r="69" spans="1:10" ht="21" customHeight="1" x14ac:dyDescent="0.4">
      <c r="A69" s="96" t="s">
        <v>144</v>
      </c>
      <c r="B69" s="96"/>
      <c r="C69" s="30">
        <v>10</v>
      </c>
      <c r="D69" s="29">
        <f ca="1">((100/(H60))*C69)/100</f>
        <v>0.27777777777777779</v>
      </c>
      <c r="E69" s="116"/>
      <c r="F69" s="117"/>
      <c r="G69" s="96"/>
      <c r="H69" s="96"/>
      <c r="I69" s="19" t="s">
        <v>146</v>
      </c>
      <c r="J69" s="24">
        <f>(IF(D60&gt;4,(H60/(D60+2)+J68),0))</f>
        <v>0</v>
      </c>
    </row>
    <row r="70" spans="1:10" ht="21" customHeight="1" x14ac:dyDescent="0.4">
      <c r="A70" s="96" t="s">
        <v>173</v>
      </c>
      <c r="B70" s="96"/>
      <c r="C70" s="30">
        <v>0</v>
      </c>
      <c r="D70" s="29">
        <f ca="1">((100/H60)*C70)/100</f>
        <v>0</v>
      </c>
      <c r="E70" s="116"/>
      <c r="F70" s="117"/>
      <c r="G70" s="96"/>
      <c r="H70" s="96"/>
      <c r="I70" s="19" t="s">
        <v>128</v>
      </c>
      <c r="J70" s="24">
        <f>(IF(D60=1,(H60/(D60+3)+J65),IF(D60=0,(H60*0.3+J65),IF(D60&gt;1,0))))</f>
        <v>0</v>
      </c>
    </row>
    <row r="71" spans="1:10" ht="21.75" customHeight="1" thickBot="1" x14ac:dyDescent="0.45">
      <c r="A71" s="96" t="s">
        <v>172</v>
      </c>
      <c r="B71" s="96"/>
      <c r="C71" s="30">
        <v>0</v>
      </c>
      <c r="D71" s="29">
        <f ca="1">((100/H60)*C71)/100</f>
        <v>0</v>
      </c>
      <c r="E71" s="116"/>
      <c r="F71" s="117"/>
      <c r="G71" s="96"/>
      <c r="H71" s="96"/>
      <c r="I71" s="21" t="s">
        <v>129</v>
      </c>
      <c r="J71" s="26">
        <f ca="1">(IF(D60&gt;1.5,(H60/(D60+2)+J65+MAX(0,J66-J65)+MAX(0,J67-J66)+MAX(0,J68-J67)+MAX(0,J69-J68)+MAX(0,J70-J69)),IF(D60=1,(H60/(D60+3)+J70),IF(D60=0,H60*0.3+J70))))</f>
        <v>36</v>
      </c>
    </row>
    <row r="72" spans="1:10" ht="20.25" customHeight="1" x14ac:dyDescent="0.3">
      <c r="A72" s="96" t="s">
        <v>147</v>
      </c>
      <c r="B72" s="96"/>
      <c r="C72" s="30">
        <v>0</v>
      </c>
      <c r="D72" s="29">
        <f ca="1">((100/(H60))*C72)/100</f>
        <v>0</v>
      </c>
      <c r="E72" s="116"/>
      <c r="F72" s="117"/>
      <c r="G72" s="96"/>
      <c r="H72" s="96"/>
    </row>
    <row r="73" spans="1:10" ht="21" x14ac:dyDescent="0.3">
      <c r="A73" s="96" t="s">
        <v>148</v>
      </c>
      <c r="B73" s="96"/>
      <c r="C73" s="30">
        <v>0</v>
      </c>
      <c r="D73" s="29">
        <f ca="1">((100/(H60))*C73)/100</f>
        <v>0</v>
      </c>
      <c r="E73" s="118"/>
      <c r="F73" s="119"/>
      <c r="G73" s="96"/>
      <c r="H73" s="96"/>
    </row>
    <row r="74" spans="1:10" ht="21.6" thickBot="1" x14ac:dyDescent="0.35">
      <c r="A74" s="112" t="s">
        <v>68</v>
      </c>
      <c r="B74" s="112"/>
      <c r="C74" s="112"/>
      <c r="D74" s="112"/>
      <c r="E74" s="112"/>
      <c r="F74" s="112"/>
      <c r="G74" s="112"/>
      <c r="H74" s="112"/>
    </row>
    <row r="75" spans="1:10" ht="20.25" customHeight="1" x14ac:dyDescent="0.4">
      <c r="A75" s="159" t="str">
        <f>CONCATENATE((IF(OR(A47="",A47="NA"),"",A47)),"= ",(IF(OR(D47="",D47="NA"),"",D47)),".")</f>
        <v>Phase II - Tower 4 = 2B + G + 3P + 1st to 36th Floor .</v>
      </c>
      <c r="B75" s="159"/>
      <c r="C75" s="159"/>
      <c r="D75" s="30" t="s">
        <v>117</v>
      </c>
      <c r="E75" s="97" t="s">
        <v>104</v>
      </c>
      <c r="F75" s="97"/>
      <c r="G75" s="30" t="s">
        <v>118</v>
      </c>
      <c r="H75" s="30" t="s">
        <v>119</v>
      </c>
      <c r="I75" s="15" t="str">
        <f ca="1">(IF(E78&gt;99%,"All work completed. Please provide OC.",IF(E78&gt;89.8%,"Plinth, RCC, Brick, Plaster, Flooring, Wooden, Plumbing, Electrification, etc., work Completed. Finishing work is in process.",IF(E78&lt;94%,(IF(C78=0,"Work not yet Started.",IF(D78=25%,"Piling work in process",IF(D78=50%,"Excavation work in process",IF(D78=100%,"Excavation work Completed. ","0")))&amp;(IF(C79=0%,"",IF(C79=J80,"Footing work is process",IF(C79=J81,"Footing work Completed",IF(C79=J82,"1st Basement Completed",IF(C79=J83,"1st &amp; 2nd Basement Completed",IF(C79=J84,"1st to 3rd Basement Completed",IF(C79=J85,"1st to 4th Basement Completed",IF(C79=J86,"Plinth work is process",IF(C79=J87,"Plinth work completed","0")))))))))))&amp;(IF(C80=(E76+G76+H76),", RCC Slab",IF(C80&gt;0,", RCC upto "&amp;C80&amp;" Slab",""))&amp;(IF(C81=H76,", Brickwork",IF(C81&gt;0,", Brickwork upto "&amp;C81&amp;" Floor",""))&amp;(IF(C82=H76,", Internal Plaster",IF(C82&gt;0,", Internal Plaster upto "&amp;C82&amp;" Floor",""))&amp;(IF(C83=H76,", External Plaster",IF(C83&gt;0,", External Plaster upto "&amp;C83&amp;" Floor",""))&amp;(IF(C84=H76,", External Plumbing, Elevation and Waterproofing",IF(C84&gt;0,", External Plumbing, Elevation and Waterproofing upto "&amp;C84&amp;" Floor",""))&amp;(IF(C85=H76,", Flooring &amp; Fitting",IF(C85&gt;0,", Flooring &amp; Fitting upto "&amp;C85&amp;" Floor",""))&amp;(IF(C86=H76,", Wooden Work",IF(C86&gt;0,", Wooden Work upto "&amp;C86&amp;" Floor",""))&amp;(IF(C87=H76,", Electrical &amp; Sanitary fittings",IF(C87&gt;0,", Electrical &amp; Sanitary fittings upto "&amp;C87&amp;" Floor",""))&amp;(IF(C88&gt;0,", Finishing upto "&amp;C88&amp;" Floor","")&amp;(IF(C80&gt;0.5," Completed",""))))))))))))))))</f>
        <v>Excavation work Completed. Plinth work completed, RCC Slab, Brickwork, Internal Plaster upto 30 Floor, External Plaster upto 29 Floor, External Plumbing, Elevation and Waterproofing upto 15 Floor, Flooring &amp; Fitting upto 10 Floor Completed</v>
      </c>
      <c r="J75" s="17"/>
    </row>
    <row r="76" spans="1:10" ht="21" x14ac:dyDescent="0.4">
      <c r="A76" s="159"/>
      <c r="B76" s="159"/>
      <c r="C76" s="159"/>
      <c r="D76" s="30">
        <f>IF(AND(ISNUMBER(SEARCH("1B",A75))),1,IF(AND(ISNUMBER(SEARCH("2B",A75))),2,IF(AND(ISNUMBER(SEARCH("3B",A75))),3,IF(AND(ISNUMBER(SEARCH("4B",A75))),4,IF(ISNUMBER(SEARCH("5B",A75)),5,0)))))</f>
        <v>2</v>
      </c>
      <c r="E76" s="97">
        <v>1</v>
      </c>
      <c r="F76" s="97"/>
      <c r="G76" s="30">
        <v>3</v>
      </c>
      <c r="H76" s="30">
        <f ca="1">--TRIM(RIGHT(SUBSTITUTE(LEFT(A75,_xlfn.AGGREGATE(16,6,FIND({0,1,2,3,4,5,6,7,8,9},A75,ROW(INDIRECT("1:"&amp;LEN(A75)))),1))," ",REPT(" ",LEN(A75))),LEN(A75)))</f>
        <v>36</v>
      </c>
      <c r="I76" s="16" t="s">
        <v>123</v>
      </c>
      <c r="J76" s="17"/>
    </row>
    <row r="77" spans="1:10" ht="20.25" customHeight="1" x14ac:dyDescent="0.4">
      <c r="A77" s="98" t="s">
        <v>121</v>
      </c>
      <c r="B77" s="98"/>
      <c r="C77" s="31" t="s">
        <v>135</v>
      </c>
      <c r="D77" s="31" t="s">
        <v>136</v>
      </c>
      <c r="E77" s="98" t="s">
        <v>122</v>
      </c>
      <c r="F77" s="98"/>
      <c r="G77" s="27" t="s">
        <v>120</v>
      </c>
      <c r="H77" s="27"/>
      <c r="I77" s="19" t="s">
        <v>137</v>
      </c>
      <c r="J77" s="18">
        <f ca="1">H76*25%</f>
        <v>9</v>
      </c>
    </row>
    <row r="78" spans="1:10" ht="20.25" customHeight="1" x14ac:dyDescent="0.4">
      <c r="A78" s="96" t="s">
        <v>138</v>
      </c>
      <c r="B78" s="96"/>
      <c r="C78" s="30">
        <v>36</v>
      </c>
      <c r="D78" s="29">
        <f ca="1">((100/H76)*C78)/100</f>
        <v>1</v>
      </c>
      <c r="E78" s="114">
        <f ca="1">(((C78/H76*10)+(C79/H76*15)+(25/(E76+G76+H76)*C80)+(5/(H76)*C81)+(2.5/(H76)*C82)+(2.5/(H76)*C83)+(5/H76*C84)+(10/H76*C85)+(2.5/H76*C86)+(2.5/H76*C87)+(10/H76*C88)+(10/H76*C89))/100)</f>
        <v>0.63958333333333339</v>
      </c>
      <c r="F78" s="115"/>
      <c r="G78" s="96" t="str">
        <f ca="1">I75</f>
        <v>Excavation work Completed. Plinth work completed, RCC Slab, Brickwork, Internal Plaster upto 30 Floor, External Plaster upto 29 Floor, External Plumbing, Elevation and Waterproofing upto 15 Floor, Flooring &amp; Fitting upto 10 Floor Completed</v>
      </c>
      <c r="H78" s="96"/>
      <c r="I78" s="19" t="s">
        <v>124</v>
      </c>
      <c r="J78" s="23">
        <f ca="1">H76*50%</f>
        <v>18</v>
      </c>
    </row>
    <row r="79" spans="1:10" ht="21" x14ac:dyDescent="0.4">
      <c r="A79" s="96" t="s">
        <v>105</v>
      </c>
      <c r="B79" s="96"/>
      <c r="C79" s="72">
        <v>36</v>
      </c>
      <c r="D79" s="29">
        <f ca="1">((100/H76)*C79)/100</f>
        <v>1</v>
      </c>
      <c r="E79" s="116"/>
      <c r="F79" s="117"/>
      <c r="G79" s="96"/>
      <c r="H79" s="96"/>
      <c r="I79" s="19" t="s">
        <v>125</v>
      </c>
      <c r="J79" s="23">
        <f ca="1">H76</f>
        <v>36</v>
      </c>
    </row>
    <row r="80" spans="1:10" ht="21" customHeight="1" x14ac:dyDescent="0.4">
      <c r="A80" s="96" t="s">
        <v>139</v>
      </c>
      <c r="B80" s="96"/>
      <c r="C80" s="30">
        <v>40</v>
      </c>
      <c r="D80" s="29">
        <f ca="1">((100/(E76+G76+H76))*C80)/100</f>
        <v>1</v>
      </c>
      <c r="E80" s="116"/>
      <c r="F80" s="117"/>
      <c r="G80" s="96"/>
      <c r="H80" s="96"/>
      <c r="I80" s="19" t="s">
        <v>126</v>
      </c>
      <c r="J80" s="24">
        <f ca="1">(IF(D76&gt;1,(H76/(D76+2)),H76*0.2))</f>
        <v>9</v>
      </c>
    </row>
    <row r="81" spans="1:11" ht="21" customHeight="1" x14ac:dyDescent="0.4">
      <c r="A81" s="96" t="s">
        <v>140</v>
      </c>
      <c r="B81" s="96"/>
      <c r="C81" s="30">
        <v>36</v>
      </c>
      <c r="D81" s="29">
        <f ca="1">((100/H76)*C81)/100</f>
        <v>1</v>
      </c>
      <c r="E81" s="116"/>
      <c r="F81" s="117"/>
      <c r="G81" s="96"/>
      <c r="H81" s="96"/>
      <c r="I81" s="19" t="s">
        <v>127</v>
      </c>
      <c r="J81" s="24">
        <f ca="1">(IF(D76&gt;1,(H76/(D76+2)+J80),H76*0.2+J80))</f>
        <v>18</v>
      </c>
    </row>
    <row r="82" spans="1:11" ht="21" customHeight="1" x14ac:dyDescent="0.4">
      <c r="A82" s="79" t="s">
        <v>141</v>
      </c>
      <c r="B82" s="80"/>
      <c r="C82" s="30">
        <v>30</v>
      </c>
      <c r="D82" s="29">
        <f ca="1">((100/H76)*C82)/100</f>
        <v>0.83333333333333326</v>
      </c>
      <c r="E82" s="116"/>
      <c r="F82" s="117"/>
      <c r="G82" s="96"/>
      <c r="H82" s="96"/>
      <c r="I82" s="19" t="s">
        <v>142</v>
      </c>
      <c r="J82" s="24">
        <f ca="1">(IF(D76&gt;1,(H76/(D76+2)+J81),0))</f>
        <v>27</v>
      </c>
    </row>
    <row r="83" spans="1:11" ht="21" customHeight="1" x14ac:dyDescent="0.4">
      <c r="A83" s="79" t="s">
        <v>174</v>
      </c>
      <c r="B83" s="80"/>
      <c r="C83" s="30">
        <v>29</v>
      </c>
      <c r="D83" s="29">
        <f ca="1">((100/H76)*C83)/100</f>
        <v>0.80555555555555558</v>
      </c>
      <c r="E83" s="116"/>
      <c r="F83" s="117"/>
      <c r="G83" s="96"/>
      <c r="H83" s="96"/>
      <c r="I83" s="19" t="s">
        <v>143</v>
      </c>
      <c r="J83" s="24">
        <f>(IF(D76&gt;2,(H76/(D76+2)+J82),0))</f>
        <v>0</v>
      </c>
    </row>
    <row r="84" spans="1:11" ht="57.75" customHeight="1" x14ac:dyDescent="0.4">
      <c r="A84" s="79" t="s">
        <v>171</v>
      </c>
      <c r="B84" s="80"/>
      <c r="C84" s="30">
        <v>15</v>
      </c>
      <c r="D84" s="29">
        <f ca="1">((100/(H76))*C84)/100</f>
        <v>0.41666666666666663</v>
      </c>
      <c r="E84" s="116"/>
      <c r="F84" s="117"/>
      <c r="G84" s="96"/>
      <c r="H84" s="96"/>
      <c r="I84" s="19" t="s">
        <v>145</v>
      </c>
      <c r="J84" s="25">
        <f>(IF(D76&gt;3,(H76/(D76+2)+J83),0))</f>
        <v>0</v>
      </c>
    </row>
    <row r="85" spans="1:11" ht="21" customHeight="1" x14ac:dyDescent="0.4">
      <c r="A85" s="96" t="s">
        <v>144</v>
      </c>
      <c r="B85" s="96"/>
      <c r="C85" s="30">
        <v>10</v>
      </c>
      <c r="D85" s="29">
        <f ca="1">((100/(H76))*C85)/100</f>
        <v>0.27777777777777779</v>
      </c>
      <c r="E85" s="116"/>
      <c r="F85" s="117"/>
      <c r="G85" s="96"/>
      <c r="H85" s="96"/>
      <c r="I85" s="19" t="s">
        <v>146</v>
      </c>
      <c r="J85" s="24">
        <f>(IF(D76&gt;4,(H76/(D76+2)+J84),0))</f>
        <v>0</v>
      </c>
    </row>
    <row r="86" spans="1:11" ht="21" customHeight="1" x14ac:dyDescent="0.4">
      <c r="A86" s="96" t="s">
        <v>173</v>
      </c>
      <c r="B86" s="96"/>
      <c r="C86" s="30">
        <v>0</v>
      </c>
      <c r="D86" s="29">
        <f ca="1">((100/H76)*C86)/100</f>
        <v>0</v>
      </c>
      <c r="E86" s="116"/>
      <c r="F86" s="117"/>
      <c r="G86" s="96"/>
      <c r="H86" s="96"/>
      <c r="I86" s="19" t="s">
        <v>128</v>
      </c>
      <c r="J86" s="24">
        <f>(IF(D76=1,(H76/(D76+3)+J81),IF(D76=0,(H76*0.3+J81),IF(D76&gt;1,0))))</f>
        <v>0</v>
      </c>
    </row>
    <row r="87" spans="1:11" ht="21.75" customHeight="1" thickBot="1" x14ac:dyDescent="0.45">
      <c r="A87" s="96" t="s">
        <v>172</v>
      </c>
      <c r="B87" s="96"/>
      <c r="C87" s="30">
        <v>0</v>
      </c>
      <c r="D87" s="29">
        <f ca="1">((100/H76)*C87)/100</f>
        <v>0</v>
      </c>
      <c r="E87" s="116"/>
      <c r="F87" s="117"/>
      <c r="G87" s="96"/>
      <c r="H87" s="96"/>
      <c r="I87" s="21" t="s">
        <v>129</v>
      </c>
      <c r="J87" s="26">
        <f ca="1">(IF(D76&gt;1.5,(H76/(D76+2)+J81+MAX(0,J82-J81)+MAX(0,J83-J82)+MAX(0,J84-J83)+MAX(0,J85-J84)+MAX(0,J86-J85)),IF(D76=1,(H76/(D76+3)+J86),IF(D76=0,H76*0.3+J86))))</f>
        <v>36</v>
      </c>
    </row>
    <row r="88" spans="1:11" ht="20.25" customHeight="1" x14ac:dyDescent="0.3">
      <c r="A88" s="96" t="s">
        <v>147</v>
      </c>
      <c r="B88" s="96"/>
      <c r="C88" s="30">
        <v>0</v>
      </c>
      <c r="D88" s="29">
        <f ca="1">((100/(H76))*C88)/100</f>
        <v>0</v>
      </c>
      <c r="E88" s="116"/>
      <c r="F88" s="117"/>
      <c r="G88" s="96"/>
      <c r="H88" s="96"/>
    </row>
    <row r="89" spans="1:11" ht="21" x14ac:dyDescent="0.3">
      <c r="A89" s="96" t="s">
        <v>148</v>
      </c>
      <c r="B89" s="96"/>
      <c r="C89" s="30">
        <v>0</v>
      </c>
      <c r="D89" s="29">
        <f ca="1">((100/(H76))*C89)/100</f>
        <v>0</v>
      </c>
      <c r="E89" s="118"/>
      <c r="F89" s="119"/>
      <c r="G89" s="96"/>
      <c r="H89" s="96"/>
    </row>
    <row r="90" spans="1:11" ht="36.75" customHeight="1" x14ac:dyDescent="0.4">
      <c r="A90" s="81" t="s">
        <v>130</v>
      </c>
      <c r="B90" s="82"/>
      <c r="C90" s="82"/>
      <c r="D90" s="82"/>
      <c r="E90" s="82"/>
      <c r="F90" s="82"/>
      <c r="G90" s="160">
        <f ca="1">AVERAGE(E62,E78)</f>
        <v>0.63958333333333339</v>
      </c>
      <c r="H90" s="161"/>
      <c r="I90" s="19"/>
      <c r="J90" s="20"/>
      <c r="K90" s="20"/>
    </row>
    <row r="91" spans="1:11" ht="21" x14ac:dyDescent="0.3">
      <c r="A91" s="88" t="s">
        <v>72</v>
      </c>
      <c r="B91" s="89"/>
      <c r="C91" s="89"/>
      <c r="D91" s="89"/>
      <c r="E91" s="89"/>
      <c r="F91" s="89"/>
      <c r="G91" s="89"/>
      <c r="H91" s="90"/>
    </row>
    <row r="92" spans="1:11" ht="54.75" customHeight="1" x14ac:dyDescent="0.3">
      <c r="A92" s="83" t="s">
        <v>73</v>
      </c>
      <c r="B92" s="85"/>
      <c r="C92" s="92" t="s">
        <v>109</v>
      </c>
      <c r="D92" s="93"/>
      <c r="E92" s="83" t="s">
        <v>149</v>
      </c>
      <c r="F92" s="85" t="s">
        <v>4</v>
      </c>
      <c r="G92" s="166" t="s">
        <v>162</v>
      </c>
      <c r="H92" s="166"/>
    </row>
    <row r="93" spans="1:11" ht="44.25" customHeight="1" x14ac:dyDescent="0.3">
      <c r="A93" s="83" t="s">
        <v>159</v>
      </c>
      <c r="B93" s="85"/>
      <c r="C93" s="92" t="s">
        <v>323</v>
      </c>
      <c r="D93" s="93"/>
      <c r="E93" s="83" t="s">
        <v>160</v>
      </c>
      <c r="F93" s="85" t="s">
        <v>4</v>
      </c>
      <c r="G93" s="91" t="s">
        <v>150</v>
      </c>
      <c r="H93" s="91"/>
    </row>
    <row r="94" spans="1:11" ht="21" x14ac:dyDescent="0.3">
      <c r="A94" s="83" t="s">
        <v>74</v>
      </c>
      <c r="B94" s="85"/>
      <c r="C94" s="94">
        <v>600000</v>
      </c>
      <c r="D94" s="95"/>
      <c r="E94" s="83" t="s">
        <v>103</v>
      </c>
      <c r="F94" s="85" t="s">
        <v>4</v>
      </c>
      <c r="G94" s="92" t="s">
        <v>110</v>
      </c>
      <c r="H94" s="93"/>
    </row>
    <row r="95" spans="1:11" ht="21" x14ac:dyDescent="0.3">
      <c r="A95" s="88" t="s">
        <v>71</v>
      </c>
      <c r="B95" s="89"/>
      <c r="C95" s="89"/>
      <c r="D95" s="89"/>
      <c r="E95" s="89"/>
      <c r="F95" s="89"/>
      <c r="G95" s="89"/>
      <c r="H95" s="90"/>
    </row>
    <row r="96" spans="1:11" ht="20.25" customHeight="1" x14ac:dyDescent="0.3">
      <c r="A96" s="83" t="s">
        <v>8</v>
      </c>
      <c r="B96" s="84"/>
      <c r="C96" s="84"/>
      <c r="D96" s="84"/>
      <c r="E96" s="84"/>
      <c r="F96" s="85"/>
      <c r="G96" s="152">
        <f>27040/10.764</f>
        <v>2512.0772946859906</v>
      </c>
      <c r="H96" s="153"/>
    </row>
    <row r="97" spans="1:150 16226:16383" ht="20.25" customHeight="1" x14ac:dyDescent="0.3">
      <c r="A97" s="83" t="s">
        <v>28</v>
      </c>
      <c r="B97" s="84"/>
      <c r="C97" s="84"/>
      <c r="D97" s="84"/>
      <c r="E97" s="84"/>
      <c r="F97" s="85" t="s">
        <v>4</v>
      </c>
      <c r="G97" s="147">
        <f>82800/10.764</f>
        <v>7692.3076923076924</v>
      </c>
      <c r="H97" s="147"/>
    </row>
    <row r="98" spans="1:150 16226:16383" ht="20.25" customHeight="1" x14ac:dyDescent="0.3">
      <c r="A98" s="83" t="s">
        <v>111</v>
      </c>
      <c r="B98" s="84"/>
      <c r="C98" s="84"/>
      <c r="D98" s="84"/>
      <c r="E98" s="84"/>
      <c r="F98" s="85" t="s">
        <v>4</v>
      </c>
      <c r="G98" s="147">
        <f>G96*0.8</f>
        <v>2009.6618357487926</v>
      </c>
      <c r="H98" s="147"/>
    </row>
    <row r="99" spans="1:150 16226:16383" ht="21" hidden="1" x14ac:dyDescent="0.3">
      <c r="A99" s="149" t="s">
        <v>248</v>
      </c>
      <c r="B99" s="150"/>
      <c r="C99" s="150"/>
      <c r="D99" s="150"/>
      <c r="E99" s="150"/>
      <c r="F99" s="150"/>
      <c r="G99" s="150"/>
      <c r="H99" s="151"/>
    </row>
    <row r="100" spans="1:150 16226:16383" s="3" customFormat="1" ht="21" hidden="1" x14ac:dyDescent="0.3">
      <c r="A100" s="133" t="s">
        <v>156</v>
      </c>
      <c r="B100" s="134"/>
      <c r="C100" s="133" t="s">
        <v>157</v>
      </c>
      <c r="D100" s="134"/>
      <c r="E100" s="133" t="s">
        <v>155</v>
      </c>
      <c r="F100" s="134"/>
      <c r="G100" s="133" t="s">
        <v>169</v>
      </c>
      <c r="H100" s="134"/>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50 16226:16383" s="3" customFormat="1" ht="21" hidden="1" x14ac:dyDescent="0.3">
      <c r="A101" s="86"/>
      <c r="B101" s="87"/>
      <c r="C101" s="86"/>
      <c r="D101" s="87"/>
      <c r="E101" s="86"/>
      <c r="F101" s="87"/>
      <c r="G101" s="86"/>
      <c r="H101" s="87"/>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21" hidden="1" x14ac:dyDescent="0.3">
      <c r="A102" s="86"/>
      <c r="B102" s="87"/>
      <c r="C102" s="86"/>
      <c r="D102" s="87"/>
      <c r="E102" s="86"/>
      <c r="F102" s="87"/>
      <c r="G102" s="86"/>
      <c r="H102" s="87"/>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21" hidden="1" x14ac:dyDescent="0.3">
      <c r="A103" s="133" t="s">
        <v>158</v>
      </c>
      <c r="B103" s="134"/>
      <c r="C103" s="133" t="s">
        <v>96</v>
      </c>
      <c r="D103" s="134"/>
      <c r="E103" s="133">
        <f>SUM(F101:F102)</f>
        <v>0</v>
      </c>
      <c r="F103" s="134"/>
      <c r="G103" s="133">
        <f>SUM(H101:H102)</f>
        <v>0</v>
      </c>
      <c r="H103" s="134">
        <f>SUM(H101:H102)</f>
        <v>0</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ht="21" x14ac:dyDescent="0.3">
      <c r="A104" s="149" t="s">
        <v>237</v>
      </c>
      <c r="B104" s="150"/>
      <c r="C104" s="150"/>
      <c r="D104" s="150"/>
      <c r="E104" s="150"/>
      <c r="F104" s="150"/>
      <c r="G104" s="150"/>
      <c r="H104" s="151"/>
    </row>
    <row r="105" spans="1:150 16226:16383" s="3" customFormat="1" ht="21" x14ac:dyDescent="0.3">
      <c r="A105" s="133" t="s">
        <v>156</v>
      </c>
      <c r="B105" s="134"/>
      <c r="C105" s="133" t="s">
        <v>157</v>
      </c>
      <c r="D105" s="134"/>
      <c r="E105" s="133" t="s">
        <v>155</v>
      </c>
      <c r="F105" s="134"/>
      <c r="G105" s="133" t="s">
        <v>169</v>
      </c>
      <c r="H105" s="134"/>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21" x14ac:dyDescent="0.3">
      <c r="A106" s="86" t="s">
        <v>347</v>
      </c>
      <c r="B106" s="87"/>
      <c r="C106" s="86" t="s">
        <v>96</v>
      </c>
      <c r="D106" s="87"/>
      <c r="E106" s="86">
        <f>COUNT(E117:E124)*28+COUNT(E126:E132)*7</f>
        <v>273</v>
      </c>
      <c r="F106" s="87"/>
      <c r="G106" s="86">
        <f>SUM(H117:H124)*28+SUM(H126:H132)*7</f>
        <v>120371.44391999999</v>
      </c>
      <c r="H106" s="87"/>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1" x14ac:dyDescent="0.3">
      <c r="A107" s="86" t="s">
        <v>353</v>
      </c>
      <c r="B107" s="87"/>
      <c r="C107" s="86" t="s">
        <v>96</v>
      </c>
      <c r="D107" s="87"/>
      <c r="E107" s="86">
        <f>COUNT(E139:E146)*28+COUNT(E148:E154)*7</f>
        <v>273</v>
      </c>
      <c r="F107" s="87"/>
      <c r="G107" s="86">
        <f>SUM(H139:H146)*28+SUM(H148:H154)*7</f>
        <v>181006.99344000002</v>
      </c>
      <c r="H107" s="87"/>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1" x14ac:dyDescent="0.3">
      <c r="A108" s="133" t="s">
        <v>158</v>
      </c>
      <c r="B108" s="134"/>
      <c r="C108" s="133" t="s">
        <v>96</v>
      </c>
      <c r="D108" s="134"/>
      <c r="E108" s="133">
        <f>SUM(E106:F107)</f>
        <v>546</v>
      </c>
      <c r="F108" s="134"/>
      <c r="G108" s="133">
        <f>SUM(G106:H107)</f>
        <v>301378.43735999998</v>
      </c>
      <c r="H108" s="134"/>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1" x14ac:dyDescent="0.3">
      <c r="A109" s="133" t="s">
        <v>249</v>
      </c>
      <c r="B109" s="134"/>
      <c r="C109" s="133" t="s">
        <v>96</v>
      </c>
      <c r="D109" s="134"/>
      <c r="E109" s="133">
        <f>SUM(F103,E108)</f>
        <v>546</v>
      </c>
      <c r="F109" s="134"/>
      <c r="G109" s="133">
        <f>SUM(H103,G108)</f>
        <v>301378.43735999998</v>
      </c>
      <c r="H109" s="134"/>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ht="21" x14ac:dyDescent="0.3">
      <c r="A110" s="168" t="s">
        <v>154</v>
      </c>
      <c r="B110" s="169"/>
      <c r="C110" s="169"/>
      <c r="D110" s="169"/>
      <c r="E110" s="169"/>
      <c r="F110" s="169"/>
      <c r="G110" s="169"/>
      <c r="H110" s="151"/>
    </row>
    <row r="111" spans="1:150 16226:16383" ht="66" customHeight="1" x14ac:dyDescent="0.3">
      <c r="A111" s="52" t="s">
        <v>238</v>
      </c>
      <c r="B111" s="28" t="s">
        <v>239</v>
      </c>
      <c r="C111" s="76" t="s">
        <v>240</v>
      </c>
      <c r="D111" s="28" t="s">
        <v>89</v>
      </c>
      <c r="E111" s="28" t="s">
        <v>170</v>
      </c>
      <c r="F111" s="33" t="s">
        <v>241</v>
      </c>
      <c r="G111" s="28" t="s">
        <v>91</v>
      </c>
      <c r="H111" s="28" t="s">
        <v>90</v>
      </c>
    </row>
    <row r="112" spans="1:150 16226:16383" s="3" customFormat="1" ht="21" x14ac:dyDescent="0.3">
      <c r="A112" s="125" t="s">
        <v>338</v>
      </c>
      <c r="B112" s="126"/>
      <c r="C112" s="126"/>
      <c r="D112" s="126"/>
      <c r="E112" s="126"/>
      <c r="F112" s="126"/>
      <c r="G112" s="126"/>
      <c r="H112" s="127"/>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3" customFormat="1" ht="21" x14ac:dyDescent="0.3">
      <c r="A113" s="154" t="s">
        <v>347</v>
      </c>
      <c r="B113" s="155"/>
      <c r="C113" s="155"/>
      <c r="D113" s="155"/>
      <c r="E113" s="155"/>
      <c r="F113" s="155"/>
      <c r="G113" s="155"/>
      <c r="H113" s="156"/>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3" customFormat="1" ht="21" x14ac:dyDescent="0.3">
      <c r="A114" s="154" t="s">
        <v>348</v>
      </c>
      <c r="B114" s="155"/>
      <c r="C114" s="155"/>
      <c r="D114" s="155"/>
      <c r="E114" s="155"/>
      <c r="F114" s="155"/>
      <c r="G114" s="155"/>
      <c r="H114" s="156"/>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21" x14ac:dyDescent="0.3">
      <c r="A115" s="154" t="s">
        <v>349</v>
      </c>
      <c r="B115" s="155"/>
      <c r="C115" s="155"/>
      <c r="D115" s="155"/>
      <c r="E115" s="155"/>
      <c r="F115" s="155"/>
      <c r="G115" s="155"/>
      <c r="H115" s="156"/>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39.75" customHeight="1" x14ac:dyDescent="0.3">
      <c r="A116" s="154" t="s">
        <v>350</v>
      </c>
      <c r="B116" s="155"/>
      <c r="C116" s="155"/>
      <c r="D116" s="155"/>
      <c r="E116" s="155"/>
      <c r="F116" s="155"/>
      <c r="G116" s="155"/>
      <c r="H116" s="156"/>
      <c r="I116" s="1">
        <f>3+4+4+4+4+4+4+1</f>
        <v>28</v>
      </c>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1" x14ac:dyDescent="0.3">
      <c r="A117" s="124">
        <v>1</v>
      </c>
      <c r="B117" s="124"/>
      <c r="C117" s="53" t="s">
        <v>96</v>
      </c>
      <c r="D117" s="53" t="s">
        <v>339</v>
      </c>
      <c r="E117" s="32">
        <f>(41.79)*(10.764)</f>
        <v>449.82755999999995</v>
      </c>
      <c r="F117" s="5">
        <v>0</v>
      </c>
      <c r="G117" s="5">
        <v>0</v>
      </c>
      <c r="H117" s="5">
        <f>E117+F117+(IF(G117&lt;101,G117,IF(G117&lt;201,G117/2,IF(G117&lt;=301,G117/3,G117/4))))</f>
        <v>449.82755999999995</v>
      </c>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1" x14ac:dyDescent="0.3">
      <c r="A118" s="157">
        <f>A117+1</f>
        <v>2</v>
      </c>
      <c r="B118" s="158"/>
      <c r="C118" s="53" t="s">
        <v>96</v>
      </c>
      <c r="D118" s="53" t="s">
        <v>339</v>
      </c>
      <c r="E118" s="32">
        <f>(41.9)*(10.764)</f>
        <v>451.01159999999993</v>
      </c>
      <c r="F118" s="5">
        <v>0</v>
      </c>
      <c r="G118" s="5">
        <v>0</v>
      </c>
      <c r="H118" s="5">
        <f t="shared" ref="H118:H122" si="0">E118+F118+(IF(G118&lt;101,G118,IF(G118&lt;201,G118/2,IF(G118&lt;=301,G118/3,G118/4))))</f>
        <v>451.01159999999993</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1" x14ac:dyDescent="0.3">
      <c r="A119" s="157">
        <f t="shared" ref="A119:A122" si="1">A118+1</f>
        <v>3</v>
      </c>
      <c r="B119" s="158"/>
      <c r="C119" s="53" t="s">
        <v>96</v>
      </c>
      <c r="D119" s="53" t="s">
        <v>339</v>
      </c>
      <c r="E119" s="5">
        <f>(42.38)*(10.764)</f>
        <v>456.17831999999999</v>
      </c>
      <c r="F119" s="5">
        <v>0</v>
      </c>
      <c r="G119" s="5">
        <v>0</v>
      </c>
      <c r="H119" s="5">
        <f t="shared" si="0"/>
        <v>456.17831999999999</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customHeight="1" x14ac:dyDescent="0.3">
      <c r="A120" s="157">
        <f t="shared" si="1"/>
        <v>4</v>
      </c>
      <c r="B120" s="158"/>
      <c r="C120" s="53" t="s">
        <v>96</v>
      </c>
      <c r="D120" s="53" t="s">
        <v>339</v>
      </c>
      <c r="E120" s="5">
        <f>(42.33)*(10.764)</f>
        <v>455.64011999999997</v>
      </c>
      <c r="F120" s="5">
        <v>0</v>
      </c>
      <c r="G120" s="5">
        <v>0</v>
      </c>
      <c r="H120" s="5">
        <f t="shared" si="0"/>
        <v>455.64011999999997</v>
      </c>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customHeight="1" x14ac:dyDescent="0.3">
      <c r="A121" s="157">
        <f t="shared" si="1"/>
        <v>5</v>
      </c>
      <c r="B121" s="158"/>
      <c r="C121" s="53" t="s">
        <v>96</v>
      </c>
      <c r="D121" s="53" t="s">
        <v>339</v>
      </c>
      <c r="E121" s="32">
        <f>(42.04)*(10.764)</f>
        <v>452.51855999999998</v>
      </c>
      <c r="F121" s="5">
        <v>0</v>
      </c>
      <c r="G121" s="5">
        <v>0</v>
      </c>
      <c r="H121" s="5">
        <f t="shared" si="0"/>
        <v>452.51855999999998</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customHeight="1" x14ac:dyDescent="0.3">
      <c r="A122" s="157">
        <f t="shared" si="1"/>
        <v>6</v>
      </c>
      <c r="B122" s="158"/>
      <c r="C122" s="53" t="s">
        <v>96</v>
      </c>
      <c r="D122" s="53" t="s">
        <v>339</v>
      </c>
      <c r="E122" s="32">
        <f>(37.76)*(10.764)</f>
        <v>406.44863999999995</v>
      </c>
      <c r="F122" s="5">
        <v>0</v>
      </c>
      <c r="G122" s="5">
        <v>0</v>
      </c>
      <c r="H122" s="5">
        <f t="shared" si="0"/>
        <v>406.44863999999995</v>
      </c>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customHeight="1" x14ac:dyDescent="0.3">
      <c r="A123" s="157">
        <f t="shared" ref="A123:A124" si="2">A122+1</f>
        <v>7</v>
      </c>
      <c r="B123" s="158"/>
      <c r="C123" s="53" t="s">
        <v>96</v>
      </c>
      <c r="D123" s="53" t="s">
        <v>339</v>
      </c>
      <c r="E123" s="32">
        <f>(37.7)*(10.764)</f>
        <v>405.80279999999999</v>
      </c>
      <c r="F123" s="5">
        <v>0</v>
      </c>
      <c r="G123" s="5">
        <v>0</v>
      </c>
      <c r="H123" s="5">
        <f t="shared" ref="H123:H124" si="3">E123+F123+(IF(G123&lt;101,G123,IF(G123&lt;201,G123/2,IF(G123&lt;=301,G123/3,G123/4))))</f>
        <v>405.80279999999999</v>
      </c>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customHeight="1" x14ac:dyDescent="0.3">
      <c r="A124" s="157">
        <f t="shared" si="2"/>
        <v>8</v>
      </c>
      <c r="B124" s="158"/>
      <c r="C124" s="53" t="s">
        <v>96</v>
      </c>
      <c r="D124" s="53" t="s">
        <v>339</v>
      </c>
      <c r="E124" s="32">
        <f>(42.01)*(10.764)</f>
        <v>452.19563999999997</v>
      </c>
      <c r="F124" s="5">
        <v>0</v>
      </c>
      <c r="G124" s="5">
        <v>0</v>
      </c>
      <c r="H124" s="5">
        <f t="shared" si="3"/>
        <v>452.19563999999997</v>
      </c>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1" x14ac:dyDescent="0.3">
      <c r="A125" s="154" t="s">
        <v>351</v>
      </c>
      <c r="B125" s="155"/>
      <c r="C125" s="155"/>
      <c r="D125" s="155"/>
      <c r="E125" s="155"/>
      <c r="F125" s="155"/>
      <c r="G125" s="155"/>
      <c r="H125" s="156"/>
      <c r="I125" s="1">
        <v>7</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1" x14ac:dyDescent="0.3">
      <c r="A126" s="124">
        <v>1</v>
      </c>
      <c r="B126" s="124"/>
      <c r="C126" s="53" t="s">
        <v>96</v>
      </c>
      <c r="D126" s="53" t="s">
        <v>339</v>
      </c>
      <c r="E126" s="32">
        <f>(41.79)*(10.764)</f>
        <v>449.82755999999995</v>
      </c>
      <c r="F126" s="5">
        <v>0</v>
      </c>
      <c r="G126" s="5">
        <v>0</v>
      </c>
      <c r="H126" s="5">
        <f>E126+F126+(IF(G126&lt;101,G126,IF(G126&lt;201,G126/2,IF(G126&lt;=301,G126/3,G126/4))))</f>
        <v>449.82755999999995</v>
      </c>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1" x14ac:dyDescent="0.3">
      <c r="A127" s="157">
        <f>A126+1</f>
        <v>2</v>
      </c>
      <c r="B127" s="158"/>
      <c r="C127" s="53" t="s">
        <v>96</v>
      </c>
      <c r="D127" s="53" t="s">
        <v>339</v>
      </c>
      <c r="E127" s="32">
        <f>(41.9)*(10.764)</f>
        <v>451.01159999999993</v>
      </c>
      <c r="F127" s="5">
        <v>0</v>
      </c>
      <c r="G127" s="5">
        <v>0</v>
      </c>
      <c r="H127" s="5">
        <f t="shared" ref="H127:H131" si="4">E127+F127+(IF(G127&lt;101,G127,IF(G127&lt;201,G127/2,IF(G127&lt;=301,G127/3,G127/4))))</f>
        <v>451.01159999999993</v>
      </c>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1" x14ac:dyDescent="0.3">
      <c r="A128" s="157">
        <f t="shared" ref="A128:A131" si="5">A127+1</f>
        <v>3</v>
      </c>
      <c r="B128" s="158"/>
      <c r="C128" s="53" t="s">
        <v>96</v>
      </c>
      <c r="D128" s="53" t="s">
        <v>339</v>
      </c>
      <c r="E128" s="32">
        <f>(42.38)*(10.764)</f>
        <v>456.17831999999999</v>
      </c>
      <c r="F128" s="5">
        <v>0</v>
      </c>
      <c r="G128" s="5">
        <v>0</v>
      </c>
      <c r="H128" s="5">
        <f t="shared" si="4"/>
        <v>456.17831999999999</v>
      </c>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customHeight="1" x14ac:dyDescent="0.3">
      <c r="A129" s="157">
        <f t="shared" si="5"/>
        <v>4</v>
      </c>
      <c r="B129" s="158"/>
      <c r="C129" s="53" t="s">
        <v>96</v>
      </c>
      <c r="D129" s="53" t="s">
        <v>339</v>
      </c>
      <c r="E129" s="32">
        <f>(42.33)*(10.764)</f>
        <v>455.64011999999997</v>
      </c>
      <c r="F129" s="5">
        <v>0</v>
      </c>
      <c r="G129" s="5">
        <v>0</v>
      </c>
      <c r="H129" s="5">
        <f t="shared" si="4"/>
        <v>455.64011999999997</v>
      </c>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customHeight="1" x14ac:dyDescent="0.3">
      <c r="A130" s="157">
        <f t="shared" si="5"/>
        <v>5</v>
      </c>
      <c r="B130" s="158"/>
      <c r="C130" s="53" t="s">
        <v>96</v>
      </c>
      <c r="D130" s="53" t="s">
        <v>339</v>
      </c>
      <c r="E130" s="32">
        <f>(42.04)*(10.764)</f>
        <v>452.51855999999998</v>
      </c>
      <c r="F130" s="5">
        <v>0</v>
      </c>
      <c r="G130" s="5">
        <v>0</v>
      </c>
      <c r="H130" s="5">
        <f t="shared" si="4"/>
        <v>452.51855999999998</v>
      </c>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customHeight="1" x14ac:dyDescent="0.3">
      <c r="A131" s="157">
        <f t="shared" si="5"/>
        <v>6</v>
      </c>
      <c r="B131" s="158"/>
      <c r="C131" s="53" t="s">
        <v>96</v>
      </c>
      <c r="D131" s="53" t="s">
        <v>339</v>
      </c>
      <c r="E131" s="32">
        <f>(37.76)*(10.764)</f>
        <v>406.44863999999995</v>
      </c>
      <c r="F131" s="5">
        <v>0</v>
      </c>
      <c r="G131" s="5">
        <v>0</v>
      </c>
      <c r="H131" s="5">
        <f t="shared" si="4"/>
        <v>406.44863999999995</v>
      </c>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customHeight="1" x14ac:dyDescent="0.3">
      <c r="A132" s="157">
        <f t="shared" ref="A132:A133" si="6">A131+1</f>
        <v>7</v>
      </c>
      <c r="B132" s="158"/>
      <c r="C132" s="53" t="s">
        <v>96</v>
      </c>
      <c r="D132" s="53" t="s">
        <v>339</v>
      </c>
      <c r="E132" s="32">
        <f>(37.7)*(10.764)</f>
        <v>405.80279999999999</v>
      </c>
      <c r="F132" s="5">
        <v>0</v>
      </c>
      <c r="G132" s="5">
        <v>0</v>
      </c>
      <c r="H132" s="5">
        <f t="shared" ref="H132" si="7">E132+F132+(IF(G132&lt;101,G132,IF(G132&lt;201,G132/2,IF(G132&lt;=301,G132/3,G132/4))))</f>
        <v>405.80279999999999</v>
      </c>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customHeight="1" x14ac:dyDescent="0.3">
      <c r="A133" s="157">
        <f t="shared" si="6"/>
        <v>8</v>
      </c>
      <c r="B133" s="158"/>
      <c r="C133" s="170" t="s">
        <v>342</v>
      </c>
      <c r="D133" s="171"/>
      <c r="E133" s="171"/>
      <c r="F133" s="171"/>
      <c r="G133" s="171"/>
      <c r="H133" s="172"/>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1" x14ac:dyDescent="0.3">
      <c r="A134" s="154" t="s">
        <v>343</v>
      </c>
      <c r="B134" s="155"/>
      <c r="C134" s="155"/>
      <c r="D134" s="155"/>
      <c r="E134" s="155"/>
      <c r="F134" s="155"/>
      <c r="G134" s="155"/>
      <c r="H134" s="156"/>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1" x14ac:dyDescent="0.3">
      <c r="A135" s="154" t="s">
        <v>353</v>
      </c>
      <c r="B135" s="155"/>
      <c r="C135" s="155"/>
      <c r="D135" s="155"/>
      <c r="E135" s="155"/>
      <c r="F135" s="155"/>
      <c r="G135" s="155"/>
      <c r="H135" s="156"/>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1" x14ac:dyDescent="0.3">
      <c r="A136" s="154" t="s">
        <v>348</v>
      </c>
      <c r="B136" s="155"/>
      <c r="C136" s="155"/>
      <c r="D136" s="155"/>
      <c r="E136" s="155"/>
      <c r="F136" s="155"/>
      <c r="G136" s="155"/>
      <c r="H136" s="156"/>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1" x14ac:dyDescent="0.3">
      <c r="A137" s="154" t="s">
        <v>349</v>
      </c>
      <c r="B137" s="155"/>
      <c r="C137" s="155"/>
      <c r="D137" s="155"/>
      <c r="E137" s="155"/>
      <c r="F137" s="155"/>
      <c r="G137" s="155"/>
      <c r="H137" s="156"/>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40.5" customHeight="1" x14ac:dyDescent="0.3">
      <c r="A138" s="154" t="s">
        <v>350</v>
      </c>
      <c r="B138" s="155"/>
      <c r="C138" s="155"/>
      <c r="D138" s="155"/>
      <c r="E138" s="155"/>
      <c r="F138" s="155"/>
      <c r="G138" s="155"/>
      <c r="H138" s="156"/>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1" x14ac:dyDescent="0.3">
      <c r="A139" s="124">
        <v>1</v>
      </c>
      <c r="B139" s="124"/>
      <c r="C139" s="53" t="s">
        <v>96</v>
      </c>
      <c r="D139" s="53" t="s">
        <v>340</v>
      </c>
      <c r="E139" s="32">
        <f>(60.86)*(10.764)</f>
        <v>655.09703999999999</v>
      </c>
      <c r="F139" s="5">
        <v>0</v>
      </c>
      <c r="G139" s="5">
        <v>0</v>
      </c>
      <c r="H139" s="5">
        <f>E139+F139+(IF(G139&lt;101,G139,IF(G139&lt;201,G139/2,IF(G139&lt;=301,G139/3,G139/4))))</f>
        <v>655.09703999999999</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1" x14ac:dyDescent="0.3">
      <c r="A140" s="157">
        <f>A139+1</f>
        <v>2</v>
      </c>
      <c r="B140" s="158"/>
      <c r="C140" s="53" t="s">
        <v>96</v>
      </c>
      <c r="D140" s="53" t="s">
        <v>340</v>
      </c>
      <c r="E140" s="32">
        <f>(61.23)*(10.764)</f>
        <v>659.07971999999995</v>
      </c>
      <c r="F140" s="5">
        <v>0</v>
      </c>
      <c r="G140" s="5">
        <v>0</v>
      </c>
      <c r="H140" s="5">
        <f t="shared" ref="H140:H145" si="8">E140+F140+(IF(G140&lt;101,G140,IF(G140&lt;201,G140/2,IF(G140&lt;=301,G140/3,G140/4))))</f>
        <v>659.07971999999995</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1" x14ac:dyDescent="0.3">
      <c r="A141" s="157">
        <f t="shared" ref="A141:A145" si="9">A140+1</f>
        <v>3</v>
      </c>
      <c r="B141" s="158"/>
      <c r="C141" s="53" t="s">
        <v>96</v>
      </c>
      <c r="D141" s="53" t="s">
        <v>340</v>
      </c>
      <c r="E141" s="32">
        <f>(62.56)*(10.764)</f>
        <v>673.39584000000002</v>
      </c>
      <c r="F141" s="5">
        <v>0</v>
      </c>
      <c r="G141" s="5">
        <v>0</v>
      </c>
      <c r="H141" s="5">
        <f t="shared" si="8"/>
        <v>673.39584000000002</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3">
      <c r="A142" s="157">
        <f t="shared" si="9"/>
        <v>4</v>
      </c>
      <c r="B142" s="158"/>
      <c r="C142" s="53" t="s">
        <v>96</v>
      </c>
      <c r="D142" s="53" t="s">
        <v>340</v>
      </c>
      <c r="E142" s="32">
        <f>(60.34)*(10.764)</f>
        <v>649.49976000000004</v>
      </c>
      <c r="F142" s="5">
        <v>0</v>
      </c>
      <c r="G142" s="5">
        <v>0</v>
      </c>
      <c r="H142" s="5">
        <f t="shared" si="8"/>
        <v>649.49976000000004</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3">
      <c r="A143" s="157">
        <f t="shared" si="9"/>
        <v>5</v>
      </c>
      <c r="B143" s="158"/>
      <c r="C143" s="53" t="s">
        <v>96</v>
      </c>
      <c r="D143" s="53" t="s">
        <v>340</v>
      </c>
      <c r="E143" s="32">
        <f>(61.42)*(10.764)</f>
        <v>661.12487999999996</v>
      </c>
      <c r="F143" s="5">
        <v>0</v>
      </c>
      <c r="G143" s="5">
        <v>0</v>
      </c>
      <c r="H143" s="5">
        <f t="shared" si="8"/>
        <v>661.12487999999996</v>
      </c>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3">
      <c r="A144" s="157">
        <f t="shared" si="9"/>
        <v>6</v>
      </c>
      <c r="B144" s="158"/>
      <c r="C144" s="53" t="s">
        <v>96</v>
      </c>
      <c r="D144" s="53" t="s">
        <v>340</v>
      </c>
      <c r="E144" s="32">
        <f>(60.02)*(10.764)</f>
        <v>646.05528000000004</v>
      </c>
      <c r="F144" s="5">
        <v>0</v>
      </c>
      <c r="G144" s="5">
        <v>0</v>
      </c>
      <c r="H144" s="5">
        <f t="shared" si="8"/>
        <v>646.05528000000004</v>
      </c>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3">
      <c r="A145" s="157">
        <f t="shared" si="9"/>
        <v>7</v>
      </c>
      <c r="B145" s="158"/>
      <c r="C145" s="53" t="s">
        <v>96</v>
      </c>
      <c r="D145" s="53" t="s">
        <v>340</v>
      </c>
      <c r="E145" s="32">
        <f>(62.28)*(10.764)</f>
        <v>670.38191999999992</v>
      </c>
      <c r="F145" s="5">
        <v>0</v>
      </c>
      <c r="G145" s="5">
        <v>0</v>
      </c>
      <c r="H145" s="5">
        <f t="shared" si="8"/>
        <v>670.38191999999992</v>
      </c>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3">
      <c r="A146" s="157">
        <f t="shared" ref="A146" si="10">A145+1</f>
        <v>8</v>
      </c>
      <c r="B146" s="158"/>
      <c r="C146" s="53" t="s">
        <v>96</v>
      </c>
      <c r="D146" s="53" t="s">
        <v>340</v>
      </c>
      <c r="E146" s="32">
        <f>(62.15)*(10.764)</f>
        <v>668.98259999999993</v>
      </c>
      <c r="F146" s="5">
        <v>0</v>
      </c>
      <c r="G146" s="5">
        <v>0</v>
      </c>
      <c r="H146" s="5">
        <f t="shared" ref="H146" si="11">E146+F146+(IF(G146&lt;101,G146,IF(G146&lt;201,G146/2,IF(G146&lt;=301,G146/3,G146/4))))</f>
        <v>668.98259999999993</v>
      </c>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1" x14ac:dyDescent="0.3">
      <c r="A147" s="154" t="s">
        <v>341</v>
      </c>
      <c r="B147" s="155"/>
      <c r="C147" s="155"/>
      <c r="D147" s="155"/>
      <c r="E147" s="155"/>
      <c r="F147" s="155"/>
      <c r="G147" s="155"/>
      <c r="H147" s="156"/>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1" x14ac:dyDescent="0.3">
      <c r="A148" s="124">
        <v>1</v>
      </c>
      <c r="B148" s="124"/>
      <c r="C148" s="53" t="s">
        <v>96</v>
      </c>
      <c r="D148" s="53" t="s">
        <v>340</v>
      </c>
      <c r="E148" s="32">
        <f>(60.86)*(10.764)</f>
        <v>655.09703999999999</v>
      </c>
      <c r="F148" s="5">
        <v>0</v>
      </c>
      <c r="G148" s="5">
        <v>0</v>
      </c>
      <c r="H148" s="5">
        <f>E148+F148+(IF(G148&lt;101,G148,IF(G148&lt;201,G148/2,IF(G148&lt;=301,G148/3,G148/4))))</f>
        <v>655.09703999999999</v>
      </c>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1" x14ac:dyDescent="0.3">
      <c r="A149" s="157">
        <f>A148+1</f>
        <v>2</v>
      </c>
      <c r="B149" s="158"/>
      <c r="C149" s="53" t="s">
        <v>96</v>
      </c>
      <c r="D149" s="53" t="s">
        <v>340</v>
      </c>
      <c r="E149" s="32">
        <f>(61.23)*(10.764)</f>
        <v>659.07971999999995</v>
      </c>
      <c r="F149" s="5">
        <v>0</v>
      </c>
      <c r="G149" s="5">
        <v>0</v>
      </c>
      <c r="H149" s="5">
        <f t="shared" ref="H149:H152" si="12">E149+F149+(IF(G149&lt;101,G149,IF(G149&lt;201,G149/2,IF(G149&lt;=301,G149/3,G149/4))))</f>
        <v>659.07971999999995</v>
      </c>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1" x14ac:dyDescent="0.3">
      <c r="A150" s="157">
        <f t="shared" ref="A150:A152" si="13">A149+1</f>
        <v>3</v>
      </c>
      <c r="B150" s="158"/>
      <c r="C150" s="53" t="s">
        <v>96</v>
      </c>
      <c r="D150" s="53" t="s">
        <v>340</v>
      </c>
      <c r="E150" s="32">
        <f>(62.56)*(10.764)</f>
        <v>673.39584000000002</v>
      </c>
      <c r="F150" s="5">
        <v>0</v>
      </c>
      <c r="G150" s="5">
        <v>0</v>
      </c>
      <c r="H150" s="5">
        <f t="shared" si="12"/>
        <v>673.39584000000002</v>
      </c>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3">
      <c r="A151" s="157">
        <f t="shared" si="13"/>
        <v>4</v>
      </c>
      <c r="B151" s="158"/>
      <c r="C151" s="53" t="s">
        <v>96</v>
      </c>
      <c r="D151" s="53" t="s">
        <v>340</v>
      </c>
      <c r="E151" s="32">
        <f>(60.34)*(10.764)</f>
        <v>649.49976000000004</v>
      </c>
      <c r="F151" s="5">
        <v>0</v>
      </c>
      <c r="G151" s="5">
        <v>0</v>
      </c>
      <c r="H151" s="5">
        <f t="shared" si="12"/>
        <v>649.49976000000004</v>
      </c>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3">
      <c r="A152" s="157">
        <f t="shared" si="13"/>
        <v>5</v>
      </c>
      <c r="B152" s="158"/>
      <c r="C152" s="53" t="s">
        <v>96</v>
      </c>
      <c r="D152" s="53" t="s">
        <v>340</v>
      </c>
      <c r="E152" s="32">
        <f>(61.42)*(10.764)</f>
        <v>661.12487999999996</v>
      </c>
      <c r="F152" s="5">
        <v>0</v>
      </c>
      <c r="G152" s="5">
        <v>0</v>
      </c>
      <c r="H152" s="5">
        <f t="shared" si="12"/>
        <v>661.12487999999996</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3">
      <c r="A153" s="157">
        <f t="shared" ref="A153" si="14">A152+1</f>
        <v>6</v>
      </c>
      <c r="B153" s="158"/>
      <c r="C153" s="53" t="s">
        <v>96</v>
      </c>
      <c r="D153" s="53" t="s">
        <v>340</v>
      </c>
      <c r="E153" s="32">
        <f>(60.02)*(10.764)</f>
        <v>646.05528000000004</v>
      </c>
      <c r="F153" s="5">
        <v>0</v>
      </c>
      <c r="G153" s="5">
        <v>0</v>
      </c>
      <c r="H153" s="5">
        <f t="shared" ref="H153" si="15">E153+F153+(IF(G153&lt;101,G153,IF(G153&lt;201,G153/2,IF(G153&lt;=301,G153/3,G153/4))))</f>
        <v>646.05528000000004</v>
      </c>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3">
      <c r="A154" s="157">
        <f t="shared" ref="A154" si="16">A153+1</f>
        <v>7</v>
      </c>
      <c r="B154" s="158"/>
      <c r="C154" s="53" t="s">
        <v>96</v>
      </c>
      <c r="D154" s="53" t="s">
        <v>352</v>
      </c>
      <c r="E154" s="32">
        <f>(72.41)*(10.764)</f>
        <v>779.4212399999999</v>
      </c>
      <c r="F154" s="5">
        <v>0</v>
      </c>
      <c r="G154" s="5">
        <v>0</v>
      </c>
      <c r="H154" s="5">
        <f t="shared" ref="H154" si="17">E154+F154+(IF(G154&lt;101,G154,IF(G154&lt;201,G154/2,IF(G154&lt;=301,G154/3,G154/4))))</f>
        <v>779.4212399999999</v>
      </c>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3">
      <c r="A155" s="157">
        <f t="shared" ref="A155" si="18">A154+1</f>
        <v>8</v>
      </c>
      <c r="B155" s="158"/>
      <c r="C155" s="157" t="s">
        <v>342</v>
      </c>
      <c r="D155" s="173"/>
      <c r="E155" s="173"/>
      <c r="F155" s="173"/>
      <c r="G155" s="173"/>
      <c r="H155" s="158"/>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1" hidden="1" x14ac:dyDescent="0.3">
      <c r="A156" s="154" t="s">
        <v>131</v>
      </c>
      <c r="B156" s="155"/>
      <c r="C156" s="155"/>
      <c r="D156" s="155"/>
      <c r="E156" s="155"/>
      <c r="F156" s="155"/>
      <c r="G156" s="155"/>
      <c r="H156" s="156"/>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1" hidden="1" x14ac:dyDescent="0.3">
      <c r="A157" s="124">
        <v>1</v>
      </c>
      <c r="B157" s="124"/>
      <c r="C157" s="53"/>
      <c r="D157" s="53"/>
      <c r="E157" s="32">
        <v>0</v>
      </c>
      <c r="F157" s="5">
        <v>0</v>
      </c>
      <c r="G157" s="5">
        <v>0</v>
      </c>
      <c r="H157" s="5">
        <f>E157+F157+(IF(G157&lt;101,G157,IF(G157&lt;201,G157/2,IF(G157&lt;=301,G157/3,G157/4))))</f>
        <v>0</v>
      </c>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1" hidden="1" x14ac:dyDescent="0.3">
      <c r="A158" s="157">
        <f>A157+1</f>
        <v>2</v>
      </c>
      <c r="B158" s="158"/>
      <c r="C158" s="53"/>
      <c r="D158" s="53"/>
      <c r="E158" s="32"/>
      <c r="F158" s="5"/>
      <c r="G158" s="5"/>
      <c r="H158" s="5">
        <f t="shared" ref="H158:H164" si="19">E158+F158+(IF(G158&lt;101,G158,IF(G158&lt;201,G158/2,IF(G158&lt;=301,G158/3,G158/4))))</f>
        <v>0</v>
      </c>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1" hidden="1" x14ac:dyDescent="0.3">
      <c r="A159" s="157">
        <f t="shared" ref="A159:A164" si="20">A158+1</f>
        <v>3</v>
      </c>
      <c r="B159" s="158"/>
      <c r="C159" s="53"/>
      <c r="D159" s="53"/>
      <c r="E159" s="32"/>
      <c r="F159" s="5"/>
      <c r="G159" s="5"/>
      <c r="H159" s="5">
        <f t="shared" si="19"/>
        <v>0</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hidden="1" customHeight="1" x14ac:dyDescent="0.3">
      <c r="A160" s="157">
        <f t="shared" si="20"/>
        <v>4</v>
      </c>
      <c r="B160" s="158"/>
      <c r="C160" s="53"/>
      <c r="D160" s="53"/>
      <c r="E160" s="32"/>
      <c r="F160" s="5"/>
      <c r="G160" s="5"/>
      <c r="H160" s="5">
        <f t="shared" si="19"/>
        <v>0</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hidden="1" customHeight="1" x14ac:dyDescent="0.3">
      <c r="A161" s="157">
        <f t="shared" si="20"/>
        <v>5</v>
      </c>
      <c r="B161" s="158"/>
      <c r="C161" s="53"/>
      <c r="D161" s="53"/>
      <c r="E161" s="32"/>
      <c r="F161" s="5"/>
      <c r="G161" s="5"/>
      <c r="H161" s="5">
        <f t="shared" si="19"/>
        <v>0</v>
      </c>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hidden="1" customHeight="1" x14ac:dyDescent="0.3">
      <c r="A162" s="157">
        <f t="shared" si="20"/>
        <v>6</v>
      </c>
      <c r="B162" s="158"/>
      <c r="C162" s="53"/>
      <c r="D162" s="53"/>
      <c r="E162" s="32"/>
      <c r="F162" s="5"/>
      <c r="G162" s="5"/>
      <c r="H162" s="5">
        <f t="shared" si="19"/>
        <v>0</v>
      </c>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hidden="1" customHeight="1" x14ac:dyDescent="0.3">
      <c r="A163" s="157">
        <f t="shared" si="20"/>
        <v>7</v>
      </c>
      <c r="B163" s="158"/>
      <c r="C163" s="53"/>
      <c r="D163" s="53"/>
      <c r="E163" s="32"/>
      <c r="F163" s="5"/>
      <c r="G163" s="5"/>
      <c r="H163" s="5">
        <f t="shared" si="19"/>
        <v>0</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hidden="1" customHeight="1" x14ac:dyDescent="0.3">
      <c r="A164" s="157">
        <f t="shared" si="20"/>
        <v>8</v>
      </c>
      <c r="B164" s="158"/>
      <c r="C164" s="53"/>
      <c r="D164" s="53"/>
      <c r="E164" s="32"/>
      <c r="F164" s="5"/>
      <c r="G164" s="5"/>
      <c r="H164" s="5">
        <f t="shared" si="19"/>
        <v>0</v>
      </c>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1" hidden="1" x14ac:dyDescent="0.3">
      <c r="A165" s="125" t="s">
        <v>132</v>
      </c>
      <c r="B165" s="126"/>
      <c r="C165" s="126"/>
      <c r="D165" s="126"/>
      <c r="E165" s="126"/>
      <c r="F165" s="126"/>
      <c r="G165" s="126"/>
      <c r="H165" s="127"/>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hidden="1" customHeight="1" x14ac:dyDescent="0.3">
      <c r="A166" s="124" t="str">
        <f ca="1">T166</f>
        <v>201,..,901</v>
      </c>
      <c r="B166" s="124"/>
      <c r="C166" s="53"/>
      <c r="D166" s="53"/>
      <c r="E166" s="32">
        <v>0</v>
      </c>
      <c r="F166" s="5">
        <v>0</v>
      </c>
      <c r="G166" s="5">
        <v>0</v>
      </c>
      <c r="H166" s="5">
        <f>E166+F166+(IF(G166&lt;101,G166,IF(G166&lt;201,G166/2,IF(G166&lt;=301,G166/3,G166/4))))</f>
        <v>0</v>
      </c>
      <c r="I166" s="1"/>
      <c r="J166" s="1"/>
      <c r="K166" s="1"/>
      <c r="L166" s="1"/>
      <c r="M166" s="1"/>
      <c r="N166" s="1"/>
      <c r="O166" s="1"/>
      <c r="P166" s="1"/>
      <c r="Q166" s="1"/>
      <c r="R166" s="1"/>
      <c r="S166" s="1"/>
      <c r="T166" s="22" t="str">
        <f t="shared" ref="T166:T173" ca="1" si="21">U166&amp;""&amp;",..,"&amp;""&amp;V166</f>
        <v>201,..,901</v>
      </c>
      <c r="U166" s="22">
        <f ca="1">(SUMPRODUCT(MID(0&amp;(LEFT(A165,SUM(LEN(A165)-LEN(SUBSTITUTE(A165,{"0","1","2","3"},""))))), LARGE(INDEX(ISNUMBER(--MID((LEFT(A165,SUM(LEN(A165)-LEN(SUBSTITUTE(A165,{"0","1","2","3"},""))))), ROW(INDIRECT("1:"&amp;LEN((LEFT(A165,SUM(LEN(A165)-LEN(SUBSTITUTE(A165,{"0","1","2","3"},"")))))))), 1)) * ROW(INDIRECT("1:"&amp;LEN((LEFT(A165,SUM(LEN(A165)-LEN(SUBSTITUTE(A165,{"0","1","2","3"},"")))))))), 0), ROW(INDIRECT("1:"&amp;LEN((LEFT(A165,SUM(LEN(A165)-LEN(SUBSTITUTE(A165,{"0","1","2","3"},"")))))))))+1, 1) * 10^ROW(INDIRECT("1:"&amp;LEN((LEFT(A165,SUM(LEN(A165)-LEN(SUBSTITUTE(A165,{"0","1","2","3"},""))))))))/10))*100+1</f>
        <v>201</v>
      </c>
      <c r="V166" s="22">
        <f ca="1">(SUMPRODUCT(MID(0&amp;(--TRIM(RIGHT(SUBSTITUTE(LEFT(A165,_xlfn.AGGREGATE(16,6,FIND({0,1,2,3,4,5,6,7,8,9},A165,ROW(INDIRECT("1:"&amp;LEN(A165)))),1))," ",REPT(" ",LEN(A165))),LEN(A165)))), LARGE(INDEX(ISNUMBER(--MID((--TRIM(RIGHT(SUBSTITUTE(LEFT(A165,_xlfn.AGGREGATE(16,6,FIND({0,1,2,3,4,5,6,7,8,9},A165,ROW(INDIRECT("1:"&amp;LEN(A165)))),1))," ",REPT(" ",LEN(A165))),LEN(A165)))), ROW(INDIRECT("1:"&amp;LEN((--TRIM(RIGHT(SUBSTITUTE(LEFT(A165,_xlfn.AGGREGATE(16,6,FIND({0,1,2,3,4,5,6,7,8,9},A165,ROW(INDIRECT("1:"&amp;LEN(A165)))),1))," ",REPT(" ",LEN(A165))),LEN(A165))))))), 1)) * ROW(INDIRECT("1:"&amp;LEN((--TRIM(RIGHT(SUBSTITUTE(LEFT(A165,_xlfn.AGGREGATE(16,6,FIND({0,1,2,3,4,5,6,7,8,9},A165,ROW(INDIRECT("1:"&amp;LEN(A165)))),1))," ",REPT(" ",LEN(A165))),LEN(A165))))))), 0), ROW(INDIRECT("1:"&amp;LEN((--TRIM(RIGHT(SUBSTITUTE(LEFT(A165,_xlfn.AGGREGATE(16,6,FIND({0,1,2,3,4,5,6,7,8,9},A165,ROW(INDIRECT("1:"&amp;LEN(A165)))),1))," ",REPT(" ",LEN(A165))),LEN(A165))))))))+1, 1) * 10^ROW(INDIRECT("1:"&amp;LEN((--TRIM(RIGHT(SUBSTITUTE(LEFT(A165,_xlfn.AGGREGATE(16,6,FIND({0,1,2,3,4,5,6,7,8,9},A165,ROW(INDIRECT("1:"&amp;LEN(A165)))),1))," ",REPT(" ",LEN(A165))),LEN(A165)))))))/10))*100+1</f>
        <v>901</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hidden="1" customHeight="1" x14ac:dyDescent="0.3">
      <c r="A167" s="124" t="str">
        <f t="shared" ref="A167:A172" ca="1" si="22">T167</f>
        <v>202,..,902</v>
      </c>
      <c r="B167" s="124"/>
      <c r="C167" s="53"/>
      <c r="D167" s="53"/>
      <c r="E167" s="32"/>
      <c r="F167" s="5"/>
      <c r="G167" s="5"/>
      <c r="H167" s="5">
        <f t="shared" ref="H167:H173" si="23">E167+F167+(IF(G167&lt;101,G167,IF(G167&lt;201,G167/2,IF(G167&lt;=301,G167/3,G167/4))))</f>
        <v>0</v>
      </c>
      <c r="I167" s="1"/>
      <c r="J167" s="1"/>
      <c r="K167" s="1"/>
      <c r="L167" s="1"/>
      <c r="M167" s="1"/>
      <c r="N167" s="1"/>
      <c r="O167" s="1"/>
      <c r="P167" s="1"/>
      <c r="Q167" s="1"/>
      <c r="R167" s="1"/>
      <c r="S167" s="1"/>
      <c r="T167" s="22" t="str">
        <f t="shared" ca="1" si="21"/>
        <v>202,..,902</v>
      </c>
      <c r="U167" s="22">
        <f ca="1">U166+1</f>
        <v>202</v>
      </c>
      <c r="V167" s="22">
        <f ca="1">V166+1</f>
        <v>902</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hidden="1" customHeight="1" x14ac:dyDescent="0.3">
      <c r="A168" s="124" t="str">
        <f t="shared" ca="1" si="22"/>
        <v>203,..,903</v>
      </c>
      <c r="B168" s="124"/>
      <c r="C168" s="53"/>
      <c r="D168" s="53"/>
      <c r="E168" s="32"/>
      <c r="F168" s="5"/>
      <c r="G168" s="5"/>
      <c r="H168" s="5">
        <f t="shared" si="23"/>
        <v>0</v>
      </c>
      <c r="I168" s="1"/>
      <c r="J168" s="1"/>
      <c r="K168" s="1"/>
      <c r="L168" s="1"/>
      <c r="M168" s="1"/>
      <c r="N168" s="1"/>
      <c r="O168" s="1"/>
      <c r="P168" s="1"/>
      <c r="Q168" s="1"/>
      <c r="R168" s="1"/>
      <c r="S168" s="1"/>
      <c r="T168" s="22" t="str">
        <f t="shared" ca="1" si="21"/>
        <v>203,..,903</v>
      </c>
      <c r="U168" s="22">
        <f t="shared" ref="U168:U173" ca="1" si="24">U167+1</f>
        <v>203</v>
      </c>
      <c r="V168" s="22">
        <f t="shared" ref="V168:V173" ca="1" si="25">V167+1</f>
        <v>903</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hidden="1" customHeight="1" x14ac:dyDescent="0.3">
      <c r="A169" s="124" t="str">
        <f t="shared" ca="1" si="22"/>
        <v>204,..,904</v>
      </c>
      <c r="B169" s="124"/>
      <c r="C169" s="53"/>
      <c r="D169" s="53"/>
      <c r="E169" s="32"/>
      <c r="F169" s="5"/>
      <c r="G169" s="5"/>
      <c r="H169" s="5">
        <f t="shared" si="23"/>
        <v>0</v>
      </c>
      <c r="I169" s="1"/>
      <c r="J169" s="1"/>
      <c r="K169" s="1"/>
      <c r="L169" s="1"/>
      <c r="M169" s="1"/>
      <c r="N169" s="1"/>
      <c r="O169" s="1"/>
      <c r="P169" s="1"/>
      <c r="Q169" s="1"/>
      <c r="R169" s="1"/>
      <c r="S169" s="1"/>
      <c r="T169" s="22" t="str">
        <f t="shared" ca="1" si="21"/>
        <v>204,..,904</v>
      </c>
      <c r="U169" s="22">
        <f t="shared" ca="1" si="24"/>
        <v>204</v>
      </c>
      <c r="V169" s="22">
        <f t="shared" ca="1" si="25"/>
        <v>904</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hidden="1" customHeight="1" x14ac:dyDescent="0.3">
      <c r="A170" s="124" t="str">
        <f t="shared" ca="1" si="22"/>
        <v>205,..,905</v>
      </c>
      <c r="B170" s="124"/>
      <c r="C170" s="53"/>
      <c r="D170" s="53"/>
      <c r="E170" s="32"/>
      <c r="F170" s="5"/>
      <c r="G170" s="5"/>
      <c r="H170" s="5">
        <f t="shared" si="23"/>
        <v>0</v>
      </c>
      <c r="I170" s="1"/>
      <c r="J170" s="1"/>
      <c r="K170" s="1"/>
      <c r="L170" s="1"/>
      <c r="M170" s="1"/>
      <c r="N170" s="1"/>
      <c r="O170" s="1"/>
      <c r="P170" s="1"/>
      <c r="Q170" s="1"/>
      <c r="R170" s="1"/>
      <c r="S170" s="1"/>
      <c r="T170" s="22" t="str">
        <f t="shared" ca="1" si="21"/>
        <v>205,..,905</v>
      </c>
      <c r="U170" s="22">
        <f t="shared" ca="1" si="24"/>
        <v>205</v>
      </c>
      <c r="V170" s="22">
        <f t="shared" ca="1" si="25"/>
        <v>905</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hidden="1" customHeight="1" x14ac:dyDescent="0.3">
      <c r="A171" s="124" t="str">
        <f t="shared" ca="1" si="22"/>
        <v>206,..,906</v>
      </c>
      <c r="B171" s="124"/>
      <c r="C171" s="53"/>
      <c r="D171" s="53"/>
      <c r="E171" s="32"/>
      <c r="F171" s="5"/>
      <c r="G171" s="5"/>
      <c r="H171" s="5">
        <f t="shared" si="23"/>
        <v>0</v>
      </c>
      <c r="I171" s="1"/>
      <c r="J171" s="1"/>
      <c r="K171" s="1"/>
      <c r="L171" s="1"/>
      <c r="M171" s="1"/>
      <c r="N171" s="1"/>
      <c r="O171" s="1"/>
      <c r="P171" s="1"/>
      <c r="Q171" s="1"/>
      <c r="R171" s="1"/>
      <c r="S171" s="1"/>
      <c r="T171" s="22" t="str">
        <f t="shared" ca="1" si="21"/>
        <v>206,..,906</v>
      </c>
      <c r="U171" s="22">
        <f t="shared" ca="1" si="24"/>
        <v>206</v>
      </c>
      <c r="V171" s="22">
        <f t="shared" ca="1" si="25"/>
        <v>906</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hidden="1" customHeight="1" x14ac:dyDescent="0.3">
      <c r="A172" s="124" t="str">
        <f t="shared" ca="1" si="22"/>
        <v>207,..,907</v>
      </c>
      <c r="B172" s="124"/>
      <c r="C172" s="53"/>
      <c r="D172" s="53"/>
      <c r="E172" s="32"/>
      <c r="F172" s="5"/>
      <c r="G172" s="5"/>
      <c r="H172" s="5">
        <f t="shared" si="23"/>
        <v>0</v>
      </c>
      <c r="I172" s="1"/>
      <c r="J172" s="1"/>
      <c r="K172" s="1"/>
      <c r="L172" s="1"/>
      <c r="M172" s="1"/>
      <c r="N172" s="1"/>
      <c r="O172" s="1"/>
      <c r="P172" s="1"/>
      <c r="Q172" s="1"/>
      <c r="R172" s="1"/>
      <c r="S172" s="1"/>
      <c r="T172" s="22" t="str">
        <f t="shared" ca="1" si="21"/>
        <v>207,..,907</v>
      </c>
      <c r="U172" s="22">
        <f t="shared" ca="1" si="24"/>
        <v>207</v>
      </c>
      <c r="V172" s="22">
        <f t="shared" ca="1" si="25"/>
        <v>907</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hidden="1" customHeight="1" x14ac:dyDescent="0.3">
      <c r="A173" s="124" t="str">
        <f t="shared" ref="A173" ca="1" si="26">T173</f>
        <v>208,..,908</v>
      </c>
      <c r="B173" s="124"/>
      <c r="C173" s="53"/>
      <c r="D173" s="53"/>
      <c r="E173" s="32"/>
      <c r="F173" s="5"/>
      <c r="G173" s="5"/>
      <c r="H173" s="5">
        <f t="shared" si="23"/>
        <v>0</v>
      </c>
      <c r="I173" s="1"/>
      <c r="J173" s="1"/>
      <c r="K173" s="1"/>
      <c r="L173" s="1"/>
      <c r="M173" s="1"/>
      <c r="N173" s="1"/>
      <c r="O173" s="1"/>
      <c r="P173" s="1"/>
      <c r="Q173" s="1"/>
      <c r="R173" s="1"/>
      <c r="S173" s="1"/>
      <c r="T173" s="22" t="str">
        <f t="shared" ca="1" si="21"/>
        <v>208,..,908</v>
      </c>
      <c r="U173" s="22">
        <f t="shared" ca="1" si="24"/>
        <v>208</v>
      </c>
      <c r="V173" s="22">
        <f t="shared" ca="1" si="25"/>
        <v>908</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1" hidden="1" x14ac:dyDescent="0.3">
      <c r="A174" s="125" t="s">
        <v>133</v>
      </c>
      <c r="B174" s="126"/>
      <c r="C174" s="126"/>
      <c r="D174" s="126"/>
      <c r="E174" s="126"/>
      <c r="F174" s="126"/>
      <c r="G174" s="126"/>
      <c r="H174" s="127"/>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hidden="1" customHeight="1" x14ac:dyDescent="0.3">
      <c r="A175" s="124" t="str">
        <f ca="1">T175</f>
        <v>201 to 501</v>
      </c>
      <c r="B175" s="124"/>
      <c r="C175" s="53"/>
      <c r="D175" s="53"/>
      <c r="E175" s="32">
        <v>0</v>
      </c>
      <c r="F175" s="5">
        <v>0</v>
      </c>
      <c r="G175" s="5">
        <v>0</v>
      </c>
      <c r="H175" s="5">
        <f>E175+F175+(IF(G175&lt;101,G175,IF(G175&lt;201,G175/2,IF(G175&lt;=301,G175/3,G175/4))))</f>
        <v>0</v>
      </c>
      <c r="I175" s="1"/>
      <c r="J175" s="1"/>
      <c r="K175" s="1"/>
      <c r="L175" s="1"/>
      <c r="M175" s="1"/>
      <c r="N175" s="1"/>
      <c r="O175" s="1"/>
      <c r="P175" s="1"/>
      <c r="Q175" s="1"/>
      <c r="R175" s="1"/>
      <c r="S175" s="1"/>
      <c r="T175" s="22" t="str">
        <f ca="1">U175&amp;""&amp;" to "&amp;""&amp;V175</f>
        <v>201 to 501</v>
      </c>
      <c r="U175" s="22">
        <f ca="1">(SUMPRODUCT(MID(0&amp;(LEFT(A174,SUM(LEN(A174)-LEN(SUBSTITUTE(A174,{"0","1","2","3"},""))))), LARGE(INDEX(ISNUMBER(--MID((LEFT(A174,SUM(LEN(A174)-LEN(SUBSTITUTE(A174,{"0","1","2","3"},""))))), ROW(INDIRECT("1:"&amp;LEN((LEFT(A174,SUM(LEN(A174)-LEN(SUBSTITUTE(A174,{"0","1","2","3"},"")))))))), 1)) * ROW(INDIRECT("1:"&amp;LEN((LEFT(A174,SUM(LEN(A174)-LEN(SUBSTITUTE(A174,{"0","1","2","3"},"")))))))), 0), ROW(INDIRECT("1:"&amp;LEN((LEFT(A174,SUM(LEN(A174)-LEN(SUBSTITUTE(A174,{"0","1","2","3"},"")))))))))+1, 1) * 10^ROW(INDIRECT("1:"&amp;LEN((LEFT(A174,SUM(LEN(A174)-LEN(SUBSTITUTE(A174,{"0","1","2","3"},""))))))))/10))*100+1</f>
        <v>201</v>
      </c>
      <c r="V175" s="22">
        <f ca="1">(SUMPRODUCT(MID(0&amp;(--TRIM(RIGHT(SUBSTITUTE(LEFT(A174,_xlfn.AGGREGATE(16,6,FIND({0,1,2,3,4,5,6,7,8,9},A174,ROW(INDIRECT("1:"&amp;LEN(A174)))),1)),"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",LEN(A174))),LEN(A174)))))))/10))*100+1</f>
        <v>501</v>
      </c>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hidden="1" customHeight="1" x14ac:dyDescent="0.3">
      <c r="A176" s="124" t="str">
        <f t="shared" ref="A176:A182" ca="1" si="27">T176</f>
        <v>202 to 502</v>
      </c>
      <c r="B176" s="124"/>
      <c r="C176" s="53"/>
      <c r="D176" s="53"/>
      <c r="E176" s="32"/>
      <c r="F176" s="5"/>
      <c r="G176" s="5"/>
      <c r="H176" s="5">
        <f t="shared" ref="H176:H182" si="28">E176+F176+(IF(G176&lt;101,G176,IF(G176&lt;201,G176/2,IF(G176&lt;=301,G176/3,G176/4))))</f>
        <v>0</v>
      </c>
      <c r="I176" s="1"/>
      <c r="J176" s="1"/>
      <c r="K176" s="1"/>
      <c r="L176" s="1"/>
      <c r="M176" s="1"/>
      <c r="N176" s="1"/>
      <c r="O176" s="1"/>
      <c r="P176" s="1"/>
      <c r="Q176" s="1"/>
      <c r="R176" s="1"/>
      <c r="S176" s="1"/>
      <c r="T176" s="22" t="str">
        <f t="shared" ref="T176:T182" ca="1" si="29">U176&amp;""&amp;" to "&amp;""&amp;V176</f>
        <v>202 to 502</v>
      </c>
      <c r="U176" s="22">
        <f ca="1">U175+1</f>
        <v>202</v>
      </c>
      <c r="V176" s="22">
        <f ca="1">V175+1</f>
        <v>502</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hidden="1" customHeight="1" x14ac:dyDescent="0.3">
      <c r="A177" s="124" t="str">
        <f t="shared" ca="1" si="27"/>
        <v>203 to 503</v>
      </c>
      <c r="B177" s="124"/>
      <c r="C177" s="53"/>
      <c r="D177" s="53"/>
      <c r="E177" s="32"/>
      <c r="F177" s="5"/>
      <c r="G177" s="5"/>
      <c r="H177" s="5">
        <f t="shared" si="28"/>
        <v>0</v>
      </c>
      <c r="I177" s="1"/>
      <c r="J177" s="1"/>
      <c r="K177" s="1"/>
      <c r="L177" s="1"/>
      <c r="M177" s="1"/>
      <c r="N177" s="1"/>
      <c r="O177" s="1"/>
      <c r="P177" s="1"/>
      <c r="Q177" s="1"/>
      <c r="R177" s="1"/>
      <c r="S177" s="1"/>
      <c r="T177" s="22" t="str">
        <f t="shared" ca="1" si="29"/>
        <v>203 to 503</v>
      </c>
      <c r="U177" s="22">
        <f t="shared" ref="U177:U182" ca="1" si="30">U176+1</f>
        <v>203</v>
      </c>
      <c r="V177" s="22">
        <f t="shared" ref="V177:V182" ca="1" si="31">V176+1</f>
        <v>503</v>
      </c>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hidden="1" customHeight="1" x14ac:dyDescent="0.3">
      <c r="A178" s="124" t="str">
        <f t="shared" ca="1" si="27"/>
        <v>204 to 504</v>
      </c>
      <c r="B178" s="124"/>
      <c r="C178" s="53"/>
      <c r="D178" s="53"/>
      <c r="E178" s="32"/>
      <c r="F178" s="5"/>
      <c r="G178" s="5"/>
      <c r="H178" s="5">
        <f t="shared" si="28"/>
        <v>0</v>
      </c>
      <c r="I178" s="1"/>
      <c r="J178" s="1"/>
      <c r="K178" s="1"/>
      <c r="L178" s="1"/>
      <c r="M178" s="1"/>
      <c r="N178" s="1"/>
      <c r="O178" s="1"/>
      <c r="P178" s="1"/>
      <c r="Q178" s="1"/>
      <c r="R178" s="1"/>
      <c r="S178" s="1"/>
      <c r="T178" s="22" t="str">
        <f t="shared" ca="1" si="29"/>
        <v>204 to 504</v>
      </c>
      <c r="U178" s="22">
        <f t="shared" ca="1" si="30"/>
        <v>204</v>
      </c>
      <c r="V178" s="22">
        <f t="shared" ca="1" si="31"/>
        <v>504</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hidden="1" customHeight="1" x14ac:dyDescent="0.3">
      <c r="A179" s="124" t="str">
        <f t="shared" ca="1" si="27"/>
        <v>205 to 505</v>
      </c>
      <c r="B179" s="124"/>
      <c r="C179" s="53"/>
      <c r="D179" s="53"/>
      <c r="E179" s="32"/>
      <c r="F179" s="5"/>
      <c r="G179" s="5"/>
      <c r="H179" s="5">
        <f t="shared" si="28"/>
        <v>0</v>
      </c>
      <c r="I179" s="1"/>
      <c r="J179" s="1"/>
      <c r="K179" s="1"/>
      <c r="L179" s="1"/>
      <c r="M179" s="1"/>
      <c r="N179" s="1"/>
      <c r="O179" s="1"/>
      <c r="P179" s="1"/>
      <c r="Q179" s="1"/>
      <c r="R179" s="1"/>
      <c r="S179" s="1"/>
      <c r="T179" s="22" t="str">
        <f t="shared" ca="1" si="29"/>
        <v>205 to 505</v>
      </c>
      <c r="U179" s="22">
        <f t="shared" ca="1" si="30"/>
        <v>205</v>
      </c>
      <c r="V179" s="22">
        <f t="shared" ca="1" si="31"/>
        <v>505</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hidden="1" customHeight="1" x14ac:dyDescent="0.3">
      <c r="A180" s="124" t="str">
        <f t="shared" ca="1" si="27"/>
        <v>206 to 506</v>
      </c>
      <c r="B180" s="124"/>
      <c r="C180" s="53"/>
      <c r="D180" s="53"/>
      <c r="E180" s="32"/>
      <c r="F180" s="5"/>
      <c r="G180" s="5"/>
      <c r="H180" s="5">
        <f t="shared" si="28"/>
        <v>0</v>
      </c>
      <c r="I180" s="1"/>
      <c r="J180" s="1"/>
      <c r="K180" s="1"/>
      <c r="L180" s="1"/>
      <c r="M180" s="1"/>
      <c r="N180" s="1"/>
      <c r="O180" s="1"/>
      <c r="P180" s="1"/>
      <c r="Q180" s="1"/>
      <c r="R180" s="1"/>
      <c r="S180" s="1"/>
      <c r="T180" s="22" t="str">
        <f t="shared" ca="1" si="29"/>
        <v>206 to 506</v>
      </c>
      <c r="U180" s="22">
        <f t="shared" ca="1" si="30"/>
        <v>206</v>
      </c>
      <c r="V180" s="22">
        <f t="shared" ca="1" si="31"/>
        <v>506</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hidden="1" customHeight="1" x14ac:dyDescent="0.3">
      <c r="A181" s="124" t="str">
        <f t="shared" ca="1" si="27"/>
        <v>207 to 507</v>
      </c>
      <c r="B181" s="124"/>
      <c r="C181" s="53"/>
      <c r="D181" s="53"/>
      <c r="E181" s="32"/>
      <c r="F181" s="5"/>
      <c r="G181" s="5"/>
      <c r="H181" s="5">
        <f t="shared" si="28"/>
        <v>0</v>
      </c>
      <c r="I181" s="1"/>
      <c r="J181" s="1"/>
      <c r="K181" s="1"/>
      <c r="L181" s="1"/>
      <c r="M181" s="1"/>
      <c r="N181" s="1"/>
      <c r="O181" s="1"/>
      <c r="P181" s="1"/>
      <c r="Q181" s="1"/>
      <c r="R181" s="1"/>
      <c r="S181" s="1"/>
      <c r="T181" s="22" t="str">
        <f t="shared" ca="1" si="29"/>
        <v>207 to 507</v>
      </c>
      <c r="U181" s="22">
        <f t="shared" ca="1" si="30"/>
        <v>207</v>
      </c>
      <c r="V181" s="22">
        <f t="shared" ca="1" si="31"/>
        <v>507</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hidden="1" customHeight="1" x14ac:dyDescent="0.3">
      <c r="A182" s="124" t="str">
        <f t="shared" ca="1" si="27"/>
        <v>208 to 508</v>
      </c>
      <c r="B182" s="124"/>
      <c r="C182" s="53"/>
      <c r="D182" s="53"/>
      <c r="E182" s="32"/>
      <c r="F182" s="5"/>
      <c r="G182" s="5"/>
      <c r="H182" s="5">
        <f t="shared" si="28"/>
        <v>0</v>
      </c>
      <c r="I182" s="1"/>
      <c r="J182" s="1"/>
      <c r="K182" s="1"/>
      <c r="L182" s="1"/>
      <c r="M182" s="1"/>
      <c r="N182" s="1"/>
      <c r="O182" s="1"/>
      <c r="P182" s="1"/>
      <c r="Q182" s="1"/>
      <c r="R182" s="1"/>
      <c r="S182" s="1"/>
      <c r="T182" s="22" t="str">
        <f t="shared" ca="1" si="29"/>
        <v>208 to 508</v>
      </c>
      <c r="U182" s="22">
        <f t="shared" ca="1" si="30"/>
        <v>208</v>
      </c>
      <c r="V182" s="22">
        <f t="shared" ca="1" si="31"/>
        <v>508</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1" hidden="1" x14ac:dyDescent="0.3">
      <c r="A183" s="125" t="s">
        <v>134</v>
      </c>
      <c r="B183" s="126"/>
      <c r="C183" s="126"/>
      <c r="D183" s="126"/>
      <c r="E183" s="126"/>
      <c r="F183" s="126"/>
      <c r="G183" s="126"/>
      <c r="H183" s="127"/>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hidden="1" customHeight="1" x14ac:dyDescent="0.3">
      <c r="A184" s="124" t="str">
        <f ca="1">T184</f>
        <v>201 &amp; 501</v>
      </c>
      <c r="B184" s="124"/>
      <c r="C184" s="53"/>
      <c r="D184" s="53"/>
      <c r="E184" s="32">
        <v>0</v>
      </c>
      <c r="F184" s="5">
        <v>0</v>
      </c>
      <c r="G184" s="5">
        <v>0</v>
      </c>
      <c r="H184" s="5">
        <f>E184+F184+(IF(G184&lt;101,G184,IF(G184&lt;201,G184/2,IF(G184&lt;=301,G184/3,G184/4))))</f>
        <v>0</v>
      </c>
      <c r="I184" s="1"/>
      <c r="J184" s="1"/>
      <c r="K184" s="1"/>
      <c r="L184" s="1"/>
      <c r="M184" s="1"/>
      <c r="N184" s="1"/>
      <c r="O184" s="1"/>
      <c r="P184" s="1"/>
      <c r="Q184" s="1"/>
      <c r="R184" s="1"/>
      <c r="S184" s="1"/>
      <c r="T184" s="22" t="str">
        <f ca="1">U184&amp;""&amp;" &amp; "&amp;""&amp;V184</f>
        <v>201 &amp; 501</v>
      </c>
      <c r="U184" s="22">
        <f ca="1">(SUMPRODUCT(MID(0&amp;(LEFT(A183,SUM(LEN(A183)-LEN(SUBSTITUTE(A183,{"0","1","2","3"},""))))), LARGE(INDEX(ISNUMBER(--MID((LEFT(A183,SUM(LEN(A183)-LEN(SUBSTITUTE(A183,{"0","1","2","3"},""))))), ROW(INDIRECT("1:"&amp;LEN((LEFT(A183,SUM(LEN(A183)-LEN(SUBSTITUTE(A183,{"0","1","2","3"},"")))))))), 1)) * ROW(INDIRECT("1:"&amp;LEN((LEFT(A183,SUM(LEN(A183)-LEN(SUBSTITUTE(A183,{"0","1","2","3"},"")))))))), 0), ROW(INDIRECT("1:"&amp;LEN((LEFT(A183,SUM(LEN(A183)-LEN(SUBSTITUTE(A183,{"0","1","2","3"},"")))))))))+1, 1) * 10^ROW(INDIRECT("1:"&amp;LEN((LEFT(A183,SUM(LEN(A183)-LEN(SUBSTITUTE(A183,{"0","1","2","3"},""))))))))/10))*100+1</f>
        <v>201</v>
      </c>
      <c r="V184" s="22">
        <f ca="1">(SUMPRODUCT(MID(0&amp;(--TRIM(RIGHT(SUBSTITUTE(LEFT(A183,_xlfn.AGGREGATE(16,6,FIND({0,1,2,3,4,5,6,7,8,9},A183,ROW(INDIRECT("1:"&amp;LEN(A183)))),1)),"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",LEN(A183))),LEN(A183)))))))/10))*100+1</f>
        <v>501</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hidden="1" customHeight="1" x14ac:dyDescent="0.3">
      <c r="A185" s="124" t="str">
        <f t="shared" ref="A185:A191" ca="1" si="32">T185</f>
        <v>202 &amp; 502</v>
      </c>
      <c r="B185" s="124"/>
      <c r="C185" s="53"/>
      <c r="D185" s="53"/>
      <c r="E185" s="32"/>
      <c r="F185" s="5"/>
      <c r="G185" s="5"/>
      <c r="H185" s="5">
        <f t="shared" ref="H185:H191" si="33">E185+F185+(IF(G185&lt;101,G185,IF(G185&lt;201,G185/2,IF(G185&lt;=301,G185/3,G185/4))))</f>
        <v>0</v>
      </c>
      <c r="I185" s="1"/>
      <c r="J185" s="1"/>
      <c r="K185" s="1"/>
      <c r="L185" s="1"/>
      <c r="M185" s="1"/>
      <c r="N185" s="1"/>
      <c r="O185" s="1"/>
      <c r="P185" s="1"/>
      <c r="Q185" s="1"/>
      <c r="R185" s="1"/>
      <c r="S185" s="1"/>
      <c r="T185" s="22" t="str">
        <f t="shared" ref="T185:T191" ca="1" si="34">U185&amp;""&amp;" &amp; "&amp;""&amp;V185</f>
        <v>202 &amp; 502</v>
      </c>
      <c r="U185" s="22">
        <f ca="1">U184+1</f>
        <v>202</v>
      </c>
      <c r="V185" s="22">
        <f ca="1">V184+1</f>
        <v>502</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hidden="1" customHeight="1" x14ac:dyDescent="0.3">
      <c r="A186" s="124" t="str">
        <f t="shared" ca="1" si="32"/>
        <v>203 &amp; 503</v>
      </c>
      <c r="B186" s="124"/>
      <c r="C186" s="53"/>
      <c r="D186" s="53"/>
      <c r="E186" s="32"/>
      <c r="F186" s="5"/>
      <c r="G186" s="5"/>
      <c r="H186" s="5">
        <f t="shared" si="33"/>
        <v>0</v>
      </c>
      <c r="I186" s="1"/>
      <c r="J186" s="1"/>
      <c r="K186" s="1"/>
      <c r="L186" s="1"/>
      <c r="M186" s="1"/>
      <c r="N186" s="1"/>
      <c r="O186" s="1"/>
      <c r="P186" s="1"/>
      <c r="Q186" s="1"/>
      <c r="R186" s="1"/>
      <c r="S186" s="1"/>
      <c r="T186" s="22" t="str">
        <f t="shared" ca="1" si="34"/>
        <v>203 &amp; 503</v>
      </c>
      <c r="U186" s="22">
        <f t="shared" ref="U186:U191" ca="1" si="35">U185+1</f>
        <v>203</v>
      </c>
      <c r="V186" s="22">
        <f t="shared" ref="V186:V191" ca="1" si="36">V185+1</f>
        <v>503</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hidden="1" customHeight="1" x14ac:dyDescent="0.3">
      <c r="A187" s="124" t="str">
        <f t="shared" ca="1" si="32"/>
        <v>204 &amp; 504</v>
      </c>
      <c r="B187" s="124"/>
      <c r="C187" s="53"/>
      <c r="D187" s="53"/>
      <c r="E187" s="32"/>
      <c r="F187" s="5"/>
      <c r="G187" s="5"/>
      <c r="H187" s="5">
        <f t="shared" si="33"/>
        <v>0</v>
      </c>
      <c r="I187" s="1"/>
      <c r="J187" s="1"/>
      <c r="K187" s="1"/>
      <c r="L187" s="1"/>
      <c r="M187" s="1"/>
      <c r="N187" s="1"/>
      <c r="O187" s="1"/>
      <c r="P187" s="1"/>
      <c r="Q187" s="1"/>
      <c r="R187" s="1"/>
      <c r="S187" s="1"/>
      <c r="T187" s="22" t="str">
        <f t="shared" ca="1" si="34"/>
        <v>204 &amp; 504</v>
      </c>
      <c r="U187" s="22">
        <f t="shared" ca="1" si="35"/>
        <v>204</v>
      </c>
      <c r="V187" s="22">
        <f t="shared" ca="1" si="36"/>
        <v>504</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hidden="1" customHeight="1" x14ac:dyDescent="0.3">
      <c r="A188" s="124" t="str">
        <f t="shared" ca="1" si="32"/>
        <v>205 &amp; 505</v>
      </c>
      <c r="B188" s="124"/>
      <c r="C188" s="53"/>
      <c r="D188" s="53"/>
      <c r="E188" s="32"/>
      <c r="F188" s="5"/>
      <c r="G188" s="5"/>
      <c r="H188" s="5">
        <f t="shared" si="33"/>
        <v>0</v>
      </c>
      <c r="I188" s="1"/>
      <c r="J188" s="1"/>
      <c r="K188" s="1"/>
      <c r="L188" s="1"/>
      <c r="M188" s="1"/>
      <c r="N188" s="1"/>
      <c r="O188" s="1"/>
      <c r="P188" s="1"/>
      <c r="Q188" s="1"/>
      <c r="R188" s="1"/>
      <c r="S188" s="1"/>
      <c r="T188" s="22" t="str">
        <f t="shared" ca="1" si="34"/>
        <v>205 &amp; 505</v>
      </c>
      <c r="U188" s="22">
        <f t="shared" ca="1" si="35"/>
        <v>205</v>
      </c>
      <c r="V188" s="22">
        <f t="shared" ca="1" si="36"/>
        <v>505</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hidden="1" customHeight="1" x14ac:dyDescent="0.3">
      <c r="A189" s="124" t="str">
        <f t="shared" ca="1" si="32"/>
        <v>206 &amp; 506</v>
      </c>
      <c r="B189" s="124"/>
      <c r="C189" s="53"/>
      <c r="D189" s="53"/>
      <c r="E189" s="32"/>
      <c r="F189" s="5"/>
      <c r="G189" s="5"/>
      <c r="H189" s="5">
        <f t="shared" si="33"/>
        <v>0</v>
      </c>
      <c r="I189" s="1"/>
      <c r="J189" s="1"/>
      <c r="K189" s="1"/>
      <c r="L189" s="1"/>
      <c r="M189" s="1"/>
      <c r="N189" s="1"/>
      <c r="O189" s="1"/>
      <c r="P189" s="1"/>
      <c r="Q189" s="1"/>
      <c r="R189" s="1"/>
      <c r="S189" s="1"/>
      <c r="T189" s="22" t="str">
        <f t="shared" ca="1" si="34"/>
        <v>206 &amp; 506</v>
      </c>
      <c r="U189" s="22">
        <f t="shared" ca="1" si="35"/>
        <v>206</v>
      </c>
      <c r="V189" s="22">
        <f t="shared" ca="1" si="36"/>
        <v>506</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hidden="1" customHeight="1" x14ac:dyDescent="0.3">
      <c r="A190" s="124" t="str">
        <f t="shared" ca="1" si="32"/>
        <v>207 &amp; 507</v>
      </c>
      <c r="B190" s="124"/>
      <c r="C190" s="53"/>
      <c r="D190" s="53"/>
      <c r="E190" s="32"/>
      <c r="F190" s="5"/>
      <c r="G190" s="5"/>
      <c r="H190" s="5">
        <f t="shared" si="33"/>
        <v>0</v>
      </c>
      <c r="I190" s="1"/>
      <c r="J190" s="1"/>
      <c r="K190" s="1"/>
      <c r="L190" s="1"/>
      <c r="M190" s="1"/>
      <c r="N190" s="1"/>
      <c r="O190" s="1"/>
      <c r="P190" s="1"/>
      <c r="Q190" s="1"/>
      <c r="R190" s="1"/>
      <c r="S190" s="1"/>
      <c r="T190" s="22" t="str">
        <f t="shared" ca="1" si="34"/>
        <v>207 &amp; 507</v>
      </c>
      <c r="U190" s="22">
        <f t="shared" ca="1" si="35"/>
        <v>207</v>
      </c>
      <c r="V190" s="22">
        <f t="shared" ca="1" si="36"/>
        <v>507</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hidden="1" customHeight="1" x14ac:dyDescent="0.3">
      <c r="A191" s="124" t="str">
        <f t="shared" ca="1" si="32"/>
        <v>208 &amp; 508</v>
      </c>
      <c r="B191" s="124"/>
      <c r="C191" s="53"/>
      <c r="D191" s="53"/>
      <c r="E191" s="32"/>
      <c r="F191" s="5"/>
      <c r="G191" s="5"/>
      <c r="H191" s="5">
        <f t="shared" si="33"/>
        <v>0</v>
      </c>
      <c r="I191" s="1"/>
      <c r="J191" s="1"/>
      <c r="K191" s="1"/>
      <c r="L191" s="1"/>
      <c r="M191" s="1"/>
      <c r="N191" s="1"/>
      <c r="O191" s="1"/>
      <c r="P191" s="1"/>
      <c r="Q191" s="1"/>
      <c r="R191" s="1"/>
      <c r="S191" s="1"/>
      <c r="T191" s="22" t="str">
        <f t="shared" ca="1" si="34"/>
        <v>208 &amp; 508</v>
      </c>
      <c r="U191" s="22">
        <f t="shared" ca="1" si="35"/>
        <v>208</v>
      </c>
      <c r="V191" s="22">
        <f t="shared" ca="1" si="36"/>
        <v>508</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1" x14ac:dyDescent="0.3">
      <c r="A192" s="154" t="s">
        <v>343</v>
      </c>
      <c r="B192" s="155"/>
      <c r="C192" s="155"/>
      <c r="D192" s="155"/>
      <c r="E192" s="155"/>
      <c r="F192" s="155"/>
      <c r="G192" s="155"/>
      <c r="H192" s="156"/>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8" ht="21" x14ac:dyDescent="0.3">
      <c r="A193" s="112" t="s">
        <v>69</v>
      </c>
      <c r="B193" s="112"/>
      <c r="C193" s="112"/>
      <c r="D193" s="112"/>
      <c r="E193" s="112"/>
      <c r="F193" s="112"/>
      <c r="G193" s="112"/>
      <c r="H193" s="112"/>
    </row>
    <row r="194" spans="1:8" ht="21" x14ac:dyDescent="0.3">
      <c r="A194" s="2" t="s">
        <v>242</v>
      </c>
      <c r="B194" s="94" t="s">
        <v>322</v>
      </c>
      <c r="C194" s="108"/>
      <c r="D194" s="108"/>
      <c r="E194" s="108"/>
      <c r="F194" s="108"/>
      <c r="G194" s="108"/>
      <c r="H194" s="95"/>
    </row>
    <row r="195" spans="1:8" ht="21" x14ac:dyDescent="0.3">
      <c r="A195" s="2" t="s">
        <v>242</v>
      </c>
      <c r="B195" s="94" t="s">
        <v>243</v>
      </c>
      <c r="C195" s="108"/>
      <c r="D195" s="108"/>
      <c r="E195" s="108"/>
      <c r="F195" s="108"/>
      <c r="G195" s="108"/>
      <c r="H195" s="95"/>
    </row>
    <row r="196" spans="1:8" ht="21" x14ac:dyDescent="0.3">
      <c r="A196" s="2" t="s">
        <v>242</v>
      </c>
      <c r="B196" s="94" t="s">
        <v>358</v>
      </c>
      <c r="C196" s="108"/>
      <c r="D196" s="108"/>
      <c r="E196" s="108"/>
      <c r="F196" s="108"/>
      <c r="G196" s="108"/>
      <c r="H196" s="95"/>
    </row>
    <row r="197" spans="1:8" ht="21" x14ac:dyDescent="0.3">
      <c r="A197" s="2" t="s">
        <v>242</v>
      </c>
      <c r="B197" s="94" t="s">
        <v>244</v>
      </c>
      <c r="C197" s="108"/>
      <c r="D197" s="108"/>
      <c r="E197" s="108"/>
      <c r="F197" s="108"/>
      <c r="G197" s="108"/>
      <c r="H197" s="95"/>
    </row>
    <row r="198" spans="1:8" ht="21" x14ac:dyDescent="0.3">
      <c r="A198" s="2" t="s">
        <v>242</v>
      </c>
      <c r="B198" s="94" t="s">
        <v>245</v>
      </c>
      <c r="C198" s="108"/>
      <c r="D198" s="108"/>
      <c r="E198" s="108"/>
      <c r="F198" s="108"/>
      <c r="G198" s="108"/>
      <c r="H198" s="95"/>
    </row>
    <row r="199" spans="1:8" ht="46.5" hidden="1" customHeight="1" x14ac:dyDescent="0.3">
      <c r="A199" s="2" t="s">
        <v>242</v>
      </c>
      <c r="B199" s="123" t="s">
        <v>246</v>
      </c>
      <c r="C199" s="108"/>
      <c r="D199" s="108"/>
      <c r="E199" s="108"/>
      <c r="F199" s="108"/>
      <c r="G199" s="108"/>
      <c r="H199" s="95"/>
    </row>
    <row r="200" spans="1:8" ht="21" x14ac:dyDescent="0.3">
      <c r="A200" s="2" t="s">
        <v>242</v>
      </c>
      <c r="B200" s="120" t="s">
        <v>355</v>
      </c>
      <c r="C200" s="121"/>
      <c r="D200" s="121"/>
      <c r="E200" s="121"/>
      <c r="F200" s="121"/>
      <c r="G200" s="121"/>
      <c r="H200" s="122"/>
    </row>
    <row r="201" spans="1:8" ht="21" customHeight="1" x14ac:dyDescent="0.3">
      <c r="A201" s="2" t="s">
        <v>242</v>
      </c>
      <c r="B201" s="120" t="s">
        <v>354</v>
      </c>
      <c r="C201" s="121"/>
      <c r="D201" s="121"/>
      <c r="E201" s="121"/>
      <c r="F201" s="121"/>
      <c r="G201" s="121"/>
      <c r="H201" s="122"/>
    </row>
    <row r="202" spans="1:8" ht="21" x14ac:dyDescent="0.3">
      <c r="A202" s="136" t="s">
        <v>75</v>
      </c>
      <c r="B202" s="136"/>
      <c r="C202" s="136"/>
      <c r="D202" s="136"/>
      <c r="E202" s="136"/>
      <c r="F202" s="136"/>
      <c r="G202" s="136"/>
      <c r="H202" s="136"/>
    </row>
    <row r="203" spans="1:8" ht="21" x14ac:dyDescent="0.3">
      <c r="A203" s="105" t="s">
        <v>70</v>
      </c>
      <c r="B203" s="105"/>
      <c r="C203" s="105"/>
      <c r="D203" s="94" t="str">
        <f>C3</f>
        <v>Aaradhya Parkwood 1</v>
      </c>
      <c r="E203" s="108"/>
      <c r="F203" s="108"/>
      <c r="G203" s="108"/>
      <c r="H203" s="95"/>
    </row>
    <row r="204" spans="1:8" ht="60" customHeight="1" x14ac:dyDescent="0.3">
      <c r="A204" s="105" t="s">
        <v>106</v>
      </c>
      <c r="B204" s="105"/>
      <c r="C204" s="105"/>
      <c r="D204" s="94" t="str">
        <f>C9</f>
        <v>Aaradhya Parkwood 1, Survey No.92, 260(Pt) &amp; 85(Pt), near Thakur Mall, Western Express Highway, Mahajanwadi, Mahajanwadi, Dahisar East, Thane, Thane - 401107.</v>
      </c>
      <c r="E204" s="108"/>
      <c r="F204" s="108"/>
      <c r="G204" s="108"/>
      <c r="H204" s="95"/>
    </row>
    <row r="205" spans="1:8" ht="20.25" customHeight="1" x14ac:dyDescent="0.3">
      <c r="A205" s="146" t="s">
        <v>112</v>
      </c>
      <c r="B205" s="146"/>
      <c r="C205" s="146"/>
      <c r="D205" s="148" t="str">
        <f>G3</f>
        <v>04/07/2025 @ 03:42 PM</v>
      </c>
      <c r="E205" s="108"/>
      <c r="F205" s="108"/>
      <c r="G205" s="108"/>
      <c r="H205" s="95"/>
    </row>
    <row r="206" spans="1:8" ht="21" x14ac:dyDescent="0.3">
      <c r="A206" s="9"/>
      <c r="B206" s="10"/>
      <c r="C206" s="10"/>
      <c r="D206" s="10"/>
      <c r="E206" s="10"/>
      <c r="F206" s="10"/>
      <c r="G206" s="10"/>
      <c r="H206" s="6"/>
    </row>
    <row r="207" spans="1:8" ht="21" x14ac:dyDescent="0.3">
      <c r="A207" s="11"/>
      <c r="B207" s="12"/>
      <c r="C207" s="12"/>
      <c r="D207" s="12"/>
      <c r="E207" s="12"/>
      <c r="F207" s="12"/>
      <c r="G207" s="12"/>
      <c r="H207" s="7"/>
    </row>
    <row r="208" spans="1:8" ht="21" x14ac:dyDescent="0.3">
      <c r="A208" s="11"/>
      <c r="B208" s="12"/>
      <c r="C208" s="12"/>
      <c r="D208" s="12"/>
      <c r="E208" s="12"/>
      <c r="F208" s="12"/>
      <c r="G208" s="12"/>
      <c r="H208" s="7"/>
    </row>
    <row r="209" spans="1:8" ht="21" x14ac:dyDescent="0.3">
      <c r="A209" s="11"/>
      <c r="B209" s="12"/>
      <c r="C209" s="12"/>
      <c r="D209" s="12"/>
      <c r="E209" s="12"/>
      <c r="F209" s="12"/>
      <c r="G209" s="12"/>
      <c r="H209" s="7"/>
    </row>
    <row r="210" spans="1:8" ht="21" x14ac:dyDescent="0.3">
      <c r="A210" s="11"/>
      <c r="B210" s="12"/>
      <c r="C210" s="12"/>
      <c r="D210" s="12"/>
      <c r="E210" s="12"/>
      <c r="F210" s="12"/>
      <c r="G210" s="12"/>
      <c r="H210" s="7"/>
    </row>
    <row r="211" spans="1:8" ht="21" x14ac:dyDescent="0.3">
      <c r="A211" s="11"/>
      <c r="B211" s="12"/>
      <c r="C211" s="12"/>
      <c r="D211" s="12"/>
      <c r="E211" s="12"/>
      <c r="F211" s="12"/>
      <c r="G211" s="12"/>
      <c r="H211" s="7"/>
    </row>
    <row r="212" spans="1:8" ht="21" x14ac:dyDescent="0.3">
      <c r="A212" s="11"/>
      <c r="B212" s="12"/>
      <c r="C212" s="12"/>
      <c r="D212" s="12"/>
      <c r="E212" s="12"/>
      <c r="F212" s="12"/>
      <c r="G212" s="12"/>
      <c r="H212" s="7"/>
    </row>
    <row r="213" spans="1:8" ht="21" x14ac:dyDescent="0.3">
      <c r="A213" s="11"/>
      <c r="B213" s="12"/>
      <c r="C213" s="12"/>
      <c r="D213" s="12"/>
      <c r="E213" s="12"/>
      <c r="F213" s="12"/>
      <c r="G213" s="12"/>
      <c r="H213" s="7"/>
    </row>
    <row r="214" spans="1:8" ht="21" x14ac:dyDescent="0.3">
      <c r="A214" s="11"/>
      <c r="B214" s="12"/>
      <c r="C214" s="12"/>
      <c r="D214" s="12"/>
      <c r="E214" s="12"/>
      <c r="F214" s="12"/>
      <c r="G214" s="12"/>
      <c r="H214" s="7"/>
    </row>
    <row r="215" spans="1:8" ht="21" x14ac:dyDescent="0.3">
      <c r="A215" s="11"/>
      <c r="B215" s="12"/>
      <c r="C215" s="12"/>
      <c r="D215" s="12"/>
      <c r="E215" s="12"/>
      <c r="F215" s="12"/>
      <c r="G215" s="12"/>
      <c r="H215" s="7"/>
    </row>
    <row r="216" spans="1:8" ht="21" x14ac:dyDescent="0.3">
      <c r="A216" s="11"/>
      <c r="B216" s="12"/>
      <c r="C216" s="12"/>
      <c r="D216" s="12"/>
      <c r="E216" s="12"/>
      <c r="F216" s="12"/>
      <c r="G216" s="12"/>
      <c r="H216" s="7"/>
    </row>
    <row r="217" spans="1:8" ht="21" x14ac:dyDescent="0.3">
      <c r="A217" s="11"/>
      <c r="B217" s="12"/>
      <c r="C217" s="12"/>
      <c r="D217" s="12"/>
      <c r="E217" s="12"/>
      <c r="F217" s="12"/>
      <c r="G217" s="12"/>
      <c r="H217" s="7"/>
    </row>
    <row r="218" spans="1:8" ht="21" x14ac:dyDescent="0.3">
      <c r="A218" s="11"/>
      <c r="B218" s="12"/>
      <c r="C218" s="12"/>
      <c r="D218" s="12"/>
      <c r="E218" s="12"/>
      <c r="F218" s="12"/>
      <c r="G218" s="12"/>
      <c r="H218" s="7"/>
    </row>
    <row r="219" spans="1:8" ht="21" x14ac:dyDescent="0.3">
      <c r="A219" s="11"/>
      <c r="B219" s="12"/>
      <c r="C219" s="12"/>
      <c r="D219" s="12"/>
      <c r="E219" s="12"/>
      <c r="F219" s="12"/>
      <c r="G219" s="12"/>
      <c r="H219" s="7"/>
    </row>
    <row r="220" spans="1:8" ht="21" x14ac:dyDescent="0.3">
      <c r="A220" s="11"/>
      <c r="B220" s="12"/>
      <c r="C220" s="12"/>
      <c r="D220" s="12"/>
      <c r="E220" s="12"/>
      <c r="F220" s="12"/>
      <c r="G220" s="12"/>
      <c r="H220" s="7"/>
    </row>
    <row r="221" spans="1:8" ht="21" x14ac:dyDescent="0.3">
      <c r="A221" s="11"/>
      <c r="B221" s="12"/>
      <c r="C221" s="12"/>
      <c r="D221" s="12"/>
      <c r="E221" s="12"/>
      <c r="F221" s="12"/>
      <c r="G221" s="12"/>
      <c r="H221" s="7"/>
    </row>
    <row r="222" spans="1:8" ht="21" x14ac:dyDescent="0.3">
      <c r="A222" s="11"/>
      <c r="B222" s="12"/>
      <c r="C222" s="12"/>
      <c r="D222" s="12"/>
      <c r="E222" s="12"/>
      <c r="F222" s="12"/>
      <c r="G222" s="12"/>
      <c r="H222" s="7"/>
    </row>
    <row r="223" spans="1:8" ht="21" x14ac:dyDescent="0.3">
      <c r="A223" s="11"/>
      <c r="B223" s="12"/>
      <c r="C223" s="12"/>
      <c r="D223" s="12"/>
      <c r="E223" s="12"/>
      <c r="F223" s="12"/>
      <c r="G223" s="12"/>
      <c r="H223" s="7"/>
    </row>
    <row r="224" spans="1:8" ht="21" x14ac:dyDescent="0.3">
      <c r="A224" s="11"/>
      <c r="B224" s="12"/>
      <c r="C224" s="12"/>
      <c r="D224" s="12"/>
      <c r="E224" s="12"/>
      <c r="F224" s="12"/>
      <c r="G224" s="12"/>
      <c r="H224" s="7"/>
    </row>
    <row r="225" spans="1:8" ht="21" x14ac:dyDescent="0.3">
      <c r="A225" s="11"/>
      <c r="B225" s="12"/>
      <c r="C225" s="12"/>
      <c r="D225" s="12"/>
      <c r="E225" s="12"/>
      <c r="F225" s="12"/>
      <c r="G225" s="12"/>
      <c r="H225" s="7"/>
    </row>
    <row r="226" spans="1:8" ht="21" x14ac:dyDescent="0.3">
      <c r="A226" s="11"/>
      <c r="B226" s="12"/>
      <c r="C226" s="12"/>
      <c r="D226" s="12"/>
      <c r="E226" s="12"/>
      <c r="F226" s="12"/>
      <c r="G226" s="12"/>
      <c r="H226" s="7"/>
    </row>
    <row r="227" spans="1:8" ht="21" x14ac:dyDescent="0.3">
      <c r="A227" s="11"/>
      <c r="B227" s="12"/>
      <c r="C227" s="12"/>
      <c r="D227" s="12"/>
      <c r="E227" s="12"/>
      <c r="F227" s="12"/>
      <c r="G227" s="12"/>
      <c r="H227" s="7"/>
    </row>
    <row r="228" spans="1:8" ht="21" x14ac:dyDescent="0.3">
      <c r="A228" s="11"/>
      <c r="B228" s="12"/>
      <c r="C228" s="12"/>
      <c r="D228" s="12"/>
      <c r="E228" s="12"/>
      <c r="F228" s="12"/>
      <c r="G228" s="12"/>
      <c r="H228" s="7"/>
    </row>
    <row r="229" spans="1:8" ht="21" x14ac:dyDescent="0.3">
      <c r="A229" s="11"/>
      <c r="B229" s="12"/>
      <c r="C229" s="12"/>
      <c r="D229" s="12"/>
      <c r="E229" s="12"/>
      <c r="F229" s="12"/>
      <c r="G229" s="12"/>
      <c r="H229" s="7"/>
    </row>
    <row r="230" spans="1:8" ht="21" x14ac:dyDescent="0.3">
      <c r="A230" s="11"/>
      <c r="B230" s="12"/>
      <c r="C230" s="12"/>
      <c r="D230" s="12"/>
      <c r="E230" s="12"/>
      <c r="F230" s="12"/>
      <c r="G230" s="12"/>
      <c r="H230" s="7"/>
    </row>
    <row r="231" spans="1:8" ht="21" x14ac:dyDescent="0.3">
      <c r="A231" s="11"/>
      <c r="B231" s="12"/>
      <c r="C231" s="12"/>
      <c r="D231" s="12"/>
      <c r="E231" s="12"/>
      <c r="F231" s="12"/>
      <c r="G231" s="12"/>
      <c r="H231" s="7"/>
    </row>
    <row r="232" spans="1:8" ht="21" x14ac:dyDescent="0.3">
      <c r="A232" s="11"/>
      <c r="B232" s="12"/>
      <c r="C232" s="12"/>
      <c r="D232" s="12"/>
      <c r="E232" s="12"/>
      <c r="F232" s="12"/>
      <c r="G232" s="12"/>
      <c r="H232" s="7"/>
    </row>
    <row r="233" spans="1:8" ht="21" x14ac:dyDescent="0.3">
      <c r="A233" s="11"/>
      <c r="B233" s="12"/>
      <c r="C233" s="12"/>
      <c r="D233" s="12"/>
      <c r="E233" s="12"/>
      <c r="F233" s="12"/>
      <c r="G233" s="12"/>
      <c r="H233" s="7"/>
    </row>
    <row r="234" spans="1:8" ht="21" x14ac:dyDescent="0.3">
      <c r="A234" s="11"/>
      <c r="B234" s="12"/>
      <c r="C234" s="12"/>
      <c r="D234" s="12"/>
      <c r="E234" s="12"/>
      <c r="F234" s="12"/>
      <c r="G234" s="12"/>
      <c r="H234" s="7"/>
    </row>
    <row r="235" spans="1:8" ht="21" x14ac:dyDescent="0.3">
      <c r="A235" s="11"/>
      <c r="B235" s="12"/>
      <c r="C235" s="12"/>
      <c r="D235" s="12"/>
      <c r="E235" s="12"/>
      <c r="F235" s="12"/>
      <c r="G235" s="12"/>
      <c r="H235" s="7"/>
    </row>
    <row r="236" spans="1:8" ht="21" x14ac:dyDescent="0.3">
      <c r="A236" s="11"/>
      <c r="B236" s="12"/>
      <c r="C236" s="12"/>
      <c r="D236" s="12"/>
      <c r="E236" s="12"/>
      <c r="F236" s="12"/>
      <c r="G236" s="12"/>
      <c r="H236" s="7"/>
    </row>
    <row r="237" spans="1:8" ht="21" x14ac:dyDescent="0.3">
      <c r="A237" s="11"/>
      <c r="B237" s="12"/>
      <c r="C237" s="12"/>
      <c r="D237" s="12"/>
      <c r="E237" s="12"/>
      <c r="F237" s="12"/>
      <c r="G237" s="12"/>
      <c r="H237" s="7"/>
    </row>
    <row r="238" spans="1:8" ht="21" x14ac:dyDescent="0.3">
      <c r="A238" s="11"/>
      <c r="B238" s="12"/>
      <c r="C238" s="12"/>
      <c r="D238" s="12"/>
      <c r="E238" s="12"/>
      <c r="F238" s="12"/>
      <c r="G238" s="12"/>
      <c r="H238" s="7"/>
    </row>
    <row r="239" spans="1:8" ht="21" x14ac:dyDescent="0.3">
      <c r="A239" s="11"/>
      <c r="B239" s="12"/>
      <c r="C239" s="12"/>
      <c r="D239" s="12"/>
      <c r="E239" s="12"/>
      <c r="F239" s="12"/>
      <c r="G239" s="12"/>
      <c r="H239" s="7"/>
    </row>
    <row r="240" spans="1:8" ht="21" x14ac:dyDescent="0.3">
      <c r="A240" s="11"/>
      <c r="B240" s="12"/>
      <c r="C240" s="12"/>
      <c r="D240" s="12"/>
      <c r="E240" s="12"/>
      <c r="F240" s="12"/>
      <c r="G240" s="12"/>
      <c r="H240" s="7"/>
    </row>
    <row r="241" spans="1:8" ht="21" x14ac:dyDescent="0.3">
      <c r="A241" s="11"/>
      <c r="B241" s="12"/>
      <c r="C241" s="12"/>
      <c r="D241" s="12"/>
      <c r="E241" s="12"/>
      <c r="F241" s="12"/>
      <c r="G241" s="12"/>
      <c r="H241" s="7"/>
    </row>
    <row r="242" spans="1:8" ht="21" x14ac:dyDescent="0.3">
      <c r="A242" s="11"/>
      <c r="B242" s="12"/>
      <c r="C242" s="12"/>
      <c r="D242" s="12"/>
      <c r="E242" s="12"/>
      <c r="F242" s="12"/>
      <c r="G242" s="12"/>
      <c r="H242" s="7"/>
    </row>
    <row r="243" spans="1:8" ht="21" x14ac:dyDescent="0.3">
      <c r="A243" s="11"/>
      <c r="B243" s="12"/>
      <c r="C243" s="12"/>
      <c r="D243" s="12"/>
      <c r="E243" s="12"/>
      <c r="F243" s="12"/>
      <c r="G243" s="12"/>
      <c r="H243" s="7"/>
    </row>
    <row r="244" spans="1:8" ht="21" x14ac:dyDescent="0.3">
      <c r="A244" s="11"/>
      <c r="B244" s="12"/>
      <c r="C244" s="12"/>
      <c r="D244" s="12"/>
      <c r="E244" s="12"/>
      <c r="F244" s="12"/>
      <c r="G244" s="12"/>
      <c r="H244" s="7"/>
    </row>
    <row r="245" spans="1:8" ht="21" x14ac:dyDescent="0.3">
      <c r="A245" s="11"/>
      <c r="B245" s="12"/>
      <c r="C245" s="12"/>
      <c r="D245" s="12"/>
      <c r="E245" s="12"/>
      <c r="F245" s="12"/>
      <c r="G245" s="12"/>
      <c r="H245" s="7"/>
    </row>
    <row r="246" spans="1:8" ht="21" x14ac:dyDescent="0.3">
      <c r="A246" s="11"/>
      <c r="B246" s="12"/>
      <c r="C246" s="12"/>
      <c r="D246" s="12"/>
      <c r="E246" s="12"/>
      <c r="F246" s="12"/>
      <c r="G246" s="12"/>
      <c r="H246" s="7"/>
    </row>
    <row r="247" spans="1:8" ht="21" x14ac:dyDescent="0.3">
      <c r="A247" s="11"/>
      <c r="B247" s="12"/>
      <c r="C247" s="12"/>
      <c r="D247" s="12"/>
      <c r="E247" s="12"/>
      <c r="F247" s="12"/>
      <c r="G247" s="12"/>
      <c r="H247" s="7"/>
    </row>
    <row r="248" spans="1:8" ht="21" x14ac:dyDescent="0.3">
      <c r="A248" s="11"/>
      <c r="B248" s="12"/>
      <c r="C248" s="12"/>
      <c r="D248" s="12"/>
      <c r="E248" s="12"/>
      <c r="F248" s="12"/>
      <c r="G248" s="12"/>
      <c r="H248" s="7"/>
    </row>
    <row r="249" spans="1:8" ht="21" x14ac:dyDescent="0.3">
      <c r="A249" s="13"/>
      <c r="B249" s="14"/>
      <c r="C249" s="14"/>
      <c r="D249" s="14"/>
      <c r="E249" s="14"/>
      <c r="F249" s="14"/>
      <c r="G249" s="14"/>
      <c r="H249" s="8"/>
    </row>
    <row r="250" spans="1:8" ht="21" x14ac:dyDescent="0.3">
      <c r="A250" s="88" t="s">
        <v>165</v>
      </c>
      <c r="B250" s="89"/>
      <c r="C250" s="89"/>
      <c r="D250" s="89"/>
      <c r="E250" s="89"/>
      <c r="F250" s="89"/>
      <c r="G250" s="89"/>
      <c r="H250" s="90"/>
    </row>
    <row r="251" spans="1:8" ht="21" x14ac:dyDescent="0.3">
      <c r="A251" s="9"/>
      <c r="B251" s="10"/>
      <c r="C251" s="10"/>
      <c r="D251" s="10"/>
      <c r="E251" s="10"/>
      <c r="F251" s="10"/>
      <c r="G251" s="10"/>
      <c r="H251" s="6"/>
    </row>
    <row r="252" spans="1:8" ht="21" x14ac:dyDescent="0.3">
      <c r="A252" s="11"/>
      <c r="B252" s="12"/>
      <c r="C252" s="12"/>
      <c r="D252" s="12"/>
      <c r="E252" s="12"/>
      <c r="F252" s="12"/>
      <c r="G252" s="12"/>
      <c r="H252" s="7"/>
    </row>
    <row r="253" spans="1:8" ht="21" x14ac:dyDescent="0.3">
      <c r="A253" s="11"/>
      <c r="B253" s="12"/>
      <c r="C253" s="12"/>
      <c r="D253" s="12"/>
      <c r="E253" s="12"/>
      <c r="F253" s="12"/>
      <c r="G253" s="12"/>
      <c r="H253" s="7"/>
    </row>
    <row r="254" spans="1:8" ht="21" x14ac:dyDescent="0.3">
      <c r="A254" s="11"/>
      <c r="B254" s="12"/>
      <c r="C254" s="12"/>
      <c r="D254" s="12"/>
      <c r="E254" s="12"/>
      <c r="F254" s="12"/>
      <c r="G254" s="12"/>
      <c r="H254" s="7"/>
    </row>
    <row r="255" spans="1:8" ht="21" x14ac:dyDescent="0.3">
      <c r="A255" s="11"/>
      <c r="B255" s="12"/>
      <c r="C255" s="12"/>
      <c r="D255" s="12"/>
      <c r="E255" s="12"/>
      <c r="F255" s="12"/>
      <c r="G255" s="12"/>
      <c r="H255" s="7"/>
    </row>
    <row r="256" spans="1:8" ht="21" x14ac:dyDescent="0.3">
      <c r="A256" s="11"/>
      <c r="B256" s="12"/>
      <c r="C256" s="12"/>
      <c r="D256" s="12"/>
      <c r="E256" s="12"/>
      <c r="F256" s="12"/>
      <c r="G256" s="12"/>
      <c r="H256" s="7"/>
    </row>
    <row r="257" spans="1:8" ht="21" x14ac:dyDescent="0.3">
      <c r="A257" s="11"/>
      <c r="B257" s="12"/>
      <c r="C257" s="12"/>
      <c r="D257" s="12"/>
      <c r="E257" s="12"/>
      <c r="F257" s="12"/>
      <c r="G257" s="12"/>
      <c r="H257" s="7"/>
    </row>
    <row r="258" spans="1:8" ht="21" x14ac:dyDescent="0.3">
      <c r="A258" s="11"/>
      <c r="B258" s="12"/>
      <c r="C258" s="12"/>
      <c r="D258" s="12"/>
      <c r="E258" s="12"/>
      <c r="F258" s="12"/>
      <c r="G258" s="12"/>
      <c r="H258" s="7"/>
    </row>
    <row r="259" spans="1:8" ht="21" x14ac:dyDescent="0.3">
      <c r="A259" s="11"/>
      <c r="B259" s="12"/>
      <c r="C259" s="12"/>
      <c r="D259" s="12"/>
      <c r="E259" s="12"/>
      <c r="F259" s="12"/>
      <c r="G259" s="12"/>
      <c r="H259" s="7"/>
    </row>
    <row r="260" spans="1:8" ht="21" x14ac:dyDescent="0.3">
      <c r="A260" s="11"/>
      <c r="B260" s="12"/>
      <c r="C260" s="12"/>
      <c r="D260" s="12"/>
      <c r="E260" s="12"/>
      <c r="F260" s="12"/>
      <c r="G260" s="12"/>
      <c r="H260" s="7"/>
    </row>
    <row r="261" spans="1:8" ht="21" x14ac:dyDescent="0.3">
      <c r="A261" s="11"/>
      <c r="B261" s="12"/>
      <c r="C261" s="12"/>
      <c r="D261" s="12"/>
      <c r="E261" s="12"/>
      <c r="F261" s="12"/>
      <c r="G261" s="12"/>
      <c r="H261" s="7"/>
    </row>
    <row r="262" spans="1:8" ht="21" x14ac:dyDescent="0.3">
      <c r="A262" s="11"/>
      <c r="B262" s="12"/>
      <c r="C262" s="12"/>
      <c r="D262" s="12"/>
      <c r="E262" s="12"/>
      <c r="F262" s="12"/>
      <c r="G262" s="12"/>
      <c r="H262" s="7"/>
    </row>
    <row r="263" spans="1:8" ht="21" x14ac:dyDescent="0.3">
      <c r="A263" s="11"/>
      <c r="B263" s="12"/>
      <c r="C263" s="12"/>
      <c r="D263" s="12"/>
      <c r="E263" s="12"/>
      <c r="F263" s="12"/>
      <c r="G263" s="12"/>
      <c r="H263" s="7"/>
    </row>
    <row r="264" spans="1:8" ht="21" x14ac:dyDescent="0.3">
      <c r="A264" s="11"/>
      <c r="B264" s="12"/>
      <c r="C264" s="12"/>
      <c r="D264" s="12"/>
      <c r="E264" s="12"/>
      <c r="F264" s="12"/>
      <c r="G264" s="12"/>
      <c r="H264" s="7"/>
    </row>
    <row r="265" spans="1:8" ht="21" x14ac:dyDescent="0.3">
      <c r="A265" s="11"/>
      <c r="B265" s="12"/>
      <c r="C265" s="12"/>
      <c r="D265" s="12"/>
      <c r="E265" s="12"/>
      <c r="F265" s="12"/>
      <c r="G265" s="12"/>
      <c r="H265" s="7"/>
    </row>
    <row r="266" spans="1:8" ht="21" x14ac:dyDescent="0.3">
      <c r="A266" s="11"/>
      <c r="B266" s="12"/>
      <c r="C266" s="12"/>
      <c r="D266" s="12"/>
      <c r="E266" s="12"/>
      <c r="F266" s="12"/>
      <c r="G266" s="12"/>
      <c r="H266" s="7"/>
    </row>
    <row r="267" spans="1:8" ht="21" x14ac:dyDescent="0.3">
      <c r="A267" s="11"/>
      <c r="B267" s="12"/>
      <c r="C267" s="12"/>
      <c r="D267" s="12"/>
      <c r="E267" s="12"/>
      <c r="F267" s="12"/>
      <c r="G267" s="12"/>
      <c r="H267" s="7"/>
    </row>
    <row r="268" spans="1:8" ht="21" x14ac:dyDescent="0.3">
      <c r="A268" s="11"/>
      <c r="B268" s="12"/>
      <c r="C268" s="12"/>
      <c r="D268" s="12"/>
      <c r="E268" s="12"/>
      <c r="F268" s="12"/>
      <c r="G268" s="12"/>
      <c r="H268" s="7"/>
    </row>
    <row r="269" spans="1:8" ht="21" x14ac:dyDescent="0.3">
      <c r="A269" s="11"/>
      <c r="B269" s="12"/>
      <c r="C269" s="12"/>
      <c r="D269" s="12"/>
      <c r="E269" s="12"/>
      <c r="F269" s="12"/>
      <c r="G269" s="12"/>
      <c r="H269" s="7"/>
    </row>
    <row r="270" spans="1:8" ht="21" x14ac:dyDescent="0.3">
      <c r="A270" s="11"/>
      <c r="B270" s="12"/>
      <c r="C270" s="12"/>
      <c r="D270" s="12"/>
      <c r="E270" s="12"/>
      <c r="F270" s="12"/>
      <c r="G270" s="12"/>
      <c r="H270" s="7"/>
    </row>
    <row r="271" spans="1:8" ht="21" x14ac:dyDescent="0.3">
      <c r="A271" s="11"/>
      <c r="B271" s="12"/>
      <c r="C271" s="12"/>
      <c r="D271" s="12"/>
      <c r="E271" s="12"/>
      <c r="F271" s="12"/>
      <c r="G271" s="12"/>
      <c r="H271" s="7"/>
    </row>
    <row r="272" spans="1:8" ht="21" x14ac:dyDescent="0.3">
      <c r="A272" s="11"/>
      <c r="B272" s="12"/>
      <c r="C272" s="12"/>
      <c r="D272" s="12"/>
      <c r="E272" s="12"/>
      <c r="F272" s="12"/>
      <c r="G272" s="12"/>
      <c r="H272" s="7"/>
    </row>
    <row r="273" spans="1:8" ht="21" x14ac:dyDescent="0.3">
      <c r="A273" s="11"/>
      <c r="B273" s="12"/>
      <c r="C273" s="12"/>
      <c r="D273" s="12"/>
      <c r="E273" s="12"/>
      <c r="F273" s="12"/>
      <c r="G273" s="12"/>
      <c r="H273" s="7"/>
    </row>
    <row r="274" spans="1:8" ht="21" x14ac:dyDescent="0.3">
      <c r="A274" s="11"/>
      <c r="B274" s="12"/>
      <c r="C274" s="12"/>
      <c r="D274" s="12"/>
      <c r="E274" s="12"/>
      <c r="F274" s="12"/>
      <c r="G274" s="12"/>
      <c r="H274" s="7"/>
    </row>
    <row r="275" spans="1:8" ht="21" x14ac:dyDescent="0.3">
      <c r="A275" s="11"/>
      <c r="B275" s="12"/>
      <c r="C275" s="12"/>
      <c r="D275" s="12"/>
      <c r="E275" s="12"/>
      <c r="F275" s="12"/>
      <c r="G275" s="12"/>
      <c r="H275" s="7"/>
    </row>
    <row r="276" spans="1:8" ht="21" x14ac:dyDescent="0.3">
      <c r="A276" s="11"/>
      <c r="B276" s="12"/>
      <c r="C276" s="12"/>
      <c r="D276" s="12"/>
      <c r="E276" s="12"/>
      <c r="F276" s="12"/>
      <c r="G276" s="12"/>
      <c r="H276" s="7"/>
    </row>
    <row r="277" spans="1:8" ht="21" x14ac:dyDescent="0.3">
      <c r="A277" s="11"/>
      <c r="B277" s="12"/>
      <c r="C277" s="12"/>
      <c r="D277" s="12"/>
      <c r="E277" s="12"/>
      <c r="F277" s="12"/>
      <c r="G277" s="12"/>
      <c r="H277" s="7"/>
    </row>
    <row r="278" spans="1:8" ht="21" x14ac:dyDescent="0.3">
      <c r="A278" s="11"/>
      <c r="B278" s="12"/>
      <c r="C278" s="12"/>
      <c r="D278" s="12"/>
      <c r="E278" s="12"/>
      <c r="F278" s="12"/>
      <c r="G278" s="12"/>
      <c r="H278" s="7"/>
    </row>
    <row r="279" spans="1:8" ht="21" x14ac:dyDescent="0.3">
      <c r="A279" s="11"/>
      <c r="B279" s="12"/>
      <c r="C279" s="12"/>
      <c r="D279" s="12"/>
      <c r="E279" s="12"/>
      <c r="F279" s="12"/>
      <c r="G279" s="12"/>
      <c r="H279" s="7"/>
    </row>
    <row r="280" spans="1:8" ht="21" x14ac:dyDescent="0.3">
      <c r="A280" s="11"/>
      <c r="B280" s="12"/>
      <c r="C280" s="12"/>
      <c r="D280" s="12"/>
      <c r="E280" s="12"/>
      <c r="F280" s="12"/>
      <c r="G280" s="12"/>
      <c r="H280" s="7"/>
    </row>
    <row r="281" spans="1:8" ht="21" x14ac:dyDescent="0.3">
      <c r="A281" s="11"/>
      <c r="B281" s="12"/>
      <c r="C281" s="12"/>
      <c r="D281" s="12"/>
      <c r="E281" s="12"/>
      <c r="F281" s="12"/>
      <c r="G281" s="12"/>
      <c r="H281" s="7"/>
    </row>
    <row r="282" spans="1:8" ht="21" x14ac:dyDescent="0.3">
      <c r="A282" s="11"/>
      <c r="B282" s="12"/>
      <c r="C282" s="12"/>
      <c r="D282" s="12"/>
      <c r="E282" s="12"/>
      <c r="F282" s="12"/>
      <c r="G282" s="12"/>
      <c r="H282" s="7"/>
    </row>
    <row r="283" spans="1:8" ht="21" x14ac:dyDescent="0.3">
      <c r="A283" s="11"/>
      <c r="B283" s="12"/>
      <c r="C283" s="12"/>
      <c r="D283" s="12"/>
      <c r="E283" s="12"/>
      <c r="F283" s="12"/>
      <c r="G283" s="12"/>
      <c r="H283" s="7"/>
    </row>
    <row r="284" spans="1:8" ht="21" x14ac:dyDescent="0.3">
      <c r="A284" s="11"/>
      <c r="B284" s="12"/>
      <c r="C284" s="12"/>
      <c r="D284" s="12"/>
      <c r="E284" s="12"/>
      <c r="F284" s="12"/>
      <c r="G284" s="12"/>
      <c r="H284" s="7"/>
    </row>
    <row r="285" spans="1:8" ht="21" x14ac:dyDescent="0.3">
      <c r="A285" s="11"/>
      <c r="B285" s="12"/>
      <c r="C285" s="12"/>
      <c r="D285" s="12"/>
      <c r="E285" s="12"/>
      <c r="F285" s="12"/>
      <c r="G285" s="12"/>
      <c r="H285" s="7"/>
    </row>
    <row r="286" spans="1:8" ht="21" x14ac:dyDescent="0.3">
      <c r="A286" s="11"/>
      <c r="B286" s="12"/>
      <c r="C286" s="12"/>
      <c r="D286" s="12"/>
      <c r="E286" s="12"/>
      <c r="F286" s="12"/>
      <c r="G286" s="12"/>
      <c r="H286" s="7"/>
    </row>
    <row r="287" spans="1:8" ht="21" x14ac:dyDescent="0.3">
      <c r="A287" s="11"/>
      <c r="B287" s="12"/>
      <c r="C287" s="12"/>
      <c r="D287" s="12"/>
      <c r="E287" s="12"/>
      <c r="F287" s="12"/>
      <c r="G287" s="12"/>
      <c r="H287" s="7"/>
    </row>
    <row r="288" spans="1:8" ht="21" x14ac:dyDescent="0.3">
      <c r="A288" s="11"/>
      <c r="B288" s="12"/>
      <c r="C288" s="12"/>
      <c r="D288" s="12"/>
      <c r="E288" s="12"/>
      <c r="F288" s="12"/>
      <c r="G288" s="12"/>
      <c r="H288" s="7"/>
    </row>
    <row r="289" spans="1:8" ht="21" x14ac:dyDescent="0.3">
      <c r="A289" s="11"/>
      <c r="B289" s="12"/>
      <c r="C289" s="12"/>
      <c r="D289" s="12"/>
      <c r="E289" s="12"/>
      <c r="F289" s="12"/>
      <c r="G289" s="12"/>
      <c r="H289" s="7"/>
    </row>
    <row r="290" spans="1:8" ht="21" x14ac:dyDescent="0.3">
      <c r="A290" s="11"/>
      <c r="B290" s="12"/>
      <c r="C290" s="12"/>
      <c r="D290" s="12"/>
      <c r="E290" s="12"/>
      <c r="F290" s="12"/>
      <c r="G290" s="12"/>
      <c r="H290" s="7"/>
    </row>
    <row r="291" spans="1:8" ht="21" x14ac:dyDescent="0.3">
      <c r="A291" s="11"/>
      <c r="B291" s="12"/>
      <c r="C291" s="12"/>
      <c r="D291" s="12"/>
      <c r="E291" s="12"/>
      <c r="F291" s="12"/>
      <c r="G291" s="12"/>
      <c r="H291" s="7"/>
    </row>
    <row r="292" spans="1:8" ht="21" x14ac:dyDescent="0.3">
      <c r="A292" s="11"/>
      <c r="B292" s="12"/>
      <c r="C292" s="12"/>
      <c r="D292" s="12"/>
      <c r="E292" s="12"/>
      <c r="F292" s="12"/>
      <c r="G292" s="12"/>
      <c r="H292" s="7"/>
    </row>
    <row r="293" spans="1:8" ht="21" x14ac:dyDescent="0.3">
      <c r="A293" s="11"/>
      <c r="B293" s="12"/>
      <c r="C293" s="12"/>
      <c r="D293" s="12"/>
      <c r="E293" s="12"/>
      <c r="F293" s="12"/>
      <c r="G293" s="12"/>
      <c r="H293" s="7"/>
    </row>
    <row r="294" spans="1:8" ht="21" x14ac:dyDescent="0.3">
      <c r="A294" s="11"/>
      <c r="B294" s="12"/>
      <c r="C294" s="12"/>
      <c r="D294" s="12"/>
      <c r="E294" s="12"/>
      <c r="F294" s="12"/>
      <c r="G294" s="12"/>
      <c r="H294" s="7"/>
    </row>
    <row r="295" spans="1:8" ht="21" x14ac:dyDescent="0.3">
      <c r="A295" s="11"/>
      <c r="B295" s="12"/>
      <c r="C295" s="12"/>
      <c r="D295" s="12"/>
      <c r="E295" s="12"/>
      <c r="F295" s="12"/>
      <c r="G295" s="12"/>
      <c r="H295" s="7"/>
    </row>
    <row r="296" spans="1:8" ht="21" x14ac:dyDescent="0.3">
      <c r="A296" s="11"/>
      <c r="B296" s="12"/>
      <c r="C296" s="12"/>
      <c r="D296" s="12"/>
      <c r="E296" s="12"/>
      <c r="F296" s="12"/>
      <c r="G296" s="12"/>
      <c r="H296" s="7"/>
    </row>
    <row r="297" spans="1:8" ht="21" x14ac:dyDescent="0.3">
      <c r="A297" s="11"/>
      <c r="B297" s="12"/>
      <c r="C297" s="12"/>
      <c r="D297" s="12"/>
      <c r="E297" s="12"/>
      <c r="F297" s="12"/>
      <c r="G297" s="12"/>
      <c r="H297" s="7"/>
    </row>
    <row r="298" spans="1:8" ht="21" x14ac:dyDescent="0.3">
      <c r="A298" s="11"/>
      <c r="B298" s="12"/>
      <c r="C298" s="12"/>
      <c r="D298" s="12"/>
      <c r="E298" s="12"/>
      <c r="F298" s="12"/>
      <c r="G298" s="12"/>
      <c r="H298" s="7"/>
    </row>
    <row r="299" spans="1:8" ht="21" x14ac:dyDescent="0.3">
      <c r="A299" s="13"/>
      <c r="B299" s="14"/>
      <c r="C299" s="14"/>
      <c r="D299" s="14"/>
      <c r="E299" s="14"/>
      <c r="F299" s="14"/>
      <c r="G299" s="14"/>
      <c r="H299" s="8"/>
    </row>
    <row r="300" spans="1:8" ht="21" x14ac:dyDescent="0.3">
      <c r="A300" s="88" t="s">
        <v>76</v>
      </c>
      <c r="B300" s="89"/>
      <c r="C300" s="89"/>
      <c r="D300" s="89"/>
      <c r="E300" s="89"/>
      <c r="F300" s="89"/>
      <c r="G300" s="89"/>
      <c r="H300" s="90"/>
    </row>
    <row r="301" spans="1:8" ht="21" x14ac:dyDescent="0.3">
      <c r="A301" s="9"/>
      <c r="B301" s="10"/>
      <c r="C301" s="10"/>
      <c r="D301" s="10"/>
      <c r="E301" s="10"/>
      <c r="F301" s="10"/>
      <c r="G301" s="10"/>
      <c r="H301" s="6"/>
    </row>
    <row r="302" spans="1:8" ht="21" x14ac:dyDescent="0.3">
      <c r="A302" s="11"/>
      <c r="B302" s="12"/>
      <c r="C302" s="12"/>
      <c r="D302" s="12"/>
      <c r="E302" s="12"/>
      <c r="F302" s="12"/>
      <c r="G302" s="12"/>
      <c r="H302" s="7"/>
    </row>
    <row r="303" spans="1:8" ht="21" x14ac:dyDescent="0.3">
      <c r="A303" s="11"/>
      <c r="B303" s="12"/>
      <c r="C303" s="12"/>
      <c r="D303" s="12"/>
      <c r="E303" s="12"/>
      <c r="F303" s="12"/>
      <c r="G303" s="12"/>
      <c r="H303" s="7"/>
    </row>
    <row r="304" spans="1:8" ht="21" x14ac:dyDescent="0.3">
      <c r="A304" s="11"/>
      <c r="B304" s="12"/>
      <c r="C304" s="12"/>
      <c r="D304" s="12"/>
      <c r="E304" s="12"/>
      <c r="F304" s="12"/>
      <c r="G304" s="12"/>
      <c r="H304" s="7"/>
    </row>
    <row r="305" spans="1:8" ht="21" x14ac:dyDescent="0.3">
      <c r="A305" s="11"/>
      <c r="B305" s="12"/>
      <c r="C305" s="12"/>
      <c r="D305" s="12"/>
      <c r="E305" s="12"/>
      <c r="F305" s="12"/>
      <c r="G305" s="12"/>
      <c r="H305" s="7"/>
    </row>
    <row r="306" spans="1:8" ht="21" x14ac:dyDescent="0.3">
      <c r="A306" s="11"/>
      <c r="B306" s="12"/>
      <c r="C306" s="12"/>
      <c r="D306" s="12"/>
      <c r="E306" s="12"/>
      <c r="F306" s="12"/>
      <c r="G306" s="12"/>
      <c r="H306" s="7"/>
    </row>
    <row r="307" spans="1:8" ht="21" x14ac:dyDescent="0.3">
      <c r="A307" s="11"/>
      <c r="B307" s="12"/>
      <c r="C307" s="12"/>
      <c r="D307" s="12"/>
      <c r="E307" s="12"/>
      <c r="F307" s="12"/>
      <c r="G307" s="12"/>
      <c r="H307" s="7"/>
    </row>
    <row r="308" spans="1:8" ht="21" x14ac:dyDescent="0.3">
      <c r="A308" s="11"/>
      <c r="B308" s="12"/>
      <c r="C308" s="12"/>
      <c r="D308" s="12"/>
      <c r="E308" s="12"/>
      <c r="F308" s="12"/>
      <c r="G308" s="12"/>
      <c r="H308" s="7"/>
    </row>
    <row r="309" spans="1:8" ht="21" x14ac:dyDescent="0.3">
      <c r="A309" s="11"/>
      <c r="B309" s="12"/>
      <c r="C309" s="12"/>
      <c r="D309" s="12"/>
      <c r="E309" s="12"/>
      <c r="F309" s="12"/>
      <c r="G309" s="12"/>
      <c r="H309" s="7"/>
    </row>
    <row r="310" spans="1:8" ht="21" x14ac:dyDescent="0.3">
      <c r="A310" s="11"/>
      <c r="B310" s="12"/>
      <c r="C310" s="12"/>
      <c r="D310" s="12"/>
      <c r="E310" s="12"/>
      <c r="F310" s="12"/>
      <c r="G310" s="12"/>
      <c r="H310" s="7"/>
    </row>
    <row r="311" spans="1:8" ht="21" x14ac:dyDescent="0.3">
      <c r="A311" s="11"/>
      <c r="B311" s="12"/>
      <c r="C311" s="12"/>
      <c r="D311" s="12"/>
      <c r="E311" s="12"/>
      <c r="F311" s="12"/>
      <c r="G311" s="12"/>
      <c r="H311" s="7"/>
    </row>
    <row r="312" spans="1:8" ht="21" x14ac:dyDescent="0.3">
      <c r="A312" s="11"/>
      <c r="B312" s="12"/>
      <c r="C312" s="12"/>
      <c r="D312" s="12"/>
      <c r="E312" s="12"/>
      <c r="F312" s="12"/>
      <c r="G312" s="12"/>
      <c r="H312" s="7"/>
    </row>
    <row r="313" spans="1:8" ht="21" x14ac:dyDescent="0.3">
      <c r="A313" s="11"/>
      <c r="B313" s="12"/>
      <c r="C313" s="12"/>
      <c r="D313" s="12"/>
      <c r="E313" s="12"/>
      <c r="F313" s="12"/>
      <c r="G313" s="12"/>
      <c r="H313" s="7"/>
    </row>
    <row r="314" spans="1:8" ht="21" x14ac:dyDescent="0.3">
      <c r="A314" s="11"/>
      <c r="B314" s="12"/>
      <c r="C314" s="12"/>
      <c r="D314" s="12"/>
      <c r="E314" s="12"/>
      <c r="F314" s="12"/>
      <c r="G314" s="12"/>
      <c r="H314" s="7"/>
    </row>
    <row r="315" spans="1:8" ht="21" x14ac:dyDescent="0.3">
      <c r="A315" s="11"/>
      <c r="B315" s="12"/>
      <c r="C315" s="12"/>
      <c r="D315" s="12"/>
      <c r="E315" s="12"/>
      <c r="F315" s="12"/>
      <c r="G315" s="12"/>
      <c r="H315" s="7"/>
    </row>
    <row r="316" spans="1:8" ht="21" x14ac:dyDescent="0.3">
      <c r="A316" s="11"/>
      <c r="B316" s="12"/>
      <c r="C316" s="12"/>
      <c r="D316" s="12"/>
      <c r="E316" s="12"/>
      <c r="F316" s="12"/>
      <c r="G316" s="12"/>
      <c r="H316" s="7"/>
    </row>
    <row r="317" spans="1:8" ht="21" x14ac:dyDescent="0.3">
      <c r="A317" s="11"/>
      <c r="B317" s="12"/>
      <c r="C317" s="12"/>
      <c r="D317" s="12"/>
      <c r="E317" s="12"/>
      <c r="F317" s="12"/>
      <c r="G317" s="12"/>
      <c r="H317" s="7"/>
    </row>
    <row r="318" spans="1:8" ht="21" x14ac:dyDescent="0.3">
      <c r="A318" s="11"/>
      <c r="B318" s="12"/>
      <c r="C318" s="12"/>
      <c r="D318" s="12"/>
      <c r="E318" s="12"/>
      <c r="F318" s="12"/>
      <c r="G318" s="12"/>
      <c r="H318" s="7"/>
    </row>
    <row r="319" spans="1:8" ht="21" x14ac:dyDescent="0.3">
      <c r="A319" s="11"/>
      <c r="B319" s="12"/>
      <c r="C319" s="12"/>
      <c r="D319" s="12"/>
      <c r="E319" s="12"/>
      <c r="F319" s="12"/>
      <c r="G319" s="12"/>
      <c r="H319" s="7"/>
    </row>
    <row r="320" spans="1:8" ht="21" x14ac:dyDescent="0.3">
      <c r="A320" s="11"/>
      <c r="B320" s="12"/>
      <c r="C320" s="12"/>
      <c r="D320" s="12"/>
      <c r="E320" s="12"/>
      <c r="F320" s="12"/>
      <c r="G320" s="12"/>
      <c r="H320" s="7"/>
    </row>
    <row r="321" spans="1:8" ht="21" x14ac:dyDescent="0.3">
      <c r="A321" s="11"/>
      <c r="B321" s="12"/>
      <c r="C321" s="12"/>
      <c r="D321" s="12"/>
      <c r="E321" s="12"/>
      <c r="F321" s="12"/>
      <c r="G321" s="12"/>
      <c r="H321" s="7"/>
    </row>
    <row r="322" spans="1:8" ht="21" x14ac:dyDescent="0.3">
      <c r="A322" s="11"/>
      <c r="B322" s="12"/>
      <c r="C322" s="12"/>
      <c r="D322" s="12"/>
      <c r="E322" s="12"/>
      <c r="F322" s="12"/>
      <c r="G322" s="12"/>
      <c r="H322" s="7"/>
    </row>
    <row r="323" spans="1:8" ht="21" x14ac:dyDescent="0.3">
      <c r="A323" s="11"/>
      <c r="B323" s="12"/>
      <c r="C323" s="12"/>
      <c r="D323" s="12"/>
      <c r="E323" s="12"/>
      <c r="F323" s="12"/>
      <c r="G323" s="12"/>
      <c r="H323" s="7"/>
    </row>
    <row r="324" spans="1:8" ht="21" x14ac:dyDescent="0.3">
      <c r="A324" s="11"/>
      <c r="B324" s="12"/>
      <c r="C324" s="12"/>
      <c r="D324" s="12"/>
      <c r="E324" s="12"/>
      <c r="F324" s="12"/>
      <c r="G324" s="12"/>
      <c r="H324" s="7"/>
    </row>
    <row r="325" spans="1:8" ht="21" x14ac:dyDescent="0.3">
      <c r="A325" s="11"/>
      <c r="B325" s="12"/>
      <c r="C325" s="12"/>
      <c r="D325" s="12"/>
      <c r="E325" s="12"/>
      <c r="F325" s="12"/>
      <c r="G325" s="12"/>
      <c r="H325" s="7"/>
    </row>
    <row r="326" spans="1:8" ht="21" x14ac:dyDescent="0.3">
      <c r="A326" s="11"/>
      <c r="B326" s="12"/>
      <c r="C326" s="12"/>
      <c r="D326" s="12"/>
      <c r="E326" s="12"/>
      <c r="F326" s="12"/>
      <c r="G326" s="12"/>
      <c r="H326" s="7"/>
    </row>
    <row r="327" spans="1:8" ht="21" x14ac:dyDescent="0.3">
      <c r="A327" s="11"/>
      <c r="B327" s="12"/>
      <c r="C327" s="12"/>
      <c r="D327" s="12"/>
      <c r="E327" s="12"/>
      <c r="F327" s="12"/>
      <c r="G327" s="12"/>
      <c r="H327" s="7"/>
    </row>
    <row r="328" spans="1:8" ht="21" x14ac:dyDescent="0.3">
      <c r="A328" s="11"/>
      <c r="B328" s="12"/>
      <c r="C328" s="12"/>
      <c r="D328" s="12"/>
      <c r="E328" s="12"/>
      <c r="F328" s="12"/>
      <c r="G328" s="12"/>
      <c r="H328" s="7"/>
    </row>
    <row r="329" spans="1:8" ht="21" x14ac:dyDescent="0.3">
      <c r="A329" s="11"/>
      <c r="B329" s="12"/>
      <c r="C329" s="12"/>
      <c r="D329" s="12"/>
      <c r="E329" s="12"/>
      <c r="F329" s="12"/>
      <c r="G329" s="12"/>
      <c r="H329" s="7"/>
    </row>
    <row r="330" spans="1:8" ht="21" x14ac:dyDescent="0.3">
      <c r="A330" s="11"/>
      <c r="B330" s="12"/>
      <c r="C330" s="12"/>
      <c r="D330" s="12"/>
      <c r="E330" s="12"/>
      <c r="F330" s="12"/>
      <c r="G330" s="12"/>
      <c r="H330" s="7"/>
    </row>
    <row r="331" spans="1:8" ht="21" x14ac:dyDescent="0.3">
      <c r="A331" s="112" t="s">
        <v>24</v>
      </c>
      <c r="B331" s="112"/>
      <c r="C331" s="112"/>
      <c r="D331" s="112"/>
      <c r="E331" s="112"/>
      <c r="F331" s="112"/>
      <c r="G331" s="112"/>
      <c r="H331" s="112"/>
    </row>
    <row r="332" spans="1:8" ht="21" x14ac:dyDescent="0.3">
      <c r="A332" s="137" t="s">
        <v>77</v>
      </c>
      <c r="B332" s="138"/>
      <c r="C332" s="138"/>
      <c r="D332" s="138"/>
      <c r="E332" s="138"/>
      <c r="F332" s="138"/>
      <c r="G332" s="138"/>
      <c r="H332" s="139"/>
    </row>
    <row r="333" spans="1:8" ht="21" x14ac:dyDescent="0.3">
      <c r="A333" s="140" t="s">
        <v>78</v>
      </c>
      <c r="B333" s="141"/>
      <c r="C333" s="141"/>
      <c r="D333" s="141"/>
      <c r="E333" s="141"/>
      <c r="F333" s="141"/>
      <c r="G333" s="141"/>
      <c r="H333" s="142"/>
    </row>
    <row r="334" spans="1:8" ht="45" customHeight="1" x14ac:dyDescent="0.3">
      <c r="A334" s="140" t="s">
        <v>79</v>
      </c>
      <c r="B334" s="141"/>
      <c r="C334" s="141"/>
      <c r="D334" s="141"/>
      <c r="E334" s="141"/>
      <c r="F334" s="141"/>
      <c r="G334" s="141"/>
      <c r="H334" s="142"/>
    </row>
    <row r="335" spans="1:8" ht="42.75" customHeight="1" x14ac:dyDescent="0.3">
      <c r="A335" s="140" t="s">
        <v>80</v>
      </c>
      <c r="B335" s="141"/>
      <c r="C335" s="141"/>
      <c r="D335" s="141"/>
      <c r="E335" s="141"/>
      <c r="F335" s="141"/>
      <c r="G335" s="141"/>
      <c r="H335" s="142"/>
    </row>
    <row r="336" spans="1:8" ht="21" x14ac:dyDescent="0.3">
      <c r="A336" s="140" t="s">
        <v>81</v>
      </c>
      <c r="B336" s="141"/>
      <c r="C336" s="141"/>
      <c r="D336" s="141"/>
      <c r="E336" s="141"/>
      <c r="F336" s="141"/>
      <c r="G336" s="141"/>
      <c r="H336" s="142"/>
    </row>
    <row r="337" spans="1:8" ht="21" x14ac:dyDescent="0.3">
      <c r="A337" s="140" t="s">
        <v>82</v>
      </c>
      <c r="B337" s="141"/>
      <c r="C337" s="141"/>
      <c r="D337" s="141"/>
      <c r="E337" s="141"/>
      <c r="F337" s="141"/>
      <c r="G337" s="141"/>
      <c r="H337" s="142"/>
    </row>
    <row r="338" spans="1:8" ht="45" customHeight="1" x14ac:dyDescent="0.3">
      <c r="A338" s="140" t="s">
        <v>83</v>
      </c>
      <c r="B338" s="141"/>
      <c r="C338" s="141"/>
      <c r="D338" s="141"/>
      <c r="E338" s="141"/>
      <c r="F338" s="141"/>
      <c r="G338" s="141"/>
      <c r="H338" s="142"/>
    </row>
    <row r="339" spans="1:8" ht="45" customHeight="1" x14ac:dyDescent="0.3">
      <c r="A339" s="140" t="s">
        <v>84</v>
      </c>
      <c r="B339" s="141"/>
      <c r="C339" s="141"/>
      <c r="D339" s="141"/>
      <c r="E339" s="141"/>
      <c r="F339" s="141"/>
      <c r="G339" s="141"/>
      <c r="H339" s="142"/>
    </row>
    <row r="340" spans="1:8" ht="21" x14ac:dyDescent="0.3">
      <c r="A340" s="143" t="s">
        <v>85</v>
      </c>
      <c r="B340" s="144"/>
      <c r="C340" s="144"/>
      <c r="D340" s="144"/>
      <c r="E340" s="144"/>
      <c r="F340" s="144"/>
      <c r="G340" s="144"/>
      <c r="H340" s="145"/>
    </row>
    <row r="341" spans="1:8" ht="57" customHeight="1" x14ac:dyDescent="0.3">
      <c r="A341" s="128" t="s">
        <v>30</v>
      </c>
      <c r="B341" s="129"/>
      <c r="C341" s="130" t="s">
        <v>363</v>
      </c>
      <c r="D341" s="131"/>
      <c r="E341" s="128" t="s">
        <v>9</v>
      </c>
      <c r="F341" s="129"/>
      <c r="G341" s="135"/>
      <c r="H341" s="135"/>
    </row>
  </sheetData>
  <mergeCells count="374">
    <mergeCell ref="A115:H115"/>
    <mergeCell ref="A123:B123"/>
    <mergeCell ref="A124:B124"/>
    <mergeCell ref="A132:B132"/>
    <mergeCell ref="A133:B133"/>
    <mergeCell ref="C133:H133"/>
    <mergeCell ref="A137:H137"/>
    <mergeCell ref="A146:B146"/>
    <mergeCell ref="A192:H192"/>
    <mergeCell ref="A155:B155"/>
    <mergeCell ref="A154:B154"/>
    <mergeCell ref="A138:H138"/>
    <mergeCell ref="A139:B139"/>
    <mergeCell ref="A140:B140"/>
    <mergeCell ref="A141:B141"/>
    <mergeCell ref="A142:B142"/>
    <mergeCell ref="A143:B143"/>
    <mergeCell ref="A144:B144"/>
    <mergeCell ref="A145:B145"/>
    <mergeCell ref="C155:H155"/>
    <mergeCell ref="A135:H135"/>
    <mergeCell ref="A136:H136"/>
    <mergeCell ref="A162:B162"/>
    <mergeCell ref="A163:B163"/>
    <mergeCell ref="A164:B164"/>
    <mergeCell ref="A125:H125"/>
    <mergeCell ref="A127:B127"/>
    <mergeCell ref="A128:B128"/>
    <mergeCell ref="A129:B129"/>
    <mergeCell ref="A130:B130"/>
    <mergeCell ref="A131:B131"/>
    <mergeCell ref="A134:H134"/>
    <mergeCell ref="A112:H112"/>
    <mergeCell ref="A113:H113"/>
    <mergeCell ref="A114:H114"/>
    <mergeCell ref="A156:H156"/>
    <mergeCell ref="A157:B157"/>
    <mergeCell ref="A158:B158"/>
    <mergeCell ref="A159:B159"/>
    <mergeCell ref="A160:B160"/>
    <mergeCell ref="A161:B161"/>
    <mergeCell ref="A153:B153"/>
    <mergeCell ref="A147:H147"/>
    <mergeCell ref="A148:B148"/>
    <mergeCell ref="A149:B149"/>
    <mergeCell ref="A150:B150"/>
    <mergeCell ref="A151:B151"/>
    <mergeCell ref="A152:B152"/>
    <mergeCell ref="A110:H110"/>
    <mergeCell ref="E100:F100"/>
    <mergeCell ref="E101:F101"/>
    <mergeCell ref="E102:F102"/>
    <mergeCell ref="E103:F103"/>
    <mergeCell ref="A100:B100"/>
    <mergeCell ref="A101:B101"/>
    <mergeCell ref="A102:B102"/>
    <mergeCell ref="C100:D100"/>
    <mergeCell ref="A103:B103"/>
    <mergeCell ref="C101:D101"/>
    <mergeCell ref="G100:H100"/>
    <mergeCell ref="G101:H101"/>
    <mergeCell ref="G102:H102"/>
    <mergeCell ref="G103:H103"/>
    <mergeCell ref="C103:D103"/>
    <mergeCell ref="G105:H105"/>
    <mergeCell ref="A106:B106"/>
    <mergeCell ref="G106:H106"/>
    <mergeCell ref="A107:B107"/>
    <mergeCell ref="G107:H107"/>
    <mergeCell ref="A108:B108"/>
    <mergeCell ref="G108:H108"/>
    <mergeCell ref="A45:B45"/>
    <mergeCell ref="A46:B46"/>
    <mergeCell ref="A47:B47"/>
    <mergeCell ref="D46:F46"/>
    <mergeCell ref="D45:F45"/>
    <mergeCell ref="D47:F47"/>
    <mergeCell ref="A56:B56"/>
    <mergeCell ref="E61:F61"/>
    <mergeCell ref="E59:F59"/>
    <mergeCell ref="E60:F60"/>
    <mergeCell ref="A59:C60"/>
    <mergeCell ref="A49:B49"/>
    <mergeCell ref="A51:B51"/>
    <mergeCell ref="A54:B54"/>
    <mergeCell ref="A55:B55"/>
    <mergeCell ref="A50:B50"/>
    <mergeCell ref="C49:H49"/>
    <mergeCell ref="C50:F50"/>
    <mergeCell ref="C51:F51"/>
    <mergeCell ref="C52:F52"/>
    <mergeCell ref="A52:B53"/>
    <mergeCell ref="C53:H53"/>
    <mergeCell ref="C18:D18"/>
    <mergeCell ref="C19:D19"/>
    <mergeCell ref="C20:D20"/>
    <mergeCell ref="C21:D21"/>
    <mergeCell ref="C22:D22"/>
    <mergeCell ref="C24:H24"/>
    <mergeCell ref="C23:H23"/>
    <mergeCell ref="A66:B66"/>
    <mergeCell ref="A172:B172"/>
    <mergeCell ref="E105:F105"/>
    <mergeCell ref="A122:B122"/>
    <mergeCell ref="A126:B126"/>
    <mergeCell ref="A117:B117"/>
    <mergeCell ref="C106:D106"/>
    <mergeCell ref="C109:D109"/>
    <mergeCell ref="A170:B170"/>
    <mergeCell ref="A33:H33"/>
    <mergeCell ref="G30:H30"/>
    <mergeCell ref="G29:H29"/>
    <mergeCell ref="C108:D108"/>
    <mergeCell ref="A91:H91"/>
    <mergeCell ref="G92:H92"/>
    <mergeCell ref="A22:B22"/>
    <mergeCell ref="A31:B31"/>
    <mergeCell ref="A173:B173"/>
    <mergeCell ref="A168:B168"/>
    <mergeCell ref="A174:H174"/>
    <mergeCell ref="A175:B175"/>
    <mergeCell ref="A167:B167"/>
    <mergeCell ref="A165:H165"/>
    <mergeCell ref="A57:B57"/>
    <mergeCell ref="C54:F54"/>
    <mergeCell ref="C55:F55"/>
    <mergeCell ref="C56:F56"/>
    <mergeCell ref="C57:F57"/>
    <mergeCell ref="A118:B118"/>
    <mergeCell ref="A119:B119"/>
    <mergeCell ref="A120:B120"/>
    <mergeCell ref="A121:B121"/>
    <mergeCell ref="A74:H74"/>
    <mergeCell ref="A75:C76"/>
    <mergeCell ref="E75:F75"/>
    <mergeCell ref="G90:H90"/>
    <mergeCell ref="G62:H73"/>
    <mergeCell ref="A58:H58"/>
    <mergeCell ref="A61:B61"/>
    <mergeCell ref="A62:B62"/>
    <mergeCell ref="A105:B105"/>
    <mergeCell ref="A1:H1"/>
    <mergeCell ref="A203:C203"/>
    <mergeCell ref="G27:H27"/>
    <mergeCell ref="G28:H28"/>
    <mergeCell ref="A37:H37"/>
    <mergeCell ref="A44:H44"/>
    <mergeCell ref="A48:H48"/>
    <mergeCell ref="A99:H99"/>
    <mergeCell ref="G97:H97"/>
    <mergeCell ref="G47:H47"/>
    <mergeCell ref="G45:H45"/>
    <mergeCell ref="A25:H25"/>
    <mergeCell ref="G26:H26"/>
    <mergeCell ref="G20:H20"/>
    <mergeCell ref="G21:H21"/>
    <mergeCell ref="A9:A11"/>
    <mergeCell ref="A176:B176"/>
    <mergeCell ref="A177:B177"/>
    <mergeCell ref="G96:H96"/>
    <mergeCell ref="A116:H116"/>
    <mergeCell ref="A109:B109"/>
    <mergeCell ref="G109:H109"/>
    <mergeCell ref="A182:B182"/>
    <mergeCell ref="A104:H104"/>
    <mergeCell ref="A13:H13"/>
    <mergeCell ref="C26:D26"/>
    <mergeCell ref="G341:H341"/>
    <mergeCell ref="A202:H202"/>
    <mergeCell ref="D204:H204"/>
    <mergeCell ref="A332:H332"/>
    <mergeCell ref="A338:H338"/>
    <mergeCell ref="A339:H339"/>
    <mergeCell ref="A340:H340"/>
    <mergeCell ref="A333:H333"/>
    <mergeCell ref="A334:H334"/>
    <mergeCell ref="A335:H335"/>
    <mergeCell ref="A336:H336"/>
    <mergeCell ref="A204:C204"/>
    <mergeCell ref="A331:H331"/>
    <mergeCell ref="A337:H337"/>
    <mergeCell ref="A300:H300"/>
    <mergeCell ref="D203:H203"/>
    <mergeCell ref="A205:C205"/>
    <mergeCell ref="G94:H94"/>
    <mergeCell ref="G98:H98"/>
    <mergeCell ref="D205:H205"/>
    <mergeCell ref="A250:H250"/>
    <mergeCell ref="E341:F341"/>
    <mergeCell ref="A341:B341"/>
    <mergeCell ref="C341:D341"/>
    <mergeCell ref="G14:H14"/>
    <mergeCell ref="G16:H16"/>
    <mergeCell ref="G17:H17"/>
    <mergeCell ref="G15:H15"/>
    <mergeCell ref="G18:H18"/>
    <mergeCell ref="G19:H19"/>
    <mergeCell ref="G46:H46"/>
    <mergeCell ref="G31:H31"/>
    <mergeCell ref="G22:H22"/>
    <mergeCell ref="G36:H36"/>
    <mergeCell ref="G35:H35"/>
    <mergeCell ref="E62:F73"/>
    <mergeCell ref="A178:B178"/>
    <mergeCell ref="A171:B171"/>
    <mergeCell ref="A169:B169"/>
    <mergeCell ref="E108:F108"/>
    <mergeCell ref="E106:F106"/>
    <mergeCell ref="C105:D105"/>
    <mergeCell ref="E107:F107"/>
    <mergeCell ref="A166:B166"/>
    <mergeCell ref="C107:D107"/>
    <mergeCell ref="E109:F109"/>
    <mergeCell ref="B201:H201"/>
    <mergeCell ref="B195:H195"/>
    <mergeCell ref="B194:H194"/>
    <mergeCell ref="B198:H198"/>
    <mergeCell ref="B197:H197"/>
    <mergeCell ref="B196:H196"/>
    <mergeCell ref="B199:H199"/>
    <mergeCell ref="A179:B179"/>
    <mergeCell ref="A180:B180"/>
    <mergeCell ref="A181:B181"/>
    <mergeCell ref="A190:B190"/>
    <mergeCell ref="A191:B191"/>
    <mergeCell ref="A187:B187"/>
    <mergeCell ref="A188:B188"/>
    <mergeCell ref="A189:B189"/>
    <mergeCell ref="A183:H183"/>
    <mergeCell ref="A184:B184"/>
    <mergeCell ref="A185:B185"/>
    <mergeCell ref="A186:B186"/>
    <mergeCell ref="B200:H200"/>
    <mergeCell ref="A193:H193"/>
    <mergeCell ref="E3:F3"/>
    <mergeCell ref="E4:F4"/>
    <mergeCell ref="E78:F89"/>
    <mergeCell ref="G78:H89"/>
    <mergeCell ref="A79:B79"/>
    <mergeCell ref="A80:B80"/>
    <mergeCell ref="A81:B81"/>
    <mergeCell ref="A82:B82"/>
    <mergeCell ref="A83:B83"/>
    <mergeCell ref="A84:B84"/>
    <mergeCell ref="A85:B85"/>
    <mergeCell ref="A86:B86"/>
    <mergeCell ref="A87:B87"/>
    <mergeCell ref="A88:B88"/>
    <mergeCell ref="A89:B89"/>
    <mergeCell ref="A63:B63"/>
    <mergeCell ref="C27:D27"/>
    <mergeCell ref="A70:B70"/>
    <mergeCell ref="A71:B71"/>
    <mergeCell ref="A72:B72"/>
    <mergeCell ref="A73:B73"/>
    <mergeCell ref="A64:B64"/>
    <mergeCell ref="A65:B65"/>
    <mergeCell ref="A67:B67"/>
    <mergeCell ref="G2:H2"/>
    <mergeCell ref="G3:H3"/>
    <mergeCell ref="G4:H4"/>
    <mergeCell ref="J2:K2"/>
    <mergeCell ref="A6:B6"/>
    <mergeCell ref="A7:B7"/>
    <mergeCell ref="A8:B8"/>
    <mergeCell ref="C6:D6"/>
    <mergeCell ref="A12:B12"/>
    <mergeCell ref="E6:F6"/>
    <mergeCell ref="C8:H8"/>
    <mergeCell ref="C9:H9"/>
    <mergeCell ref="C10:H10"/>
    <mergeCell ref="C11:H11"/>
    <mergeCell ref="C12:H12"/>
    <mergeCell ref="A2:B2"/>
    <mergeCell ref="A3:B3"/>
    <mergeCell ref="A4:B4"/>
    <mergeCell ref="C2:D2"/>
    <mergeCell ref="G6:H6"/>
    <mergeCell ref="A5:H5"/>
    <mergeCell ref="C3:D3"/>
    <mergeCell ref="C4:D4"/>
    <mergeCell ref="E2:F2"/>
    <mergeCell ref="E14:F14"/>
    <mergeCell ref="E15:F15"/>
    <mergeCell ref="E16:F16"/>
    <mergeCell ref="E17:F17"/>
    <mergeCell ref="E18:F18"/>
    <mergeCell ref="E19:F19"/>
    <mergeCell ref="C7:H7"/>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J38:K38"/>
    <mergeCell ref="M38:N38"/>
    <mergeCell ref="C38:E38"/>
    <mergeCell ref="F38:H38"/>
    <mergeCell ref="C39:E39"/>
    <mergeCell ref="F39:H39"/>
    <mergeCell ref="F40:H40"/>
    <mergeCell ref="C40:E40"/>
    <mergeCell ref="A41:B41"/>
    <mergeCell ref="C41:E41"/>
    <mergeCell ref="F41:H41"/>
    <mergeCell ref="A39:B39"/>
    <mergeCell ref="A40:B40"/>
    <mergeCell ref="A68:B68"/>
    <mergeCell ref="A90:F90"/>
    <mergeCell ref="A96:F96"/>
    <mergeCell ref="A97:F97"/>
    <mergeCell ref="A98:F98"/>
    <mergeCell ref="C102:D102"/>
    <mergeCell ref="A93:B93"/>
    <mergeCell ref="A95:H95"/>
    <mergeCell ref="E92:F92"/>
    <mergeCell ref="A94:B94"/>
    <mergeCell ref="E93:F93"/>
    <mergeCell ref="G93:H93"/>
    <mergeCell ref="A92:B92"/>
    <mergeCell ref="C92:D92"/>
    <mergeCell ref="C93:D93"/>
    <mergeCell ref="C94:D94"/>
    <mergeCell ref="E94:F94"/>
    <mergeCell ref="A69:B69"/>
    <mergeCell ref="E76:F76"/>
    <mergeCell ref="A77:B77"/>
    <mergeCell ref="E77:F77"/>
    <mergeCell ref="A78:B78"/>
  </mergeCells>
  <dataValidations count="7">
    <dataValidation type="list" allowBlank="1" showInputMessage="1" showErrorMessage="1" sqref="G6:H6" xr:uid="{00000000-0002-0000-0000-000000000000}">
      <formula1>"Mr. Suraj Khare,Mr.Vinayak,Mr.Manish,Mr.Vaibhav Gite,Miss Ankita Mohite"</formula1>
    </dataValidation>
    <dataValidation type="list" allowBlank="1" showInputMessage="1" showErrorMessage="1" sqref="G26:H26" xr:uid="{00000000-0002-0000-0000-000001000000}">
      <formula1>"Middle,Upper"</formula1>
    </dataValidation>
    <dataValidation type="list" allowBlank="1" showInputMessage="1" showErrorMessage="1" sqref="C94" xr:uid="{00000000-0002-0000-0000-000002000000}">
      <formula1>"300000,350000,400000,500000,600000,700000,800000,900000,1000000,1200000,1400000,1500000,1600000"</formula1>
    </dataValidation>
    <dataValidation type="list" allowBlank="1" showInputMessage="1" showErrorMessage="1" sqref="F111"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49:H49 G35:H35" xr:uid="{00000000-0002-0000-0000-000005000000}">
      <formula1>"Yes,No"</formula1>
    </dataValidation>
    <dataValidation type="list" allowBlank="1" showInputMessage="1" showErrorMessage="1" sqref="C111" xr:uid="{00000000-0002-0000-0000-000006000000}">
      <formula1>"Sale /         Rehab /           PAP,Sale / Mhada,Sale / Landowner"</formula1>
    </dataValidation>
  </dataValidation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57" max="16383" man="1"/>
    <brk id="201" max="8" man="1"/>
    <brk id="249" max="16383" man="1"/>
    <brk id="299"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4" sqref="A4:C5"/>
    </sheetView>
  </sheetViews>
  <sheetFormatPr defaultRowHeight="14.4" x14ac:dyDescent="0.3"/>
  <cols>
    <col min="1" max="1" width="23" customWidth="1"/>
    <col min="2" max="2" width="25.6640625" customWidth="1"/>
    <col min="3" max="3" width="17.6640625" customWidth="1"/>
    <col min="4" max="4" width="16" bestFit="1" customWidth="1"/>
    <col min="5" max="9" width="25.6640625" customWidth="1"/>
  </cols>
  <sheetData>
    <row r="3" spans="1:11" s="1" customFormat="1" ht="21.6" thickBot="1" x14ac:dyDescent="0.35">
      <c r="A3" s="112" t="s">
        <v>68</v>
      </c>
      <c r="B3" s="112"/>
      <c r="C3" s="112"/>
      <c r="D3" s="112"/>
      <c r="E3" s="112"/>
      <c r="F3" s="112"/>
      <c r="G3" s="112"/>
      <c r="H3" s="112"/>
      <c r="I3" s="112"/>
    </row>
    <row r="4" spans="1:11" s="1" customFormat="1" ht="20.25" customHeight="1" x14ac:dyDescent="0.4">
      <c r="A4" s="174">
        <v>1</v>
      </c>
      <c r="B4" s="174"/>
      <c r="C4" s="174"/>
      <c r="D4" s="175" t="s">
        <v>4</v>
      </c>
      <c r="E4" s="30" t="s">
        <v>117</v>
      </c>
      <c r="F4" s="97" t="s">
        <v>104</v>
      </c>
      <c r="G4" s="97"/>
      <c r="H4" s="30" t="s">
        <v>118</v>
      </c>
      <c r="I4" s="30" t="s">
        <v>119</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1" x14ac:dyDescent="0.4">
      <c r="A5" s="174"/>
      <c r="B5" s="174"/>
      <c r="C5" s="174"/>
      <c r="D5" s="175"/>
      <c r="E5" s="30">
        <v>3</v>
      </c>
      <c r="F5" s="97">
        <v>1</v>
      </c>
      <c r="G5" s="97"/>
      <c r="H5" s="30">
        <v>0</v>
      </c>
      <c r="I5" s="30">
        <f ca="1">--TRIM(RIGHT(SUBSTITUTE(LEFT(A4,_xlfn.AGGREGATE(16,6,FIND({0,1,2,3,4,5,6,7,8,9},A4,ROW(INDIRECT("1:"&amp;LEN(A4)))),1))," ",REPT(" ",LEN(A4))),LEN(A4)))</f>
        <v>1</v>
      </c>
      <c r="J5" s="16" t="s">
        <v>123</v>
      </c>
      <c r="K5" s="17"/>
    </row>
    <row r="6" spans="1:11" s="1" customFormat="1" ht="20.25" customHeight="1" x14ac:dyDescent="0.4">
      <c r="A6" s="98" t="s">
        <v>121</v>
      </c>
      <c r="B6" s="98"/>
      <c r="C6" s="98" t="s">
        <v>135</v>
      </c>
      <c r="D6" s="98"/>
      <c r="E6" s="31" t="s">
        <v>136</v>
      </c>
      <c r="F6" s="98" t="s">
        <v>122</v>
      </c>
      <c r="G6" s="98"/>
      <c r="H6" s="27" t="s">
        <v>120</v>
      </c>
      <c r="I6" s="27"/>
      <c r="J6" s="19" t="s">
        <v>137</v>
      </c>
      <c r="K6" s="18">
        <f ca="1">I5*25%</f>
        <v>0.25</v>
      </c>
    </row>
    <row r="7" spans="1:11" s="1" customFormat="1" ht="20.25" customHeight="1" x14ac:dyDescent="0.4">
      <c r="A7" s="96" t="s">
        <v>138</v>
      </c>
      <c r="B7" s="96"/>
      <c r="C7" s="97">
        <f ca="1">K8</f>
        <v>1</v>
      </c>
      <c r="D7" s="97"/>
      <c r="E7" s="29">
        <f ca="1">((100/I5)*C7)/100</f>
        <v>1</v>
      </c>
      <c r="F7" s="96">
        <f ca="1">(((C7/I5*10)+(C8/I5*25)+(25/(F5+H5+I5)*C9)+(5/(I5)*C10)+(2.5/(I5)*C11)+(2.5/(I5)*C12)+(5/I5*C13)+(2.5/I5*C14)+(2.5/I5*C15)+(5/I5*C16)+(10/I5*C17)+(5/I5*C18))/100)</f>
        <v>0.35</v>
      </c>
      <c r="G7" s="96"/>
      <c r="H7" s="96" t="str">
        <f ca="1">J4</f>
        <v>Excavation work Completed. Plinth work completed</v>
      </c>
      <c r="I7" s="96"/>
      <c r="J7" s="19" t="s">
        <v>124</v>
      </c>
      <c r="K7" s="23">
        <f ca="1">I5*50%</f>
        <v>0.5</v>
      </c>
    </row>
    <row r="8" spans="1:11" s="1" customFormat="1" ht="21" x14ac:dyDescent="0.4">
      <c r="A8" s="96" t="s">
        <v>105</v>
      </c>
      <c r="B8" s="96"/>
      <c r="C8" s="176">
        <f ca="1">K16</f>
        <v>1</v>
      </c>
      <c r="D8" s="97"/>
      <c r="E8" s="29">
        <f ca="1">((100/I5)*C8)/100</f>
        <v>1</v>
      </c>
      <c r="F8" s="96"/>
      <c r="G8" s="96"/>
      <c r="H8" s="96"/>
      <c r="I8" s="96"/>
      <c r="J8" s="19" t="s">
        <v>125</v>
      </c>
      <c r="K8" s="23">
        <f ca="1">I5</f>
        <v>1</v>
      </c>
    </row>
    <row r="9" spans="1:11" s="1" customFormat="1" ht="21" customHeight="1" x14ac:dyDescent="0.4">
      <c r="A9" s="96" t="s">
        <v>139</v>
      </c>
      <c r="B9" s="96"/>
      <c r="C9" s="97">
        <v>0</v>
      </c>
      <c r="D9" s="97"/>
      <c r="E9" s="29">
        <f ca="1">((100/(F5+H5+I5))*C9)/100</f>
        <v>0</v>
      </c>
      <c r="F9" s="96"/>
      <c r="G9" s="96"/>
      <c r="H9" s="96"/>
      <c r="I9" s="96"/>
      <c r="J9" s="19" t="s">
        <v>126</v>
      </c>
      <c r="K9" s="24">
        <f ca="1">(IF(E5&gt;1,(I5/(E5+2)),I5*0.2))</f>
        <v>0.2</v>
      </c>
    </row>
    <row r="10" spans="1:11" s="1" customFormat="1" ht="21" customHeight="1" x14ac:dyDescent="0.4">
      <c r="A10" s="96" t="s">
        <v>140</v>
      </c>
      <c r="B10" s="96"/>
      <c r="C10" s="97">
        <v>0</v>
      </c>
      <c r="D10" s="97"/>
      <c r="E10" s="29">
        <f ca="1">((100/I5)*C10)/100</f>
        <v>0</v>
      </c>
      <c r="F10" s="96"/>
      <c r="G10" s="96"/>
      <c r="H10" s="96"/>
      <c r="I10" s="96"/>
      <c r="J10" s="19" t="s">
        <v>127</v>
      </c>
      <c r="K10" s="24">
        <f ca="1">(IF(E5&gt;1,(I5/(E5+2)+K9),I5*0.2+K9))</f>
        <v>0.4</v>
      </c>
    </row>
    <row r="11" spans="1:11" s="1" customFormat="1" ht="21" customHeight="1" x14ac:dyDescent="0.4">
      <c r="A11" s="79" t="s">
        <v>141</v>
      </c>
      <c r="B11" s="80"/>
      <c r="C11" s="97">
        <v>0</v>
      </c>
      <c r="D11" s="97"/>
      <c r="E11" s="29">
        <f ca="1">((100/I5)*C11)/100</f>
        <v>0</v>
      </c>
      <c r="F11" s="96"/>
      <c r="G11" s="96"/>
      <c r="H11" s="96"/>
      <c r="I11" s="96"/>
      <c r="J11" s="19" t="s">
        <v>142</v>
      </c>
      <c r="K11" s="24">
        <f ca="1">(IF(E5&gt;1,(I5/(E5+2)+K10),0))</f>
        <v>0.60000000000000009</v>
      </c>
    </row>
    <row r="12" spans="1:11" s="1" customFormat="1" ht="21" customHeight="1" x14ac:dyDescent="0.4">
      <c r="A12" s="79" t="s">
        <v>174</v>
      </c>
      <c r="B12" s="80"/>
      <c r="C12" s="97">
        <v>0</v>
      </c>
      <c r="D12" s="97"/>
      <c r="E12" s="29">
        <f ca="1">((100/I5)*C12)/100</f>
        <v>0</v>
      </c>
      <c r="F12" s="96"/>
      <c r="G12" s="96"/>
      <c r="H12" s="96"/>
      <c r="I12" s="96"/>
      <c r="J12" s="19" t="s">
        <v>143</v>
      </c>
      <c r="K12" s="24">
        <f ca="1">(IF(E5&gt;2,(I5/(E5+2)+K11),0))</f>
        <v>0.8</v>
      </c>
    </row>
    <row r="13" spans="1:11" s="1" customFormat="1" ht="57.75" customHeight="1" x14ac:dyDescent="0.4">
      <c r="A13" s="79" t="s">
        <v>171</v>
      </c>
      <c r="B13" s="80"/>
      <c r="C13" s="97">
        <v>0</v>
      </c>
      <c r="D13" s="97"/>
      <c r="E13" s="29">
        <f ca="1">((100/(I5))*C13)/100</f>
        <v>0</v>
      </c>
      <c r="F13" s="96"/>
      <c r="G13" s="96"/>
      <c r="H13" s="96"/>
      <c r="I13" s="96"/>
      <c r="J13" s="19" t="s">
        <v>145</v>
      </c>
      <c r="K13" s="25">
        <f>(IF(E5&gt;3,(I5/(E5+2)+K12),0))</f>
        <v>0</v>
      </c>
    </row>
    <row r="14" spans="1:11" s="1" customFormat="1" ht="21" x14ac:dyDescent="0.4">
      <c r="A14" s="96" t="s">
        <v>144</v>
      </c>
      <c r="B14" s="96"/>
      <c r="C14" s="97">
        <v>0</v>
      </c>
      <c r="D14" s="97"/>
      <c r="E14" s="29">
        <f ca="1">((100/(I5))*C14)/100</f>
        <v>0</v>
      </c>
      <c r="F14" s="96"/>
      <c r="G14" s="96"/>
      <c r="H14" s="96"/>
      <c r="I14" s="96"/>
      <c r="J14" s="19" t="s">
        <v>146</v>
      </c>
      <c r="K14" s="24">
        <f>(IF(E5&gt;4,(I5/(E5+2)+K13),0))</f>
        <v>0</v>
      </c>
    </row>
    <row r="15" spans="1:11" s="1" customFormat="1" ht="21" customHeight="1" x14ac:dyDescent="0.4">
      <c r="A15" s="96" t="s">
        <v>173</v>
      </c>
      <c r="B15" s="96"/>
      <c r="C15" s="97">
        <v>0</v>
      </c>
      <c r="D15" s="97"/>
      <c r="E15" s="29">
        <f ca="1">((100/I5)*C15)/100</f>
        <v>0</v>
      </c>
      <c r="F15" s="96"/>
      <c r="G15" s="96"/>
      <c r="H15" s="96"/>
      <c r="I15" s="96"/>
      <c r="J15" s="19" t="s">
        <v>128</v>
      </c>
      <c r="K15" s="24">
        <f>(IF(E5=1,(I5/(E5+3)+K10),IF(E5=0,(I5*0.3+K10),IF(E5&gt;1,0))))</f>
        <v>0</v>
      </c>
    </row>
    <row r="16" spans="1:11" s="1" customFormat="1" ht="21.6" thickBot="1" x14ac:dyDescent="0.45">
      <c r="A16" s="96" t="s">
        <v>172</v>
      </c>
      <c r="B16" s="96"/>
      <c r="C16" s="97">
        <v>0</v>
      </c>
      <c r="D16" s="97"/>
      <c r="E16" s="29">
        <f ca="1">((100/I5)*C16)/100</f>
        <v>0</v>
      </c>
      <c r="F16" s="96"/>
      <c r="G16" s="96"/>
      <c r="H16" s="96"/>
      <c r="I16" s="96"/>
      <c r="J16" s="21" t="s">
        <v>129</v>
      </c>
      <c r="K16" s="26">
        <f ca="1">(IF(E5&gt;1.5,(I5/(E5+2)+K10+MAX(0,K11-K10)+MAX(0,K12-K11)+MAX(0,K13-K12)+MAX(0,K14-K13)+MAX(0,K15-K14)),IF(E5=1,(I5/(E5+3)+K15),IF(E5=0,I5*0.3+K15))))</f>
        <v>1</v>
      </c>
    </row>
    <row r="17" spans="1:9" s="1" customFormat="1" ht="21" x14ac:dyDescent="0.3">
      <c r="A17" s="96" t="s">
        <v>147</v>
      </c>
      <c r="B17" s="96"/>
      <c r="C17" s="97">
        <v>0</v>
      </c>
      <c r="D17" s="97"/>
      <c r="E17" s="29">
        <f ca="1">((100/(I5))*C17)/100</f>
        <v>0</v>
      </c>
      <c r="F17" s="96"/>
      <c r="G17" s="96"/>
      <c r="H17" s="96"/>
      <c r="I17" s="96"/>
    </row>
    <row r="18" spans="1:9" s="1" customFormat="1" ht="21" x14ac:dyDescent="0.3">
      <c r="A18" s="96" t="s">
        <v>148</v>
      </c>
      <c r="B18" s="96"/>
      <c r="C18" s="97">
        <v>0</v>
      </c>
      <c r="D18" s="97"/>
      <c r="E18" s="29">
        <f ca="1">((100/(I5))*C18)/100</f>
        <v>0</v>
      </c>
      <c r="F18" s="96"/>
      <c r="G18" s="96"/>
      <c r="H18" s="96"/>
      <c r="I18" s="96"/>
    </row>
    <row r="23" spans="1:9" x14ac:dyDescent="0.3">
      <c r="B23" s="177" t="s">
        <v>175</v>
      </c>
      <c r="C23" s="177"/>
      <c r="D23" s="177"/>
      <c r="E23" s="177"/>
      <c r="F23" s="177"/>
      <c r="G23" s="177"/>
    </row>
    <row r="24" spans="1:9" ht="14.4" customHeight="1" x14ac:dyDescent="0.3">
      <c r="B24" s="180" t="s">
        <v>176</v>
      </c>
      <c r="C24" s="180" t="s">
        <v>177</v>
      </c>
      <c r="D24" s="183" t="s">
        <v>178</v>
      </c>
      <c r="E24" s="184" t="s">
        <v>179</v>
      </c>
      <c r="F24" s="181" t="s">
        <v>180</v>
      </c>
      <c r="G24" s="180" t="s">
        <v>181</v>
      </c>
    </row>
    <row r="25" spans="1:9" x14ac:dyDescent="0.3">
      <c r="B25" s="180"/>
      <c r="C25" s="180"/>
      <c r="D25" s="183"/>
      <c r="E25" s="184"/>
      <c r="F25" s="181"/>
      <c r="G25" s="180"/>
    </row>
    <row r="26" spans="1:9" x14ac:dyDescent="0.3">
      <c r="B26" s="37" t="s">
        <v>182</v>
      </c>
      <c r="C26" s="38">
        <v>10</v>
      </c>
      <c r="D26" s="38">
        <v>1</v>
      </c>
      <c r="E26" s="39"/>
      <c r="F26" s="40">
        <f>((E26/D26)*0.05)*100</f>
        <v>0</v>
      </c>
      <c r="G26" s="40">
        <f t="shared" ref="G26:G37" si="0">((E26/D26)*(C26/100))*100</f>
        <v>0</v>
      </c>
    </row>
    <row r="27" spans="1:9" x14ac:dyDescent="0.3">
      <c r="B27" s="37" t="s">
        <v>183</v>
      </c>
      <c r="C27" s="39">
        <v>10</v>
      </c>
      <c r="D27" s="39">
        <v>1</v>
      </c>
      <c r="E27" s="39"/>
      <c r="F27" s="40">
        <f>((E27/D27)*0.05)*100</f>
        <v>0</v>
      </c>
      <c r="G27" s="40">
        <f t="shared" si="0"/>
        <v>0</v>
      </c>
    </row>
    <row r="28" spans="1:9" x14ac:dyDescent="0.3">
      <c r="B28" s="37" t="s">
        <v>184</v>
      </c>
      <c r="C28" s="39">
        <v>15</v>
      </c>
      <c r="D28" s="39">
        <v>1</v>
      </c>
      <c r="E28" s="39"/>
      <c r="F28" s="40">
        <f>((E28/D28)*0.15)*100</f>
        <v>0</v>
      </c>
      <c r="G28" s="40">
        <f t="shared" si="0"/>
        <v>0</v>
      </c>
    </row>
    <row r="29" spans="1:9" x14ac:dyDescent="0.3">
      <c r="B29" s="41" t="s">
        <v>185</v>
      </c>
      <c r="C29" s="39">
        <v>25</v>
      </c>
      <c r="D29" s="39">
        <v>40</v>
      </c>
      <c r="E29" s="39"/>
      <c r="F29" s="40">
        <f>((E29/D29)*0.25)*100</f>
        <v>0</v>
      </c>
      <c r="G29" s="40">
        <f t="shared" si="0"/>
        <v>0</v>
      </c>
    </row>
    <row r="30" spans="1:9" x14ac:dyDescent="0.3">
      <c r="B30" s="41" t="s">
        <v>186</v>
      </c>
      <c r="C30" s="39">
        <v>5</v>
      </c>
      <c r="D30" s="39">
        <v>39</v>
      </c>
      <c r="E30" s="39"/>
      <c r="F30" s="40">
        <f>((E30/D30)*0.05)*100</f>
        <v>0</v>
      </c>
      <c r="G30" s="40">
        <f t="shared" si="0"/>
        <v>0</v>
      </c>
    </row>
    <row r="31" spans="1:9" ht="28.8" x14ac:dyDescent="0.3">
      <c r="B31" s="41" t="s">
        <v>187</v>
      </c>
      <c r="C31" s="39">
        <v>2.5</v>
      </c>
      <c r="D31" s="39">
        <v>39</v>
      </c>
      <c r="E31" s="39"/>
      <c r="F31" s="40">
        <f>((E31/D31)*0.025)*100</f>
        <v>0</v>
      </c>
      <c r="G31" s="40">
        <f t="shared" si="0"/>
        <v>0</v>
      </c>
    </row>
    <row r="32" spans="1:9" ht="28.8" x14ac:dyDescent="0.3">
      <c r="B32" s="41" t="s">
        <v>188</v>
      </c>
      <c r="C32" s="39">
        <v>2.5</v>
      </c>
      <c r="D32" s="39">
        <v>39</v>
      </c>
      <c r="E32" s="39"/>
      <c r="F32" s="40">
        <f>((E32/D32)*0.025)*100</f>
        <v>0</v>
      </c>
      <c r="G32" s="40">
        <f t="shared" si="0"/>
        <v>0</v>
      </c>
    </row>
    <row r="33" spans="1:7" ht="43.2" x14ac:dyDescent="0.3">
      <c r="B33" s="42" t="s">
        <v>189</v>
      </c>
      <c r="C33" s="39">
        <v>5</v>
      </c>
      <c r="D33" s="39">
        <v>39</v>
      </c>
      <c r="E33" s="39"/>
      <c r="F33" s="40">
        <f>((E33/D33)*0.05)*100</f>
        <v>0</v>
      </c>
      <c r="G33" s="40">
        <f t="shared" si="0"/>
        <v>0</v>
      </c>
    </row>
    <row r="34" spans="1:7" ht="28.8" x14ac:dyDescent="0.3">
      <c r="B34" s="42" t="s">
        <v>190</v>
      </c>
      <c r="C34" s="39">
        <v>5</v>
      </c>
      <c r="D34" s="39">
        <v>39</v>
      </c>
      <c r="E34" s="39"/>
      <c r="F34" s="40">
        <f>((E34/D34)*0.1)*100</f>
        <v>0</v>
      </c>
      <c r="G34" s="40">
        <f t="shared" si="0"/>
        <v>0</v>
      </c>
    </row>
    <row r="35" spans="1:7" ht="28.8" x14ac:dyDescent="0.3">
      <c r="B35" s="42" t="s">
        <v>191</v>
      </c>
      <c r="C35" s="39">
        <v>5</v>
      </c>
      <c r="D35" s="39">
        <v>39</v>
      </c>
      <c r="E35" s="39"/>
      <c r="F35" s="40">
        <f>((E35/D35)*0.05)*100</f>
        <v>0</v>
      </c>
      <c r="G35" s="40">
        <f t="shared" si="0"/>
        <v>0</v>
      </c>
    </row>
    <row r="36" spans="1:7" ht="43.2" x14ac:dyDescent="0.3">
      <c r="B36" s="42" t="s">
        <v>192</v>
      </c>
      <c r="C36" s="39">
        <v>10</v>
      </c>
      <c r="D36" s="39">
        <v>39</v>
      </c>
      <c r="E36" s="39"/>
      <c r="F36" s="40">
        <f>((E36/D36)*0.1)*100</f>
        <v>0</v>
      </c>
      <c r="G36" s="40">
        <f t="shared" si="0"/>
        <v>0</v>
      </c>
    </row>
    <row r="37" spans="1:7" ht="43.2" x14ac:dyDescent="0.3">
      <c r="B37" s="42" t="s">
        <v>193</v>
      </c>
      <c r="C37" s="39">
        <v>5</v>
      </c>
      <c r="D37" s="39">
        <v>39</v>
      </c>
      <c r="E37" s="39"/>
      <c r="F37" s="40">
        <f>((E37/D37)*0.1)*100</f>
        <v>0</v>
      </c>
      <c r="G37" s="40">
        <f t="shared" si="0"/>
        <v>0</v>
      </c>
    </row>
    <row r="38" spans="1:7" ht="15.6" x14ac:dyDescent="0.3">
      <c r="B38" s="43" t="s">
        <v>194</v>
      </c>
      <c r="C38" s="44">
        <f>SUM(C26:C37)</f>
        <v>100</v>
      </c>
      <c r="D38" s="43"/>
      <c r="E38" s="43"/>
      <c r="F38" s="44">
        <f>SUM(F26:F37)</f>
        <v>0</v>
      </c>
      <c r="G38" s="44">
        <f>SUM(G26:G37)</f>
        <v>0</v>
      </c>
    </row>
    <row r="39" spans="1:7" x14ac:dyDescent="0.3">
      <c r="B39" s="181" t="s">
        <v>195</v>
      </c>
      <c r="C39" s="181"/>
      <c r="D39" s="181"/>
      <c r="E39" s="181"/>
      <c r="F39" s="181"/>
      <c r="G39" s="181"/>
    </row>
    <row r="40" spans="1:7" x14ac:dyDescent="0.3">
      <c r="B40" s="182" t="s">
        <v>196</v>
      </c>
      <c r="C40" s="182"/>
      <c r="D40" s="182"/>
      <c r="E40" s="182" t="s">
        <v>197</v>
      </c>
      <c r="F40" s="182"/>
      <c r="G40" s="182"/>
    </row>
    <row r="41" spans="1:7" x14ac:dyDescent="0.3">
      <c r="B41" s="178" t="s">
        <v>198</v>
      </c>
      <c r="C41" s="178"/>
      <c r="D41" s="178"/>
      <c r="E41" s="178" t="s">
        <v>199</v>
      </c>
      <c r="F41" s="178"/>
      <c r="G41" s="178"/>
    </row>
    <row r="42" spans="1:7" x14ac:dyDescent="0.3">
      <c r="B42" s="178" t="s">
        <v>200</v>
      </c>
      <c r="C42" s="178"/>
      <c r="D42" s="178"/>
      <c r="E42" s="178" t="s">
        <v>201</v>
      </c>
      <c r="F42" s="178"/>
      <c r="G42" s="178"/>
    </row>
    <row r="43" spans="1:7" x14ac:dyDescent="0.3">
      <c r="B43" s="179" t="s">
        <v>202</v>
      </c>
      <c r="C43" s="179"/>
      <c r="D43" s="179"/>
      <c r="E43" s="179" t="s">
        <v>203</v>
      </c>
      <c r="F43" s="179"/>
      <c r="G43" s="179"/>
    </row>
    <row r="45" spans="1:7" ht="15" thickBot="1" x14ac:dyDescent="0.35"/>
    <row r="46" spans="1:7" ht="16.8" thickTop="1" thickBot="1" x14ac:dyDescent="0.35">
      <c r="A46" s="45" t="s">
        <v>204</v>
      </c>
      <c r="B46" s="45" t="s">
        <v>176</v>
      </c>
      <c r="C46" s="46" t="s">
        <v>205</v>
      </c>
      <c r="D46" s="46" t="s">
        <v>206</v>
      </c>
      <c r="E46" s="46" t="s">
        <v>207</v>
      </c>
    </row>
    <row r="47" spans="1:7" ht="30" thickTop="1" thickBot="1" x14ac:dyDescent="0.35">
      <c r="A47" s="47">
        <v>1</v>
      </c>
      <c r="B47" s="48" t="s">
        <v>208</v>
      </c>
      <c r="C47" s="49">
        <v>0</v>
      </c>
      <c r="D47" s="50">
        <v>0.1</v>
      </c>
      <c r="E47" s="49">
        <v>0.1</v>
      </c>
    </row>
    <row r="48" spans="1:7" ht="15.6" thickTop="1" thickBot="1" x14ac:dyDescent="0.35">
      <c r="A48" s="47">
        <v>2</v>
      </c>
      <c r="B48" s="48" t="s">
        <v>209</v>
      </c>
      <c r="C48" s="49" t="s">
        <v>210</v>
      </c>
      <c r="D48" s="50" t="s">
        <v>211</v>
      </c>
      <c r="E48" s="49">
        <v>0.3</v>
      </c>
    </row>
    <row r="49" spans="1:5" ht="58.8" thickTop="1" thickBot="1" x14ac:dyDescent="0.35">
      <c r="A49" s="47">
        <v>3</v>
      </c>
      <c r="B49" s="48" t="s">
        <v>212</v>
      </c>
      <c r="C49" s="49" t="s">
        <v>213</v>
      </c>
      <c r="D49" s="50" t="s">
        <v>214</v>
      </c>
      <c r="E49" s="49">
        <v>0.45</v>
      </c>
    </row>
    <row r="50" spans="1:5" ht="73.2" thickTop="1" thickBot="1" x14ac:dyDescent="0.35">
      <c r="A50" s="47">
        <v>4</v>
      </c>
      <c r="B50" s="48" t="s">
        <v>215</v>
      </c>
      <c r="C50" s="49" t="s">
        <v>216</v>
      </c>
      <c r="D50" s="50" t="s">
        <v>217</v>
      </c>
      <c r="E50" s="49">
        <v>0.7</v>
      </c>
    </row>
    <row r="51" spans="1:5" ht="58.8" thickTop="1" thickBot="1" x14ac:dyDescent="0.35">
      <c r="A51" s="47">
        <v>5</v>
      </c>
      <c r="B51" s="48" t="s">
        <v>218</v>
      </c>
      <c r="C51" s="49" t="s">
        <v>219</v>
      </c>
      <c r="D51" s="50" t="s">
        <v>220</v>
      </c>
      <c r="E51" s="49">
        <v>0.75</v>
      </c>
    </row>
    <row r="52" spans="1:5" ht="73.2" thickTop="1" thickBot="1" x14ac:dyDescent="0.35">
      <c r="A52" s="47">
        <v>6</v>
      </c>
      <c r="B52" s="48" t="s">
        <v>221</v>
      </c>
      <c r="C52" s="49" t="s">
        <v>222</v>
      </c>
      <c r="D52" s="50" t="s">
        <v>223</v>
      </c>
      <c r="E52" s="49">
        <v>0.8</v>
      </c>
    </row>
    <row r="53" spans="1:5" ht="102" thickTop="1" thickBot="1" x14ac:dyDescent="0.35">
      <c r="A53" s="47">
        <v>7</v>
      </c>
      <c r="B53" s="48" t="s">
        <v>224</v>
      </c>
      <c r="C53" s="49" t="s">
        <v>225</v>
      </c>
      <c r="D53" s="50" t="s">
        <v>226</v>
      </c>
      <c r="E53" s="49">
        <v>0.85</v>
      </c>
    </row>
    <row r="54" spans="1:5" ht="174" thickTop="1" thickBot="1" x14ac:dyDescent="0.35">
      <c r="A54" s="47">
        <v>8</v>
      </c>
      <c r="B54" s="48" t="s">
        <v>227</v>
      </c>
      <c r="C54" s="49" t="s">
        <v>228</v>
      </c>
      <c r="D54" s="50" t="s">
        <v>229</v>
      </c>
      <c r="E54" s="49">
        <v>0.95</v>
      </c>
    </row>
    <row r="55" spans="1:5" ht="87.6" thickTop="1" thickBot="1" x14ac:dyDescent="0.35">
      <c r="A55" s="47">
        <v>9</v>
      </c>
      <c r="B55" s="48" t="s">
        <v>230</v>
      </c>
      <c r="C55" s="49" t="s">
        <v>231</v>
      </c>
      <c r="D55" s="50" t="s">
        <v>232</v>
      </c>
      <c r="E55" s="49">
        <v>1</v>
      </c>
    </row>
    <row r="56" spans="1:5" ht="15" thickTop="1" x14ac:dyDescent="0.3"/>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4.4" x14ac:dyDescent="0.3"/>
  <cols>
    <col min="2" max="2" width="3" bestFit="1" customWidth="1"/>
    <col min="3" max="3" width="155.33203125" customWidth="1"/>
  </cols>
  <sheetData>
    <row r="2" spans="2:3" ht="28.8" x14ac:dyDescent="0.3">
      <c r="B2" s="39">
        <v>1</v>
      </c>
      <c r="C2" s="56" t="s">
        <v>250</v>
      </c>
    </row>
    <row r="3" spans="2:3" x14ac:dyDescent="0.3">
      <c r="B3" s="39">
        <v>2</v>
      </c>
      <c r="C3" s="57" t="s">
        <v>251</v>
      </c>
    </row>
    <row r="4" spans="2:3" x14ac:dyDescent="0.3">
      <c r="B4" s="39">
        <v>3</v>
      </c>
      <c r="C4" s="39" t="s">
        <v>252</v>
      </c>
    </row>
    <row r="5" spans="2:3" x14ac:dyDescent="0.3">
      <c r="B5" s="39">
        <v>4</v>
      </c>
      <c r="C5" s="57" t="s">
        <v>253</v>
      </c>
    </row>
    <row r="6" spans="2:3" x14ac:dyDescent="0.3">
      <c r="B6" s="39">
        <v>5</v>
      </c>
      <c r="C6" s="39" t="s">
        <v>254</v>
      </c>
    </row>
    <row r="7" spans="2:3" x14ac:dyDescent="0.3">
      <c r="B7" s="39">
        <v>6</v>
      </c>
      <c r="C7" s="57" t="s">
        <v>255</v>
      </c>
    </row>
    <row r="8" spans="2:3" ht="72" x14ac:dyDescent="0.3">
      <c r="B8" s="39">
        <v>7</v>
      </c>
      <c r="C8" s="57" t="s">
        <v>256</v>
      </c>
    </row>
    <row r="9" spans="2:3" x14ac:dyDescent="0.3">
      <c r="B9" s="39">
        <v>8</v>
      </c>
      <c r="C9" s="39" t="s">
        <v>257</v>
      </c>
    </row>
    <row r="10" spans="2:3" x14ac:dyDescent="0.3">
      <c r="B10" s="39">
        <v>9</v>
      </c>
      <c r="C10" s="39" t="s">
        <v>258</v>
      </c>
    </row>
    <row r="11" spans="2:3" x14ac:dyDescent="0.3">
      <c r="B11" s="39">
        <v>10</v>
      </c>
      <c r="C11" s="39" t="s">
        <v>259</v>
      </c>
    </row>
    <row r="12" spans="2:3" x14ac:dyDescent="0.3">
      <c r="B12" s="39">
        <v>11</v>
      </c>
      <c r="C12" s="39" t="s">
        <v>260</v>
      </c>
    </row>
    <row r="13" spans="2:3" x14ac:dyDescent="0.3">
      <c r="B13" s="39">
        <v>12</v>
      </c>
      <c r="C13" s="39" t="s">
        <v>261</v>
      </c>
    </row>
    <row r="14" spans="2:3" x14ac:dyDescent="0.3">
      <c r="B14" s="39">
        <v>13</v>
      </c>
      <c r="C14" s="39" t="s">
        <v>262</v>
      </c>
    </row>
    <row r="15" spans="2:3" x14ac:dyDescent="0.3">
      <c r="B15" s="39">
        <v>14</v>
      </c>
      <c r="C15" s="39" t="s">
        <v>252</v>
      </c>
    </row>
    <row r="16" spans="2:3" x14ac:dyDescent="0.3">
      <c r="B16" s="39">
        <v>15</v>
      </c>
      <c r="C16" s="39" t="s">
        <v>246</v>
      </c>
    </row>
    <row r="17" spans="2:3" x14ac:dyDescent="0.3">
      <c r="B17" s="58">
        <v>16</v>
      </c>
      <c r="C17" s="59" t="s">
        <v>263</v>
      </c>
    </row>
    <row r="18" spans="2:3" x14ac:dyDescent="0.3">
      <c r="B18" s="60">
        <v>17</v>
      </c>
      <c r="C18" s="59" t="s">
        <v>264</v>
      </c>
    </row>
    <row r="19" spans="2:3" x14ac:dyDescent="0.3">
      <c r="B19" s="61">
        <v>18</v>
      </c>
      <c r="C19" s="39" t="s">
        <v>265</v>
      </c>
    </row>
    <row r="20" spans="2:3" x14ac:dyDescent="0.3">
      <c r="B20" s="60">
        <v>19</v>
      </c>
      <c r="C20" s="39" t="s">
        <v>266</v>
      </c>
    </row>
    <row r="21" spans="2:3" x14ac:dyDescent="0.3">
      <c r="B21" s="39">
        <v>20</v>
      </c>
      <c r="C21" s="39" t="s">
        <v>267</v>
      </c>
    </row>
    <row r="22" spans="2:3" x14ac:dyDescent="0.3">
      <c r="B22" s="60">
        <v>21</v>
      </c>
      <c r="C22" s="39" t="s">
        <v>265</v>
      </c>
    </row>
    <row r="23" spans="2:3" s="63" customFormat="1" ht="28.8" x14ac:dyDescent="0.3">
      <c r="B23" s="62">
        <v>22</v>
      </c>
      <c r="C23" s="56" t="s">
        <v>268</v>
      </c>
    </row>
    <row r="24" spans="2:3" s="63" customFormat="1" ht="28.8" x14ac:dyDescent="0.3">
      <c r="B24" s="64">
        <v>23</v>
      </c>
      <c r="C24" s="56" t="s">
        <v>269</v>
      </c>
    </row>
    <row r="25" spans="2:3" x14ac:dyDescent="0.3">
      <c r="B25" s="39">
        <v>24</v>
      </c>
      <c r="C25" s="39" t="s">
        <v>270</v>
      </c>
    </row>
    <row r="26" spans="2:3" x14ac:dyDescent="0.3">
      <c r="B26" s="60">
        <v>25</v>
      </c>
      <c r="C26" s="39" t="s">
        <v>271</v>
      </c>
    </row>
    <row r="27" spans="2:3" x14ac:dyDescent="0.3">
      <c r="B27" s="64">
        <v>26</v>
      </c>
      <c r="C27" s="39" t="s">
        <v>272</v>
      </c>
    </row>
    <row r="28" spans="2:3" x14ac:dyDescent="0.3">
      <c r="B28" s="60">
        <v>27</v>
      </c>
      <c r="C28" s="39" t="s">
        <v>273</v>
      </c>
    </row>
    <row r="29" spans="2:3" ht="43.2" x14ac:dyDescent="0.3">
      <c r="B29" s="65">
        <v>28</v>
      </c>
      <c r="C29" s="57" t="s">
        <v>274</v>
      </c>
    </row>
    <row r="30" spans="2:3" x14ac:dyDescent="0.3">
      <c r="B30" s="64">
        <v>29</v>
      </c>
      <c r="C30" s="39" t="s">
        <v>275</v>
      </c>
    </row>
    <row r="31" spans="2:3" ht="28.8" x14ac:dyDescent="0.3">
      <c r="B31" s="64">
        <v>30</v>
      </c>
      <c r="C31" s="57" t="s">
        <v>303</v>
      </c>
    </row>
    <row r="32" spans="2:3" x14ac:dyDescent="0.3">
      <c r="B32" s="64">
        <v>31</v>
      </c>
      <c r="C32" s="39" t="s">
        <v>304</v>
      </c>
    </row>
    <row r="33" spans="2:3" x14ac:dyDescent="0.3">
      <c r="B33" s="64">
        <v>32</v>
      </c>
      <c r="C33" s="39" t="s">
        <v>305</v>
      </c>
    </row>
    <row r="34" spans="2:3" ht="28.8" x14ac:dyDescent="0.3">
      <c r="B34" s="64">
        <v>33</v>
      </c>
      <c r="C34" s="59" t="s">
        <v>306</v>
      </c>
    </row>
    <row r="35" spans="2:3" x14ac:dyDescent="0.3">
      <c r="B35" s="64">
        <v>34</v>
      </c>
      <c r="C35" s="39"/>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ColWidth="9.109375" defaultRowHeight="14.4" x14ac:dyDescent="0.3"/>
  <cols>
    <col min="1" max="1" width="9.109375" style="66"/>
    <col min="2" max="2" width="12.33203125" style="66" customWidth="1"/>
    <col min="3" max="16384" width="9.109375" style="66"/>
  </cols>
  <sheetData>
    <row r="2" spans="1:12" x14ac:dyDescent="0.3">
      <c r="B2" s="67" t="s">
        <v>276</v>
      </c>
      <c r="C2" s="185"/>
      <c r="D2" s="185"/>
    </row>
    <row r="3" spans="1:12" x14ac:dyDescent="0.3">
      <c r="D3" s="68"/>
      <c r="E3" s="68"/>
      <c r="F3" s="68"/>
      <c r="G3" s="68"/>
      <c r="H3" s="68"/>
      <c r="I3" s="68"/>
    </row>
    <row r="4" spans="1:12" x14ac:dyDescent="0.3">
      <c r="A4" s="67" t="s">
        <v>277</v>
      </c>
      <c r="B4" s="55" t="s">
        <v>278</v>
      </c>
      <c r="C4" s="186" t="s">
        <v>279</v>
      </c>
      <c r="D4" s="186"/>
      <c r="E4" s="186"/>
      <c r="F4" s="55"/>
      <c r="G4" s="187" t="s">
        <v>280</v>
      </c>
      <c r="H4" s="187"/>
      <c r="I4" s="187"/>
      <c r="J4" s="188" t="s">
        <v>281</v>
      </c>
      <c r="K4" s="188"/>
      <c r="L4" s="188"/>
    </row>
    <row r="5" spans="1:12" x14ac:dyDescent="0.3">
      <c r="A5" s="67"/>
      <c r="B5" s="55"/>
      <c r="C5" s="55" t="s">
        <v>282</v>
      </c>
      <c r="D5" s="55" t="s">
        <v>283</v>
      </c>
      <c r="E5" s="55" t="s">
        <v>284</v>
      </c>
      <c r="F5" s="55"/>
      <c r="G5" s="55" t="s">
        <v>282</v>
      </c>
      <c r="H5" s="55" t="s">
        <v>283</v>
      </c>
      <c r="I5" s="55" t="s">
        <v>284</v>
      </c>
      <c r="J5" s="55" t="s">
        <v>282</v>
      </c>
      <c r="K5" s="55" t="s">
        <v>283</v>
      </c>
      <c r="L5" s="55" t="s">
        <v>284</v>
      </c>
    </row>
    <row r="6" spans="1:12" x14ac:dyDescent="0.3">
      <c r="B6" s="54" t="s">
        <v>285</v>
      </c>
      <c r="C6" s="54"/>
      <c r="D6" s="54"/>
      <c r="E6" s="54">
        <f>C6*D6</f>
        <v>0</v>
      </c>
      <c r="F6" s="54" t="s">
        <v>286</v>
      </c>
      <c r="G6" s="54"/>
      <c r="H6" s="54"/>
      <c r="I6" s="54">
        <f>G6*H6</f>
        <v>0</v>
      </c>
      <c r="J6" s="54"/>
      <c r="K6" s="54"/>
      <c r="L6" s="54">
        <f>J6*K6</f>
        <v>0</v>
      </c>
    </row>
    <row r="7" spans="1:12" x14ac:dyDescent="0.3">
      <c r="B7" s="54"/>
      <c r="C7" s="54"/>
      <c r="D7" s="54"/>
      <c r="E7" s="54">
        <f t="shared" ref="E7:E41" si="0">C7*D7</f>
        <v>0</v>
      </c>
      <c r="F7" s="54" t="s">
        <v>286</v>
      </c>
      <c r="G7" s="54"/>
      <c r="H7" s="54"/>
      <c r="I7" s="54">
        <f t="shared" ref="I7:I35" si="1">G7*H7</f>
        <v>0</v>
      </c>
      <c r="J7" s="54"/>
      <c r="K7" s="54"/>
      <c r="L7" s="54">
        <f t="shared" ref="L7:L35" si="2">J7*K7</f>
        <v>0</v>
      </c>
    </row>
    <row r="8" spans="1:12" x14ac:dyDescent="0.3">
      <c r="B8" s="54"/>
      <c r="C8" s="54"/>
      <c r="D8" s="54"/>
      <c r="E8" s="54">
        <f t="shared" si="0"/>
        <v>0</v>
      </c>
      <c r="F8" s="54"/>
      <c r="G8" s="54"/>
      <c r="H8" s="54"/>
      <c r="I8" s="54">
        <f t="shared" si="1"/>
        <v>0</v>
      </c>
      <c r="J8" s="54"/>
      <c r="K8" s="54"/>
      <c r="L8" s="54">
        <f t="shared" si="2"/>
        <v>0</v>
      </c>
    </row>
    <row r="9" spans="1:12" x14ac:dyDescent="0.3">
      <c r="B9" s="54"/>
      <c r="C9" s="54"/>
      <c r="D9" s="54"/>
      <c r="E9" s="54">
        <f t="shared" si="0"/>
        <v>0</v>
      </c>
      <c r="F9" s="54" t="s">
        <v>287</v>
      </c>
      <c r="G9" s="54"/>
      <c r="H9" s="54"/>
      <c r="I9" s="54">
        <f t="shared" si="1"/>
        <v>0</v>
      </c>
      <c r="J9" s="54"/>
      <c r="K9" s="54"/>
      <c r="L9" s="54">
        <f t="shared" si="2"/>
        <v>0</v>
      </c>
    </row>
    <row r="10" spans="1:12" x14ac:dyDescent="0.3">
      <c r="B10" s="54" t="s">
        <v>288</v>
      </c>
      <c r="C10" s="54"/>
      <c r="D10" s="54"/>
      <c r="E10" s="54">
        <f t="shared" si="0"/>
        <v>0</v>
      </c>
      <c r="F10" s="54" t="s">
        <v>287</v>
      </c>
      <c r="G10" s="54"/>
      <c r="H10" s="54"/>
      <c r="I10" s="54">
        <f t="shared" si="1"/>
        <v>0</v>
      </c>
      <c r="J10" s="54"/>
      <c r="K10" s="54"/>
      <c r="L10" s="54">
        <f t="shared" si="2"/>
        <v>0</v>
      </c>
    </row>
    <row r="11" spans="1:12" x14ac:dyDescent="0.3">
      <c r="B11" s="54"/>
      <c r="C11" s="54"/>
      <c r="D11" s="54"/>
      <c r="E11" s="54">
        <f t="shared" si="0"/>
        <v>0</v>
      </c>
      <c r="F11" s="54" t="s">
        <v>289</v>
      </c>
      <c r="G11" s="54"/>
      <c r="H11" s="54"/>
      <c r="I11" s="54">
        <f t="shared" si="1"/>
        <v>0</v>
      </c>
      <c r="J11" s="54"/>
      <c r="K11" s="54"/>
      <c r="L11" s="54">
        <f t="shared" si="2"/>
        <v>0</v>
      </c>
    </row>
    <row r="12" spans="1:12" x14ac:dyDescent="0.3">
      <c r="B12" s="54"/>
      <c r="C12" s="54"/>
      <c r="D12" s="54"/>
      <c r="E12" s="54">
        <f t="shared" si="0"/>
        <v>0</v>
      </c>
      <c r="F12" s="54"/>
      <c r="G12" s="54"/>
      <c r="H12" s="54"/>
      <c r="I12" s="54">
        <f t="shared" si="1"/>
        <v>0</v>
      </c>
      <c r="J12" s="54"/>
      <c r="K12" s="54"/>
      <c r="L12" s="54">
        <f t="shared" si="2"/>
        <v>0</v>
      </c>
    </row>
    <row r="13" spans="1:12" x14ac:dyDescent="0.3">
      <c r="B13" s="54"/>
      <c r="C13" s="54"/>
      <c r="D13" s="54"/>
      <c r="E13" s="54">
        <f t="shared" si="0"/>
        <v>0</v>
      </c>
      <c r="F13" s="54"/>
      <c r="G13" s="54"/>
      <c r="H13" s="54"/>
      <c r="I13" s="54">
        <f t="shared" si="1"/>
        <v>0</v>
      </c>
      <c r="J13" s="54"/>
      <c r="K13" s="54"/>
      <c r="L13" s="54">
        <f t="shared" si="2"/>
        <v>0</v>
      </c>
    </row>
    <row r="14" spans="1:12" x14ac:dyDescent="0.3">
      <c r="B14" s="54" t="s">
        <v>290</v>
      </c>
      <c r="C14" s="54"/>
      <c r="D14" s="54"/>
      <c r="E14" s="54">
        <f t="shared" si="0"/>
        <v>0</v>
      </c>
      <c r="F14" s="54" t="s">
        <v>287</v>
      </c>
      <c r="G14" s="54"/>
      <c r="H14" s="54"/>
      <c r="I14" s="54">
        <f t="shared" si="1"/>
        <v>0</v>
      </c>
      <c r="J14" s="54"/>
      <c r="K14" s="54"/>
      <c r="L14" s="54">
        <f t="shared" si="2"/>
        <v>0</v>
      </c>
    </row>
    <row r="15" spans="1:12" x14ac:dyDescent="0.3">
      <c r="B15" s="54"/>
      <c r="C15" s="54"/>
      <c r="D15" s="54"/>
      <c r="E15" s="54">
        <f t="shared" si="0"/>
        <v>0</v>
      </c>
      <c r="F15" s="54" t="s">
        <v>289</v>
      </c>
      <c r="G15" s="54"/>
      <c r="H15" s="54"/>
      <c r="I15" s="54">
        <f t="shared" si="1"/>
        <v>0</v>
      </c>
      <c r="J15" s="54"/>
      <c r="K15" s="54"/>
      <c r="L15" s="54">
        <f t="shared" si="2"/>
        <v>0</v>
      </c>
    </row>
    <row r="16" spans="1:12" x14ac:dyDescent="0.3">
      <c r="B16" s="54"/>
      <c r="C16" s="54"/>
      <c r="D16" s="54"/>
      <c r="E16" s="54">
        <f t="shared" si="0"/>
        <v>0</v>
      </c>
      <c r="F16" s="54"/>
      <c r="G16" s="54"/>
      <c r="H16" s="54"/>
      <c r="I16" s="54">
        <f t="shared" si="1"/>
        <v>0</v>
      </c>
      <c r="J16" s="54"/>
      <c r="K16" s="54"/>
      <c r="L16" s="54">
        <f t="shared" si="2"/>
        <v>0</v>
      </c>
    </row>
    <row r="17" spans="2:12" x14ac:dyDescent="0.3">
      <c r="B17" s="54"/>
      <c r="C17" s="54"/>
      <c r="D17" s="54"/>
      <c r="E17" s="54">
        <f t="shared" si="0"/>
        <v>0</v>
      </c>
      <c r="F17" s="54"/>
      <c r="G17" s="54"/>
      <c r="H17" s="54"/>
      <c r="I17" s="54">
        <f t="shared" si="1"/>
        <v>0</v>
      </c>
      <c r="J17" s="54"/>
      <c r="K17" s="54"/>
      <c r="L17" s="54">
        <f t="shared" si="2"/>
        <v>0</v>
      </c>
    </row>
    <row r="18" spans="2:12" x14ac:dyDescent="0.3">
      <c r="B18" s="54" t="s">
        <v>291</v>
      </c>
      <c r="C18" s="54"/>
      <c r="D18" s="54"/>
      <c r="E18" s="54">
        <f t="shared" si="0"/>
        <v>0</v>
      </c>
      <c r="F18" s="54" t="s">
        <v>287</v>
      </c>
      <c r="G18" s="54"/>
      <c r="H18" s="54"/>
      <c r="I18" s="54">
        <f t="shared" si="1"/>
        <v>0</v>
      </c>
      <c r="J18" s="54"/>
      <c r="K18" s="54"/>
      <c r="L18" s="54">
        <f t="shared" si="2"/>
        <v>0</v>
      </c>
    </row>
    <row r="19" spans="2:12" x14ac:dyDescent="0.3">
      <c r="B19" s="54"/>
      <c r="C19" s="54"/>
      <c r="D19" s="54"/>
      <c r="E19" s="54">
        <f t="shared" si="0"/>
        <v>0</v>
      </c>
      <c r="F19" s="54" t="s">
        <v>289</v>
      </c>
      <c r="G19" s="54"/>
      <c r="H19" s="54"/>
      <c r="I19" s="54">
        <f t="shared" si="1"/>
        <v>0</v>
      </c>
      <c r="J19" s="54"/>
      <c r="K19" s="54"/>
      <c r="L19" s="54">
        <f t="shared" si="2"/>
        <v>0</v>
      </c>
    </row>
    <row r="20" spans="2:12" x14ac:dyDescent="0.3">
      <c r="B20" s="54"/>
      <c r="C20" s="54"/>
      <c r="D20" s="54"/>
      <c r="E20" s="54">
        <f t="shared" si="0"/>
        <v>0</v>
      </c>
      <c r="F20" s="54"/>
      <c r="G20" s="54"/>
      <c r="H20" s="54"/>
      <c r="I20" s="54">
        <f t="shared" si="1"/>
        <v>0</v>
      </c>
      <c r="J20" s="54"/>
      <c r="K20" s="54"/>
      <c r="L20" s="54">
        <f t="shared" si="2"/>
        <v>0</v>
      </c>
    </row>
    <row r="21" spans="2:12" x14ac:dyDescent="0.3">
      <c r="B21" s="54" t="s">
        <v>292</v>
      </c>
      <c r="C21" s="54"/>
      <c r="D21" s="54"/>
      <c r="E21" s="54">
        <f t="shared" si="0"/>
        <v>0</v>
      </c>
      <c r="F21" s="54" t="s">
        <v>287</v>
      </c>
      <c r="G21" s="54"/>
      <c r="H21" s="54"/>
      <c r="I21" s="54">
        <f t="shared" si="1"/>
        <v>0</v>
      </c>
      <c r="J21" s="54"/>
      <c r="K21" s="54"/>
      <c r="L21" s="54">
        <f t="shared" si="2"/>
        <v>0</v>
      </c>
    </row>
    <row r="22" spans="2:12" x14ac:dyDescent="0.3">
      <c r="B22" s="54"/>
      <c r="C22" s="54"/>
      <c r="D22" s="54"/>
      <c r="E22" s="54">
        <f t="shared" si="0"/>
        <v>0</v>
      </c>
      <c r="F22" s="54" t="s">
        <v>289</v>
      </c>
      <c r="G22" s="54"/>
      <c r="H22" s="54"/>
      <c r="I22" s="54">
        <f t="shared" si="1"/>
        <v>0</v>
      </c>
      <c r="J22" s="54"/>
      <c r="K22" s="54"/>
      <c r="L22" s="54">
        <f t="shared" si="2"/>
        <v>0</v>
      </c>
    </row>
    <row r="23" spans="2:12" x14ac:dyDescent="0.3">
      <c r="B23" s="54"/>
      <c r="C23" s="54"/>
      <c r="D23" s="54"/>
      <c r="E23" s="54">
        <f t="shared" si="0"/>
        <v>0</v>
      </c>
      <c r="F23" s="54"/>
      <c r="G23" s="54"/>
      <c r="H23" s="54"/>
      <c r="I23" s="54">
        <f t="shared" si="1"/>
        <v>0</v>
      </c>
      <c r="J23" s="54"/>
      <c r="K23" s="54"/>
      <c r="L23" s="54">
        <f t="shared" si="2"/>
        <v>0</v>
      </c>
    </row>
    <row r="24" spans="2:12" x14ac:dyDescent="0.3">
      <c r="B24" s="54" t="s">
        <v>293</v>
      </c>
      <c r="C24" s="54"/>
      <c r="D24" s="54"/>
      <c r="E24" s="54">
        <f t="shared" si="0"/>
        <v>0</v>
      </c>
      <c r="F24" s="54" t="s">
        <v>294</v>
      </c>
      <c r="G24" s="54"/>
      <c r="H24" s="54"/>
      <c r="I24" s="54">
        <f t="shared" si="1"/>
        <v>0</v>
      </c>
      <c r="J24" s="54"/>
      <c r="K24" s="54"/>
      <c r="L24" s="54">
        <f t="shared" si="2"/>
        <v>0</v>
      </c>
    </row>
    <row r="25" spans="2:12" x14ac:dyDescent="0.3">
      <c r="B25" s="54"/>
      <c r="C25" s="54"/>
      <c r="D25" s="54"/>
      <c r="E25" s="54">
        <f t="shared" si="0"/>
        <v>0</v>
      </c>
      <c r="F25" s="54" t="s">
        <v>294</v>
      </c>
      <c r="G25" s="54"/>
      <c r="H25" s="54"/>
      <c r="I25" s="54">
        <f t="shared" si="1"/>
        <v>0</v>
      </c>
      <c r="J25" s="54"/>
      <c r="K25" s="54"/>
      <c r="L25" s="54">
        <f t="shared" si="2"/>
        <v>0</v>
      </c>
    </row>
    <row r="26" spans="2:12" x14ac:dyDescent="0.3">
      <c r="B26" s="54"/>
      <c r="C26" s="54"/>
      <c r="D26" s="54"/>
      <c r="E26" s="54">
        <f t="shared" si="0"/>
        <v>0</v>
      </c>
      <c r="F26" s="54" t="s">
        <v>294</v>
      </c>
      <c r="G26" s="54"/>
      <c r="H26" s="54"/>
      <c r="I26" s="54">
        <f t="shared" si="1"/>
        <v>0</v>
      </c>
      <c r="J26" s="54"/>
      <c r="K26" s="54"/>
      <c r="L26" s="54">
        <f t="shared" si="2"/>
        <v>0</v>
      </c>
    </row>
    <row r="27" spans="2:12" x14ac:dyDescent="0.3">
      <c r="B27" s="54"/>
      <c r="C27" s="54"/>
      <c r="D27" s="54"/>
      <c r="E27" s="54">
        <f t="shared" si="0"/>
        <v>0</v>
      </c>
      <c r="F27" s="54" t="s">
        <v>294</v>
      </c>
      <c r="G27" s="54"/>
      <c r="H27" s="54"/>
      <c r="I27" s="54">
        <f t="shared" si="1"/>
        <v>0</v>
      </c>
      <c r="J27" s="54"/>
      <c r="K27" s="54"/>
      <c r="L27" s="54">
        <f t="shared" si="2"/>
        <v>0</v>
      </c>
    </row>
    <row r="28" spans="2:12" x14ac:dyDescent="0.3">
      <c r="B28" s="54" t="s">
        <v>295</v>
      </c>
      <c r="C28" s="54"/>
      <c r="D28" s="54"/>
      <c r="E28" s="54">
        <f t="shared" si="0"/>
        <v>0</v>
      </c>
      <c r="F28" s="54" t="s">
        <v>294</v>
      </c>
      <c r="G28" s="54"/>
      <c r="H28" s="54"/>
      <c r="I28" s="54">
        <f t="shared" si="1"/>
        <v>0</v>
      </c>
      <c r="J28" s="54"/>
      <c r="K28" s="54"/>
      <c r="L28" s="54">
        <f t="shared" si="2"/>
        <v>0</v>
      </c>
    </row>
    <row r="29" spans="2:12" x14ac:dyDescent="0.3">
      <c r="B29" s="54" t="s">
        <v>296</v>
      </c>
      <c r="C29" s="54"/>
      <c r="D29" s="54"/>
      <c r="E29" s="54">
        <f t="shared" si="0"/>
        <v>0</v>
      </c>
      <c r="F29" s="54" t="s">
        <v>294</v>
      </c>
      <c r="G29" s="54"/>
      <c r="H29" s="54"/>
      <c r="I29" s="54">
        <f t="shared" si="1"/>
        <v>0</v>
      </c>
      <c r="J29" s="54"/>
      <c r="K29" s="54"/>
      <c r="L29" s="54">
        <f t="shared" si="2"/>
        <v>0</v>
      </c>
    </row>
    <row r="30" spans="2:12" x14ac:dyDescent="0.3">
      <c r="B30" s="54" t="s">
        <v>297</v>
      </c>
      <c r="C30" s="54"/>
      <c r="D30" s="54"/>
      <c r="E30" s="54">
        <f t="shared" si="0"/>
        <v>0</v>
      </c>
      <c r="F30" s="54"/>
      <c r="G30" s="54"/>
      <c r="H30" s="54"/>
      <c r="I30" s="54">
        <f t="shared" si="1"/>
        <v>0</v>
      </c>
      <c r="J30" s="54"/>
      <c r="K30" s="54"/>
      <c r="L30" s="54">
        <f t="shared" si="2"/>
        <v>0</v>
      </c>
    </row>
    <row r="31" spans="2:12" x14ac:dyDescent="0.3">
      <c r="B31" s="54"/>
      <c r="C31" s="54"/>
      <c r="D31" s="54"/>
      <c r="E31" s="54">
        <f t="shared" si="0"/>
        <v>0</v>
      </c>
      <c r="F31" s="54"/>
      <c r="G31" s="54"/>
      <c r="H31" s="54"/>
      <c r="I31" s="54">
        <f t="shared" si="1"/>
        <v>0</v>
      </c>
      <c r="J31" s="54"/>
      <c r="K31" s="54"/>
      <c r="L31" s="54">
        <f t="shared" si="2"/>
        <v>0</v>
      </c>
    </row>
    <row r="32" spans="2:12" x14ac:dyDescent="0.3">
      <c r="B32" s="54"/>
      <c r="C32" s="54"/>
      <c r="D32" s="54"/>
      <c r="E32" s="54">
        <f t="shared" si="0"/>
        <v>0</v>
      </c>
      <c r="F32" s="54"/>
      <c r="G32" s="54"/>
      <c r="H32" s="54"/>
      <c r="I32" s="54">
        <f t="shared" si="1"/>
        <v>0</v>
      </c>
      <c r="J32" s="54"/>
      <c r="K32" s="54"/>
      <c r="L32" s="54">
        <f t="shared" si="2"/>
        <v>0</v>
      </c>
    </row>
    <row r="33" spans="2:12" x14ac:dyDescent="0.3">
      <c r="B33" s="54" t="s">
        <v>298</v>
      </c>
      <c r="C33" s="54"/>
      <c r="D33" s="54"/>
      <c r="E33" s="54">
        <f t="shared" si="0"/>
        <v>0</v>
      </c>
      <c r="F33" s="54"/>
      <c r="G33" s="54"/>
      <c r="H33" s="54"/>
      <c r="I33" s="54">
        <f t="shared" si="1"/>
        <v>0</v>
      </c>
      <c r="J33" s="54"/>
      <c r="K33" s="54"/>
      <c r="L33" s="54">
        <f t="shared" si="2"/>
        <v>0</v>
      </c>
    </row>
    <row r="34" spans="2:12" x14ac:dyDescent="0.3">
      <c r="B34" s="54" t="s">
        <v>299</v>
      </c>
      <c r="C34" s="54"/>
      <c r="D34" s="54"/>
      <c r="E34" s="54">
        <f t="shared" si="0"/>
        <v>0</v>
      </c>
      <c r="F34" s="54"/>
      <c r="G34" s="54"/>
      <c r="H34" s="54"/>
      <c r="I34" s="54">
        <f t="shared" si="1"/>
        <v>0</v>
      </c>
      <c r="J34" s="54"/>
      <c r="K34" s="54"/>
      <c r="L34" s="54">
        <f t="shared" si="2"/>
        <v>0</v>
      </c>
    </row>
    <row r="35" spans="2:12" x14ac:dyDescent="0.3">
      <c r="B35" s="54" t="s">
        <v>300</v>
      </c>
      <c r="C35" s="54"/>
      <c r="D35" s="54"/>
      <c r="E35" s="54">
        <f t="shared" si="0"/>
        <v>0</v>
      </c>
      <c r="F35" s="54"/>
      <c r="G35" s="54"/>
      <c r="H35" s="54"/>
      <c r="I35" s="54">
        <f t="shared" si="1"/>
        <v>0</v>
      </c>
      <c r="J35" s="54"/>
      <c r="K35" s="54"/>
      <c r="L35" s="54">
        <f t="shared" si="2"/>
        <v>0</v>
      </c>
    </row>
    <row r="36" spans="2:12" x14ac:dyDescent="0.3">
      <c r="B36" s="54" t="s">
        <v>301</v>
      </c>
      <c r="C36" s="54"/>
      <c r="D36" s="54"/>
      <c r="E36" s="54">
        <f t="shared" si="0"/>
        <v>0</v>
      </c>
      <c r="F36" s="54"/>
      <c r="G36" s="54"/>
      <c r="H36" s="54"/>
      <c r="I36" s="54">
        <f>G36*H36</f>
        <v>0</v>
      </c>
      <c r="J36" s="54"/>
      <c r="K36" s="54"/>
      <c r="L36" s="54">
        <f>J36*K36</f>
        <v>0</v>
      </c>
    </row>
    <row r="37" spans="2:12" x14ac:dyDescent="0.3">
      <c r="B37" s="54"/>
      <c r="C37" s="54"/>
      <c r="D37" s="54"/>
      <c r="E37" s="54">
        <f t="shared" si="0"/>
        <v>0</v>
      </c>
      <c r="F37" s="54"/>
      <c r="G37" s="54"/>
      <c r="H37" s="54"/>
      <c r="I37" s="54">
        <f t="shared" ref="I37:I38" si="3">G37*H37</f>
        <v>0</v>
      </c>
      <c r="J37" s="54"/>
      <c r="K37" s="54"/>
      <c r="L37" s="54">
        <f t="shared" ref="L37:L38" si="4">J37*K37</f>
        <v>0</v>
      </c>
    </row>
    <row r="38" spans="2:12" x14ac:dyDescent="0.3">
      <c r="B38" s="54" t="s">
        <v>302</v>
      </c>
      <c r="C38" s="54"/>
      <c r="D38" s="54"/>
      <c r="E38" s="54">
        <f t="shared" si="0"/>
        <v>0</v>
      </c>
      <c r="F38" s="54"/>
      <c r="G38" s="54"/>
      <c r="H38" s="54"/>
      <c r="I38" s="54">
        <f t="shared" si="3"/>
        <v>0</v>
      </c>
      <c r="J38" s="54"/>
      <c r="K38" s="54"/>
      <c r="L38" s="54">
        <f t="shared" si="4"/>
        <v>0</v>
      </c>
    </row>
    <row r="39" spans="2:12" x14ac:dyDescent="0.3">
      <c r="B39" s="54"/>
      <c r="C39" s="54"/>
      <c r="D39" s="54"/>
      <c r="E39" s="54">
        <f t="shared" si="0"/>
        <v>0</v>
      </c>
      <c r="F39" s="54"/>
      <c r="G39" s="54"/>
      <c r="H39" s="54"/>
      <c r="I39" s="54">
        <f>G39*H39</f>
        <v>0</v>
      </c>
      <c r="J39" s="54"/>
      <c r="K39" s="54"/>
      <c r="L39" s="54">
        <f>J39*K39</f>
        <v>0</v>
      </c>
    </row>
    <row r="40" spans="2:12" x14ac:dyDescent="0.3">
      <c r="B40" s="54"/>
      <c r="C40" s="54"/>
      <c r="D40" s="54"/>
      <c r="E40" s="54">
        <f t="shared" si="0"/>
        <v>0</v>
      </c>
      <c r="F40" s="54"/>
      <c r="G40" s="54"/>
      <c r="H40" s="54"/>
      <c r="I40" s="54">
        <f>G40*H40</f>
        <v>0</v>
      </c>
      <c r="J40" s="54"/>
      <c r="K40" s="54"/>
      <c r="L40" s="54">
        <f>J40*K40</f>
        <v>0</v>
      </c>
    </row>
    <row r="41" spans="2:12" x14ac:dyDescent="0.3">
      <c r="B41" s="54"/>
      <c r="C41" s="54"/>
      <c r="D41" s="54"/>
      <c r="E41" s="54">
        <f t="shared" si="0"/>
        <v>0</v>
      </c>
      <c r="F41" s="54"/>
      <c r="G41" s="54"/>
      <c r="H41" s="54"/>
      <c r="I41" s="54">
        <f>G41*H41</f>
        <v>0</v>
      </c>
      <c r="J41" s="54"/>
      <c r="K41" s="54"/>
      <c r="L41" s="54">
        <f>J41*K41</f>
        <v>0</v>
      </c>
    </row>
    <row r="42" spans="2:12" x14ac:dyDescent="0.3">
      <c r="B42" s="54" t="s">
        <v>158</v>
      </c>
      <c r="C42" s="54"/>
      <c r="D42" s="54">
        <f>E42*10.764</f>
        <v>0</v>
      </c>
      <c r="E42" s="69">
        <f>SUM(E6:E41)</f>
        <v>0</v>
      </c>
      <c r="F42" s="54"/>
      <c r="G42" s="54"/>
      <c r="H42" s="54">
        <f>I42*10.764</f>
        <v>0</v>
      </c>
      <c r="I42" s="70">
        <f>SUM(I6:I41)</f>
        <v>0</v>
      </c>
      <c r="J42" s="54"/>
      <c r="K42" s="54">
        <f>L42*10.764</f>
        <v>0</v>
      </c>
      <c r="L42" s="71">
        <f>SUM(L6:L41)</f>
        <v>0</v>
      </c>
    </row>
    <row r="44" spans="2:12" x14ac:dyDescent="0.3">
      <c r="D44" s="66">
        <f>D42+H42</f>
        <v>0</v>
      </c>
      <c r="E44" s="66">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Kunal Kadam</cp:lastModifiedBy>
  <cp:lastPrinted>2025-07-07T12:34:47Z</cp:lastPrinted>
  <dcterms:created xsi:type="dcterms:W3CDTF">2010-11-23T11:42:48Z</dcterms:created>
  <dcterms:modified xsi:type="dcterms:W3CDTF">2025-07-07T12:36:06Z</dcterms:modified>
</cp:coreProperties>
</file>