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VSJCV\Making\AXIS\2025-26\Godrej\2025-26\APF Old\July 2025\06-07-2025\"/>
    </mc:Choice>
  </mc:AlternateContent>
  <bookViews>
    <workbookView xWindow="0" yWindow="0" windowWidth="19200" windowHeight="6640"/>
  </bookViews>
  <sheets>
    <sheet name="Report" sheetId="3" r:id="rId1"/>
  </sheets>
  <definedNames>
    <definedName name="_xlnm.Print_Area" localSheetId="0">Report!$A$1:$I$311</definedName>
  </definedNames>
  <calcPr calcId="162913"/>
</workbook>
</file>

<file path=xl/calcChain.xml><?xml version="1.0" encoding="utf-8"?>
<calcChain xmlns="http://schemas.openxmlformats.org/spreadsheetml/2006/main">
  <c r="H56" i="3" l="1"/>
  <c r="K79" i="3" l="1"/>
  <c r="K78" i="3"/>
  <c r="K63" i="3"/>
  <c r="K62" i="3"/>
  <c r="I54" i="3"/>
  <c r="I70" i="3"/>
  <c r="E83" i="3" l="1"/>
  <c r="K74" i="3"/>
  <c r="K75" i="3" s="1"/>
  <c r="K80" i="3" s="1"/>
  <c r="E82" i="3"/>
  <c r="E74" i="3"/>
  <c r="K72" i="3"/>
  <c r="K73" i="3"/>
  <c r="C72" i="3" s="1"/>
  <c r="E72" i="3" s="1"/>
  <c r="K71" i="3"/>
  <c r="E80" i="3"/>
  <c r="E76" i="3"/>
  <c r="E81" i="3"/>
  <c r="E77" i="3"/>
  <c r="E79" i="3"/>
  <c r="E75" i="3"/>
  <c r="E78" i="3"/>
  <c r="K55" i="3"/>
  <c r="E64" i="3"/>
  <c r="E60" i="3"/>
  <c r="K56" i="3"/>
  <c r="K58" i="3"/>
  <c r="K59" i="3" s="1"/>
  <c r="K60" i="3" s="1"/>
  <c r="K61" i="3" s="1"/>
  <c r="E66" i="3"/>
  <c r="E61" i="3"/>
  <c r="E63" i="3"/>
  <c r="E59" i="3"/>
  <c r="E67" i="3"/>
  <c r="E62" i="3"/>
  <c r="E58" i="3"/>
  <c r="K57" i="3"/>
  <c r="C56" i="3" s="1"/>
  <c r="E65" i="3"/>
  <c r="K64" i="3" l="1"/>
  <c r="K65" i="3" s="1"/>
  <c r="C57" i="3" s="1"/>
  <c r="E57" i="3" s="1"/>
  <c r="K76" i="3"/>
  <c r="K77" i="3" s="1"/>
  <c r="E56" i="3"/>
  <c r="K81" i="3" l="1"/>
  <c r="C73" i="3" s="1"/>
  <c r="E73" i="3" s="1"/>
  <c r="F56" i="3"/>
  <c r="H84" i="3" s="1"/>
  <c r="J53" i="3" l="1"/>
  <c r="F72" i="3"/>
  <c r="J69" i="3" s="1"/>
  <c r="H72" i="3" s="1"/>
  <c r="F119" i="3" l="1"/>
  <c r="I119" i="3" s="1"/>
  <c r="F118" i="3"/>
  <c r="I118" i="3" s="1"/>
  <c r="F116" i="3"/>
  <c r="F115" i="3"/>
  <c r="F101" i="3" s="1"/>
  <c r="L114" i="3"/>
  <c r="F172" i="3"/>
  <c r="I172" i="3" s="1"/>
  <c r="F171" i="3"/>
  <c r="I171" i="3" s="1"/>
  <c r="A171" i="3"/>
  <c r="F167" i="3"/>
  <c r="I167" i="3" s="1"/>
  <c r="F169" i="3"/>
  <c r="I169" i="3" s="1"/>
  <c r="F168" i="3"/>
  <c r="I168" i="3" s="1"/>
  <c r="A165" i="3"/>
  <c r="F163" i="3"/>
  <c r="I163" i="3" s="1"/>
  <c r="F160" i="3"/>
  <c r="I160" i="3" s="1"/>
  <c r="F159" i="3"/>
  <c r="I159" i="3" s="1"/>
  <c r="F162" i="3"/>
  <c r="I162" i="3" s="1"/>
  <c r="F161" i="3"/>
  <c r="I161" i="3" s="1"/>
  <c r="A159" i="3"/>
  <c r="F157" i="3"/>
  <c r="F156" i="3"/>
  <c r="F154" i="3"/>
  <c r="F153" i="3"/>
  <c r="F148" i="3"/>
  <c r="I148" i="3" s="1"/>
  <c r="F147" i="3"/>
  <c r="I147" i="3" s="1"/>
  <c r="F146" i="3"/>
  <c r="I146" i="3" s="1"/>
  <c r="F145" i="3"/>
  <c r="I145" i="3" s="1"/>
  <c r="F144" i="3"/>
  <c r="I144" i="3" s="1"/>
  <c r="A144" i="3"/>
  <c r="F142" i="3"/>
  <c r="I142" i="3" s="1"/>
  <c r="F140" i="3"/>
  <c r="I140" i="3" s="1"/>
  <c r="F139" i="3"/>
  <c r="I139" i="3" s="1"/>
  <c r="F138" i="3"/>
  <c r="I138" i="3" s="1"/>
  <c r="A138" i="3"/>
  <c r="F126" i="3"/>
  <c r="F123" i="3"/>
  <c r="F122" i="3"/>
  <c r="A118" i="3"/>
  <c r="M116" i="3"/>
  <c r="L116" i="3"/>
  <c r="W159" i="3"/>
  <c r="V159" i="3"/>
  <c r="V171" i="3"/>
  <c r="W138" i="3"/>
  <c r="V165" i="3"/>
  <c r="V144" i="3"/>
  <c r="W165" i="3"/>
  <c r="W171" i="3"/>
  <c r="W144" i="3"/>
  <c r="V138" i="3"/>
  <c r="I102" i="3" l="1"/>
  <c r="F102" i="3"/>
  <c r="F103" i="3" s="1"/>
  <c r="H101" i="3"/>
  <c r="N116" i="3"/>
  <c r="H102" i="3"/>
  <c r="U171" i="3"/>
  <c r="V172" i="3"/>
  <c r="W172" i="3"/>
  <c r="W173" i="3" s="1"/>
  <c r="W174" i="3" s="1"/>
  <c r="W175" i="3" s="1"/>
  <c r="V166" i="3"/>
  <c r="U165" i="3"/>
  <c r="W166" i="3"/>
  <c r="W167" i="3" s="1"/>
  <c r="W168" i="3" s="1"/>
  <c r="W169" i="3" s="1"/>
  <c r="U159" i="3"/>
  <c r="V160" i="3"/>
  <c r="W160" i="3"/>
  <c r="W161" i="3" s="1"/>
  <c r="W162" i="3" s="1"/>
  <c r="W163" i="3" s="1"/>
  <c r="V145" i="3"/>
  <c r="U144" i="3"/>
  <c r="W145" i="3"/>
  <c r="W146" i="3" s="1"/>
  <c r="W147" i="3" s="1"/>
  <c r="W148" i="3" s="1"/>
  <c r="V139" i="3"/>
  <c r="U138" i="3"/>
  <c r="W139" i="3"/>
  <c r="W140" i="3" s="1"/>
  <c r="W141" i="3" s="1"/>
  <c r="W142" i="3" s="1"/>
  <c r="I156" i="3"/>
  <c r="I157" i="3"/>
  <c r="F155" i="3"/>
  <c r="F107" i="3" s="1"/>
  <c r="I154" i="3"/>
  <c r="A153" i="3"/>
  <c r="F136" i="3"/>
  <c r="I136" i="3" s="1"/>
  <c r="F135" i="3"/>
  <c r="I135" i="3" s="1"/>
  <c r="F134" i="3"/>
  <c r="F133" i="3"/>
  <c r="I133" i="3" s="1"/>
  <c r="F132" i="3"/>
  <c r="A132" i="3"/>
  <c r="F130" i="3"/>
  <c r="F129" i="3"/>
  <c r="F128" i="3"/>
  <c r="F127" i="3"/>
  <c r="N85" i="3"/>
  <c r="F124" i="3"/>
  <c r="H48" i="3"/>
  <c r="W132" i="3"/>
  <c r="V132" i="3"/>
  <c r="V153" i="3"/>
  <c r="W153" i="3"/>
  <c r="H103" i="3" l="1"/>
  <c r="H107" i="3"/>
  <c r="I124" i="3"/>
  <c r="F106" i="3"/>
  <c r="H106" i="3"/>
  <c r="U172" i="3"/>
  <c r="V173" i="3"/>
  <c r="U166" i="3"/>
  <c r="V167" i="3"/>
  <c r="V161" i="3"/>
  <c r="U160" i="3"/>
  <c r="U145" i="3"/>
  <c r="V146" i="3"/>
  <c r="U139" i="3"/>
  <c r="V140" i="3"/>
  <c r="I134" i="3"/>
  <c r="O87" i="3"/>
  <c r="I155" i="3"/>
  <c r="N86" i="3"/>
  <c r="O86" i="3"/>
  <c r="I132" i="3"/>
  <c r="O85" i="3"/>
  <c r="I153" i="3"/>
  <c r="W154" i="3"/>
  <c r="W155" i="3" s="1"/>
  <c r="W156" i="3" s="1"/>
  <c r="W157" i="3" s="1"/>
  <c r="U153" i="3"/>
  <c r="V154" i="3"/>
  <c r="W133" i="3"/>
  <c r="W134" i="3" s="1"/>
  <c r="W135" i="3" s="1"/>
  <c r="W136" i="3" s="1"/>
  <c r="U132" i="3"/>
  <c r="V133" i="3"/>
  <c r="I107" i="3" l="1"/>
  <c r="U173" i="3"/>
  <c r="V174" i="3"/>
  <c r="V168" i="3"/>
  <c r="U167" i="3"/>
  <c r="U161" i="3"/>
  <c r="V162" i="3"/>
  <c r="U146" i="3"/>
  <c r="V147" i="3"/>
  <c r="U140" i="3"/>
  <c r="V141" i="3"/>
  <c r="V155" i="3"/>
  <c r="U154" i="3"/>
  <c r="V134" i="3"/>
  <c r="U133" i="3"/>
  <c r="V175" i="3" l="1"/>
  <c r="U175" i="3" s="1"/>
  <c r="U174" i="3"/>
  <c r="V169" i="3"/>
  <c r="U169" i="3" s="1"/>
  <c r="U168" i="3"/>
  <c r="U162" i="3"/>
  <c r="V163" i="3"/>
  <c r="U163" i="3" s="1"/>
  <c r="V148" i="3"/>
  <c r="U148" i="3" s="1"/>
  <c r="U147" i="3"/>
  <c r="V142" i="3"/>
  <c r="U142" i="3" s="1"/>
  <c r="U141" i="3"/>
  <c r="U155" i="3"/>
  <c r="V156" i="3"/>
  <c r="U134" i="3"/>
  <c r="V135" i="3"/>
  <c r="V157" i="3" l="1"/>
  <c r="U157" i="3" s="1"/>
  <c r="U156" i="3"/>
  <c r="V136" i="3"/>
  <c r="U136" i="3" s="1"/>
  <c r="U135" i="3"/>
  <c r="I4" i="3"/>
  <c r="A126" i="3" l="1"/>
  <c r="A122" i="3"/>
  <c r="A115" i="3"/>
  <c r="H108" i="3" l="1"/>
  <c r="H109" i="3" s="1"/>
  <c r="F108" i="3"/>
  <c r="F109" i="3" s="1"/>
  <c r="E180" i="3" l="1"/>
  <c r="E179" i="3"/>
  <c r="H98" i="3"/>
  <c r="I130" i="3" l="1"/>
  <c r="I129" i="3"/>
  <c r="I128" i="3"/>
  <c r="I127" i="3"/>
  <c r="I126" i="3"/>
  <c r="I123" i="3"/>
  <c r="I122" i="3"/>
  <c r="I116" i="3"/>
  <c r="I115" i="3"/>
  <c r="V122" i="3"/>
  <c r="W126" i="3"/>
  <c r="W122" i="3"/>
  <c r="V126" i="3"/>
  <c r="I106" i="3" l="1"/>
  <c r="I108" i="3" s="1"/>
  <c r="I101" i="3"/>
  <c r="I103" i="3" s="1"/>
  <c r="U126" i="3"/>
  <c r="V127" i="3"/>
  <c r="W127" i="3"/>
  <c r="W128" i="3" s="1"/>
  <c r="W129" i="3" s="1"/>
  <c r="W130" i="3" s="1"/>
  <c r="W123" i="3"/>
  <c r="W124" i="3" s="1"/>
  <c r="V123" i="3"/>
  <c r="V124" i="3" s="1"/>
  <c r="U122" i="3"/>
  <c r="I109" i="3" l="1"/>
  <c r="U124" i="3"/>
  <c r="U127" i="3"/>
  <c r="V128" i="3"/>
  <c r="U128" i="3" s="1"/>
  <c r="U123" i="3"/>
  <c r="V129" i="3" l="1"/>
  <c r="U129" i="3" s="1"/>
  <c r="V130" i="3" l="1"/>
  <c r="U130" i="3" s="1"/>
  <c r="E181" i="3" l="1"/>
</calcChain>
</file>

<file path=xl/comments1.xml><?xml version="1.0" encoding="utf-8"?>
<comments xmlns="http://schemas.openxmlformats.org/spreadsheetml/2006/main">
  <authors>
    <author>SACHIN</author>
  </authors>
  <commentList>
    <comment ref="H6" authorId="0" shapeId="0">
      <text>
        <r>
          <rPr>
            <b/>
            <sz val="20"/>
            <color indexed="81"/>
            <rFont val="Tahoma"/>
            <family val="2"/>
          </rPr>
          <t>Rushil Sanghvi or Fahad</t>
        </r>
        <r>
          <rPr>
            <sz val="20"/>
            <color indexed="81"/>
            <rFont val="Tahoma"/>
            <family val="2"/>
          </rPr>
          <t xml:space="preserve">
</t>
        </r>
      </text>
    </comment>
    <comment ref="E9" authorId="0" shapeId="0">
      <text>
        <r>
          <rPr>
            <b/>
            <sz val="18"/>
            <color indexed="81"/>
            <rFont val="Tahoma"/>
            <family val="2"/>
          </rPr>
          <t>Initiation  Address</t>
        </r>
      </text>
    </comment>
    <comment ref="E10" authorId="0" shapeId="0">
      <text>
        <r>
          <rPr>
            <b/>
            <sz val="18"/>
            <color indexed="81"/>
            <rFont val="Tahoma"/>
            <family val="2"/>
          </rPr>
          <t>Plan Address</t>
        </r>
      </text>
    </comment>
    <comment ref="E11" authorId="0" shapeId="0">
      <text>
        <r>
          <rPr>
            <b/>
            <sz val="16"/>
            <color indexed="81"/>
            <rFont val="Tahoma"/>
            <family val="2"/>
          </rPr>
          <t>Map Address</t>
        </r>
      </text>
    </comment>
    <comment ref="H17" authorId="0" shapeId="0">
      <text>
        <r>
          <rPr>
            <b/>
            <sz val="18"/>
            <color indexed="81"/>
            <rFont val="Tahoma"/>
            <family val="2"/>
          </rPr>
          <t>From Rera</t>
        </r>
      </text>
    </comment>
    <comment ref="H20" authorId="0" shapeId="0">
      <text>
        <r>
          <rPr>
            <b/>
            <sz val="16"/>
            <color indexed="81"/>
            <rFont val="Tahoma"/>
            <family val="2"/>
          </rPr>
          <t>From RERA</t>
        </r>
      </text>
    </comment>
    <comment ref="H96" authorId="0" shapeId="0">
      <text>
        <r>
          <rPr>
            <b/>
            <sz val="16"/>
            <color indexed="81"/>
            <rFont val="Tahoma"/>
            <family val="2"/>
          </rPr>
          <t>Ready Recknor</t>
        </r>
      </text>
    </comment>
  </commentList>
</comments>
</file>

<file path=xl/sharedStrings.xml><?xml version="1.0" encoding="utf-8"?>
<sst xmlns="http://schemas.openxmlformats.org/spreadsheetml/2006/main" count="492" uniqueCount="276">
  <si>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</si>
  <si>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</si>
  <si>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</si>
  <si>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</si>
  <si>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</si>
  <si>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</si>
  <si>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</si>
  <si>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</si>
  <si>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</si>
  <si>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</si>
  <si>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</si>
  <si>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</si>
  <si>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</si>
  <si>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</si>
  <si>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</si>
  <si>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</si>
  <si>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</si>
  <si>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</si>
  <si>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</si>
  <si>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</si>
  <si>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</si>
  <si>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</si>
  <si>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</si>
  <si>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</si>
  <si>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</si>
  <si>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</si>
  <si>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</si>
  <si>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</si>
  <si>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</si>
  <si>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</si>
  <si>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</si>
  <si>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</si>
  <si>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</si>
  <si>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</si>
  <si>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</si>
  <si>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</si>
  <si>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</si>
  <si>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</si>
  <si>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</si>
  <si>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</si>
  <si>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</si>
  <si>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</si>
  <si>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</si>
  <si>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</si>
  <si>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</si>
  <si>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</si>
  <si>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</si>
  <si>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</si>
  <si>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</si>
  <si>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</si>
  <si>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</si>
  <si>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</si>
  <si>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</si>
  <si>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</si>
  <si>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</si>
  <si>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</si>
  <si>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</si>
  <si>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</si>
  <si>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</si>
  <si>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</si>
  <si>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</si>
  <si>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</si>
  <si>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</si>
  <si>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</si>
  <si>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</si>
  <si>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</si>
  <si>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</si>
  <si>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</si>
  <si>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</si>
  <si>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</si>
  <si>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</si>
  <si>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</si>
  <si>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</si>
  <si>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</si>
  <si>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</si>
  <si>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</si>
  <si>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</si>
  <si>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</si>
  <si>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</si>
  <si>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</si>
  <si>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</si>
  <si>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</si>
  <si>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</si>
  <si>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</si>
  <si>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</si>
  <si>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</si>
  <si>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</si>
  <si>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</si>
  <si>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</si>
  <si>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</si>
  <si>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</si>
  <si>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</si>
  <si>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</si>
  <si>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</si>
  <si>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</si>
  <si>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</si>
  <si>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</si>
  <si>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</si>
  <si>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</si>
  <si>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</si>
  <si>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</si>
  <si>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</si>
  <si>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</si>
  <si>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</si>
  <si>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</si>
  <si>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</si>
  <si>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</si>
  <si>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</si>
  <si>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</si>
  <si>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</si>
  <si>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</si>
  <si>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</si>
  <si>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</si>
  <si>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</si>
  <si>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</si>
  <si>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</si>
  <si>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</si>
  <si>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</si>
  <si>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</si>
  <si>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</si>
  <si>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</si>
  <si>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</si>
  <si>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</si>
  <si>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</si>
  <si>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</si>
  <si>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</si>
  <si>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</si>
  <si>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</si>
  <si>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</si>
  <si>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</si>
  <si>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</si>
  <si>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</si>
  <si>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</si>
  <si>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</si>
  <si>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</si>
  <si>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</si>
  <si>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</si>
  <si>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</si>
  <si>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</si>
  <si>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</si>
  <si>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</si>
  <si>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</si>
  <si>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</si>
  <si>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</si>
  <si>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</si>
  <si>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</si>
  <si>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</si>
  <si>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</si>
  <si>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</si>
  <si>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</si>
  <si>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</si>
  <si>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</si>
  <si>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</si>
  <si>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</si>
  <si>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</si>
  <si>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</si>
  <si>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</si>
  <si>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</si>
  <si>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</si>
  <si>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</si>
  <si>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</si>
  <si>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</si>
  <si>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</si>
  <si>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</si>
  <si>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</si>
  <si>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</si>
  <si>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</si>
  <si>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</si>
  <si>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</si>
  <si>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</si>
  <si>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</si>
  <si>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</si>
  <si>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</si>
  <si>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</si>
  <si>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</si>
  <si>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</si>
  <si>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</si>
  <si>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Project Address</t>
  </si>
  <si>
    <t>Width of the Road</t>
  </si>
  <si>
    <t>Details of Flats in Building</t>
  </si>
  <si>
    <t>Total Saleable Area</t>
  </si>
  <si>
    <t>Total Carpet Area</t>
  </si>
  <si>
    <t>No. of Unit</t>
  </si>
  <si>
    <t>Building &amp; Wing</t>
  </si>
  <si>
    <t>Total</t>
  </si>
  <si>
    <t>Rate of Flat Per Sq. Ft. 
(on Carpet area)</t>
  </si>
  <si>
    <t>Floor Rise Per Sq. Ft.
(on Carpet area)</t>
  </si>
  <si>
    <t>Date &amp; Time of Site Visit</t>
  </si>
  <si>
    <t>Residential + Commercial</t>
  </si>
  <si>
    <t>On Carpet area</t>
  </si>
  <si>
    <t>Location Link</t>
  </si>
  <si>
    <t>Arkade Prime</t>
  </si>
  <si>
    <t>Arkade Developers Pvt Ltd</t>
  </si>
  <si>
    <t>Makwana Rd, Gamdevi, Marol, Andheri East, Mumbai, Maharashtra 400059</t>
  </si>
  <si>
    <t>Approved Layout &amp; Floor Plans, CC, RERA certificate</t>
  </si>
  <si>
    <t>Arkade Prime, CTS No.778A, Near Jai Antariksha Commercial Building, Makwana Road, Gamdevi, Marol, Andheri, Mumbai Suburban - 400059.</t>
  </si>
  <si>
    <t>Arkade house, Office at 2nd Floor, near childerns academy school, A.S.Marg, Ashok Nagar, Kandivali (East), Mumbai 400101</t>
  </si>
  <si>
    <t>Municipal Corporation of Greater Mumbai</t>
  </si>
  <si>
    <t>P51800047081</t>
  </si>
  <si>
    <t>HDFC Bank</t>
  </si>
  <si>
    <t>Flats = 110 &amp; Shop = 2</t>
  </si>
  <si>
    <t>Upper</t>
  </si>
  <si>
    <t>4.1KM from Andheri Railway Station
5.4KM from Vile Parle Railway Station</t>
  </si>
  <si>
    <t>About 0.650KM from School</t>
  </si>
  <si>
    <t>0.280KM from Marol Naka Bus Stop</t>
  </si>
  <si>
    <t>About 1.1KM form Hospital</t>
  </si>
  <si>
    <t xml:space="preserve">1. Approx. 1KM from Brihanmumbai Municipal Corporation Market.
</t>
  </si>
  <si>
    <t>Antariksh Thakur</t>
  </si>
  <si>
    <t>Vedanta</t>
  </si>
  <si>
    <t>Jai Antariksha commercial building</t>
  </si>
  <si>
    <t>Road</t>
  </si>
  <si>
    <t>Building</t>
  </si>
  <si>
    <t>Attached Airport and Fire NOC in MIS </t>
  </si>
  <si>
    <t>Wing A</t>
  </si>
  <si>
    <t>Shop Duplex with 1st Floor</t>
  </si>
  <si>
    <t>2BHK</t>
  </si>
  <si>
    <t>3rd Floor</t>
  </si>
  <si>
    <t>1BHK</t>
  </si>
  <si>
    <t>Wing B</t>
  </si>
  <si>
    <t>3rd Floor for Residentail</t>
  </si>
  <si>
    <t>Terrace Area</t>
  </si>
  <si>
    <t>Flats</t>
  </si>
  <si>
    <t>Shops</t>
  </si>
  <si>
    <t>Residential Area Details :</t>
  </si>
  <si>
    <t>Commercial Area Details :</t>
  </si>
  <si>
    <t>SNCR/WEST/B/010622/6-16658
Date:04/03/2022
Valid up to - 57.13 M (AMSL)
Valid Upto Date: 03/03/2030</t>
  </si>
  <si>
    <t>Gr + 1st to 13th Floor</t>
  </si>
  <si>
    <t>800000/-</t>
  </si>
  <si>
    <t>z</t>
  </si>
  <si>
    <t>Layout</t>
  </si>
  <si>
    <t>23500 to 24500</t>
  </si>
  <si>
    <t>Latitude, Longitude</t>
  </si>
  <si>
    <t>19.1091836,72.8813281</t>
  </si>
  <si>
    <t>https://goo.gl/maps/QXBktHRXKRyLGxLj6</t>
  </si>
  <si>
    <t>Shop</t>
  </si>
  <si>
    <t>Ground Floor for Commercial &amp; Parking</t>
  </si>
  <si>
    <t>Office</t>
  </si>
  <si>
    <t>1st Floor for Commercial</t>
  </si>
  <si>
    <t>Duplex Shop With Ground Floor</t>
  </si>
  <si>
    <t>2nd Floor for Residential &amp; (Society Office, Entrance Loby)</t>
  </si>
  <si>
    <t>P-9876/2021/(778-A)/K/E WARD/MAROL/337
Date: 29/03/2023</t>
  </si>
  <si>
    <t>4th to 7th, 9th to 12th Floor</t>
  </si>
  <si>
    <t>8th Floor (Part Refuge Area)</t>
  </si>
  <si>
    <t>Refuge Area</t>
  </si>
  <si>
    <t>13th Floor</t>
  </si>
  <si>
    <t>Ground Floor, 1st Floor for Parking</t>
  </si>
  <si>
    <t>3BHK</t>
  </si>
  <si>
    <t>13th Floor (Part Terrace Area)</t>
  </si>
  <si>
    <t>MP Room</t>
  </si>
  <si>
    <t>Wing A (Shops)</t>
  </si>
  <si>
    <t>Wing A (Offices)</t>
  </si>
  <si>
    <t>Offices</t>
  </si>
  <si>
    <t>Gr + 1st to 13th(Pt) Floor</t>
  </si>
  <si>
    <t>2nd Floor for Parking &amp; Amenity (Fitness Center, Garden, Swimming Pool &amp; Kids Play Area)</t>
  </si>
  <si>
    <t>Shop = 2 &amp; Office = 2</t>
  </si>
  <si>
    <t>Flats = 107</t>
  </si>
  <si>
    <t>Proposed Residential Cum Commercial Building on Plot Bearing C.T.S No. 778A of Village Marol, Makwana Road, Andheri (East)</t>
  </si>
  <si>
    <t>Gymnasium, Kids Play Area, Terrace Garden, Banquet Hall, Seat Out Area, 24*7 Security, Yoga, Electrical Vehicle Charging Point, 24*7 Water Supply</t>
  </si>
  <si>
    <t>External Plaster</t>
  </si>
  <si>
    <t>External Plumbing, Elevation and Waterproofing</t>
  </si>
  <si>
    <t>Wooden Work</t>
  </si>
  <si>
    <t>Electrical &amp; Sanitary fittings</t>
  </si>
  <si>
    <t>Part OC Details
Valid Up to:</t>
  </si>
  <si>
    <t>P-9876/2021/(778-A)/K/E Ward/MAROL/OCC/1/New
Date: 01/04/2024
Ground +1 commercial only</t>
  </si>
  <si>
    <t>P-9876/2021/(778-A)/K/E
Ward/MAROL/FCC/1/Amend
Date: 11/06/2024
Valid Up to: Full C.C. up to top of 13th floor for Wing-A and Wing-B i.e. ht. 41.85m. AGL as per last approved plans dated
22/04/2024.
Valid Upto Date : 28/08/2024</t>
  </si>
  <si>
    <t>Wing B - Gr + 1st to 13th Floor</t>
  </si>
  <si>
    <t>Ms Ankita Mohite</t>
  </si>
  <si>
    <t xml:space="preserve">OC Details
</t>
  </si>
  <si>
    <t>P-9876/2021/(778-A)/K/E Ward/MAROL/OCC/1/New
Date: 27/01/2025
wing A &amp; B = Ground floor + 1st floor + 2nd floor +3rd to 13th floors</t>
  </si>
  <si>
    <t>Wing A &amp; B = Gr + 1st to 13th Floor</t>
  </si>
  <si>
    <t>Construction work is in process at the time of Visit.(Internal Visit Not Allowed)</t>
  </si>
  <si>
    <t>Completed</t>
  </si>
  <si>
    <t>03/07/2025 @ 12:56 PM</t>
  </si>
  <si>
    <t>Mr. Shubham : 8591147469</t>
  </si>
  <si>
    <t>1. All Work Completed. OC Received.
2. We considered  Saleable area as per our calculation.
3. We considered Carpet area as per Approved Plan.
4. We considered Gross carpet area = Net carpet 
5. We have considered rate by verifying it from market inquire.
6. Car parking is subjected to authentic documentation.
7. We have updated Approved layout plan &amp; Floor plan of Wing A &amp; B (on 29/03/2023).
8. We have updated OC from MCGM Site on 29/04/2025.</t>
  </si>
  <si>
    <t>Mr. Ganesh Wadkar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</si>
</sst>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 #,##0.00_ ;_ * \-#,##0.00_ ;_ * &quot;-&quot;??_ ;_ @_ "/>
    <numFmt numFmtId="164" formatCode="_ * #,##0_ ;_ * \-#,##0_ ;_ * &quot;-&quot;??_ ;_ @_ "/>
  </numFmts>
  <fonts count="1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20"/>
      <color indexed="81"/>
      <name val="Tahoma"/>
      <family val="2"/>
    </font>
    <font>
      <sz val="20"/>
      <color indexed="81"/>
      <name val="Tahoma"/>
      <family val="2"/>
    </font>
    <font>
      <sz val="11"/>
      <color theme="1"/>
      <name val="Calibri"/>
      <family val="2"/>
    </font>
    <font>
      <u/>
      <sz val="11"/>
      <color theme="10"/>
      <name val="Calibri"/>
      <family val="2"/>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1" fillId="0" borderId="0"/>
    <xf numFmtId="43" fontId="16" fillId="0" borderId="0" applyFont="0" applyFill="0" applyBorder="0" applyAlignment="0" applyProtection="0"/>
    <xf numFmtId="0" fontId="17" fillId="0" borderId="0" applyNumberFormat="0" applyFill="0" applyBorder="0" applyAlignment="0" applyProtection="0"/>
  </cellStyleXfs>
  <cellXfs count="186">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3" fillId="0" borderId="0" xfId="0" applyFont="1" applyAlignment="1">
      <alignment horizontal="center" vertical="top"/>
    </xf>
    <xf numFmtId="0" fontId="4" fillId="0" borderId="6" xfId="0"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8" xfId="0" applyFont="1" applyBorder="1" applyProtection="1">
      <protection hidden="1"/>
    </xf>
    <xf numFmtId="0" fontId="7" fillId="0" borderId="0" xfId="1" applyFont="1" applyAlignment="1">
      <alignment horizontal="center" vertical="center"/>
    </xf>
    <xf numFmtId="0" fontId="10" fillId="0" borderId="17" xfId="0" applyFont="1" applyBorder="1" applyProtection="1">
      <protection hidden="1"/>
    </xf>
    <xf numFmtId="1" fontId="11" fillId="0" borderId="17" xfId="0" applyNumberFormat="1" applyFont="1" applyBorder="1"/>
    <xf numFmtId="1" fontId="11" fillId="0" borderId="17" xfId="0" applyNumberFormat="1" applyFont="1" applyBorder="1" applyAlignment="1">
      <alignment horizontal="right"/>
    </xf>
    <xf numFmtId="1" fontId="11" fillId="0" borderId="19"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0" borderId="2" xfId="0" applyFont="1" applyBorder="1" applyAlignment="1">
      <alignment vertical="top" wrapText="1"/>
    </xf>
    <xf numFmtId="0" fontId="4" fillId="4" borderId="1" xfId="1" applyFont="1" applyFill="1" applyBorder="1" applyAlignment="1" applyProtection="1">
      <alignment horizontal="center" vertical="center" wrapText="1"/>
      <protection hidden="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0" fontId="9" fillId="0" borderId="0" xfId="0" applyFont="1" applyAlignment="1">
      <alignment vertical="top"/>
    </xf>
    <xf numFmtId="164" fontId="3" fillId="0" borderId="0" xfId="2" applyNumberFormat="1" applyFont="1" applyAlignment="1">
      <alignment vertical="top"/>
    </xf>
    <xf numFmtId="9" fontId="9" fillId="0" borderId="0" xfId="0" applyNumberFormat="1" applyFont="1" applyProtection="1">
      <protection hidden="1"/>
    </xf>
    <xf numFmtId="0" fontId="3" fillId="0" borderId="1" xfId="0" applyFont="1" applyBorder="1" applyAlignment="1">
      <alignment vertical="top"/>
    </xf>
    <xf numFmtId="0" fontId="3" fillId="4" borderId="1" xfId="0" applyFont="1" applyFill="1" applyBorder="1" applyAlignment="1">
      <alignment vertical="top"/>
    </xf>
    <xf numFmtId="0" fontId="3" fillId="0" borderId="1" xfId="0" applyFont="1" applyBorder="1" applyAlignment="1">
      <alignment vertical="top" wrapText="1"/>
    </xf>
    <xf numFmtId="0" fontId="3" fillId="0" borderId="1" xfId="0" applyFont="1" applyBorder="1" applyAlignment="1">
      <alignment horizontal="center" vertical="top" wrapText="1"/>
    </xf>
    <xf numFmtId="0" fontId="3" fillId="4" borderId="1" xfId="0" applyFont="1" applyFill="1" applyBorder="1" applyAlignment="1">
      <alignment horizontal="left" vertical="top" wrapText="1"/>
    </xf>
    <xf numFmtId="1" fontId="5" fillId="4" borderId="1" xfId="1"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0" fontId="2" fillId="0" borderId="1" xfId="0" applyFont="1" applyBorder="1" applyAlignment="1">
      <alignment horizontal="left" vertical="top" wrapText="1"/>
    </xf>
    <xf numFmtId="0" fontId="2" fillId="0" borderId="1" xfId="0" applyFont="1" applyBorder="1" applyAlignment="1">
      <alignment horizontal="left" vertical="top" wrapText="1"/>
    </xf>
    <xf numFmtId="0" fontId="3" fillId="4" borderId="1" xfId="0" applyFont="1" applyFill="1" applyBorder="1" applyAlignment="1">
      <alignment horizontal="center" vertical="center" wrapText="1"/>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0" borderId="1" xfId="1" applyNumberFormat="1" applyFont="1" applyBorder="1" applyAlignment="1">
      <alignment horizontal="center"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11" xfId="0" applyFont="1" applyFill="1" applyBorder="1" applyAlignment="1">
      <alignment horizontal="center"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0" xfId="1" applyNumberFormat="1" applyFont="1" applyFill="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2" fillId="4" borderId="2" xfId="1" applyNumberFormat="1" applyFont="1" applyFill="1" applyBorder="1" applyAlignment="1">
      <alignment horizontal="center" vertical="center" wrapText="1"/>
    </xf>
    <xf numFmtId="1" fontId="2" fillId="4" borderId="3" xfId="1" applyNumberFormat="1" applyFont="1" applyFill="1" applyBorder="1" applyAlignment="1">
      <alignment horizontal="center" vertical="center" wrapText="1"/>
    </xf>
    <xf numFmtId="1" fontId="2" fillId="4" borderId="15"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14" fontId="4" fillId="4" borderId="4" xfId="0" applyNumberFormat="1" applyFont="1" applyFill="1" applyBorder="1" applyAlignment="1">
      <alignment horizontal="left" vertical="top" wrapText="1"/>
    </xf>
    <xf numFmtId="14" fontId="4" fillId="4" borderId="11" xfId="0" applyNumberFormat="1" applyFont="1" applyFill="1" applyBorder="1" applyAlignment="1">
      <alignment horizontal="left" vertical="top" wrapText="1"/>
    </xf>
    <xf numFmtId="0" fontId="3" fillId="0" borderId="1" xfId="0" applyFont="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4" borderId="1"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1" xfId="0" applyFont="1" applyFill="1" applyBorder="1" applyAlignment="1">
      <alignment horizontal="center" vertical="top" wrapText="1"/>
    </xf>
    <xf numFmtId="0" fontId="2" fillId="4" borderId="1" xfId="0" applyFont="1" applyFill="1" applyBorder="1" applyAlignment="1">
      <alignment horizontal="left" vertical="top" wrapText="1"/>
    </xf>
    <xf numFmtId="14" fontId="4" fillId="4" borderId="2"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17" fillId="4" borderId="2" xfId="3" applyFill="1" applyBorder="1" applyAlignment="1">
      <alignment vertical="top" wrapText="1"/>
    </xf>
    <xf numFmtId="0" fontId="4" fillId="4" borderId="3" xfId="0" applyFont="1" applyFill="1" applyBorder="1" applyAlignment="1">
      <alignmen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0" fontId="2" fillId="0" borderId="1" xfId="0" applyFont="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1" xfId="0" applyFont="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6" xfId="0" applyFont="1" applyBorder="1" applyAlignment="1">
      <alignment horizontal="left" vertical="top" wrapText="1"/>
    </xf>
    <xf numFmtId="14" fontId="4" fillId="4" borderId="3"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2" fillId="2" borderId="8" xfId="0" applyFont="1" applyFill="1" applyBorder="1" applyAlignment="1">
      <alignment horizontal="center" vertical="top"/>
    </xf>
    <xf numFmtId="0" fontId="2" fillId="2" borderId="5" xfId="0" applyFont="1" applyFill="1" applyBorder="1" applyAlignment="1">
      <alignment horizontal="center" vertical="top" wrapText="1"/>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5" xfId="0" applyFont="1" applyFill="1" applyBorder="1" applyAlignment="1">
      <alignment horizontal="center" vertical="top"/>
    </xf>
    <xf numFmtId="0" fontId="3" fillId="4" borderId="1" xfId="0" applyFont="1" applyFill="1" applyBorder="1" applyAlignment="1">
      <alignment horizontal="left" vertical="top"/>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3" borderId="1" xfId="0" applyFont="1" applyFill="1" applyBorder="1" applyAlignment="1">
      <alignment horizontal="left" vertical="top" wrapText="1"/>
    </xf>
    <xf numFmtId="0" fontId="4" fillId="0" borderId="1" xfId="0" applyFont="1" applyBorder="1" applyAlignment="1">
      <alignment horizontal="left" vertical="top"/>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4" fillId="0" borderId="8" xfId="0" applyFont="1" applyBorder="1" applyAlignment="1">
      <alignment horizontal="left" vertical="top" wrapText="1"/>
    </xf>
    <xf numFmtId="0" fontId="4" fillId="4" borderId="14" xfId="0" applyFont="1" applyFill="1" applyBorder="1" applyAlignment="1">
      <alignment horizontal="left" vertical="top" wrapText="1"/>
    </xf>
    <xf numFmtId="0" fontId="4" fillId="4" borderId="15" xfId="0" applyFont="1" applyFill="1" applyBorder="1" applyAlignment="1">
      <alignment horizontal="left" vertical="top" wrapText="1"/>
    </xf>
    <xf numFmtId="0" fontId="3" fillId="4" borderId="1" xfId="0" applyFont="1" applyFill="1" applyBorder="1" applyAlignment="1">
      <alignment horizontal="left" vertical="top" wrapText="1"/>
    </xf>
    <xf numFmtId="0" fontId="3" fillId="0" borderId="1" xfId="0" applyFont="1" applyBorder="1" applyAlignment="1">
      <alignment horizontal="left" vertical="top"/>
    </xf>
    <xf numFmtId="0" fontId="3" fillId="4" borderId="2" xfId="0" applyFont="1" applyFill="1" applyBorder="1" applyAlignment="1">
      <alignment horizontal="left" vertical="top"/>
    </xf>
    <xf numFmtId="0" fontId="3" fillId="4" borderId="5" xfId="0" applyFont="1" applyFill="1" applyBorder="1" applyAlignment="1">
      <alignment horizontal="left" vertical="top"/>
    </xf>
    <xf numFmtId="0" fontId="4" fillId="4" borderId="0" xfId="0" applyFont="1" applyFill="1" applyBorder="1" applyAlignment="1">
      <alignment vertical="top" wrapText="1"/>
    </xf>
    <xf numFmtId="0" fontId="4" fillId="0" borderId="0" xfId="0" applyFont="1" applyBorder="1" applyAlignment="1">
      <alignment horizontal="left" vertical="top" wrapText="1"/>
    </xf>
  </cellXfs>
  <cellStyles count="4">
    <cellStyle name="Comma" xfId="2" builtinId="3"/>
    <cellStyle name="Hyperlink" xfId="3" builtinId="8"/>
    <cellStyle name="Normal" xfId="0" builtinId="0"/>
    <cellStyle name="Normal 3" xfId="1"/>
  </cellStyles>
  <dxfs count="0"/>
  <tableStyles count="0" defaultTableStyle="TableStyleMedium9" defaultPivotStyle="PivotStyleLight16"/>
  <colors>
    <mruColors>
      <color rgb="FFD60093"/>
      <color rgb="FFFCF56A"/>
      <color rgb="FFFFFFFF"/>
      <color rgb="FFCC0066"/>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2</xdr:col>
      <xdr:colOff>636884</xdr:colOff>
      <xdr:row>272</xdr:row>
      <xdr:rowOff>196663</xdr:rowOff>
    </xdr:from>
    <xdr:to>
      <xdr:col>7</xdr:col>
      <xdr:colOff>694764</xdr:colOff>
      <xdr:row>284</xdr:row>
      <xdr:rowOff>167963</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2799619" y="79242957"/>
          <a:ext cx="5055704" cy="3064123"/>
        </a:xfrm>
        <a:prstGeom prst="rect">
          <a:avLst/>
        </a:prstGeom>
        <a:ln>
          <a:solidFill>
            <a:schemeClr val="tx1"/>
          </a:solidFill>
        </a:ln>
      </xdr:spPr>
    </xdr:pic>
    <xdr:clientData/>
  </xdr:twoCellAnchor>
  <xdr:twoCellAnchor>
    <xdr:from>
      <xdr:col>0</xdr:col>
      <xdr:colOff>1876984</xdr:colOff>
      <xdr:row>285</xdr:row>
      <xdr:rowOff>92291</xdr:rowOff>
    </xdr:from>
    <xdr:to>
      <xdr:col>8</xdr:col>
      <xdr:colOff>11206</xdr:colOff>
      <xdr:row>299</xdr:row>
      <xdr:rowOff>67234</xdr:rowOff>
    </xdr:to>
    <xdr:grpSp>
      <xdr:nvGrpSpPr>
        <xdr:cNvPr id="4" name="Group 3">
          <a:extLst>
            <a:ext uri="{FF2B5EF4-FFF2-40B4-BE49-F238E27FC236}">
              <a16:creationId xmlns:a16="http://schemas.microsoft.com/office/drawing/2014/main" id="{7E52C8B0-F3A1-98C0-4194-6FF758711013}"/>
            </a:ext>
          </a:extLst>
        </xdr:cNvPr>
        <xdr:cNvGrpSpPr/>
      </xdr:nvGrpSpPr>
      <xdr:grpSpPr>
        <a:xfrm>
          <a:off x="1876984" y="83680703"/>
          <a:ext cx="7337987" cy="3635531"/>
          <a:chOff x="1428750" y="83744203"/>
          <a:chExt cx="7517110" cy="4329525"/>
        </a:xfrm>
      </xdr:grpSpPr>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428750" y="83744203"/>
            <a:ext cx="7517110" cy="4329525"/>
          </a:xfrm>
          <a:prstGeom prst="rect">
            <a:avLst/>
          </a:prstGeom>
          <a:ln>
            <a:solidFill>
              <a:schemeClr val="tx1"/>
            </a:solidFill>
          </a:ln>
        </xdr:spPr>
      </xdr:pic>
      <xdr:sp macro="" textlink="">
        <xdr:nvSpPr>
          <xdr:cNvPr id="18" name="Rectangle 17">
            <a:extLst>
              <a:ext uri="{FF2B5EF4-FFF2-40B4-BE49-F238E27FC236}">
                <a16:creationId xmlns:a16="http://schemas.microsoft.com/office/drawing/2014/main" id="{00000000-0008-0000-0000-000012000000}"/>
              </a:ext>
            </a:extLst>
          </xdr:cNvPr>
          <xdr:cNvSpPr/>
        </xdr:nvSpPr>
        <xdr:spPr>
          <a:xfrm>
            <a:off x="4295775" y="85098031"/>
            <a:ext cx="1377203" cy="82083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9" name="Rectangle 18">
            <a:extLst>
              <a:ext uri="{FF2B5EF4-FFF2-40B4-BE49-F238E27FC236}">
                <a16:creationId xmlns:a16="http://schemas.microsoft.com/office/drawing/2014/main" id="{00000000-0008-0000-0000-000013000000}"/>
              </a:ext>
            </a:extLst>
          </xdr:cNvPr>
          <xdr:cNvSpPr/>
        </xdr:nvSpPr>
        <xdr:spPr>
          <a:xfrm>
            <a:off x="6006353" y="84945071"/>
            <a:ext cx="1297081" cy="91664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3815703" y="84745044"/>
            <a:ext cx="1742975" cy="394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solidFill>
                  <a:srgbClr val="FFFF00"/>
                </a:solidFill>
              </a:rPr>
              <a:t>Arkade Prime</a:t>
            </a:r>
          </a:p>
        </xdr:txBody>
      </xdr:sp>
      <xdr:sp macro="" textlink="">
        <xdr:nvSpPr>
          <xdr:cNvPr id="21" name="TextBox 20">
            <a:extLst>
              <a:ext uri="{FF2B5EF4-FFF2-40B4-BE49-F238E27FC236}">
                <a16:creationId xmlns:a16="http://schemas.microsoft.com/office/drawing/2014/main" id="{00000000-0008-0000-0000-000015000000}"/>
              </a:ext>
            </a:extLst>
          </xdr:cNvPr>
          <xdr:cNvSpPr txBox="1"/>
        </xdr:nvSpPr>
        <xdr:spPr>
          <a:xfrm>
            <a:off x="5844426" y="84517409"/>
            <a:ext cx="1360629" cy="672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solidFill>
                  <a:srgbClr val="FFFF00"/>
                </a:solidFill>
              </a:rPr>
              <a:t>Jai</a:t>
            </a:r>
            <a:r>
              <a:rPr lang="en-IN" sz="1100" b="1" baseline="0">
                <a:solidFill>
                  <a:srgbClr val="FFFF00"/>
                </a:solidFill>
              </a:rPr>
              <a:t> Antariksha Building</a:t>
            </a:r>
            <a:endParaRPr lang="en-IN" sz="1100" b="1">
              <a:solidFill>
                <a:srgbClr val="FFFF00"/>
              </a:solidFill>
            </a:endParaRPr>
          </a:p>
        </xdr:txBody>
      </xdr:sp>
    </xdr:grpSp>
    <xdr:clientData/>
  </xdr:twoCellAnchor>
  <xdr:twoCellAnchor editAs="oneCell">
    <xdr:from>
      <xdr:col>2</xdr:col>
      <xdr:colOff>843643</xdr:colOff>
      <xdr:row>232</xdr:row>
      <xdr:rowOff>190500</xdr:rowOff>
    </xdr:from>
    <xdr:to>
      <xdr:col>7</xdr:col>
      <xdr:colOff>334179</xdr:colOff>
      <xdr:row>252</xdr:row>
      <xdr:rowOff>229310</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3"/>
        <a:stretch>
          <a:fillRect/>
        </a:stretch>
      </xdr:blipFill>
      <xdr:spPr>
        <a:xfrm>
          <a:off x="3007179" y="62307107"/>
          <a:ext cx="4457143" cy="5209524"/>
        </a:xfrm>
        <a:prstGeom prst="rect">
          <a:avLst/>
        </a:prstGeom>
        <a:ln>
          <a:solidFill>
            <a:schemeClr val="tx1"/>
          </a:solidFill>
        </a:ln>
      </xdr:spPr>
    </xdr:pic>
    <xdr:clientData/>
  </xdr:twoCellAnchor>
  <xdr:twoCellAnchor editAs="oneCell">
    <xdr:from>
      <xdr:col>2</xdr:col>
      <xdr:colOff>508801</xdr:colOff>
      <xdr:row>253</xdr:row>
      <xdr:rowOff>83777</xdr:rowOff>
    </xdr:from>
    <xdr:to>
      <xdr:col>7</xdr:col>
      <xdr:colOff>686860</xdr:colOff>
      <xdr:row>268</xdr:row>
      <xdr:rowOff>10722</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4"/>
        <a:stretch>
          <a:fillRect/>
        </a:stretch>
      </xdr:blipFill>
      <xdr:spPr>
        <a:xfrm>
          <a:off x="2779860" y="75305130"/>
          <a:ext cx="5400000" cy="3849004"/>
        </a:xfrm>
        <a:prstGeom prst="rect">
          <a:avLst/>
        </a:prstGeom>
        <a:ln>
          <a:solidFill>
            <a:schemeClr val="tx1"/>
          </a:solidFill>
        </a:ln>
      </xdr:spPr>
    </xdr:pic>
    <xdr:clientData/>
  </xdr:twoCellAnchor>
  <xdr:twoCellAnchor editAs="oneCell">
    <xdr:from>
      <xdr:col>9</xdr:col>
      <xdr:colOff>1197429</xdr:colOff>
      <xdr:row>19</xdr:row>
      <xdr:rowOff>176894</xdr:rowOff>
    </xdr:from>
    <xdr:to>
      <xdr:col>19</xdr:col>
      <xdr:colOff>56250</xdr:colOff>
      <xdr:row>23</xdr:row>
      <xdr:rowOff>70446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11593286" y="9456965"/>
          <a:ext cx="7200000" cy="1444767"/>
        </a:xfrm>
        <a:prstGeom prst="rect">
          <a:avLst/>
        </a:prstGeom>
      </xdr:spPr>
    </xdr:pic>
    <xdr:clientData/>
  </xdr:twoCellAnchor>
  <xdr:twoCellAnchor editAs="oneCell">
    <xdr:from>
      <xdr:col>9</xdr:col>
      <xdr:colOff>190501</xdr:colOff>
      <xdr:row>23</xdr:row>
      <xdr:rowOff>176893</xdr:rowOff>
    </xdr:from>
    <xdr:to>
      <xdr:col>17</xdr:col>
      <xdr:colOff>273965</xdr:colOff>
      <xdr:row>27</xdr:row>
      <xdr:rowOff>243947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10586358" y="11008179"/>
          <a:ext cx="7200000" cy="1400554"/>
        </a:xfrm>
        <a:prstGeom prst="rect">
          <a:avLst/>
        </a:prstGeom>
      </xdr:spPr>
    </xdr:pic>
    <xdr:clientData/>
  </xdr:twoCellAnchor>
  <xdr:twoCellAnchor>
    <xdr:from>
      <xdr:col>0</xdr:col>
      <xdr:colOff>2002117</xdr:colOff>
      <xdr:row>181</xdr:row>
      <xdr:rowOff>201706</xdr:rowOff>
    </xdr:from>
    <xdr:to>
      <xdr:col>8</xdr:col>
      <xdr:colOff>246328</xdr:colOff>
      <xdr:row>221</xdr:row>
      <xdr:rowOff>194508</xdr:rowOff>
    </xdr:to>
    <xdr:grpSp>
      <xdr:nvGrpSpPr>
        <xdr:cNvPr id="5" name="Group 4"/>
        <xdr:cNvGrpSpPr/>
      </xdr:nvGrpSpPr>
      <xdr:grpSpPr>
        <a:xfrm>
          <a:off x="2002117" y="57904530"/>
          <a:ext cx="7447976" cy="10451625"/>
          <a:chOff x="2002117" y="57904530"/>
          <a:chExt cx="7447976" cy="10451625"/>
        </a:xfrm>
      </xdr:grpSpPr>
      <xdr:pic>
        <xdr:nvPicPr>
          <xdr:cNvPr id="22" name="Picture 2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4292747" y="66196155"/>
            <a:ext cx="2158000" cy="2160000"/>
          </a:xfrm>
          <a:prstGeom prst="rect">
            <a:avLst/>
          </a:prstGeom>
          <a:ln>
            <a:solidFill>
              <a:schemeClr val="tx1"/>
            </a:solidFill>
          </a:ln>
        </xdr:spPr>
      </xdr:pic>
      <xdr:pic>
        <xdr:nvPicPr>
          <xdr:cNvPr id="23" name="Picture 2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2374646" y="57904530"/>
            <a:ext cx="2877333" cy="2880000"/>
          </a:xfrm>
          <a:prstGeom prst="rect">
            <a:avLst/>
          </a:prstGeom>
          <a:ln>
            <a:solidFill>
              <a:schemeClr val="tx1"/>
            </a:solidFill>
          </a:ln>
        </xdr:spPr>
      </xdr:pic>
      <xdr:pic>
        <xdr:nvPicPr>
          <xdr:cNvPr id="24" name="Picture 2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6583377" y="63912280"/>
            <a:ext cx="2866716" cy="2160000"/>
          </a:xfrm>
          <a:prstGeom prst="rect">
            <a:avLst/>
          </a:prstGeom>
          <a:ln>
            <a:solidFill>
              <a:schemeClr val="tx1"/>
            </a:solidFill>
          </a:ln>
        </xdr:spPr>
      </xdr:pic>
      <xdr:pic>
        <xdr:nvPicPr>
          <xdr:cNvPr id="25" name="Picture 2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5371748" y="57904530"/>
            <a:ext cx="2877333" cy="2880000"/>
          </a:xfrm>
          <a:prstGeom prst="rect">
            <a:avLst/>
          </a:prstGeom>
          <a:ln>
            <a:solidFill>
              <a:schemeClr val="tx1"/>
            </a:solidFill>
          </a:ln>
        </xdr:spPr>
      </xdr:pic>
      <xdr:pic>
        <xdr:nvPicPr>
          <xdr:cNvPr id="26" name="Picture 2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2002117" y="63912280"/>
            <a:ext cx="2158000" cy="2160000"/>
          </a:xfrm>
          <a:prstGeom prst="rect">
            <a:avLst/>
          </a:prstGeom>
          <a:ln>
            <a:solidFill>
              <a:schemeClr val="tx1"/>
            </a:solidFill>
          </a:ln>
        </xdr:spPr>
      </xdr:pic>
      <xdr:pic>
        <xdr:nvPicPr>
          <xdr:cNvPr id="29" name="Picture 28"/>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4292747" y="63912280"/>
            <a:ext cx="2158000" cy="2160000"/>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2374645" y="60908405"/>
            <a:ext cx="2877333" cy="2880000"/>
          </a:xfrm>
          <a:prstGeom prst="rect">
            <a:avLst/>
          </a:prstGeom>
          <a:ln>
            <a:solidFill>
              <a:schemeClr val="tx1"/>
            </a:solidFill>
          </a:ln>
        </xdr:spPr>
      </xdr:pic>
      <xdr:pic>
        <xdr:nvPicPr>
          <xdr:cNvPr id="33" name="Picture 3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5371747" y="60908405"/>
            <a:ext cx="2877333" cy="288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QXBktHRXKRyLGxLj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311"/>
  <sheetViews>
    <sheetView tabSelected="1" showWhiteSpace="0" view="pageBreakPreview" topLeftCell="A64" zoomScale="85" zoomScaleNormal="85" zoomScaleSheetLayoutView="85" zoomScalePageLayoutView="55" workbookViewId="0">
      <selection activeCell="E86" sqref="E86"/>
    </sheetView>
  </sheetViews>
  <sheetFormatPr defaultColWidth="9.1796875" defaultRowHeight="17.149999999999999" customHeight="1" x14ac:dyDescent="0.35"/>
  <cols>
    <col min="1" max="1" width="31.1796875" style="1" customWidth="1"/>
    <col min="2" max="2" width="1.26953125" style="1" customWidth="1"/>
    <col min="3" max="3" width="17.453125" style="1" customWidth="1"/>
    <col min="4" max="4" width="1.453125" style="13" customWidth="1"/>
    <col min="5" max="6" width="27.1796875" style="1" customWidth="1"/>
    <col min="7" max="7" width="1.453125" style="1" customWidth="1"/>
    <col min="8" max="8" width="24.453125" style="1" customWidth="1"/>
    <col min="9" max="9" width="24.453125" style="13" customWidth="1"/>
    <col min="10" max="10" width="33.81640625" style="1" customWidth="1"/>
    <col min="11" max="13" width="9.1796875" style="1"/>
    <col min="14" max="14" width="17.7265625" style="1" bestFit="1" customWidth="1"/>
    <col min="15" max="20" width="9.1796875" style="1"/>
    <col min="21" max="23" width="0" style="1" hidden="1" customWidth="1"/>
    <col min="24" max="26" width="9.1796875" style="1"/>
    <col min="27" max="27" width="7.81640625" style="1" customWidth="1"/>
    <col min="28" max="16384" width="9.1796875" style="1"/>
  </cols>
  <sheetData>
    <row r="1" spans="1:9" ht="20.5" x14ac:dyDescent="0.35">
      <c r="A1" s="145" t="s">
        <v>41</v>
      </c>
      <c r="B1" s="146"/>
      <c r="C1" s="146"/>
      <c r="D1" s="146"/>
      <c r="E1" s="146"/>
      <c r="F1" s="146"/>
      <c r="G1" s="146"/>
      <c r="H1" s="146"/>
      <c r="I1" s="147"/>
    </row>
    <row r="2" spans="1:9" ht="42" customHeight="1" x14ac:dyDescent="0.35">
      <c r="A2" s="153" t="s">
        <v>11</v>
      </c>
      <c r="B2" s="153"/>
      <c r="C2" s="153"/>
      <c r="D2" s="4" t="s">
        <v>4</v>
      </c>
      <c r="E2" s="154" t="s">
        <v>94</v>
      </c>
      <c r="F2" s="154"/>
      <c r="G2" s="144" t="s">
        <v>15</v>
      </c>
      <c r="H2" s="144"/>
      <c r="I2" s="53">
        <v>45841</v>
      </c>
    </row>
    <row r="3" spans="1:9" ht="42.75" customHeight="1" x14ac:dyDescent="0.35">
      <c r="A3" s="113" t="s">
        <v>42</v>
      </c>
      <c r="B3" s="114"/>
      <c r="C3" s="115"/>
      <c r="D3" s="20" t="s">
        <v>4</v>
      </c>
      <c r="E3" s="157" t="s">
        <v>191</v>
      </c>
      <c r="F3" s="158"/>
      <c r="G3" s="144" t="s">
        <v>187</v>
      </c>
      <c r="H3" s="144"/>
      <c r="I3" s="53" t="s">
        <v>272</v>
      </c>
    </row>
    <row r="4" spans="1:9" ht="43.5" customHeight="1" x14ac:dyDescent="0.35">
      <c r="A4" s="113" t="s">
        <v>39</v>
      </c>
      <c r="B4" s="114"/>
      <c r="C4" s="115"/>
      <c r="D4" s="27" t="s">
        <v>4</v>
      </c>
      <c r="E4" s="119" t="s">
        <v>273</v>
      </c>
      <c r="F4" s="121"/>
      <c r="G4" s="144" t="s">
        <v>36</v>
      </c>
      <c r="H4" s="144"/>
      <c r="I4" s="17" t="str">
        <f ca="1">TEXT(TODAY(),"DD/MM/YYYY")</f>
        <v>06/07/2025</v>
      </c>
    </row>
    <row r="5" spans="1:9" ht="20.5" x14ac:dyDescent="0.35">
      <c r="A5" s="79" t="s">
        <v>43</v>
      </c>
      <c r="B5" s="79"/>
      <c r="C5" s="79"/>
      <c r="D5" s="79"/>
      <c r="E5" s="79"/>
      <c r="F5" s="79"/>
      <c r="G5" s="79"/>
      <c r="H5" s="79"/>
      <c r="I5" s="161"/>
    </row>
    <row r="6" spans="1:9" ht="43.5" customHeight="1" x14ac:dyDescent="0.35">
      <c r="A6" s="155" t="s">
        <v>32</v>
      </c>
      <c r="B6" s="155"/>
      <c r="C6" s="155"/>
      <c r="D6" s="2" t="s">
        <v>4</v>
      </c>
      <c r="E6" s="21" t="s">
        <v>107</v>
      </c>
      <c r="F6" s="20" t="s">
        <v>38</v>
      </c>
      <c r="G6" s="2" t="s">
        <v>4</v>
      </c>
      <c r="H6" s="118" t="s">
        <v>266</v>
      </c>
      <c r="I6" s="118"/>
    </row>
    <row r="7" spans="1:9" ht="41.25" customHeight="1" x14ac:dyDescent="0.35">
      <c r="A7" s="155" t="s">
        <v>45</v>
      </c>
      <c r="B7" s="155"/>
      <c r="C7" s="155"/>
      <c r="D7" s="2" t="s">
        <v>4</v>
      </c>
      <c r="E7" s="5" t="s">
        <v>192</v>
      </c>
      <c r="F7" s="20" t="s">
        <v>46</v>
      </c>
      <c r="G7" s="2" t="s">
        <v>4</v>
      </c>
      <c r="H7" s="119" t="s">
        <v>192</v>
      </c>
      <c r="I7" s="121"/>
    </row>
    <row r="8" spans="1:9" ht="45" customHeight="1" x14ac:dyDescent="0.35">
      <c r="A8" s="155" t="s">
        <v>47</v>
      </c>
      <c r="B8" s="155"/>
      <c r="C8" s="155"/>
      <c r="D8" s="2" t="s">
        <v>4</v>
      </c>
      <c r="E8" s="156" t="s">
        <v>196</v>
      </c>
      <c r="F8" s="156"/>
      <c r="G8" s="156"/>
      <c r="H8" s="156"/>
      <c r="I8" s="156"/>
    </row>
    <row r="9" spans="1:9" ht="20.5" x14ac:dyDescent="0.35">
      <c r="A9" s="144" t="s">
        <v>177</v>
      </c>
      <c r="B9" s="20" t="s">
        <v>4</v>
      </c>
      <c r="C9" s="20" t="s">
        <v>44</v>
      </c>
      <c r="D9" s="2" t="s">
        <v>4</v>
      </c>
      <c r="E9" s="119" t="s">
        <v>193</v>
      </c>
      <c r="F9" s="120"/>
      <c r="G9" s="120"/>
      <c r="H9" s="120"/>
      <c r="I9" s="121"/>
    </row>
    <row r="10" spans="1:9" ht="44.25" customHeight="1" x14ac:dyDescent="0.35">
      <c r="A10" s="144"/>
      <c r="B10" s="20" t="s">
        <v>4</v>
      </c>
      <c r="C10" s="20" t="s">
        <v>14</v>
      </c>
      <c r="D10" s="2" t="s">
        <v>4</v>
      </c>
      <c r="E10" s="119" t="s">
        <v>256</v>
      </c>
      <c r="F10" s="120"/>
      <c r="G10" s="120"/>
      <c r="H10" s="120"/>
      <c r="I10" s="121"/>
    </row>
    <row r="11" spans="1:9" ht="42" customHeight="1" x14ac:dyDescent="0.35">
      <c r="A11" s="144"/>
      <c r="B11" s="20" t="s">
        <v>4</v>
      </c>
      <c r="C11" s="20" t="s">
        <v>5</v>
      </c>
      <c r="D11" s="2" t="s">
        <v>4</v>
      </c>
      <c r="E11" s="119" t="s">
        <v>195</v>
      </c>
      <c r="F11" s="120"/>
      <c r="G11" s="120"/>
      <c r="H11" s="120"/>
      <c r="I11" s="121"/>
    </row>
    <row r="12" spans="1:9" ht="20.5" x14ac:dyDescent="0.35">
      <c r="A12" s="144" t="s">
        <v>37</v>
      </c>
      <c r="B12" s="144"/>
      <c r="C12" s="144"/>
      <c r="D12" s="2" t="s">
        <v>4</v>
      </c>
      <c r="E12" s="118" t="s">
        <v>194</v>
      </c>
      <c r="F12" s="118"/>
      <c r="G12" s="118"/>
      <c r="H12" s="118"/>
      <c r="I12" s="118"/>
    </row>
    <row r="13" spans="1:9" ht="20.149999999999999" customHeight="1" x14ac:dyDescent="0.35">
      <c r="A13" s="79" t="s">
        <v>48</v>
      </c>
      <c r="B13" s="79"/>
      <c r="C13" s="79"/>
      <c r="D13" s="79"/>
      <c r="E13" s="79"/>
      <c r="F13" s="79"/>
      <c r="G13" s="79"/>
      <c r="H13" s="79"/>
      <c r="I13" s="79"/>
    </row>
    <row r="14" spans="1:9" ht="61.5" x14ac:dyDescent="0.35">
      <c r="A14" s="20" t="s">
        <v>30</v>
      </c>
      <c r="B14" s="2" t="s">
        <v>4</v>
      </c>
      <c r="C14" s="106" t="s">
        <v>95</v>
      </c>
      <c r="D14" s="107"/>
      <c r="E14" s="108"/>
      <c r="F14" s="16" t="s">
        <v>49</v>
      </c>
      <c r="G14" s="2" t="s">
        <v>4</v>
      </c>
      <c r="H14" s="118" t="s">
        <v>197</v>
      </c>
      <c r="I14" s="118"/>
    </row>
    <row r="15" spans="1:9" ht="41" x14ac:dyDescent="0.35">
      <c r="A15" s="20" t="s">
        <v>50</v>
      </c>
      <c r="B15" s="2" t="s">
        <v>4</v>
      </c>
      <c r="C15" s="106" t="s">
        <v>198</v>
      </c>
      <c r="D15" s="107"/>
      <c r="E15" s="108"/>
      <c r="F15" s="20" t="s">
        <v>51</v>
      </c>
      <c r="G15" s="2" t="s">
        <v>4</v>
      </c>
      <c r="H15" s="126" t="s">
        <v>271</v>
      </c>
      <c r="I15" s="118"/>
    </row>
    <row r="16" spans="1:9" ht="41" x14ac:dyDescent="0.35">
      <c r="A16" s="49" t="s">
        <v>52</v>
      </c>
      <c r="B16" s="2" t="s">
        <v>4</v>
      </c>
      <c r="C16" s="109">
        <v>44802</v>
      </c>
      <c r="D16" s="107"/>
      <c r="E16" s="108"/>
      <c r="F16" s="20" t="s">
        <v>53</v>
      </c>
      <c r="G16" s="2" t="s">
        <v>4</v>
      </c>
      <c r="H16" s="124">
        <v>44802</v>
      </c>
      <c r="I16" s="125"/>
    </row>
    <row r="17" spans="1:9" ht="61.5" x14ac:dyDescent="0.35">
      <c r="A17" s="49" t="s">
        <v>54</v>
      </c>
      <c r="B17" s="2" t="s">
        <v>4</v>
      </c>
      <c r="C17" s="109" t="s">
        <v>271</v>
      </c>
      <c r="D17" s="110"/>
      <c r="E17" s="111"/>
      <c r="F17" s="20" t="s">
        <v>55</v>
      </c>
      <c r="G17" s="2" t="s">
        <v>4</v>
      </c>
      <c r="H17" s="119" t="s">
        <v>199</v>
      </c>
      <c r="I17" s="121"/>
    </row>
    <row r="18" spans="1:9" ht="41" x14ac:dyDescent="0.35">
      <c r="A18" s="49" t="s">
        <v>56</v>
      </c>
      <c r="B18" s="2" t="s">
        <v>4</v>
      </c>
      <c r="C18" s="106" t="s">
        <v>188</v>
      </c>
      <c r="D18" s="107"/>
      <c r="E18" s="108"/>
      <c r="F18" s="20" t="s">
        <v>110</v>
      </c>
      <c r="G18" s="2" t="s">
        <v>4</v>
      </c>
      <c r="H18" s="118">
        <v>1953.6</v>
      </c>
      <c r="I18" s="118"/>
    </row>
    <row r="19" spans="1:9" ht="41" x14ac:dyDescent="0.35">
      <c r="A19" s="20" t="s">
        <v>57</v>
      </c>
      <c r="B19" s="2" t="s">
        <v>4</v>
      </c>
      <c r="C19" s="106">
        <v>1.33</v>
      </c>
      <c r="D19" s="107"/>
      <c r="E19" s="108"/>
      <c r="F19" s="20" t="s">
        <v>109</v>
      </c>
      <c r="G19" s="2" t="s">
        <v>4</v>
      </c>
      <c r="H19" s="118">
        <v>6605.71</v>
      </c>
      <c r="I19" s="118"/>
    </row>
    <row r="20" spans="1:9" ht="41" x14ac:dyDescent="0.35">
      <c r="A20" s="20" t="s">
        <v>108</v>
      </c>
      <c r="B20" s="2" t="s">
        <v>4</v>
      </c>
      <c r="C20" s="106">
        <v>4900.79</v>
      </c>
      <c r="D20" s="107"/>
      <c r="E20" s="108"/>
      <c r="F20" s="6" t="s">
        <v>58</v>
      </c>
      <c r="G20" s="2" t="s">
        <v>4</v>
      </c>
      <c r="H20" s="119" t="s">
        <v>200</v>
      </c>
      <c r="I20" s="121"/>
    </row>
    <row r="21" spans="1:9" ht="41" x14ac:dyDescent="0.35">
      <c r="A21" s="20" t="s">
        <v>59</v>
      </c>
      <c r="B21" s="2" t="s">
        <v>4</v>
      </c>
      <c r="C21" s="106" t="s">
        <v>255</v>
      </c>
      <c r="D21" s="107"/>
      <c r="E21" s="108"/>
      <c r="F21" s="20" t="s">
        <v>60</v>
      </c>
      <c r="G21" s="2" t="s">
        <v>4</v>
      </c>
      <c r="H21" s="118" t="s">
        <v>254</v>
      </c>
      <c r="I21" s="118"/>
    </row>
    <row r="22" spans="1:9" ht="20.25" customHeight="1" x14ac:dyDescent="0.35">
      <c r="A22" s="49" t="s">
        <v>231</v>
      </c>
      <c r="B22" s="2" t="s">
        <v>4</v>
      </c>
      <c r="C22" s="119" t="s">
        <v>232</v>
      </c>
      <c r="D22" s="120"/>
      <c r="E22" s="120"/>
      <c r="F22" s="120"/>
      <c r="G22" s="120"/>
      <c r="H22" s="120"/>
      <c r="I22" s="121"/>
    </row>
    <row r="23" spans="1:9" ht="20.5" x14ac:dyDescent="0.35">
      <c r="A23" s="49" t="s">
        <v>190</v>
      </c>
      <c r="B23" s="2" t="s">
        <v>4</v>
      </c>
      <c r="C23" s="129" t="s">
        <v>233</v>
      </c>
      <c r="D23" s="130"/>
      <c r="E23" s="130"/>
      <c r="F23" s="130"/>
      <c r="G23" s="130"/>
      <c r="H23" s="130"/>
      <c r="I23" s="130"/>
    </row>
    <row r="24" spans="1:9" ht="20.5" x14ac:dyDescent="0.35">
      <c r="A24" s="49" t="s">
        <v>28</v>
      </c>
      <c r="B24" s="2" t="s">
        <v>4</v>
      </c>
      <c r="C24" s="118" t="s">
        <v>257</v>
      </c>
      <c r="D24" s="118"/>
      <c r="E24" s="118"/>
      <c r="F24" s="118"/>
      <c r="G24" s="118"/>
      <c r="H24" s="118"/>
      <c r="I24" s="118"/>
    </row>
    <row r="25" spans="1:9" ht="24" customHeight="1" x14ac:dyDescent="0.35">
      <c r="A25" s="145" t="s">
        <v>23</v>
      </c>
      <c r="B25" s="146"/>
      <c r="C25" s="146"/>
      <c r="D25" s="146"/>
      <c r="E25" s="146"/>
      <c r="F25" s="146"/>
      <c r="G25" s="146"/>
      <c r="H25" s="146"/>
      <c r="I25" s="147"/>
    </row>
    <row r="26" spans="1:9" ht="20.5" x14ac:dyDescent="0.35">
      <c r="A26" s="20" t="s">
        <v>29</v>
      </c>
      <c r="B26" s="2" t="s">
        <v>4</v>
      </c>
      <c r="C26" s="118" t="s">
        <v>96</v>
      </c>
      <c r="D26" s="118"/>
      <c r="E26" s="118"/>
      <c r="F26" s="20" t="s">
        <v>16</v>
      </c>
      <c r="G26" s="2" t="s">
        <v>4</v>
      </c>
      <c r="H26" s="118" t="s">
        <v>201</v>
      </c>
      <c r="I26" s="118"/>
    </row>
    <row r="27" spans="1:9" ht="20.5" x14ac:dyDescent="0.35">
      <c r="A27" s="20" t="s">
        <v>17</v>
      </c>
      <c r="B27" s="2" t="s">
        <v>4</v>
      </c>
      <c r="C27" s="118" t="s">
        <v>113</v>
      </c>
      <c r="D27" s="118"/>
      <c r="E27" s="118"/>
      <c r="F27" s="20" t="s">
        <v>178</v>
      </c>
      <c r="G27" s="2" t="s">
        <v>4</v>
      </c>
      <c r="H27" s="118" t="s">
        <v>176</v>
      </c>
      <c r="I27" s="118"/>
    </row>
    <row r="28" spans="1:9" ht="41" x14ac:dyDescent="0.35">
      <c r="A28" s="20" t="s">
        <v>26</v>
      </c>
      <c r="B28" s="2" t="s">
        <v>4</v>
      </c>
      <c r="C28" s="118" t="s">
        <v>112</v>
      </c>
      <c r="D28" s="118"/>
      <c r="E28" s="118"/>
      <c r="F28" s="20" t="s">
        <v>19</v>
      </c>
      <c r="G28" s="2" t="s">
        <v>4</v>
      </c>
      <c r="H28" s="118" t="s">
        <v>204</v>
      </c>
      <c r="I28" s="118"/>
    </row>
    <row r="29" spans="1:9" ht="41" x14ac:dyDescent="0.35">
      <c r="A29" s="49" t="s">
        <v>134</v>
      </c>
      <c r="B29" s="2" t="s">
        <v>4</v>
      </c>
      <c r="C29" s="118" t="s">
        <v>203</v>
      </c>
      <c r="D29" s="118"/>
      <c r="E29" s="118"/>
      <c r="F29" s="20" t="s">
        <v>135</v>
      </c>
      <c r="G29" s="2" t="s">
        <v>4</v>
      </c>
      <c r="H29" s="119" t="s">
        <v>205</v>
      </c>
      <c r="I29" s="121"/>
    </row>
    <row r="30" spans="1:9" ht="66" customHeight="1" x14ac:dyDescent="0.35">
      <c r="A30" s="20" t="s">
        <v>20</v>
      </c>
      <c r="B30" s="2" t="s">
        <v>4</v>
      </c>
      <c r="C30" s="118" t="s">
        <v>206</v>
      </c>
      <c r="D30" s="118"/>
      <c r="E30" s="118"/>
      <c r="F30" s="20" t="s">
        <v>18</v>
      </c>
      <c r="G30" s="2" t="s">
        <v>4</v>
      </c>
      <c r="H30" s="118" t="s">
        <v>202</v>
      </c>
      <c r="I30" s="118"/>
    </row>
    <row r="31" spans="1:9" ht="21.75" customHeight="1" x14ac:dyDescent="0.35">
      <c r="A31" s="49" t="s">
        <v>140</v>
      </c>
      <c r="B31" s="2" t="s">
        <v>4</v>
      </c>
      <c r="C31" s="118" t="s">
        <v>141</v>
      </c>
      <c r="D31" s="118"/>
      <c r="E31" s="118"/>
      <c r="F31" s="20" t="s">
        <v>142</v>
      </c>
      <c r="G31" s="2" t="s">
        <v>4</v>
      </c>
      <c r="H31" s="119" t="s">
        <v>141</v>
      </c>
      <c r="I31" s="121"/>
    </row>
    <row r="32" spans="1:9" ht="21.75" customHeight="1" x14ac:dyDescent="0.35">
      <c r="A32" s="49" t="s">
        <v>143</v>
      </c>
      <c r="B32" s="2" t="s">
        <v>4</v>
      </c>
      <c r="C32" s="119" t="s">
        <v>141</v>
      </c>
      <c r="D32" s="120"/>
      <c r="E32" s="120"/>
      <c r="F32" s="120"/>
      <c r="G32" s="120"/>
      <c r="H32" s="120"/>
      <c r="I32" s="121"/>
    </row>
    <row r="33" spans="1:10" ht="20.5" x14ac:dyDescent="0.35">
      <c r="A33" s="85" t="s">
        <v>40</v>
      </c>
      <c r="B33" s="86"/>
      <c r="C33" s="86"/>
      <c r="D33" s="86"/>
      <c r="E33" s="86"/>
      <c r="F33" s="86"/>
      <c r="G33" s="86"/>
      <c r="H33" s="86"/>
      <c r="I33" s="162"/>
    </row>
    <row r="34" spans="1:10" ht="41" x14ac:dyDescent="0.35">
      <c r="A34" s="113" t="s">
        <v>21</v>
      </c>
      <c r="B34" s="114"/>
      <c r="C34" s="115"/>
      <c r="D34" s="2" t="s">
        <v>4</v>
      </c>
      <c r="E34" s="21" t="s">
        <v>114</v>
      </c>
      <c r="F34" s="20" t="s">
        <v>22</v>
      </c>
      <c r="G34" s="7" t="s">
        <v>4</v>
      </c>
      <c r="H34" s="119" t="s">
        <v>115</v>
      </c>
      <c r="I34" s="121"/>
    </row>
    <row r="35" spans="1:10" ht="41" x14ac:dyDescent="0.35">
      <c r="A35" s="113" t="s">
        <v>25</v>
      </c>
      <c r="B35" s="114"/>
      <c r="C35" s="115"/>
      <c r="D35" s="2" t="s">
        <v>4</v>
      </c>
      <c r="E35" s="21" t="s">
        <v>115</v>
      </c>
      <c r="F35" s="8" t="s">
        <v>35</v>
      </c>
      <c r="G35" s="2" t="s">
        <v>4</v>
      </c>
      <c r="H35" s="119" t="s">
        <v>115</v>
      </c>
      <c r="I35" s="121"/>
    </row>
    <row r="36" spans="1:10" ht="41" x14ac:dyDescent="0.35">
      <c r="A36" s="113" t="s">
        <v>34</v>
      </c>
      <c r="B36" s="114"/>
      <c r="C36" s="115"/>
      <c r="D36" s="2" t="s">
        <v>4</v>
      </c>
      <c r="E36" s="5" t="s">
        <v>116</v>
      </c>
      <c r="F36" s="20" t="s">
        <v>24</v>
      </c>
      <c r="G36" s="23" t="s">
        <v>4</v>
      </c>
      <c r="H36" s="119" t="s">
        <v>117</v>
      </c>
      <c r="I36" s="121"/>
    </row>
    <row r="37" spans="1:10" ht="20.5" x14ac:dyDescent="0.35">
      <c r="A37" s="145" t="s">
        <v>0</v>
      </c>
      <c r="B37" s="146"/>
      <c r="C37" s="146"/>
      <c r="D37" s="146"/>
      <c r="E37" s="146"/>
      <c r="F37" s="146"/>
      <c r="G37" s="146"/>
      <c r="H37" s="146"/>
      <c r="I37" s="147"/>
    </row>
    <row r="38" spans="1:10" ht="20.5" x14ac:dyDescent="0.35">
      <c r="A38" s="131" t="s">
        <v>0</v>
      </c>
      <c r="B38" s="133"/>
      <c r="C38" s="132"/>
      <c r="D38" s="2" t="s">
        <v>4</v>
      </c>
      <c r="E38" s="9" t="s">
        <v>1</v>
      </c>
      <c r="F38" s="9" t="s">
        <v>6</v>
      </c>
      <c r="G38" s="131" t="s">
        <v>2</v>
      </c>
      <c r="H38" s="132"/>
      <c r="I38" s="9" t="s">
        <v>3</v>
      </c>
    </row>
    <row r="39" spans="1:10" ht="20.5" x14ac:dyDescent="0.35">
      <c r="A39" s="113" t="s">
        <v>7</v>
      </c>
      <c r="B39" s="114"/>
      <c r="C39" s="115"/>
      <c r="D39" s="2" t="s">
        <v>4</v>
      </c>
      <c r="E39" s="22" t="s">
        <v>211</v>
      </c>
      <c r="F39" s="22" t="s">
        <v>211</v>
      </c>
      <c r="G39" s="127" t="s">
        <v>211</v>
      </c>
      <c r="H39" s="128"/>
      <c r="I39" s="22" t="s">
        <v>210</v>
      </c>
    </row>
    <row r="40" spans="1:10" ht="42" customHeight="1" x14ac:dyDescent="0.35">
      <c r="A40" s="113" t="s">
        <v>8</v>
      </c>
      <c r="B40" s="114"/>
      <c r="C40" s="115"/>
      <c r="D40" s="2" t="s">
        <v>4</v>
      </c>
      <c r="E40" s="63" t="s">
        <v>207</v>
      </c>
      <c r="F40" s="63" t="s">
        <v>208</v>
      </c>
      <c r="G40" s="159" t="s">
        <v>209</v>
      </c>
      <c r="H40" s="160"/>
      <c r="I40" s="63" t="s">
        <v>210</v>
      </c>
    </row>
    <row r="41" spans="1:10" ht="20.25" customHeight="1" x14ac:dyDescent="0.35">
      <c r="A41" s="113" t="s">
        <v>12</v>
      </c>
      <c r="B41" s="114"/>
      <c r="C41" s="115"/>
      <c r="D41" s="2" t="s">
        <v>4</v>
      </c>
      <c r="E41" s="17" t="s">
        <v>112</v>
      </c>
      <c r="F41" s="20" t="s">
        <v>13</v>
      </c>
      <c r="G41" s="2" t="s">
        <v>4</v>
      </c>
      <c r="H41" s="119" t="s">
        <v>111</v>
      </c>
      <c r="I41" s="121"/>
    </row>
    <row r="42" spans="1:10" ht="20.5" x14ac:dyDescent="0.35">
      <c r="A42" s="145" t="s">
        <v>61</v>
      </c>
      <c r="B42" s="146"/>
      <c r="C42" s="146"/>
      <c r="D42" s="146"/>
      <c r="E42" s="146"/>
      <c r="F42" s="146"/>
      <c r="G42" s="146"/>
      <c r="H42" s="146"/>
      <c r="I42" s="147"/>
    </row>
    <row r="43" spans="1:10" ht="21" customHeight="1" x14ac:dyDescent="0.35">
      <c r="A43" s="116" t="s">
        <v>62</v>
      </c>
      <c r="B43" s="116"/>
      <c r="C43" s="116" t="s">
        <v>63</v>
      </c>
      <c r="D43" s="116"/>
      <c r="E43" s="116" t="s">
        <v>175</v>
      </c>
      <c r="F43" s="116"/>
      <c r="G43" s="116"/>
      <c r="H43" s="116" t="s">
        <v>64</v>
      </c>
      <c r="I43" s="116"/>
    </row>
    <row r="44" spans="1:10" ht="20.5" x14ac:dyDescent="0.35">
      <c r="A44" s="117" t="s">
        <v>213</v>
      </c>
      <c r="B44" s="117"/>
      <c r="C44" s="122" t="s">
        <v>97</v>
      </c>
      <c r="D44" s="122"/>
      <c r="E44" s="118" t="s">
        <v>226</v>
      </c>
      <c r="F44" s="118"/>
      <c r="G44" s="118"/>
      <c r="H44" s="118" t="s">
        <v>226</v>
      </c>
      <c r="I44" s="118"/>
    </row>
    <row r="45" spans="1:10" ht="20.25" customHeight="1" x14ac:dyDescent="0.35">
      <c r="A45" s="117" t="s">
        <v>218</v>
      </c>
      <c r="B45" s="117"/>
      <c r="C45" s="122" t="s">
        <v>97</v>
      </c>
      <c r="D45" s="122"/>
      <c r="E45" s="118" t="s">
        <v>226</v>
      </c>
      <c r="F45" s="118"/>
      <c r="G45" s="118"/>
      <c r="H45" s="118" t="s">
        <v>252</v>
      </c>
      <c r="I45" s="118"/>
    </row>
    <row r="46" spans="1:10" ht="20.5" x14ac:dyDescent="0.35">
      <c r="A46" s="79" t="s">
        <v>65</v>
      </c>
      <c r="B46" s="79"/>
      <c r="C46" s="79"/>
      <c r="D46" s="79"/>
      <c r="E46" s="79"/>
      <c r="F46" s="79"/>
      <c r="G46" s="79"/>
      <c r="H46" s="79"/>
      <c r="I46" s="79"/>
    </row>
    <row r="47" spans="1:10" ht="62.25" customHeight="1" x14ac:dyDescent="0.35">
      <c r="A47" s="16" t="s">
        <v>66</v>
      </c>
      <c r="B47" s="16" t="s">
        <v>4</v>
      </c>
      <c r="C47" s="118" t="s">
        <v>112</v>
      </c>
      <c r="D47" s="118"/>
      <c r="E47" s="118"/>
      <c r="F47" s="16" t="s">
        <v>67</v>
      </c>
      <c r="G47" s="16" t="s">
        <v>4</v>
      </c>
      <c r="H47" s="118" t="s">
        <v>240</v>
      </c>
      <c r="I47" s="118"/>
    </row>
    <row r="48" spans="1:10" ht="208.5" customHeight="1" x14ac:dyDescent="0.35">
      <c r="A48" s="16" t="s">
        <v>98</v>
      </c>
      <c r="B48" s="16" t="s">
        <v>4</v>
      </c>
      <c r="C48" s="118" t="s">
        <v>264</v>
      </c>
      <c r="D48" s="118"/>
      <c r="E48" s="118"/>
      <c r="F48" s="16" t="s">
        <v>68</v>
      </c>
      <c r="G48" s="16" t="s">
        <v>4</v>
      </c>
      <c r="H48" s="118" t="str">
        <f>H47</f>
        <v>P-9876/2021/(778-A)/K/E WARD/MAROL/337
Date: 29/03/2023</v>
      </c>
      <c r="I48" s="118"/>
      <c r="J48" s="54" t="s">
        <v>212</v>
      </c>
    </row>
    <row r="49" spans="1:11" ht="85.5" customHeight="1" x14ac:dyDescent="0.35">
      <c r="A49" s="65" t="s">
        <v>262</v>
      </c>
      <c r="B49" s="65" t="s">
        <v>4</v>
      </c>
      <c r="C49" s="123" t="s">
        <v>263</v>
      </c>
      <c r="D49" s="123"/>
      <c r="E49" s="123"/>
      <c r="F49" s="148" t="s">
        <v>70</v>
      </c>
      <c r="G49" s="148" t="s">
        <v>4</v>
      </c>
      <c r="H49" s="106" t="s">
        <v>225</v>
      </c>
      <c r="I49" s="108"/>
      <c r="J49" s="1" t="s">
        <v>69</v>
      </c>
    </row>
    <row r="50" spans="1:11" ht="129" customHeight="1" x14ac:dyDescent="0.35">
      <c r="A50" s="64" t="s">
        <v>267</v>
      </c>
      <c r="B50" s="64" t="s">
        <v>4</v>
      </c>
      <c r="C50" s="123" t="s">
        <v>268</v>
      </c>
      <c r="D50" s="123"/>
      <c r="E50" s="123"/>
      <c r="F50" s="177"/>
      <c r="G50" s="177"/>
      <c r="H50" s="178"/>
      <c r="I50" s="179"/>
    </row>
    <row r="51" spans="1:11" ht="45" hidden="1" customHeight="1" x14ac:dyDescent="0.35">
      <c r="A51" s="16" t="s">
        <v>71</v>
      </c>
      <c r="B51" s="16" t="s">
        <v>4</v>
      </c>
      <c r="C51" s="118" t="s">
        <v>111</v>
      </c>
      <c r="D51" s="118"/>
      <c r="E51" s="118"/>
      <c r="F51" s="16" t="s">
        <v>72</v>
      </c>
      <c r="G51" s="16" t="s">
        <v>4</v>
      </c>
      <c r="H51" s="118"/>
      <c r="I51" s="118"/>
    </row>
    <row r="52" spans="1:11" ht="21" thickBot="1" x14ac:dyDescent="0.4">
      <c r="A52" s="79" t="s">
        <v>73</v>
      </c>
      <c r="B52" s="79"/>
      <c r="C52" s="79"/>
      <c r="D52" s="79"/>
      <c r="E52" s="79"/>
      <c r="F52" s="79"/>
      <c r="G52" s="79"/>
      <c r="H52" s="79"/>
      <c r="I52" s="79"/>
    </row>
    <row r="53" spans="1:11" ht="20.25" customHeight="1" x14ac:dyDescent="0.45">
      <c r="A53" s="80" t="s">
        <v>269</v>
      </c>
      <c r="B53" s="80"/>
      <c r="C53" s="80"/>
      <c r="D53" s="81" t="s">
        <v>4</v>
      </c>
      <c r="E53" s="50" t="s">
        <v>144</v>
      </c>
      <c r="F53" s="71" t="s">
        <v>130</v>
      </c>
      <c r="G53" s="71"/>
      <c r="H53" s="50" t="s">
        <v>145</v>
      </c>
      <c r="I53" s="50" t="s">
        <v>146</v>
      </c>
      <c r="J53" s="35" t="str">
        <f ca="1">(IF(F56&gt;99%,"All work completed. Please provide OC.",IF(F56&gt;89.8%,"Plinth, RCC, Brick, Plaster, Flooring, Wooden, Plumbing, Electrification, etc., work Completed. Finishing work is in process.",IF(F56&lt;94%,(IF(C56=0,"Work not yet Started.",IF(E56=25%,"Piling work in process",IF(E56=50%,"Excavation work in process",IF(E56=100%,"Excavation work Completed. ","0")))&amp;(IF(C57=0%,"",IF(C57=K58,"Footing work is process",IF(C57=K59,"Footing work Completed",IF(C57=K60,"1st Basement Completed",IF(C57=K61,"1st &amp; 2nd Basement Completed",IF(C57=K62,"1st to 3rd Basement Completed",IF(C57=K63,"1st to 4th Basement Completed",IF(C57=K64,"Plinth work is process",IF(C57=K65,"Plinth work completed","0")))))))))))&amp;(IF(C58=(F54+H54+I54),", RCC Slab",IF(C58&gt;0,", RCC upto "&amp;C58&amp;" Slab",""))&amp;(IF(C59=I54,", Brickwork",IF(C59&gt;0,", Brickwork upto "&amp;C59&amp;" Floor",""))&amp;(IF(C60=I54,", Internal Plaster",IF(C60&gt;0,", Internal Plaster upto "&amp;C60&amp;" Floor",""))&amp;(IF(C61=I54,", External Plaster",IF(C61&gt;0,", External Plaster upto "&amp;C61&amp;" Floor",""))&amp;(IF(C62=I54,", External Plumbing, Elevation and Waterproofing",IF(C62&gt;0,", External Plumbing, Elevation and Waterproofing upto "&amp;C62&amp;" Floor",""))&amp;(IF(C63=I54,", Flooring &amp; Fitting",IF(C63&gt;0,", Flooring &amp; Fitting upto "&amp;C63&amp;" Floor",""))&amp;(IF(C64=I54,", Wooden Work",IF(C64&gt;0,", Wooden Work upto "&amp;C64&amp;" Floor",""))&amp;(IF(C65=I54,", Electrical &amp; Sanitary fittings",IF(C65&gt;0,", Electrical &amp; Sanitary fittings upto "&amp;C65&amp;" Floor",""))&amp;(IF(C66&gt;0,", Finishing upto "&amp;C66&amp;" Floor","")&amp;(IF(C58&gt;0.5," Completed",""))))))))))))))))</f>
        <v>All work completed. Please provide OC.</v>
      </c>
      <c r="K53" s="37"/>
    </row>
    <row r="54" spans="1:11" ht="20.5" x14ac:dyDescent="0.45">
      <c r="A54" s="80"/>
      <c r="B54" s="80"/>
      <c r="C54" s="80"/>
      <c r="D54" s="81"/>
      <c r="E54" s="50">
        <v>0</v>
      </c>
      <c r="F54" s="71">
        <v>1</v>
      </c>
      <c r="G54" s="71"/>
      <c r="H54" s="50">
        <v>0</v>
      </c>
      <c r="I54" s="50">
        <f ca="1">--TRIM(RIGHT(SUBSTITUTE(LEFT(A53,_xlfn.AGGREGATE(16,6,FIND({0,1,2,3,4,5,6,7,8,9},A53,ROW(INDIRECT("1:"&amp;LEN(A53)))),1))," ",REPT(" ",LEN(A53))),LEN(A53)))</f>
        <v>13</v>
      </c>
      <c r="J54" s="36" t="s">
        <v>150</v>
      </c>
      <c r="K54" s="37"/>
    </row>
    <row r="55" spans="1:11" ht="20.25" customHeight="1" x14ac:dyDescent="0.45">
      <c r="A55" s="69" t="s">
        <v>148</v>
      </c>
      <c r="B55" s="69"/>
      <c r="C55" s="69" t="s">
        <v>159</v>
      </c>
      <c r="D55" s="69"/>
      <c r="E55" s="47" t="s">
        <v>160</v>
      </c>
      <c r="F55" s="69" t="s">
        <v>149</v>
      </c>
      <c r="G55" s="69"/>
      <c r="H55" s="48" t="s">
        <v>147</v>
      </c>
      <c r="I55" s="48"/>
      <c r="J55" s="39" t="s">
        <v>161</v>
      </c>
      <c r="K55" s="38">
        <f ca="1">I54*25%</f>
        <v>3.25</v>
      </c>
    </row>
    <row r="56" spans="1:11" ht="20.25" customHeight="1" x14ac:dyDescent="0.45">
      <c r="A56" s="70" t="s">
        <v>162</v>
      </c>
      <c r="B56" s="70"/>
      <c r="C56" s="71">
        <f ca="1">K57</f>
        <v>13</v>
      </c>
      <c r="D56" s="71"/>
      <c r="E56" s="15">
        <f ca="1">((100/I54)*C56)/100</f>
        <v>1</v>
      </c>
      <c r="F56" s="70">
        <f ca="1">(((C56/I54*5)+(C57/I54*20)+(25/(F54+H54+I54)*C58)+(5/(I54)*C59)+(2.5/(I54)*C60)+(2.5/(I54)*C61)+(5/I54*C62)+(10/I54*C63)+(2.5/I54*C64)+(2.5/I54*C65)+(10/I54*C66)+(10/I54*C67))/100)</f>
        <v>1</v>
      </c>
      <c r="G56" s="70"/>
      <c r="H56" s="70" t="str">
        <f>J54</f>
        <v>All work Completed. OC Received.</v>
      </c>
      <c r="I56" s="70"/>
      <c r="J56" s="39" t="s">
        <v>151</v>
      </c>
      <c r="K56" s="43">
        <f ca="1">I54*50%</f>
        <v>6.5</v>
      </c>
    </row>
    <row r="57" spans="1:11" ht="20.5" x14ac:dyDescent="0.45">
      <c r="A57" s="70" t="s">
        <v>131</v>
      </c>
      <c r="B57" s="70"/>
      <c r="C57" s="74">
        <f ca="1">K65</f>
        <v>13</v>
      </c>
      <c r="D57" s="71"/>
      <c r="E57" s="15">
        <f ca="1">((100/I54)*C57)/100</f>
        <v>1</v>
      </c>
      <c r="F57" s="70"/>
      <c r="G57" s="70"/>
      <c r="H57" s="70"/>
      <c r="I57" s="70"/>
      <c r="J57" s="39" t="s">
        <v>152</v>
      </c>
      <c r="K57" s="43">
        <f ca="1">I54</f>
        <v>13</v>
      </c>
    </row>
    <row r="58" spans="1:11" ht="21" customHeight="1" x14ac:dyDescent="0.5">
      <c r="A58" s="70" t="s">
        <v>163</v>
      </c>
      <c r="B58" s="70"/>
      <c r="C58" s="71">
        <v>14</v>
      </c>
      <c r="D58" s="71"/>
      <c r="E58" s="15">
        <f ca="1">((100/(F54+H54+I54))*C58)/100</f>
        <v>1</v>
      </c>
      <c r="F58" s="70"/>
      <c r="G58" s="70"/>
      <c r="H58" s="70"/>
      <c r="I58" s="70"/>
      <c r="J58" s="39" t="s">
        <v>153</v>
      </c>
      <c r="K58" s="44">
        <f ca="1">(IF(E54&gt;1,(I54/(E54+2)),I54*0.2))</f>
        <v>2.6</v>
      </c>
    </row>
    <row r="59" spans="1:11" ht="21" customHeight="1" x14ac:dyDescent="0.5">
      <c r="A59" s="70" t="s">
        <v>164</v>
      </c>
      <c r="B59" s="70"/>
      <c r="C59" s="71">
        <v>13</v>
      </c>
      <c r="D59" s="71"/>
      <c r="E59" s="15">
        <f ca="1">((100/I54)*C59)/100</f>
        <v>1</v>
      </c>
      <c r="F59" s="70"/>
      <c r="G59" s="70"/>
      <c r="H59" s="70"/>
      <c r="I59" s="70"/>
      <c r="J59" s="39" t="s">
        <v>154</v>
      </c>
      <c r="K59" s="44">
        <f ca="1">(IF(E54&gt;1,(I54/(E54+2)+K58),I54*0.2+K58))</f>
        <v>5.2</v>
      </c>
    </row>
    <row r="60" spans="1:11" ht="21" customHeight="1" x14ac:dyDescent="0.5">
      <c r="A60" s="72" t="s">
        <v>165</v>
      </c>
      <c r="B60" s="73"/>
      <c r="C60" s="71">
        <v>13</v>
      </c>
      <c r="D60" s="71"/>
      <c r="E60" s="15">
        <f ca="1">((100/I54)*C60)/100</f>
        <v>1</v>
      </c>
      <c r="F60" s="70"/>
      <c r="G60" s="70"/>
      <c r="H60" s="70"/>
      <c r="I60" s="70"/>
      <c r="J60" s="39" t="s">
        <v>166</v>
      </c>
      <c r="K60" s="44">
        <f>(IF(E54&gt;1,(I54/(E54+2)+K59),0))</f>
        <v>0</v>
      </c>
    </row>
    <row r="61" spans="1:11" ht="21" customHeight="1" x14ac:dyDescent="0.5">
      <c r="A61" s="72" t="s">
        <v>258</v>
      </c>
      <c r="B61" s="73"/>
      <c r="C61" s="71">
        <v>13</v>
      </c>
      <c r="D61" s="71"/>
      <c r="E61" s="15">
        <f ca="1">((100/I54)*C61)/100</f>
        <v>1</v>
      </c>
      <c r="F61" s="70"/>
      <c r="G61" s="70"/>
      <c r="H61" s="70"/>
      <c r="I61" s="70"/>
      <c r="J61" s="39" t="s">
        <v>167</v>
      </c>
      <c r="K61" s="44">
        <f>(IF(E54&gt;2,(I54/(E54+2)+K60),0))</f>
        <v>0</v>
      </c>
    </row>
    <row r="62" spans="1:11" ht="57.75" customHeight="1" x14ac:dyDescent="0.5">
      <c r="A62" s="72" t="s">
        <v>259</v>
      </c>
      <c r="B62" s="73"/>
      <c r="C62" s="71">
        <v>13</v>
      </c>
      <c r="D62" s="71"/>
      <c r="E62" s="15">
        <f ca="1">((100/(I54))*C62)/100</f>
        <v>1</v>
      </c>
      <c r="F62" s="70"/>
      <c r="G62" s="70"/>
      <c r="H62" s="70"/>
      <c r="I62" s="70"/>
      <c r="J62" s="39" t="s">
        <v>169</v>
      </c>
      <c r="K62" s="45">
        <f>(IF(E54&gt;3,(I54/(E54+2)+K61),0))</f>
        <v>0</v>
      </c>
    </row>
    <row r="63" spans="1:11" ht="21" x14ac:dyDescent="0.5">
      <c r="A63" s="70" t="s">
        <v>168</v>
      </c>
      <c r="B63" s="70"/>
      <c r="C63" s="71">
        <v>13</v>
      </c>
      <c r="D63" s="71"/>
      <c r="E63" s="15">
        <f ca="1">((100/(I54))*C63)/100</f>
        <v>1</v>
      </c>
      <c r="F63" s="70"/>
      <c r="G63" s="70"/>
      <c r="H63" s="70"/>
      <c r="I63" s="70"/>
      <c r="J63" s="39" t="s">
        <v>170</v>
      </c>
      <c r="K63" s="44">
        <f>(IF(E54&gt;4,(I54/(E54+2)+K62),0))</f>
        <v>0</v>
      </c>
    </row>
    <row r="64" spans="1:11" ht="21" customHeight="1" x14ac:dyDescent="0.5">
      <c r="A64" s="70" t="s">
        <v>260</v>
      </c>
      <c r="B64" s="70"/>
      <c r="C64" s="71">
        <v>13</v>
      </c>
      <c r="D64" s="71"/>
      <c r="E64" s="15">
        <f ca="1">((100/I54)*C64)/100</f>
        <v>1</v>
      </c>
      <c r="F64" s="70"/>
      <c r="G64" s="70"/>
      <c r="H64" s="70"/>
      <c r="I64" s="70"/>
      <c r="J64" s="39" t="s">
        <v>155</v>
      </c>
      <c r="K64" s="44">
        <f ca="1">(IF(E54=1,(I54/(E54+3)+K59),IF(E54=0,(I54*0.3+K59),IF(E54&gt;1,0))))</f>
        <v>9.1</v>
      </c>
    </row>
    <row r="65" spans="1:11" ht="43.5" customHeight="1" thickBot="1" x14ac:dyDescent="0.55000000000000004">
      <c r="A65" s="70" t="s">
        <v>261</v>
      </c>
      <c r="B65" s="70"/>
      <c r="C65" s="71">
        <v>13</v>
      </c>
      <c r="D65" s="71"/>
      <c r="E65" s="15">
        <f ca="1">((100/I54)*C65)/100</f>
        <v>1</v>
      </c>
      <c r="F65" s="70"/>
      <c r="G65" s="70"/>
      <c r="H65" s="70"/>
      <c r="I65" s="70"/>
      <c r="J65" s="41" t="s">
        <v>156</v>
      </c>
      <c r="K65" s="46">
        <f ca="1">(IF(E54&gt;1.5,(I54/(E54+2)+K59+MAX(0,K60-K59)+MAX(0,K61-K60)+MAX(0,K62-K61)+MAX(0,K63-K62)+MAX(0,K64-K63)),IF(E54=1,(I54/(E54+3)+K64),IF(E54=0,I54*0.3+K64))))</f>
        <v>13</v>
      </c>
    </row>
    <row r="66" spans="1:11" ht="20.5" x14ac:dyDescent="0.35">
      <c r="A66" s="70" t="s">
        <v>171</v>
      </c>
      <c r="B66" s="70"/>
      <c r="C66" s="71">
        <v>13</v>
      </c>
      <c r="D66" s="71"/>
      <c r="E66" s="15">
        <f ca="1">((100/(I54))*C66)/100</f>
        <v>1</v>
      </c>
      <c r="F66" s="70"/>
      <c r="G66" s="70"/>
      <c r="H66" s="70"/>
      <c r="I66" s="70"/>
    </row>
    <row r="67" spans="1:11" ht="20.5" x14ac:dyDescent="0.35">
      <c r="A67" s="70" t="s">
        <v>172</v>
      </c>
      <c r="B67" s="70"/>
      <c r="C67" s="71">
        <v>13</v>
      </c>
      <c r="D67" s="71"/>
      <c r="E67" s="15">
        <f ca="1">((100/(I54))*C67)/100</f>
        <v>1</v>
      </c>
      <c r="F67" s="70"/>
      <c r="G67" s="70"/>
      <c r="H67" s="70"/>
      <c r="I67" s="70"/>
    </row>
    <row r="68" spans="1:11" ht="21" hidden="1" customHeight="1" thickBot="1" x14ac:dyDescent="0.4">
      <c r="A68" s="79" t="s">
        <v>73</v>
      </c>
      <c r="B68" s="79"/>
      <c r="C68" s="79"/>
      <c r="D68" s="79"/>
      <c r="E68" s="79"/>
      <c r="F68" s="79"/>
      <c r="G68" s="79"/>
      <c r="H68" s="79"/>
      <c r="I68" s="79"/>
    </row>
    <row r="69" spans="1:11" ht="20.25" hidden="1" customHeight="1" x14ac:dyDescent="0.45">
      <c r="A69" s="80" t="s">
        <v>265</v>
      </c>
      <c r="B69" s="80"/>
      <c r="C69" s="80"/>
      <c r="D69" s="81" t="s">
        <v>4</v>
      </c>
      <c r="E69" s="50" t="s">
        <v>144</v>
      </c>
      <c r="F69" s="71" t="s">
        <v>130</v>
      </c>
      <c r="G69" s="71"/>
      <c r="H69" s="50" t="s">
        <v>145</v>
      </c>
      <c r="I69" s="50" t="s">
        <v>146</v>
      </c>
      <c r="J69" s="35" t="str">
        <f ca="1">(IF(F72&gt;99%,"All work completed. Please provide OC.",IF(F72&gt;89.8%,"Plinth, RCC, Brick, Plaster, Flooring, Wooden, Plumbing, Electrification, etc., work Completed. Finishing work is in process.",IF(F72&lt;94%,(IF(C72=0,"Work not yet Started.",IF(E72=25%,"Piling work in process",IF(E72=50%,"Excavation work in process",IF(E72=100%,"Excavation work Completed. ","0")))&amp;(IF(C73=0%,"",IF(C73=K74,"Footing work is process",IF(C73=K75,"Footing work Completed",IF(C73=K76,"1st Basement Completed",IF(C73=K77,"1st &amp; 2nd Basement Completed",IF(C73=K78,"1st to 3rd Basement Completed",IF(C73=K79,"1st to 4th Basement Completed",IF(C73=K80,"Plinth work is process",IF(C73=K81,"Plinth work completed","0")))))))))))&amp;(IF(C74=(F70+H70+I70),", RCC Slab",IF(C74&gt;0,", RCC upto "&amp;C74&amp;" Slab",""))&amp;(IF(C75=I70,", Brickwork",IF(C75&gt;0,", Brickwork upto "&amp;C75&amp;" Floor",""))&amp;(IF(C76=I70,", Internal Plaster",IF(C76&gt;0,", Internal Plaster upto "&amp;C76&amp;" Floor",""))&amp;(IF(C77=I70,", External Plaster",IF(C77&gt;0,", External Plaster upto "&amp;C77&amp;" Floor",""))&amp;(IF(C78=I70,", External Plumbing, Elevation and Waterproofing",IF(C78&gt;0,", External Plumbing, Elevation and Waterproofing upto "&amp;C78&amp;" Floor",""))&amp;(IF(C79=I70,", Flooring &amp; Fitting",IF(C79&gt;0,", Flooring &amp; Fitting upto "&amp;C79&amp;" Floor",""))&amp;(IF(C80=I70,", Wooden Work",IF(C80&gt;0,", Wooden Work upto "&amp;C80&amp;" Floor",""))&amp;(IF(C81=I70,", Electrical &amp; Sanitary fittings",IF(C81&gt;0,", Electrical &amp; Sanitary fittings upto "&amp;C81&amp;" Floor",""))&amp;(IF(C82&gt;0,", Finishing upto "&amp;C82&amp;" Floor","")&amp;(IF(C74&gt;0.5," Completed",""))))))))))))))))</f>
        <v>Excavation work Completed. Plinth work completed, RCC Slab, Brickwork, Internal Plaster, External Plaster, External Plumbing, Elevation and Waterproofing upto 12 Floor, Flooring &amp; Fitting upto 12 Floor, Wooden Work upto 12 Floor, Electrical &amp; Sanitary fittings upto 12 Floor, Finishing upto 8 Floor Completed</v>
      </c>
      <c r="K69" s="37"/>
    </row>
    <row r="70" spans="1:11" ht="20.25" hidden="1" customHeight="1" x14ac:dyDescent="0.45">
      <c r="A70" s="80"/>
      <c r="B70" s="80"/>
      <c r="C70" s="80"/>
      <c r="D70" s="81"/>
      <c r="E70" s="50">
        <v>0</v>
      </c>
      <c r="F70" s="71">
        <v>1</v>
      </c>
      <c r="G70" s="71"/>
      <c r="H70" s="50">
        <v>0</v>
      </c>
      <c r="I70" s="50">
        <f ca="1">--TRIM(RIGHT(SUBSTITUTE(LEFT(A69,_xlfn.AGGREGATE(16,6,FIND({0,1,2,3,4,5,6,7,8,9},A69,ROW(INDIRECT("1:"&amp;LEN(A69)))),1))," ",REPT(" ",LEN(A69))),LEN(A69)))</f>
        <v>13</v>
      </c>
      <c r="J70" s="36" t="s">
        <v>150</v>
      </c>
      <c r="K70" s="37"/>
    </row>
    <row r="71" spans="1:11" ht="20.25" hidden="1" customHeight="1" x14ac:dyDescent="0.45">
      <c r="A71" s="69" t="s">
        <v>148</v>
      </c>
      <c r="B71" s="69"/>
      <c r="C71" s="69" t="s">
        <v>159</v>
      </c>
      <c r="D71" s="69"/>
      <c r="E71" s="47" t="s">
        <v>160</v>
      </c>
      <c r="F71" s="69" t="s">
        <v>149</v>
      </c>
      <c r="G71" s="69"/>
      <c r="H71" s="48" t="s">
        <v>147</v>
      </c>
      <c r="I71" s="48"/>
      <c r="J71" s="39" t="s">
        <v>161</v>
      </c>
      <c r="K71" s="38">
        <f ca="1">I70*25%</f>
        <v>3.25</v>
      </c>
    </row>
    <row r="72" spans="1:11" ht="20.25" hidden="1" customHeight="1" x14ac:dyDescent="0.45">
      <c r="A72" s="70" t="s">
        <v>162</v>
      </c>
      <c r="B72" s="70"/>
      <c r="C72" s="71">
        <f ca="1">K73</f>
        <v>13</v>
      </c>
      <c r="D72" s="71"/>
      <c r="E72" s="15">
        <f ca="1">((100/I70)*C72)/100</f>
        <v>1</v>
      </c>
      <c r="F72" s="70">
        <f ca="1">(((C72/I70*5)+(C73/I70*20)+(25/(F70+H70+I70)*C74)+(5/(I70)*C75)+(2.5/(I70)*C76)+(2.5/(I70)*C77)+(5/I70*C78)+(10/I70*C79)+(2.5/I70*C80)+(2.5/I70*C81)+(10/I70*C82)+(10/I70*C83))/100)</f>
        <v>0.84615384615384615</v>
      </c>
      <c r="G72" s="70"/>
      <c r="H72" s="70" t="str">
        <f ca="1">J69</f>
        <v>Excavation work Completed. Plinth work completed, RCC Slab, Brickwork, Internal Plaster, External Plaster, External Plumbing, Elevation and Waterproofing upto 12 Floor, Flooring &amp; Fitting upto 12 Floor, Wooden Work upto 12 Floor, Electrical &amp; Sanitary fittings upto 12 Floor, Finishing upto 8 Floor Completed</v>
      </c>
      <c r="I72" s="70"/>
      <c r="J72" s="39" t="s">
        <v>151</v>
      </c>
      <c r="K72" s="43">
        <f ca="1">I70*50%</f>
        <v>6.5</v>
      </c>
    </row>
    <row r="73" spans="1:11" ht="20.25" hidden="1" customHeight="1" x14ac:dyDescent="0.45">
      <c r="A73" s="70" t="s">
        <v>131</v>
      </c>
      <c r="B73" s="70"/>
      <c r="C73" s="74">
        <f ca="1">K81</f>
        <v>13</v>
      </c>
      <c r="D73" s="71"/>
      <c r="E73" s="15">
        <f ca="1">((100/I70)*C73)/100</f>
        <v>1</v>
      </c>
      <c r="F73" s="70"/>
      <c r="G73" s="70"/>
      <c r="H73" s="70"/>
      <c r="I73" s="70"/>
      <c r="J73" s="39" t="s">
        <v>152</v>
      </c>
      <c r="K73" s="43">
        <f ca="1">I70</f>
        <v>13</v>
      </c>
    </row>
    <row r="74" spans="1:11" ht="21" hidden="1" customHeight="1" x14ac:dyDescent="0.5">
      <c r="A74" s="70" t="s">
        <v>163</v>
      </c>
      <c r="B74" s="70"/>
      <c r="C74" s="71">
        <v>14</v>
      </c>
      <c r="D74" s="71"/>
      <c r="E74" s="15">
        <f ca="1">((100/(F70+H70+I70))*C74)/100</f>
        <v>1</v>
      </c>
      <c r="F74" s="70"/>
      <c r="G74" s="70"/>
      <c r="H74" s="70"/>
      <c r="I74" s="70"/>
      <c r="J74" s="39" t="s">
        <v>153</v>
      </c>
      <c r="K74" s="44">
        <f ca="1">(IF(E70&gt;1,(I70/(E70+2)),I70*0.2))</f>
        <v>2.6</v>
      </c>
    </row>
    <row r="75" spans="1:11" ht="21" hidden="1" customHeight="1" x14ac:dyDescent="0.5">
      <c r="A75" s="70" t="s">
        <v>164</v>
      </c>
      <c r="B75" s="70"/>
      <c r="C75" s="71">
        <v>13</v>
      </c>
      <c r="D75" s="71"/>
      <c r="E75" s="15">
        <f ca="1">((100/I70)*C75)/100</f>
        <v>1</v>
      </c>
      <c r="F75" s="70"/>
      <c r="G75" s="70"/>
      <c r="H75" s="70"/>
      <c r="I75" s="70"/>
      <c r="J75" s="39" t="s">
        <v>154</v>
      </c>
      <c r="K75" s="44">
        <f ca="1">(IF(E70&gt;1,(I70/(E70+2)+K74),I70*0.2+K74))</f>
        <v>5.2</v>
      </c>
    </row>
    <row r="76" spans="1:11" ht="21" hidden="1" customHeight="1" x14ac:dyDescent="0.5">
      <c r="A76" s="72" t="s">
        <v>165</v>
      </c>
      <c r="B76" s="73"/>
      <c r="C76" s="71">
        <v>13</v>
      </c>
      <c r="D76" s="71"/>
      <c r="E76" s="15">
        <f ca="1">((100/I70)*C76)/100</f>
        <v>1</v>
      </c>
      <c r="F76" s="70"/>
      <c r="G76" s="70"/>
      <c r="H76" s="70"/>
      <c r="I76" s="70"/>
      <c r="J76" s="39" t="s">
        <v>166</v>
      </c>
      <c r="K76" s="44">
        <f>(IF(E70&gt;1,(I70/(E70+2)+K75),0))</f>
        <v>0</v>
      </c>
    </row>
    <row r="77" spans="1:11" ht="21" hidden="1" customHeight="1" x14ac:dyDescent="0.5">
      <c r="A77" s="72" t="s">
        <v>258</v>
      </c>
      <c r="B77" s="73"/>
      <c r="C77" s="71">
        <v>13</v>
      </c>
      <c r="D77" s="71"/>
      <c r="E77" s="15">
        <f ca="1">((100/I70)*C77)/100</f>
        <v>1</v>
      </c>
      <c r="F77" s="70"/>
      <c r="G77" s="70"/>
      <c r="H77" s="70"/>
      <c r="I77" s="70"/>
      <c r="J77" s="39" t="s">
        <v>167</v>
      </c>
      <c r="K77" s="44">
        <f>(IF(E70&gt;2,(I70/(E70+2)+K76),0))</f>
        <v>0</v>
      </c>
    </row>
    <row r="78" spans="1:11" ht="57.75" hidden="1" customHeight="1" x14ac:dyDescent="0.5">
      <c r="A78" s="72" t="s">
        <v>259</v>
      </c>
      <c r="B78" s="73"/>
      <c r="C78" s="71">
        <v>12</v>
      </c>
      <c r="D78" s="71"/>
      <c r="E78" s="15">
        <f ca="1">((100/(I70))*C78)/100</f>
        <v>0.92307692307692302</v>
      </c>
      <c r="F78" s="70"/>
      <c r="G78" s="70"/>
      <c r="H78" s="70"/>
      <c r="I78" s="70"/>
      <c r="J78" s="39" t="s">
        <v>169</v>
      </c>
      <c r="K78" s="45">
        <f>(IF(E70&gt;3,(I70/(E70+2)+K77),0))</f>
        <v>0</v>
      </c>
    </row>
    <row r="79" spans="1:11" ht="21" hidden="1" customHeight="1" x14ac:dyDescent="0.5">
      <c r="A79" s="70" t="s">
        <v>168</v>
      </c>
      <c r="B79" s="70"/>
      <c r="C79" s="71">
        <v>12</v>
      </c>
      <c r="D79" s="71"/>
      <c r="E79" s="15">
        <f ca="1">((100/(I70))*C79)/100</f>
        <v>0.92307692307692302</v>
      </c>
      <c r="F79" s="70"/>
      <c r="G79" s="70"/>
      <c r="H79" s="70"/>
      <c r="I79" s="70"/>
      <c r="J79" s="39" t="s">
        <v>170</v>
      </c>
      <c r="K79" s="44">
        <f>(IF(E70&gt;4,(I70/(E70+2)+K78),0))</f>
        <v>0</v>
      </c>
    </row>
    <row r="80" spans="1:11" ht="21" hidden="1" customHeight="1" x14ac:dyDescent="0.5">
      <c r="A80" s="70" t="s">
        <v>260</v>
      </c>
      <c r="B80" s="70"/>
      <c r="C80" s="71">
        <v>12</v>
      </c>
      <c r="D80" s="71"/>
      <c r="E80" s="15">
        <f ca="1">((100/I70)*C80)/100</f>
        <v>0.92307692307692302</v>
      </c>
      <c r="F80" s="70"/>
      <c r="G80" s="70"/>
      <c r="H80" s="70"/>
      <c r="I80" s="70"/>
      <c r="J80" s="39" t="s">
        <v>155</v>
      </c>
      <c r="K80" s="44">
        <f ca="1">(IF(E70=1,(I70/(E70+3)+K75),IF(E70=0,(I70*0.3+K75),IF(E70&gt;1,0))))</f>
        <v>9.1</v>
      </c>
    </row>
    <row r="81" spans="1:16" ht="45" hidden="1" customHeight="1" thickBot="1" x14ac:dyDescent="0.55000000000000004">
      <c r="A81" s="70" t="s">
        <v>261</v>
      </c>
      <c r="B81" s="70"/>
      <c r="C81" s="71">
        <v>12</v>
      </c>
      <c r="D81" s="71"/>
      <c r="E81" s="15">
        <f ca="1">((100/I70)*C81)/100</f>
        <v>0.92307692307692302</v>
      </c>
      <c r="F81" s="70"/>
      <c r="G81" s="70"/>
      <c r="H81" s="70"/>
      <c r="I81" s="70"/>
      <c r="J81" s="41" t="s">
        <v>156</v>
      </c>
      <c r="K81" s="46">
        <f ca="1">(IF(E70&gt;1.5,(I70/(E70+2)+K75+MAX(0,K76-K75)+MAX(0,K77-K76)+MAX(0,K78-K77)+MAX(0,K79-K78)+MAX(0,K80-K79)),IF(E70=1,(I70/(E70+3)+K80),IF(E70=0,I70*0.3+K80))))</f>
        <v>13</v>
      </c>
    </row>
    <row r="82" spans="1:16" ht="20.25" hidden="1" customHeight="1" x14ac:dyDescent="0.35">
      <c r="A82" s="70" t="s">
        <v>171</v>
      </c>
      <c r="B82" s="70"/>
      <c r="C82" s="71">
        <v>8</v>
      </c>
      <c r="D82" s="71"/>
      <c r="E82" s="15">
        <f ca="1">((100/(I70))*C82)/100</f>
        <v>0.61538461538461542</v>
      </c>
      <c r="F82" s="70"/>
      <c r="G82" s="70"/>
      <c r="H82" s="70"/>
      <c r="I82" s="70"/>
    </row>
    <row r="83" spans="1:16" ht="20.25" hidden="1" customHeight="1" x14ac:dyDescent="0.35">
      <c r="A83" s="70" t="s">
        <v>172</v>
      </c>
      <c r="B83" s="70"/>
      <c r="C83" s="71">
        <v>0</v>
      </c>
      <c r="D83" s="71"/>
      <c r="E83" s="15">
        <f ca="1">((100/(I70))*C83)/100</f>
        <v>0</v>
      </c>
      <c r="F83" s="70"/>
      <c r="G83" s="70"/>
      <c r="H83" s="70"/>
      <c r="I83" s="70"/>
    </row>
    <row r="84" spans="1:16" ht="36.75" customHeight="1" x14ac:dyDescent="0.45">
      <c r="A84" s="173" t="s">
        <v>157</v>
      </c>
      <c r="B84" s="174"/>
      <c r="C84" s="174"/>
      <c r="D84" s="174"/>
      <c r="E84" s="174"/>
      <c r="F84" s="174"/>
      <c r="G84" s="174"/>
      <c r="H84" s="175">
        <f ca="1">AVERAGE(F56,F56)</f>
        <v>1</v>
      </c>
      <c r="I84" s="176"/>
      <c r="J84" s="39"/>
      <c r="K84" s="40"/>
      <c r="L84" s="56"/>
      <c r="M84" s="54"/>
      <c r="N84" s="54"/>
      <c r="O84" s="54"/>
      <c r="P84" s="54"/>
    </row>
    <row r="85" spans="1:16" ht="20.5" x14ac:dyDescent="0.35">
      <c r="A85" s="163" t="s">
        <v>77</v>
      </c>
      <c r="B85" s="164"/>
      <c r="C85" s="164"/>
      <c r="D85" s="164"/>
      <c r="E85" s="164"/>
      <c r="F85" s="164"/>
      <c r="G85" s="164"/>
      <c r="H85" s="164"/>
      <c r="I85" s="165"/>
      <c r="L85" s="1" t="s">
        <v>217</v>
      </c>
      <c r="M85" s="1">
        <v>1.1399999999999999</v>
      </c>
      <c r="N85" s="55">
        <f>11000000/F126</f>
        <v>24308.395218087848</v>
      </c>
      <c r="O85" s="1">
        <f>11500000/F132</f>
        <v>27033.807398179866</v>
      </c>
    </row>
    <row r="86" spans="1:16" ht="41" x14ac:dyDescent="0.35">
      <c r="A86" s="112" t="s">
        <v>78</v>
      </c>
      <c r="B86" s="112"/>
      <c r="C86" s="112"/>
      <c r="D86" s="57" t="s">
        <v>4</v>
      </c>
      <c r="E86" s="58" t="s">
        <v>136</v>
      </c>
      <c r="F86" s="59" t="s">
        <v>173</v>
      </c>
      <c r="G86" s="57" t="s">
        <v>4</v>
      </c>
      <c r="H86" s="166" t="s">
        <v>189</v>
      </c>
      <c r="I86" s="166"/>
      <c r="L86" s="1" t="s">
        <v>215</v>
      </c>
      <c r="M86" s="1">
        <v>1.6</v>
      </c>
      <c r="N86" s="55">
        <f>14600000/F155</f>
        <v>24769.41372358529</v>
      </c>
      <c r="O86" s="1">
        <f>15900000/F155</f>
        <v>26974.909466096309</v>
      </c>
    </row>
    <row r="87" spans="1:16" ht="45.75" customHeight="1" x14ac:dyDescent="0.35">
      <c r="A87" s="112" t="s">
        <v>185</v>
      </c>
      <c r="B87" s="112"/>
      <c r="C87" s="112"/>
      <c r="D87" s="60" t="s">
        <v>132</v>
      </c>
      <c r="E87" s="61" t="s">
        <v>230</v>
      </c>
      <c r="F87" s="59" t="s">
        <v>186</v>
      </c>
      <c r="G87" s="60" t="s">
        <v>4</v>
      </c>
      <c r="H87" s="180" t="s">
        <v>174</v>
      </c>
      <c r="I87" s="180"/>
      <c r="O87" s="1">
        <f>17800000/F134</f>
        <v>27007.355043483967</v>
      </c>
    </row>
    <row r="88" spans="1:16" ht="26.25" customHeight="1" x14ac:dyDescent="0.35">
      <c r="A88" s="181" t="s">
        <v>81</v>
      </c>
      <c r="B88" s="181"/>
      <c r="C88" s="181"/>
      <c r="D88" s="57" t="s">
        <v>4</v>
      </c>
      <c r="E88" s="61" t="s">
        <v>227</v>
      </c>
      <c r="F88" s="57" t="s">
        <v>129</v>
      </c>
      <c r="G88" s="57" t="s">
        <v>4</v>
      </c>
      <c r="H88" s="182" t="s">
        <v>137</v>
      </c>
      <c r="I88" s="183"/>
    </row>
    <row r="89" spans="1:16" ht="20.5" hidden="1" x14ac:dyDescent="0.35">
      <c r="A89" s="144" t="s">
        <v>119</v>
      </c>
      <c r="B89" s="144"/>
      <c r="C89" s="144"/>
      <c r="D89" s="2" t="s">
        <v>4</v>
      </c>
      <c r="E89" s="17" t="s">
        <v>120</v>
      </c>
      <c r="F89" s="20" t="s">
        <v>121</v>
      </c>
      <c r="G89" s="2" t="s">
        <v>4</v>
      </c>
      <c r="H89" s="118" t="s">
        <v>99</v>
      </c>
      <c r="I89" s="118"/>
    </row>
    <row r="90" spans="1:16" ht="61.5" hidden="1" x14ac:dyDescent="0.35">
      <c r="A90" s="144" t="s">
        <v>122</v>
      </c>
      <c r="B90" s="144"/>
      <c r="C90" s="144"/>
      <c r="D90" s="2" t="s">
        <v>4</v>
      </c>
      <c r="E90" s="17" t="s">
        <v>123</v>
      </c>
      <c r="F90" s="20" t="s">
        <v>124</v>
      </c>
      <c r="G90" s="2" t="s">
        <v>4</v>
      </c>
      <c r="H90" s="118" t="s">
        <v>125</v>
      </c>
      <c r="I90" s="118"/>
    </row>
    <row r="91" spans="1:16" ht="20.5" hidden="1" x14ac:dyDescent="0.35">
      <c r="A91" s="144" t="s">
        <v>80</v>
      </c>
      <c r="B91" s="144"/>
      <c r="C91" s="144"/>
      <c r="D91" s="2" t="s">
        <v>4</v>
      </c>
      <c r="E91" s="17" t="s">
        <v>101</v>
      </c>
      <c r="F91" s="20" t="s">
        <v>79</v>
      </c>
      <c r="G91" s="2" t="s">
        <v>4</v>
      </c>
      <c r="H91" s="119" t="s">
        <v>101</v>
      </c>
      <c r="I91" s="121"/>
    </row>
    <row r="92" spans="1:16" ht="20.5" hidden="1" x14ac:dyDescent="0.35">
      <c r="A92" s="144" t="s">
        <v>126</v>
      </c>
      <c r="B92" s="144"/>
      <c r="C92" s="144"/>
      <c r="D92" s="2" t="s">
        <v>4</v>
      </c>
      <c r="E92" s="17" t="s">
        <v>100</v>
      </c>
      <c r="F92" s="20" t="s">
        <v>81</v>
      </c>
      <c r="G92" s="2" t="s">
        <v>4</v>
      </c>
      <c r="H92" s="118" t="s">
        <v>118</v>
      </c>
      <c r="I92" s="118"/>
    </row>
    <row r="93" spans="1:16" ht="20.5" hidden="1" x14ac:dyDescent="0.35">
      <c r="A93" s="144" t="s">
        <v>127</v>
      </c>
      <c r="B93" s="144"/>
      <c r="C93" s="144"/>
      <c r="D93" s="2" t="s">
        <v>4</v>
      </c>
      <c r="E93" s="18" t="s">
        <v>111</v>
      </c>
      <c r="F93" s="20" t="s">
        <v>128</v>
      </c>
      <c r="G93" s="2" t="s">
        <v>4</v>
      </c>
      <c r="H93" s="169" t="s">
        <v>111</v>
      </c>
      <c r="I93" s="169"/>
    </row>
    <row r="94" spans="1:16" ht="18" hidden="1" customHeight="1" x14ac:dyDescent="0.35">
      <c r="A94" s="170" t="s">
        <v>129</v>
      </c>
      <c r="B94" s="170"/>
      <c r="C94" s="170"/>
      <c r="D94" s="3" t="s">
        <v>4</v>
      </c>
      <c r="E94" s="10"/>
      <c r="F94" s="3" t="s">
        <v>129</v>
      </c>
      <c r="G94" s="3" t="s">
        <v>4</v>
      </c>
      <c r="H94" s="171" t="s">
        <v>111</v>
      </c>
      <c r="I94" s="172"/>
    </row>
    <row r="95" spans="1:16" ht="20.5" x14ac:dyDescent="0.35">
      <c r="A95" s="145" t="s">
        <v>76</v>
      </c>
      <c r="B95" s="146"/>
      <c r="C95" s="146"/>
      <c r="D95" s="146"/>
      <c r="E95" s="146"/>
      <c r="F95" s="146"/>
      <c r="G95" s="146"/>
      <c r="H95" s="146"/>
      <c r="I95" s="147"/>
    </row>
    <row r="96" spans="1:16" ht="20.5" x14ac:dyDescent="0.35">
      <c r="A96" s="113" t="s">
        <v>9</v>
      </c>
      <c r="B96" s="114"/>
      <c r="C96" s="114"/>
      <c r="D96" s="114"/>
      <c r="E96" s="114"/>
      <c r="F96" s="115"/>
      <c r="G96" s="2" t="s">
        <v>4</v>
      </c>
      <c r="H96" s="167">
        <v>7752.7</v>
      </c>
      <c r="I96" s="168"/>
    </row>
    <row r="97" spans="1:151 16227:16384" ht="20.5" x14ac:dyDescent="0.35">
      <c r="A97" s="113" t="s">
        <v>31</v>
      </c>
      <c r="B97" s="114"/>
      <c r="C97" s="114"/>
      <c r="D97" s="114"/>
      <c r="E97" s="114"/>
      <c r="F97" s="115"/>
      <c r="G97" s="2" t="s">
        <v>4</v>
      </c>
      <c r="H97" s="152">
        <v>15109.62</v>
      </c>
      <c r="I97" s="152"/>
    </row>
    <row r="98" spans="1:151 16227:16384" ht="20.5" x14ac:dyDescent="0.35">
      <c r="A98" s="113" t="s">
        <v>138</v>
      </c>
      <c r="B98" s="114"/>
      <c r="C98" s="114"/>
      <c r="D98" s="114"/>
      <c r="E98" s="114"/>
      <c r="F98" s="115"/>
      <c r="G98" s="2" t="s">
        <v>4</v>
      </c>
      <c r="H98" s="152">
        <f>H96*0.8</f>
        <v>6202.16</v>
      </c>
      <c r="I98" s="152"/>
    </row>
    <row r="99" spans="1:151 16227:16384" ht="20.5" x14ac:dyDescent="0.35">
      <c r="A99" s="150" t="s">
        <v>224</v>
      </c>
      <c r="B99" s="151"/>
      <c r="C99" s="151"/>
      <c r="D99" s="151"/>
      <c r="E99" s="151"/>
      <c r="F99" s="151"/>
      <c r="G99" s="151"/>
      <c r="H99" s="151"/>
      <c r="I99" s="87"/>
    </row>
    <row r="100" spans="1:151 16227:16384" s="11" customFormat="1" ht="40" x14ac:dyDescent="0.35">
      <c r="A100" s="75" t="s">
        <v>183</v>
      </c>
      <c r="B100" s="76"/>
      <c r="C100" s="75" t="s">
        <v>97</v>
      </c>
      <c r="D100" s="76"/>
      <c r="E100" s="51" t="s">
        <v>222</v>
      </c>
      <c r="F100" s="75" t="s">
        <v>182</v>
      </c>
      <c r="G100" s="76"/>
      <c r="H100" s="51" t="s">
        <v>181</v>
      </c>
      <c r="I100" s="51" t="s">
        <v>180</v>
      </c>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c r="XFD100" s="1"/>
    </row>
    <row r="101" spans="1:151 16227:16384" s="11" customFormat="1" ht="20.5" x14ac:dyDescent="0.35">
      <c r="A101" s="82" t="s">
        <v>249</v>
      </c>
      <c r="B101" s="83"/>
      <c r="C101" s="82" t="s">
        <v>97</v>
      </c>
      <c r="D101" s="83"/>
      <c r="E101" s="19" t="s">
        <v>222</v>
      </c>
      <c r="F101" s="82">
        <f>COUNT(F115:G116)</f>
        <v>2</v>
      </c>
      <c r="G101" s="83"/>
      <c r="H101" s="19">
        <f>SUM(F115:G116)</f>
        <v>3117.36204</v>
      </c>
      <c r="I101" s="19">
        <f>SUM(I115:I116)</f>
        <v>4831.9111620000003</v>
      </c>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c r="XFD101" s="1"/>
    </row>
    <row r="102" spans="1:151 16227:16384" s="11" customFormat="1" ht="20.5" x14ac:dyDescent="0.35">
      <c r="A102" s="82" t="s">
        <v>250</v>
      </c>
      <c r="B102" s="83"/>
      <c r="C102" s="82" t="s">
        <v>97</v>
      </c>
      <c r="D102" s="83"/>
      <c r="E102" s="19" t="s">
        <v>251</v>
      </c>
      <c r="F102" s="82">
        <f>COUNT(F118:G119)</f>
        <v>2</v>
      </c>
      <c r="G102" s="83"/>
      <c r="H102" s="19">
        <f>SUM(F118:G119)</f>
        <v>2177.1266399999995</v>
      </c>
      <c r="I102" s="19">
        <f>SUM(I118:I119)</f>
        <v>3374.5462919999995</v>
      </c>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c r="XFD102" s="1"/>
    </row>
    <row r="103" spans="1:151 16227:16384" s="11" customFormat="1" ht="20.5" x14ac:dyDescent="0.35">
      <c r="A103" s="88" t="s">
        <v>184</v>
      </c>
      <c r="B103" s="90"/>
      <c r="C103" s="88" t="s">
        <v>97</v>
      </c>
      <c r="D103" s="90"/>
      <c r="E103" s="62" t="s">
        <v>111</v>
      </c>
      <c r="F103" s="88">
        <f>SUM(F101:G102)</f>
        <v>4</v>
      </c>
      <c r="G103" s="90"/>
      <c r="H103" s="62">
        <f>SUM(H101:H102)</f>
        <v>5294.4886799999995</v>
      </c>
      <c r="I103" s="62">
        <f>SUM(I101:I102)</f>
        <v>8206.4574539999994</v>
      </c>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c r="XFD103" s="1"/>
    </row>
    <row r="104" spans="1:151 16227:16384" ht="20.5" x14ac:dyDescent="0.35">
      <c r="A104" s="150" t="s">
        <v>223</v>
      </c>
      <c r="B104" s="151"/>
      <c r="C104" s="151"/>
      <c r="D104" s="151"/>
      <c r="E104" s="151"/>
      <c r="F104" s="151"/>
      <c r="G104" s="151"/>
      <c r="H104" s="151"/>
      <c r="I104" s="87"/>
    </row>
    <row r="105" spans="1:151 16227:16384" s="11" customFormat="1" ht="40" x14ac:dyDescent="0.35">
      <c r="A105" s="75" t="s">
        <v>183</v>
      </c>
      <c r="B105" s="76"/>
      <c r="C105" s="75" t="s">
        <v>97</v>
      </c>
      <c r="D105" s="76"/>
      <c r="E105" s="51" t="s">
        <v>221</v>
      </c>
      <c r="F105" s="75" t="s">
        <v>182</v>
      </c>
      <c r="G105" s="76"/>
      <c r="H105" s="51" t="s">
        <v>181</v>
      </c>
      <c r="I105" s="51" t="s">
        <v>180</v>
      </c>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c r="XFD105" s="1"/>
    </row>
    <row r="106" spans="1:151 16227:16384" s="11" customFormat="1" ht="20.5" x14ac:dyDescent="0.35">
      <c r="A106" s="77" t="s">
        <v>213</v>
      </c>
      <c r="B106" s="78"/>
      <c r="C106" s="77" t="s">
        <v>97</v>
      </c>
      <c r="D106" s="78"/>
      <c r="E106" s="52" t="s">
        <v>221</v>
      </c>
      <c r="F106" s="77">
        <f>COUNT(F122:G124)+COUNT(F126:G130)+COUNT(F132:G136)*8+COUNT(F138:G140,F142)+COUNT(F144:G148)</f>
        <v>57</v>
      </c>
      <c r="G106" s="78"/>
      <c r="H106" s="52">
        <f>SUM(F122:G124)+SUM(F126:G130)+SUM(F132:G136)*8+SUM(F138:G140,F142)+SUM(F144:G148)</f>
        <v>31804.067880000002</v>
      </c>
      <c r="I106" s="52">
        <f>SUM(I122:I124)+SUM(I126:I130)+SUM(I132:I136)*8+SUM(I138:I140,I142)+SUM(I144:I148)</f>
        <v>49296.305214</v>
      </c>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c r="XFD106" s="1"/>
    </row>
    <row r="107" spans="1:151 16227:16384" s="11" customFormat="1" ht="20.5" x14ac:dyDescent="0.35">
      <c r="A107" s="77" t="s">
        <v>218</v>
      </c>
      <c r="B107" s="78"/>
      <c r="C107" s="77" t="s">
        <v>97</v>
      </c>
      <c r="D107" s="78"/>
      <c r="E107" s="52" t="s">
        <v>221</v>
      </c>
      <c r="F107" s="77">
        <f>COUNT(F153:G157)+COUNT(F159:G163)*8+COUNT(F167:G169)+COUNT(F171:G172)</f>
        <v>50</v>
      </c>
      <c r="G107" s="78"/>
      <c r="H107" s="52">
        <f>SUM(F153:G157)+SUM(F159:G163)*8+SUM(F167:G169)+SUM(F171:G172)</f>
        <v>27130.661999999997</v>
      </c>
      <c r="I107" s="52">
        <f>SUM(I153:I157)+SUM(I159:I163)*8+SUM(I167:I169)+SUM(I171:I172)</f>
        <v>42052.526100000003</v>
      </c>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c r="XFD107" s="1"/>
    </row>
    <row r="108" spans="1:151 16227:16384" s="11" customFormat="1" ht="20.5" x14ac:dyDescent="0.35">
      <c r="A108" s="75" t="s">
        <v>184</v>
      </c>
      <c r="B108" s="76"/>
      <c r="C108" s="75" t="s">
        <v>111</v>
      </c>
      <c r="D108" s="76"/>
      <c r="E108" s="51" t="s">
        <v>111</v>
      </c>
      <c r="F108" s="75">
        <f>SUM(F106:G107)</f>
        <v>107</v>
      </c>
      <c r="G108" s="76"/>
      <c r="H108" s="51">
        <f>SUM(H106:H107)</f>
        <v>58934.729879999999</v>
      </c>
      <c r="I108" s="51">
        <f>SUM(I106:I107)</f>
        <v>91348.83131400001</v>
      </c>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c r="XFD108" s="1"/>
    </row>
    <row r="109" spans="1:151 16227:16384" s="11" customFormat="1" ht="20.5" x14ac:dyDescent="0.35">
      <c r="A109" s="75" t="s">
        <v>184</v>
      </c>
      <c r="B109" s="76"/>
      <c r="C109" s="75" t="s">
        <v>111</v>
      </c>
      <c r="D109" s="76"/>
      <c r="E109" s="51" t="s">
        <v>111</v>
      </c>
      <c r="F109" s="75">
        <f>F103+F108</f>
        <v>111</v>
      </c>
      <c r="G109" s="76"/>
      <c r="H109" s="51">
        <f>H103+H108</f>
        <v>64229.218560000001</v>
      </c>
      <c r="I109" s="51">
        <f>I103+I108</f>
        <v>99555.288768000013</v>
      </c>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c r="XFD109" s="1"/>
    </row>
    <row r="110" spans="1:151 16227:16384" ht="20.5" x14ac:dyDescent="0.35">
      <c r="A110" s="85" t="s">
        <v>179</v>
      </c>
      <c r="B110" s="86"/>
      <c r="C110" s="86"/>
      <c r="D110" s="86"/>
      <c r="E110" s="86"/>
      <c r="F110" s="86"/>
      <c r="G110" s="86"/>
      <c r="H110" s="86"/>
      <c r="I110" s="87"/>
    </row>
    <row r="111" spans="1:151 16227:16384" ht="44.25" customHeight="1" x14ac:dyDescent="0.35">
      <c r="A111" s="84" t="s">
        <v>106</v>
      </c>
      <c r="B111" s="84"/>
      <c r="C111" s="84" t="s">
        <v>102</v>
      </c>
      <c r="D111" s="84"/>
      <c r="E111" s="84" t="s">
        <v>103</v>
      </c>
      <c r="F111" s="84" t="s">
        <v>104</v>
      </c>
      <c r="G111" s="84"/>
      <c r="H111" s="84" t="s">
        <v>105</v>
      </c>
      <c r="I111" s="33" t="s">
        <v>158</v>
      </c>
    </row>
    <row r="112" spans="1:151 16227:16384" s="11" customFormat="1" ht="20.5" x14ac:dyDescent="0.35">
      <c r="A112" s="84"/>
      <c r="B112" s="84"/>
      <c r="C112" s="84"/>
      <c r="D112" s="84"/>
      <c r="E112" s="84"/>
      <c r="F112" s="84"/>
      <c r="G112" s="84"/>
      <c r="H112" s="84"/>
      <c r="I112" s="34">
        <v>0.55000000000000004</v>
      </c>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c r="XFD112" s="1"/>
    </row>
    <row r="113" spans="1:151 16227:16384" s="11" customFormat="1" ht="20.5" x14ac:dyDescent="0.35">
      <c r="A113" s="101" t="s">
        <v>213</v>
      </c>
      <c r="B113" s="102"/>
      <c r="C113" s="102"/>
      <c r="D113" s="102"/>
      <c r="E113" s="102"/>
      <c r="F113" s="102"/>
      <c r="G113" s="102"/>
      <c r="H113" s="102"/>
      <c r="I113" s="103"/>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c r="XFD113" s="1"/>
    </row>
    <row r="114" spans="1:151 16227:16384" s="11" customFormat="1" ht="20.5" x14ac:dyDescent="0.35">
      <c r="A114" s="88" t="s">
        <v>235</v>
      </c>
      <c r="B114" s="89"/>
      <c r="C114" s="89"/>
      <c r="D114" s="89"/>
      <c r="E114" s="89"/>
      <c r="F114" s="89"/>
      <c r="G114" s="89"/>
      <c r="H114" s="89"/>
      <c r="I114" s="104"/>
      <c r="J114" s="1"/>
      <c r="K114" s="1"/>
      <c r="L114" s="82">
        <f>10.764</f>
        <v>10.763999999999999</v>
      </c>
      <c r="M114" s="83"/>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c r="XFD114" s="1"/>
    </row>
    <row r="115" spans="1:151 16227:16384" s="11" customFormat="1" ht="20.25" customHeight="1" x14ac:dyDescent="0.35">
      <c r="A115" s="91" t="str">
        <f>A114</f>
        <v>Ground Floor for Commercial &amp; Parking</v>
      </c>
      <c r="B115" s="92"/>
      <c r="C115" s="105">
        <v>1</v>
      </c>
      <c r="D115" s="105"/>
      <c r="E115" s="19" t="s">
        <v>234</v>
      </c>
      <c r="F115" s="82">
        <f>(88.14)*(10.764)</f>
        <v>948.73895999999991</v>
      </c>
      <c r="G115" s="83"/>
      <c r="H115" s="19">
        <v>0</v>
      </c>
      <c r="I115" s="19">
        <f>F115*(($I$112)+1)+H115</f>
        <v>1470.545388</v>
      </c>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c r="XFD115" s="1"/>
    </row>
    <row r="116" spans="1:151 16227:16384" s="11" customFormat="1" ht="41" x14ac:dyDescent="0.35">
      <c r="A116" s="95"/>
      <c r="B116" s="96"/>
      <c r="C116" s="105">
        <v>2</v>
      </c>
      <c r="D116" s="105"/>
      <c r="E116" s="19" t="s">
        <v>214</v>
      </c>
      <c r="F116" s="82">
        <f>(88.4+113.07)*(10.764)</f>
        <v>2168.6230799999998</v>
      </c>
      <c r="G116" s="83"/>
      <c r="H116" s="19">
        <v>0</v>
      </c>
      <c r="I116" s="19">
        <f>F116*(($I$112)+1)+H116</f>
        <v>3361.3657739999999</v>
      </c>
      <c r="J116" s="1"/>
      <c r="K116" s="1"/>
      <c r="L116" s="1">
        <f>4.63*4.34+5.575*6.769+1.65*3.4+1.56*1.5+5.5*1.08+2*(0.9*1.27)</f>
        <v>74.007374999999996</v>
      </c>
      <c r="M116" s="1">
        <f>6*4.34+6.945*10.22+3.3*1.97+1.74*1.4+0.9*2.2+2*(1.25*1.04)+3.2*4.8</f>
        <v>125.89490000000001</v>
      </c>
      <c r="N116" s="1">
        <f>M116+L116</f>
        <v>199.902275</v>
      </c>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c r="XFD116" s="1"/>
    </row>
    <row r="117" spans="1:151 16227:16384" s="11" customFormat="1" ht="20.5" x14ac:dyDescent="0.35">
      <c r="A117" s="88" t="s">
        <v>237</v>
      </c>
      <c r="B117" s="89"/>
      <c r="C117" s="89"/>
      <c r="D117" s="89"/>
      <c r="E117" s="89"/>
      <c r="F117" s="89"/>
      <c r="G117" s="89"/>
      <c r="H117" s="89"/>
      <c r="I117" s="104"/>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s="11" customFormat="1" ht="20.25" customHeight="1" x14ac:dyDescent="0.35">
      <c r="A118" s="91" t="str">
        <f>A117</f>
        <v>1st Floor for Commercial</v>
      </c>
      <c r="B118" s="92"/>
      <c r="C118" s="105">
        <v>1</v>
      </c>
      <c r="D118" s="105"/>
      <c r="E118" s="19" t="s">
        <v>236</v>
      </c>
      <c r="F118" s="82">
        <f>(104.26)*(10.764)</f>
        <v>1122.2546399999999</v>
      </c>
      <c r="G118" s="83"/>
      <c r="H118" s="19">
        <v>0</v>
      </c>
      <c r="I118" s="19">
        <f>F118*(($I$112)+1)+H118</f>
        <v>1739.4946919999998</v>
      </c>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1" customFormat="1" ht="20.5" x14ac:dyDescent="0.35">
      <c r="A119" s="93"/>
      <c r="B119" s="94"/>
      <c r="C119" s="105">
        <v>2</v>
      </c>
      <c r="D119" s="105"/>
      <c r="E119" s="19" t="s">
        <v>236</v>
      </c>
      <c r="F119" s="82">
        <f>(98)*(10.764)</f>
        <v>1054.8719999999998</v>
      </c>
      <c r="G119" s="83"/>
      <c r="H119" s="19">
        <v>0</v>
      </c>
      <c r="I119" s="19">
        <f>F119*(($I$112)+1)+H119</f>
        <v>1635.0515999999998</v>
      </c>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1" customFormat="1" ht="20.5" x14ac:dyDescent="0.35">
      <c r="A120" s="95"/>
      <c r="B120" s="96"/>
      <c r="C120" s="105" t="s">
        <v>111</v>
      </c>
      <c r="D120" s="105"/>
      <c r="E120" s="82" t="s">
        <v>238</v>
      </c>
      <c r="F120" s="100"/>
      <c r="G120" s="100"/>
      <c r="H120" s="100"/>
      <c r="I120" s="83"/>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s="11" customFormat="1" ht="20.5" x14ac:dyDescent="0.35">
      <c r="A121" s="88" t="s">
        <v>239</v>
      </c>
      <c r="B121" s="89"/>
      <c r="C121" s="89"/>
      <c r="D121" s="89"/>
      <c r="E121" s="89"/>
      <c r="F121" s="89"/>
      <c r="G121" s="89"/>
      <c r="H121" s="89"/>
      <c r="I121" s="90"/>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c r="XFD121" s="1"/>
    </row>
    <row r="122" spans="1:151 16227:16384" s="11" customFormat="1" ht="20.25" customHeight="1" x14ac:dyDescent="0.35">
      <c r="A122" s="91" t="str">
        <f>A121</f>
        <v>2nd Floor for Residential &amp; (Society Office, Entrance Loby)</v>
      </c>
      <c r="B122" s="92"/>
      <c r="C122" s="82">
        <v>3</v>
      </c>
      <c r="D122" s="83"/>
      <c r="E122" s="19" t="s">
        <v>215</v>
      </c>
      <c r="F122" s="82">
        <f>61.06*10.764</f>
        <v>657.24983999999995</v>
      </c>
      <c r="G122" s="83"/>
      <c r="H122" s="19">
        <v>0</v>
      </c>
      <c r="I122" s="19">
        <f>F122*(($I$112)+1)+H122</f>
        <v>1018.7372519999999</v>
      </c>
      <c r="J122" s="1"/>
      <c r="K122" s="1"/>
      <c r="L122" s="1"/>
      <c r="M122" s="1"/>
      <c r="N122" s="1"/>
      <c r="O122" s="1"/>
      <c r="P122" s="1"/>
      <c r="Q122" s="1"/>
      <c r="R122" s="1"/>
      <c r="S122" s="1"/>
      <c r="T122" s="1"/>
      <c r="U122" s="42" t="str">
        <f t="shared" ref="U122:U123" ca="1" si="0">V122&amp;""&amp;",..,"&amp;""&amp;W122</f>
        <v>201,..,201</v>
      </c>
      <c r="V122" s="42">
        <f ca="1">(SUMPRODUCT(MID(0&amp;(LEFT(A121,SUM(LEN(A121)-LEN(SUBSTITUTE(A121,{"0","1","2","3"},""))))), LARGE(INDEX(ISNUMBER(--MID((LEFT(A121,SUM(LEN(A121)-LEN(SUBSTITUTE(A121,{"0","1","2","3"},""))))), ROW(INDIRECT("1:"&amp;LEN((LEFT(A121,SUM(LEN(A121)-LEN(SUBSTITUTE(A121,{"0","1","2","3"},"")))))))), 1)) * ROW(INDIRECT("1:"&amp;LEN((LEFT(A121,SUM(LEN(A121)-LEN(SUBSTITUTE(A121,{"0","1","2","3"},"")))))))), 0), ROW(INDIRECT("1:"&amp;LEN((LEFT(A121,SUM(LEN(A121)-LEN(SUBSTITUTE(A121,{"0","1","2","3"},"")))))))))+1, 1) * 10^ROW(INDIRECT("1:"&amp;LEN((LEFT(A121,SUM(LEN(A121)-LEN(SUBSTITUTE(A121,{"0","1","2","3"},""))))))))/10))*100+1</f>
        <v>201</v>
      </c>
      <c r="W122" s="42">
        <f ca="1">(SUMPRODUCT(MID(0&amp;(--TRIM(RIGHT(SUBSTITUTE(LEFT(A121,_xlfn.AGGREGATE(16,6,FIND({0,1,2,3,4,5,6,7,8,9},A121,ROW(INDIRECT("1:"&amp;LEN(A121)))),1))," ",REPT(" ",LEN(A121))),LEN(A121)))), LARGE(INDEX(ISNUMBER(--MID((--TRIM(RIGHT(SUBSTITUTE(LEFT(A121,_xlfn.AGGREGATE(16,6,FIND({0,1,2,3,4,5,6,7,8,9},A121,ROW(INDIRECT("1:"&amp;LEN(A121)))),1))," ",REPT(" ",LEN(A121))),LEN(A121)))), ROW(INDIRECT("1:"&amp;LEN((--TRIM(RIGHT(SUBSTITUTE(LEFT(A121,_xlfn.AGGREGATE(16,6,FIND({0,1,2,3,4,5,6,7,8,9},A121,ROW(INDIRECT("1:"&amp;LEN(A121)))),1))," ",REPT(" ",LEN(A121))),LEN(A121))))))), 1)) * ROW(INDIRECT("1:"&amp;LEN((--TRIM(RIGHT(SUBSTITUTE(LEFT(A121,_xlfn.AGGREGATE(16,6,FIND({0,1,2,3,4,5,6,7,8,9},A121,ROW(INDIRECT("1:"&amp;LEN(A121)))),1))," ",REPT(" ",LEN(A121))),LEN(A121))))))), 0), ROW(INDIRECT("1:"&amp;LEN((--TRIM(RIGHT(SUBSTITUTE(LEFT(A121,_xlfn.AGGREGATE(16,6,FIND({0,1,2,3,4,5,6,7,8,9},A121,ROW(INDIRECT("1:"&amp;LEN(A121)))),1))," ",REPT(" ",LEN(A121))),LEN(A121))))))))+1, 1) * 10^ROW(INDIRECT("1:"&amp;LEN((--TRIM(RIGHT(SUBSTITUTE(LEFT(A121,_xlfn.AGGREGATE(16,6,FIND({0,1,2,3,4,5,6,7,8,9},A121,ROW(INDIRECT("1:"&amp;LEN(A121)))),1))," ",REPT(" ",LEN(A121))),LEN(A121)))))))/10))*100+1</f>
        <v>201</v>
      </c>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1" customFormat="1" ht="20.25" customHeight="1" x14ac:dyDescent="0.35">
      <c r="A123" s="93"/>
      <c r="B123" s="94"/>
      <c r="C123" s="82">
        <v>4</v>
      </c>
      <c r="D123" s="83"/>
      <c r="E123" s="19" t="s">
        <v>215</v>
      </c>
      <c r="F123" s="82">
        <f>61.06*10.764</f>
        <v>657.24983999999995</v>
      </c>
      <c r="G123" s="83"/>
      <c r="H123" s="19">
        <v>0</v>
      </c>
      <c r="I123" s="19">
        <f>F123*(($I$112)+1)+H123</f>
        <v>1018.7372519999999</v>
      </c>
      <c r="J123" s="1"/>
      <c r="K123" s="1"/>
      <c r="L123" s="1"/>
      <c r="M123" s="1"/>
      <c r="N123" s="1"/>
      <c r="O123" s="1"/>
      <c r="P123" s="1"/>
      <c r="Q123" s="1"/>
      <c r="R123" s="1"/>
      <c r="S123" s="1"/>
      <c r="T123" s="1"/>
      <c r="U123" s="42" t="str">
        <f t="shared" ca="1" si="0"/>
        <v>202,..,202</v>
      </c>
      <c r="V123" s="42">
        <f ca="1">V122+1</f>
        <v>202</v>
      </c>
      <c r="W123" s="42">
        <f ca="1">W122+1</f>
        <v>202</v>
      </c>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1" customFormat="1" ht="20.25" customHeight="1" x14ac:dyDescent="0.35">
      <c r="A124" s="95"/>
      <c r="B124" s="96"/>
      <c r="C124" s="82">
        <v>5</v>
      </c>
      <c r="D124" s="83"/>
      <c r="E124" s="19" t="s">
        <v>215</v>
      </c>
      <c r="F124" s="82">
        <f>56.23*10.764</f>
        <v>605.2597199999999</v>
      </c>
      <c r="G124" s="83"/>
      <c r="H124" s="19">
        <v>0</v>
      </c>
      <c r="I124" s="19">
        <f t="shared" ref="I124" si="1">F124*(($I$112)+1)+H124</f>
        <v>938.15256599999987</v>
      </c>
      <c r="J124" s="1"/>
      <c r="K124" s="1"/>
      <c r="L124" s="1"/>
      <c r="M124" s="1"/>
      <c r="N124" s="1"/>
      <c r="O124" s="1"/>
      <c r="P124" s="1"/>
      <c r="Q124" s="1"/>
      <c r="R124" s="1"/>
      <c r="S124" s="1"/>
      <c r="T124" s="1"/>
      <c r="U124" s="42" t="str">
        <f t="shared" ref="U124" ca="1" si="2">V124&amp;""&amp;",..,"&amp;""&amp;W124</f>
        <v>203,..,203</v>
      </c>
      <c r="V124" s="42">
        <f ca="1">V123+1</f>
        <v>203</v>
      </c>
      <c r="W124" s="42">
        <f ca="1">W123+1</f>
        <v>203</v>
      </c>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1" customFormat="1" ht="20.5" x14ac:dyDescent="0.35">
      <c r="A125" s="88" t="s">
        <v>216</v>
      </c>
      <c r="B125" s="89"/>
      <c r="C125" s="89"/>
      <c r="D125" s="89"/>
      <c r="E125" s="89"/>
      <c r="F125" s="89"/>
      <c r="G125" s="89"/>
      <c r="H125" s="89"/>
      <c r="I125" s="90"/>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1" customFormat="1" ht="20.25" customHeight="1" x14ac:dyDescent="0.35">
      <c r="A126" s="91" t="str">
        <f>A125</f>
        <v>3rd Floor</v>
      </c>
      <c r="B126" s="92"/>
      <c r="C126" s="82">
        <v>1</v>
      </c>
      <c r="D126" s="83"/>
      <c r="E126" s="19" t="s">
        <v>217</v>
      </c>
      <c r="F126" s="82">
        <f>(39.52+2.52)*10.764</f>
        <v>452.51856000000004</v>
      </c>
      <c r="G126" s="83"/>
      <c r="H126" s="19">
        <v>0</v>
      </c>
      <c r="I126" s="19">
        <f>F126*(($I$112)+1)+H126</f>
        <v>701.40376800000013</v>
      </c>
      <c r="J126" s="1"/>
      <c r="K126" s="1"/>
      <c r="L126" s="1"/>
      <c r="M126" s="1"/>
      <c r="N126" s="1"/>
      <c r="O126" s="1"/>
      <c r="P126" s="1"/>
      <c r="Q126" s="1"/>
      <c r="R126" s="1"/>
      <c r="S126" s="1"/>
      <c r="T126" s="1"/>
      <c r="U126" s="42" t="str">
        <f ca="1">V126&amp;""&amp;" to "&amp;""&amp;W126</f>
        <v>301 to 301</v>
      </c>
      <c r="V126" s="42">
        <f ca="1">(SUMPRODUCT(MID(0&amp;(LEFT(A125,SUM(LEN(A125)-LEN(SUBSTITUTE(A125,{"0","1","2","3"},""))))), LARGE(INDEX(ISNUMBER(--MID((LEFT(A125,SUM(LEN(A125)-LEN(SUBSTITUTE(A125,{"0","1","2","3"},""))))), ROW(INDIRECT("1:"&amp;LEN((LEFT(A125,SUM(LEN(A125)-LEN(SUBSTITUTE(A125,{"0","1","2","3"},"")))))))), 1)) * ROW(INDIRECT("1:"&amp;LEN((LEFT(A125,SUM(LEN(A125)-LEN(SUBSTITUTE(A125,{"0","1","2","3"},"")))))))), 0), ROW(INDIRECT("1:"&amp;LEN((LEFT(A125,SUM(LEN(A125)-LEN(SUBSTITUTE(A125,{"0","1","2","3"},"")))))))))+1, 1) * 10^ROW(INDIRECT("1:"&amp;LEN((LEFT(A125,SUM(LEN(A125)-LEN(SUBSTITUTE(A125,{"0","1","2","3"},""))))))))/10))*100+1</f>
        <v>301</v>
      </c>
      <c r="W126" s="42">
        <f ca="1">(SUMPRODUCT(MID(0&amp;(--TRIM(RIGHT(SUBSTITUTE(LEFT(A125,_xlfn.AGGREGATE(16,6,FIND({0,1,2,3,4,5,6,7,8,9},A125,ROW(INDIRECT("1:"&amp;LEN(A125)))),1))," ",REPT(" ",LEN(A125))),LEN(A125)))), LARGE(INDEX(ISNUMBER(--MID((--TRIM(RIGHT(SUBSTITUTE(LEFT(A125,_xlfn.AGGREGATE(16,6,FIND({0,1,2,3,4,5,6,7,8,9},A125,ROW(INDIRECT("1:"&amp;LEN(A125)))),1))," ",REPT(" ",LEN(A125))),LEN(A125)))), ROW(INDIRECT("1:"&amp;LEN((--TRIM(RIGHT(SUBSTITUTE(LEFT(A125,_xlfn.AGGREGATE(16,6,FIND({0,1,2,3,4,5,6,7,8,9},A125,ROW(INDIRECT("1:"&amp;LEN(A125)))),1))," ",REPT(" ",LEN(A125))),LEN(A125))))))), 1)) * ROW(INDIRECT("1:"&amp;LEN((--TRIM(RIGHT(SUBSTITUTE(LEFT(A125,_xlfn.AGGREGATE(16,6,FIND({0,1,2,3,4,5,6,7,8,9},A125,ROW(INDIRECT("1:"&amp;LEN(A125)))),1))," ",REPT(" ",LEN(A125))),LEN(A125))))))), 0), ROW(INDIRECT("1:"&amp;LEN((--TRIM(RIGHT(SUBSTITUTE(LEFT(A125,_xlfn.AGGREGATE(16,6,FIND({0,1,2,3,4,5,6,7,8,9},A125,ROW(INDIRECT("1:"&amp;LEN(A125)))),1))," ",REPT(" ",LEN(A125))),LEN(A125))))))))+1, 1) * 10^ROW(INDIRECT("1:"&amp;LEN((--TRIM(RIGHT(SUBSTITUTE(LEFT(A125,_xlfn.AGGREGATE(16,6,FIND({0,1,2,3,4,5,6,7,8,9},A125,ROW(INDIRECT("1:"&amp;LEN(A125)))),1))," ",REPT(" ",LEN(A125))),LEN(A125)))))))/10))*100+1</f>
        <v>301</v>
      </c>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11" customFormat="1" ht="20.25" customHeight="1" x14ac:dyDescent="0.35">
      <c r="A127" s="93"/>
      <c r="B127" s="94"/>
      <c r="C127" s="82">
        <v>2</v>
      </c>
      <c r="D127" s="83"/>
      <c r="E127" s="19" t="s">
        <v>217</v>
      </c>
      <c r="F127" s="82">
        <f>39.52*10.764</f>
        <v>425.39328</v>
      </c>
      <c r="G127" s="83"/>
      <c r="H127" s="19">
        <v>0</v>
      </c>
      <c r="I127" s="19">
        <f>F127*(($I$112)+1)+H127</f>
        <v>659.35958400000004</v>
      </c>
      <c r="J127" s="1"/>
      <c r="K127" s="1"/>
      <c r="L127" s="1"/>
      <c r="M127" s="1"/>
      <c r="N127" s="1"/>
      <c r="O127" s="1"/>
      <c r="P127" s="1"/>
      <c r="Q127" s="1"/>
      <c r="R127" s="1"/>
      <c r="S127" s="1"/>
      <c r="T127" s="1"/>
      <c r="U127" s="42" t="str">
        <f t="shared" ref="U127:U130" ca="1" si="3">V127&amp;""&amp;" to "&amp;""&amp;W127</f>
        <v>302 to 302</v>
      </c>
      <c r="V127" s="42">
        <f ca="1">V126+1</f>
        <v>302</v>
      </c>
      <c r="W127" s="42">
        <f ca="1">W126+1</f>
        <v>302</v>
      </c>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row r="128" spans="1:151 16227:16384" s="11" customFormat="1" ht="20.25" customHeight="1" x14ac:dyDescent="0.35">
      <c r="A128" s="93"/>
      <c r="B128" s="94"/>
      <c r="C128" s="82">
        <v>3</v>
      </c>
      <c r="D128" s="83"/>
      <c r="E128" s="19" t="s">
        <v>215</v>
      </c>
      <c r="F128" s="82">
        <f>61.23*10.764</f>
        <v>659.07971999999995</v>
      </c>
      <c r="G128" s="83"/>
      <c r="H128" s="19">
        <v>0</v>
      </c>
      <c r="I128" s="19">
        <f>F128*(($I$112)+1)+H128</f>
        <v>1021.5735659999999</v>
      </c>
      <c r="J128" s="1"/>
      <c r="K128" s="1"/>
      <c r="L128" s="1"/>
      <c r="M128" s="1"/>
      <c r="N128" s="1"/>
      <c r="O128" s="1"/>
      <c r="P128" s="1"/>
      <c r="Q128" s="1"/>
      <c r="R128" s="1"/>
      <c r="S128" s="1"/>
      <c r="T128" s="1"/>
      <c r="U128" s="42" t="str">
        <f t="shared" ca="1" si="3"/>
        <v>303 to 303</v>
      </c>
      <c r="V128" s="42">
        <f t="shared" ref="V128:V130" ca="1" si="4">V127+1</f>
        <v>303</v>
      </c>
      <c r="W128" s="42">
        <f t="shared" ref="W128:W130" ca="1" si="5">W127+1</f>
        <v>303</v>
      </c>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c r="XFD128" s="1"/>
    </row>
    <row r="129" spans="1:151 16227:16384" s="11" customFormat="1" ht="20.25" customHeight="1" x14ac:dyDescent="0.35">
      <c r="A129" s="93"/>
      <c r="B129" s="94"/>
      <c r="C129" s="82">
        <v>4</v>
      </c>
      <c r="D129" s="83"/>
      <c r="E129" s="19" t="s">
        <v>215</v>
      </c>
      <c r="F129" s="82">
        <f>61.23*10.764</f>
        <v>659.07971999999995</v>
      </c>
      <c r="G129" s="83"/>
      <c r="H129" s="19">
        <v>0</v>
      </c>
      <c r="I129" s="19">
        <f>F129*(($I$112)+1)+H129</f>
        <v>1021.5735659999999</v>
      </c>
      <c r="J129" s="1"/>
      <c r="K129" s="1" t="s">
        <v>228</v>
      </c>
      <c r="L129" s="1"/>
      <c r="M129" s="1"/>
      <c r="N129" s="1"/>
      <c r="O129" s="1"/>
      <c r="P129" s="1"/>
      <c r="Q129" s="1"/>
      <c r="R129" s="1"/>
      <c r="S129" s="1"/>
      <c r="T129" s="1"/>
      <c r="U129" s="42" t="str">
        <f t="shared" ca="1" si="3"/>
        <v>304 to 304</v>
      </c>
      <c r="V129" s="42">
        <f t="shared" ca="1" si="4"/>
        <v>304</v>
      </c>
      <c r="W129" s="42">
        <f t="shared" ca="1" si="5"/>
        <v>304</v>
      </c>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c r="XFD129" s="1"/>
    </row>
    <row r="130" spans="1:151 16227:16384" s="11" customFormat="1" ht="20.25" customHeight="1" x14ac:dyDescent="0.35">
      <c r="A130" s="95"/>
      <c r="B130" s="96"/>
      <c r="C130" s="82">
        <v>5</v>
      </c>
      <c r="D130" s="83"/>
      <c r="E130" s="19" t="s">
        <v>215</v>
      </c>
      <c r="F130" s="82">
        <f>56.23*10.764</f>
        <v>605.2597199999999</v>
      </c>
      <c r="G130" s="83"/>
      <c r="H130" s="19">
        <v>0</v>
      </c>
      <c r="I130" s="19">
        <f>F130*(($I$112)+1)+H130</f>
        <v>938.15256599999987</v>
      </c>
      <c r="J130" s="1"/>
      <c r="K130" s="1"/>
      <c r="L130" s="1"/>
      <c r="M130" s="1"/>
      <c r="N130" s="1"/>
      <c r="O130" s="1"/>
      <c r="P130" s="1"/>
      <c r="Q130" s="1"/>
      <c r="R130" s="1"/>
      <c r="S130" s="1"/>
      <c r="T130" s="1"/>
      <c r="U130" s="42" t="str">
        <f t="shared" ca="1" si="3"/>
        <v>305 to 305</v>
      </c>
      <c r="V130" s="42">
        <f t="shared" ca="1" si="4"/>
        <v>305</v>
      </c>
      <c r="W130" s="42">
        <f t="shared" ca="1" si="5"/>
        <v>305</v>
      </c>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7:16384" s="11" customFormat="1" ht="20.5" x14ac:dyDescent="0.35">
      <c r="A131" s="88" t="s">
        <v>241</v>
      </c>
      <c r="B131" s="89"/>
      <c r="C131" s="89"/>
      <c r="D131" s="89"/>
      <c r="E131" s="89"/>
      <c r="F131" s="89"/>
      <c r="G131" s="89"/>
      <c r="H131" s="89"/>
      <c r="I131" s="90"/>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c r="XFD131" s="1"/>
    </row>
    <row r="132" spans="1:151 16227:16384" s="11" customFormat="1" ht="20.25" customHeight="1" x14ac:dyDescent="0.35">
      <c r="A132" s="91" t="str">
        <f>A131</f>
        <v>4th to 7th, 9th to 12th Floor</v>
      </c>
      <c r="B132" s="92"/>
      <c r="C132" s="82">
        <v>1</v>
      </c>
      <c r="D132" s="83"/>
      <c r="E132" s="19" t="s">
        <v>217</v>
      </c>
      <c r="F132" s="82">
        <f>39.52*10.764</f>
        <v>425.39328</v>
      </c>
      <c r="G132" s="83"/>
      <c r="H132" s="19">
        <v>0</v>
      </c>
      <c r="I132" s="19">
        <f t="shared" ref="I132:I136" si="6">F132*(($I$112)+1)+H132</f>
        <v>659.35958400000004</v>
      </c>
      <c r="J132" s="1"/>
      <c r="K132" s="1"/>
      <c r="L132" s="1"/>
      <c r="M132" s="1"/>
      <c r="N132" s="1"/>
      <c r="O132" s="1"/>
      <c r="P132" s="1"/>
      <c r="Q132" s="1"/>
      <c r="R132" s="1"/>
      <c r="S132" s="1"/>
      <c r="T132" s="1"/>
      <c r="U132" s="42" t="str">
        <f ca="1">V132&amp;""&amp;" to "&amp;""&amp;W132</f>
        <v>401 to 1201</v>
      </c>
      <c r="V132" s="42">
        <f ca="1">(SUMPRODUCT(MID(0&amp;(LEFT(A131,SUM(LEN(A131)-LEN(SUBSTITUTE(A131,{"0","1","2","3"},""))))), LARGE(INDEX(ISNUMBER(--MID((LEFT(A131,SUM(LEN(A131)-LEN(SUBSTITUTE(A131,{"0","1","2","3"},""))))), ROW(INDIRECT("1:"&amp;LEN((LEFT(A131,SUM(LEN(A131)-LEN(SUBSTITUTE(A131,{"0","1","2","3"},"")))))))), 1)) * ROW(INDIRECT("1:"&amp;LEN((LEFT(A131,SUM(LEN(A131)-LEN(SUBSTITUTE(A131,{"0","1","2","3"},"")))))))), 0), ROW(INDIRECT("1:"&amp;LEN((LEFT(A131,SUM(LEN(A131)-LEN(SUBSTITUTE(A131,{"0","1","2","3"},"")))))))))+1, 1) * 10^ROW(INDIRECT("1:"&amp;LEN((LEFT(A131,SUM(LEN(A131)-LEN(SUBSTITUTE(A131,{"0","1","2","3"},""))))))))/10))*100+1</f>
        <v>401</v>
      </c>
      <c r="W132" s="42">
        <f ca="1">(SUMPRODUCT(MID(0&amp;(--TRIM(RIGHT(SUBSTITUTE(LEFT(A131,_xlfn.AGGREGATE(16,6,FIND({0,1,2,3,4,5,6,7,8,9},A131,ROW(INDIRECT("1:"&amp;LEN(A131)))),1))," ",REPT(" ",LEN(A131))),LEN(A131)))), LARGE(INDEX(ISNUMBER(--MID((--TRIM(RIGHT(SUBSTITUTE(LEFT(A131,_xlfn.AGGREGATE(16,6,FIND({0,1,2,3,4,5,6,7,8,9},A131,ROW(INDIRECT("1:"&amp;LEN(A131)))),1))," ",REPT(" ",LEN(A131))),LEN(A131)))), ROW(INDIRECT("1:"&amp;LEN((--TRIM(RIGHT(SUBSTITUTE(LEFT(A131,_xlfn.AGGREGATE(16,6,FIND({0,1,2,3,4,5,6,7,8,9},A131,ROW(INDIRECT("1:"&amp;LEN(A131)))),1))," ",REPT(" ",LEN(A131))),LEN(A131))))))), 1)) * ROW(INDIRECT("1:"&amp;LEN((--TRIM(RIGHT(SUBSTITUTE(LEFT(A131,_xlfn.AGGREGATE(16,6,FIND({0,1,2,3,4,5,6,7,8,9},A131,ROW(INDIRECT("1:"&amp;LEN(A131)))),1))," ",REPT(" ",LEN(A131))),LEN(A131))))))), 0), ROW(INDIRECT("1:"&amp;LEN((--TRIM(RIGHT(SUBSTITUTE(LEFT(A131,_xlfn.AGGREGATE(16,6,FIND({0,1,2,3,4,5,6,7,8,9},A131,ROW(INDIRECT("1:"&amp;LEN(A131)))),1))," ",REPT(" ",LEN(A131))),LEN(A131))))))))+1, 1) * 10^ROW(INDIRECT("1:"&amp;LEN((--TRIM(RIGHT(SUBSTITUTE(LEFT(A131,_xlfn.AGGREGATE(16,6,FIND({0,1,2,3,4,5,6,7,8,9},A131,ROW(INDIRECT("1:"&amp;LEN(A131)))),1))," ",REPT(" ",LEN(A131))),LEN(A131)))))))/10))*100+1</f>
        <v>1201</v>
      </c>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51 16227:16384" s="11" customFormat="1" ht="20.25" customHeight="1" x14ac:dyDescent="0.35">
      <c r="A133" s="93"/>
      <c r="B133" s="94"/>
      <c r="C133" s="82">
        <v>2</v>
      </c>
      <c r="D133" s="83"/>
      <c r="E133" s="19" t="s">
        <v>217</v>
      </c>
      <c r="F133" s="82">
        <f>39.52*10.764</f>
        <v>425.39328</v>
      </c>
      <c r="G133" s="83"/>
      <c r="H133" s="19">
        <v>0</v>
      </c>
      <c r="I133" s="19">
        <f t="shared" si="6"/>
        <v>659.35958400000004</v>
      </c>
      <c r="J133" s="1"/>
      <c r="K133" s="1"/>
      <c r="L133" s="1"/>
      <c r="M133" s="1"/>
      <c r="N133" s="1"/>
      <c r="O133" s="1"/>
      <c r="P133" s="1"/>
      <c r="Q133" s="1"/>
      <c r="R133" s="1"/>
      <c r="S133" s="1"/>
      <c r="T133" s="1"/>
      <c r="U133" s="42" t="str">
        <f t="shared" ref="U133:U136" ca="1" si="7">V133&amp;""&amp;" to "&amp;""&amp;W133</f>
        <v>402 to 1202</v>
      </c>
      <c r="V133" s="42">
        <f ca="1">V132+1</f>
        <v>402</v>
      </c>
      <c r="W133" s="42">
        <f ca="1">W132+1</f>
        <v>1202</v>
      </c>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1" customFormat="1" ht="20.25" customHeight="1" x14ac:dyDescent="0.35">
      <c r="A134" s="93"/>
      <c r="B134" s="94"/>
      <c r="C134" s="82">
        <v>3</v>
      </c>
      <c r="D134" s="83"/>
      <c r="E134" s="19" t="s">
        <v>215</v>
      </c>
      <c r="F134" s="82">
        <f>61.23*10.764</f>
        <v>659.07971999999995</v>
      </c>
      <c r="G134" s="83"/>
      <c r="H134" s="19">
        <v>0</v>
      </c>
      <c r="I134" s="19">
        <f t="shared" si="6"/>
        <v>1021.5735659999999</v>
      </c>
      <c r="J134" s="1"/>
      <c r="K134" s="1"/>
      <c r="L134" s="1"/>
      <c r="M134" s="1"/>
      <c r="N134" s="1"/>
      <c r="O134" s="1"/>
      <c r="P134" s="1"/>
      <c r="Q134" s="1"/>
      <c r="R134" s="1"/>
      <c r="S134" s="1"/>
      <c r="T134" s="1"/>
      <c r="U134" s="42" t="str">
        <f t="shared" ca="1" si="7"/>
        <v>403 to 1203</v>
      </c>
      <c r="V134" s="42">
        <f t="shared" ref="V134:W136" ca="1" si="8">V133+1</f>
        <v>403</v>
      </c>
      <c r="W134" s="42">
        <f t="shared" ca="1" si="8"/>
        <v>1203</v>
      </c>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1" customFormat="1" ht="20.25" customHeight="1" x14ac:dyDescent="0.35">
      <c r="A135" s="93"/>
      <c r="B135" s="94"/>
      <c r="C135" s="82">
        <v>4</v>
      </c>
      <c r="D135" s="83"/>
      <c r="E135" s="19" t="s">
        <v>215</v>
      </c>
      <c r="F135" s="82">
        <f>61.23*10.764</f>
        <v>659.07971999999995</v>
      </c>
      <c r="G135" s="83"/>
      <c r="H135" s="19">
        <v>0</v>
      </c>
      <c r="I135" s="19">
        <f t="shared" si="6"/>
        <v>1021.5735659999999</v>
      </c>
      <c r="J135" s="1"/>
      <c r="K135" s="1"/>
      <c r="L135" s="1"/>
      <c r="M135" s="1"/>
      <c r="N135" s="1"/>
      <c r="O135" s="1"/>
      <c r="P135" s="1"/>
      <c r="Q135" s="1"/>
      <c r="R135" s="1"/>
      <c r="S135" s="1"/>
      <c r="T135" s="1"/>
      <c r="U135" s="42" t="str">
        <f t="shared" ca="1" si="7"/>
        <v>404 to 1204</v>
      </c>
      <c r="V135" s="42">
        <f t="shared" ca="1" si="8"/>
        <v>404</v>
      </c>
      <c r="W135" s="42">
        <f t="shared" ca="1" si="8"/>
        <v>1204</v>
      </c>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1" customFormat="1" ht="20.25" customHeight="1" x14ac:dyDescent="0.35">
      <c r="A136" s="95"/>
      <c r="B136" s="96"/>
      <c r="C136" s="82">
        <v>5</v>
      </c>
      <c r="D136" s="83"/>
      <c r="E136" s="19" t="s">
        <v>215</v>
      </c>
      <c r="F136" s="82">
        <f>56.23*10.764</f>
        <v>605.2597199999999</v>
      </c>
      <c r="G136" s="83"/>
      <c r="H136" s="19">
        <v>0</v>
      </c>
      <c r="I136" s="19">
        <f t="shared" si="6"/>
        <v>938.15256599999987</v>
      </c>
      <c r="J136" s="1"/>
      <c r="K136" s="1"/>
      <c r="L136" s="1"/>
      <c r="M136" s="1"/>
      <c r="N136" s="1"/>
      <c r="O136" s="1"/>
      <c r="P136" s="1"/>
      <c r="Q136" s="1"/>
      <c r="R136" s="1"/>
      <c r="S136" s="1"/>
      <c r="T136" s="1"/>
      <c r="U136" s="42" t="str">
        <f t="shared" ca="1" si="7"/>
        <v>405 to 1205</v>
      </c>
      <c r="V136" s="42">
        <f t="shared" ca="1" si="8"/>
        <v>405</v>
      </c>
      <c r="W136" s="42">
        <f t="shared" ca="1" si="8"/>
        <v>1205</v>
      </c>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1" customFormat="1" ht="20.5" x14ac:dyDescent="0.35">
      <c r="A137" s="88" t="s">
        <v>242</v>
      </c>
      <c r="B137" s="89"/>
      <c r="C137" s="89"/>
      <c r="D137" s="89"/>
      <c r="E137" s="89"/>
      <c r="F137" s="89"/>
      <c r="G137" s="89"/>
      <c r="H137" s="89"/>
      <c r="I137" s="90"/>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1" customFormat="1" ht="20.25" customHeight="1" x14ac:dyDescent="0.35">
      <c r="A138" s="91" t="str">
        <f>A137</f>
        <v>8th Floor (Part Refuge Area)</v>
      </c>
      <c r="B138" s="92"/>
      <c r="C138" s="82">
        <v>1</v>
      </c>
      <c r="D138" s="83"/>
      <c r="E138" s="19" t="s">
        <v>217</v>
      </c>
      <c r="F138" s="82">
        <f>39.52*10.764</f>
        <v>425.39328</v>
      </c>
      <c r="G138" s="83"/>
      <c r="H138" s="19">
        <v>0</v>
      </c>
      <c r="I138" s="19">
        <f>F138*(($I$112)+1)+H138</f>
        <v>659.35958400000004</v>
      </c>
      <c r="J138" s="1"/>
      <c r="K138" s="1"/>
      <c r="L138" s="1"/>
      <c r="M138" s="1"/>
      <c r="N138" s="1"/>
      <c r="O138" s="1"/>
      <c r="P138" s="1"/>
      <c r="Q138" s="1"/>
      <c r="R138" s="1"/>
      <c r="S138" s="1"/>
      <c r="T138" s="1"/>
      <c r="U138" s="42" t="e">
        <f ca="1">V138&amp;""&amp;" to "&amp;""&amp;W138</f>
        <v>#REF!</v>
      </c>
      <c r="V138" s="42" t="e">
        <f ca="1">(SUMPRODUCT(MID(0&amp;(LEFT(A137,SUM(LEN(A137)-LEN(SUBSTITUTE(A137,{"0","1","2","3"},""))))), LARGE(INDEX(ISNUMBER(--MID((LEFT(A137,SUM(LEN(A137)-LEN(SUBSTITUTE(A137,{"0","1","2","3"},""))))), ROW(INDIRECT("1:"&amp;LEN((LEFT(A137,SUM(LEN(A137)-LEN(SUBSTITUTE(A137,{"0","1","2","3"},"")))))))), 1)) * ROW(INDIRECT("1:"&amp;LEN((LEFT(A137,SUM(LEN(A137)-LEN(SUBSTITUTE(A137,{"0","1","2","3"},"")))))))), 0), ROW(INDIRECT("1:"&amp;LEN((LEFT(A137,SUM(LEN(A137)-LEN(SUBSTITUTE(A137,{"0","1","2","3"},"")))))))))+1, 1) * 10^ROW(INDIRECT("1:"&amp;LEN((LEFT(A137,SUM(LEN(A137)-LEN(SUBSTITUTE(A137,{"0","1","2","3"},""))))))))/10))*100+1</f>
        <v>#REF!</v>
      </c>
      <c r="W138" s="42">
        <f ca="1">(SUMPRODUCT(MID(0&amp;(--TRIM(RIGHT(SUBSTITUTE(LEFT(A137,_xlfn.AGGREGATE(16,6,FIND({0,1,2,3,4,5,6,7,8,9},A137,ROW(INDIRECT("1:"&amp;LEN(A137)))),1))," ",REPT(" ",LEN(A137))),LEN(A137)))), LARGE(INDEX(ISNUMBER(--MID((--TRIM(RIGHT(SUBSTITUTE(LEFT(A137,_xlfn.AGGREGATE(16,6,FIND({0,1,2,3,4,5,6,7,8,9},A137,ROW(INDIRECT("1:"&amp;LEN(A137)))),1))," ",REPT(" ",LEN(A137))),LEN(A137)))), ROW(INDIRECT("1:"&amp;LEN((--TRIM(RIGHT(SUBSTITUTE(LEFT(A137,_xlfn.AGGREGATE(16,6,FIND({0,1,2,3,4,5,6,7,8,9},A137,ROW(INDIRECT("1:"&amp;LEN(A137)))),1))," ",REPT(" ",LEN(A137))),LEN(A137))))))), 1)) * ROW(INDIRECT("1:"&amp;LEN((--TRIM(RIGHT(SUBSTITUTE(LEFT(A137,_xlfn.AGGREGATE(16,6,FIND({0,1,2,3,4,5,6,7,8,9},A137,ROW(INDIRECT("1:"&amp;LEN(A137)))),1))," ",REPT(" ",LEN(A137))),LEN(A137))))))), 0), ROW(INDIRECT("1:"&amp;LEN((--TRIM(RIGHT(SUBSTITUTE(LEFT(A137,_xlfn.AGGREGATE(16,6,FIND({0,1,2,3,4,5,6,7,8,9},A137,ROW(INDIRECT("1:"&amp;LEN(A137)))),1))," ",REPT(" ",LEN(A137))),LEN(A137))))))))+1, 1) * 10^ROW(INDIRECT("1:"&amp;LEN((--TRIM(RIGHT(SUBSTITUTE(LEFT(A137,_xlfn.AGGREGATE(16,6,FIND({0,1,2,3,4,5,6,7,8,9},A137,ROW(INDIRECT("1:"&amp;LEN(A137)))),1))," ",REPT(" ",LEN(A137))),LEN(A137)))))))/10))*100+1</f>
        <v>801</v>
      </c>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1" customFormat="1" ht="20.25" customHeight="1" x14ac:dyDescent="0.35">
      <c r="A139" s="93"/>
      <c r="B139" s="94"/>
      <c r="C139" s="82">
        <v>2</v>
      </c>
      <c r="D139" s="83"/>
      <c r="E139" s="19" t="s">
        <v>217</v>
      </c>
      <c r="F139" s="82">
        <f>39.52*10.764</f>
        <v>425.39328</v>
      </c>
      <c r="G139" s="83"/>
      <c r="H139" s="19">
        <v>0</v>
      </c>
      <c r="I139" s="19">
        <f>F139*(($I$112)+1)+H139</f>
        <v>659.35958400000004</v>
      </c>
      <c r="J139" s="1"/>
      <c r="K139" s="1"/>
      <c r="L139" s="1"/>
      <c r="M139" s="1"/>
      <c r="N139" s="1"/>
      <c r="O139" s="1"/>
      <c r="P139" s="1"/>
      <c r="Q139" s="1"/>
      <c r="R139" s="1"/>
      <c r="S139" s="1"/>
      <c r="T139" s="1"/>
      <c r="U139" s="42" t="e">
        <f t="shared" ref="U139:U142" ca="1" si="9">V139&amp;""&amp;" to "&amp;""&amp;W139</f>
        <v>#REF!</v>
      </c>
      <c r="V139" s="42" t="e">
        <f ca="1">V138+1</f>
        <v>#REF!</v>
      </c>
      <c r="W139" s="42">
        <f ca="1">W138+1</f>
        <v>802</v>
      </c>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1" customFormat="1" ht="20.25" customHeight="1" x14ac:dyDescent="0.35">
      <c r="A140" s="93"/>
      <c r="B140" s="94"/>
      <c r="C140" s="82">
        <v>3</v>
      </c>
      <c r="D140" s="83"/>
      <c r="E140" s="19" t="s">
        <v>215</v>
      </c>
      <c r="F140" s="82">
        <f>61.23*10.764</f>
        <v>659.07971999999995</v>
      </c>
      <c r="G140" s="83"/>
      <c r="H140" s="19">
        <v>0</v>
      </c>
      <c r="I140" s="19">
        <f>F140*(($I$112)+1)+H140</f>
        <v>1021.5735659999999</v>
      </c>
      <c r="J140" s="1"/>
      <c r="K140" s="1"/>
      <c r="L140" s="1"/>
      <c r="M140" s="1"/>
      <c r="N140" s="1"/>
      <c r="O140" s="1"/>
      <c r="P140" s="1"/>
      <c r="Q140" s="1"/>
      <c r="R140" s="1"/>
      <c r="S140" s="1"/>
      <c r="T140" s="1"/>
      <c r="U140" s="42" t="e">
        <f t="shared" ca="1" si="9"/>
        <v>#REF!</v>
      </c>
      <c r="V140" s="42" t="e">
        <f t="shared" ref="V140:W140" ca="1" si="10">V139+1</f>
        <v>#REF!</v>
      </c>
      <c r="W140" s="42">
        <f t="shared" ca="1" si="10"/>
        <v>803</v>
      </c>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1" customFormat="1" ht="20.25" customHeight="1" x14ac:dyDescent="0.35">
      <c r="A141" s="93"/>
      <c r="B141" s="94"/>
      <c r="C141" s="82">
        <v>4</v>
      </c>
      <c r="D141" s="83"/>
      <c r="E141" s="82" t="s">
        <v>243</v>
      </c>
      <c r="F141" s="100"/>
      <c r="G141" s="100"/>
      <c r="H141" s="100"/>
      <c r="I141" s="83"/>
      <c r="J141" s="1"/>
      <c r="K141" s="1"/>
      <c r="L141" s="1"/>
      <c r="M141" s="1"/>
      <c r="N141" s="1"/>
      <c r="O141" s="1"/>
      <c r="P141" s="1"/>
      <c r="Q141" s="1"/>
      <c r="R141" s="1"/>
      <c r="S141" s="1"/>
      <c r="T141" s="1"/>
      <c r="U141" s="42" t="e">
        <f t="shared" ca="1" si="9"/>
        <v>#REF!</v>
      </c>
      <c r="V141" s="42" t="e">
        <f t="shared" ref="V141:W141" ca="1" si="11">V140+1</f>
        <v>#REF!</v>
      </c>
      <c r="W141" s="42">
        <f t="shared" ca="1" si="11"/>
        <v>804</v>
      </c>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1" customFormat="1" ht="20.25" customHeight="1" x14ac:dyDescent="0.35">
      <c r="A142" s="95"/>
      <c r="B142" s="96"/>
      <c r="C142" s="82">
        <v>5</v>
      </c>
      <c r="D142" s="83"/>
      <c r="E142" s="19" t="s">
        <v>215</v>
      </c>
      <c r="F142" s="82">
        <f>56.23*10.764</f>
        <v>605.2597199999999</v>
      </c>
      <c r="G142" s="83"/>
      <c r="H142" s="19">
        <v>0</v>
      </c>
      <c r="I142" s="19">
        <f>F142*(($I$112)+1)+H142</f>
        <v>938.15256599999987</v>
      </c>
      <c r="J142" s="1"/>
      <c r="K142" s="1"/>
      <c r="L142" s="1"/>
      <c r="M142" s="1"/>
      <c r="N142" s="1"/>
      <c r="O142" s="1"/>
      <c r="P142" s="1"/>
      <c r="Q142" s="1"/>
      <c r="R142" s="1"/>
      <c r="S142" s="1"/>
      <c r="T142" s="1"/>
      <c r="U142" s="42" t="e">
        <f t="shared" ca="1" si="9"/>
        <v>#REF!</v>
      </c>
      <c r="V142" s="42" t="e">
        <f t="shared" ref="V142:W142" ca="1" si="12">V141+1</f>
        <v>#REF!</v>
      </c>
      <c r="W142" s="42">
        <f t="shared" ca="1" si="12"/>
        <v>805</v>
      </c>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1" customFormat="1" ht="20.5" x14ac:dyDescent="0.35">
      <c r="A143" s="88" t="s">
        <v>244</v>
      </c>
      <c r="B143" s="89"/>
      <c r="C143" s="89"/>
      <c r="D143" s="89"/>
      <c r="E143" s="89"/>
      <c r="F143" s="89"/>
      <c r="G143" s="89"/>
      <c r="H143" s="89"/>
      <c r="I143" s="90"/>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1" customFormat="1" ht="20.25" customHeight="1" x14ac:dyDescent="0.35">
      <c r="A144" s="91" t="str">
        <f>A143</f>
        <v>13th Floor</v>
      </c>
      <c r="B144" s="92"/>
      <c r="C144" s="82">
        <v>1</v>
      </c>
      <c r="D144" s="83"/>
      <c r="E144" s="19" t="s">
        <v>217</v>
      </c>
      <c r="F144" s="82">
        <f>39.52*10.764</f>
        <v>425.39328</v>
      </c>
      <c r="G144" s="83"/>
      <c r="H144" s="19">
        <v>0</v>
      </c>
      <c r="I144" s="19">
        <f t="shared" ref="I144:I148" si="13">F144*(($I$112)+1)+H144</f>
        <v>659.35958400000004</v>
      </c>
      <c r="J144" s="1"/>
      <c r="K144" s="1"/>
      <c r="L144" s="1"/>
      <c r="M144" s="1"/>
      <c r="N144" s="1"/>
      <c r="O144" s="1"/>
      <c r="P144" s="1"/>
      <c r="Q144" s="1"/>
      <c r="R144" s="1"/>
      <c r="S144" s="1"/>
      <c r="T144" s="1"/>
      <c r="U144" s="42" t="str">
        <f ca="1">V144&amp;""&amp;" to "&amp;""&amp;W144</f>
        <v>1301 to 1301</v>
      </c>
      <c r="V144" s="42">
        <f ca="1">(SUMPRODUCT(MID(0&amp;(LEFT(A143,SUM(LEN(A143)-LEN(SUBSTITUTE(A143,{"0","1","2","3"},""))))), LARGE(INDEX(ISNUMBER(--MID((LEFT(A143,SUM(LEN(A143)-LEN(SUBSTITUTE(A143,{"0","1","2","3"},""))))), ROW(INDIRECT("1:"&amp;LEN((LEFT(A143,SUM(LEN(A143)-LEN(SUBSTITUTE(A143,{"0","1","2","3"},"")))))))), 1)) * ROW(INDIRECT("1:"&amp;LEN((LEFT(A143,SUM(LEN(A143)-LEN(SUBSTITUTE(A143,{"0","1","2","3"},"")))))))), 0), ROW(INDIRECT("1:"&amp;LEN((LEFT(A143,SUM(LEN(A143)-LEN(SUBSTITUTE(A143,{"0","1","2","3"},"")))))))))+1, 1) * 10^ROW(INDIRECT("1:"&amp;LEN((LEFT(A143,SUM(LEN(A143)-LEN(SUBSTITUTE(A143,{"0","1","2","3"},""))))))))/10))*100+1</f>
        <v>1301</v>
      </c>
      <c r="W144" s="42">
        <f ca="1">(SUMPRODUCT(MID(0&amp;(--TRIM(RIGHT(SUBSTITUTE(LEFT(A143,_xlfn.AGGREGATE(16,6,FIND({0,1,2,3,4,5,6,7,8,9},A143,ROW(INDIRECT("1:"&amp;LEN(A143)))),1))," ",REPT(" ",LEN(A143))),LEN(A143)))), LARGE(INDEX(ISNUMBER(--MID((--TRIM(RIGHT(SUBSTITUTE(LEFT(A143,_xlfn.AGGREGATE(16,6,FIND({0,1,2,3,4,5,6,7,8,9},A143,ROW(INDIRECT("1:"&amp;LEN(A143)))),1))," ",REPT(" ",LEN(A143))),LEN(A143)))), ROW(INDIRECT("1:"&amp;LEN((--TRIM(RIGHT(SUBSTITUTE(LEFT(A143,_xlfn.AGGREGATE(16,6,FIND({0,1,2,3,4,5,6,7,8,9},A143,ROW(INDIRECT("1:"&amp;LEN(A143)))),1))," ",REPT(" ",LEN(A143))),LEN(A143))))))), 1)) * ROW(INDIRECT("1:"&amp;LEN((--TRIM(RIGHT(SUBSTITUTE(LEFT(A143,_xlfn.AGGREGATE(16,6,FIND({0,1,2,3,4,5,6,7,8,9},A143,ROW(INDIRECT("1:"&amp;LEN(A143)))),1))," ",REPT(" ",LEN(A143))),LEN(A143))))))), 0), ROW(INDIRECT("1:"&amp;LEN((--TRIM(RIGHT(SUBSTITUTE(LEFT(A143,_xlfn.AGGREGATE(16,6,FIND({0,1,2,3,4,5,6,7,8,9},A143,ROW(INDIRECT("1:"&amp;LEN(A143)))),1))," ",REPT(" ",LEN(A143))),LEN(A143))))))))+1, 1) * 10^ROW(INDIRECT("1:"&amp;LEN((--TRIM(RIGHT(SUBSTITUTE(LEFT(A143,_xlfn.AGGREGATE(16,6,FIND({0,1,2,3,4,5,6,7,8,9},A143,ROW(INDIRECT("1:"&amp;LEN(A143)))),1))," ",REPT(" ",LEN(A143))),LEN(A143)))))))/10))*100+1</f>
        <v>1301</v>
      </c>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0.25" customHeight="1" x14ac:dyDescent="0.35">
      <c r="A145" s="93"/>
      <c r="B145" s="94"/>
      <c r="C145" s="82">
        <v>2</v>
      </c>
      <c r="D145" s="83"/>
      <c r="E145" s="19" t="s">
        <v>217</v>
      </c>
      <c r="F145" s="82">
        <f>39.52*10.764</f>
        <v>425.39328</v>
      </c>
      <c r="G145" s="83"/>
      <c r="H145" s="19">
        <v>0</v>
      </c>
      <c r="I145" s="19">
        <f t="shared" si="13"/>
        <v>659.35958400000004</v>
      </c>
      <c r="J145" s="1"/>
      <c r="K145" s="1"/>
      <c r="L145" s="1"/>
      <c r="M145" s="1"/>
      <c r="N145" s="1"/>
      <c r="O145" s="1"/>
      <c r="P145" s="1"/>
      <c r="Q145" s="1"/>
      <c r="R145" s="1"/>
      <c r="S145" s="1"/>
      <c r="T145" s="1"/>
      <c r="U145" s="42" t="str">
        <f t="shared" ref="U145:U148" ca="1" si="14">V145&amp;""&amp;" to "&amp;""&amp;W145</f>
        <v>1302 to 1302</v>
      </c>
      <c r="V145" s="42">
        <f ca="1">V144+1</f>
        <v>1302</v>
      </c>
      <c r="W145" s="42">
        <f ca="1">W144+1</f>
        <v>1302</v>
      </c>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0.25" customHeight="1" x14ac:dyDescent="0.35">
      <c r="A146" s="93"/>
      <c r="B146" s="94"/>
      <c r="C146" s="82">
        <v>3</v>
      </c>
      <c r="D146" s="83"/>
      <c r="E146" s="19" t="s">
        <v>215</v>
      </c>
      <c r="F146" s="82">
        <f>61.23*10.764</f>
        <v>659.07971999999995</v>
      </c>
      <c r="G146" s="83"/>
      <c r="H146" s="19">
        <v>0</v>
      </c>
      <c r="I146" s="19">
        <f t="shared" si="13"/>
        <v>1021.5735659999999</v>
      </c>
      <c r="J146" s="1"/>
      <c r="K146" s="1"/>
      <c r="L146" s="1"/>
      <c r="M146" s="1"/>
      <c r="N146" s="1"/>
      <c r="O146" s="1"/>
      <c r="P146" s="1"/>
      <c r="Q146" s="1"/>
      <c r="R146" s="1"/>
      <c r="S146" s="1"/>
      <c r="T146" s="1"/>
      <c r="U146" s="42" t="str">
        <f t="shared" ca="1" si="14"/>
        <v>1303 to 1303</v>
      </c>
      <c r="V146" s="42">
        <f t="shared" ref="V146:W146" ca="1" si="15">V145+1</f>
        <v>1303</v>
      </c>
      <c r="W146" s="42">
        <f t="shared" ca="1" si="15"/>
        <v>1303</v>
      </c>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20.25" customHeight="1" x14ac:dyDescent="0.35">
      <c r="A147" s="93"/>
      <c r="B147" s="94"/>
      <c r="C147" s="82">
        <v>4</v>
      </c>
      <c r="D147" s="83"/>
      <c r="E147" s="19" t="s">
        <v>215</v>
      </c>
      <c r="F147" s="82">
        <f>61.23*10.764</f>
        <v>659.07971999999995</v>
      </c>
      <c r="G147" s="83"/>
      <c r="H147" s="19">
        <v>0</v>
      </c>
      <c r="I147" s="19">
        <f t="shared" si="13"/>
        <v>1021.5735659999999</v>
      </c>
      <c r="J147" s="1"/>
      <c r="K147" s="1"/>
      <c r="L147" s="1"/>
      <c r="M147" s="1"/>
      <c r="N147" s="1"/>
      <c r="O147" s="1"/>
      <c r="P147" s="1"/>
      <c r="Q147" s="1"/>
      <c r="R147" s="1"/>
      <c r="S147" s="1"/>
      <c r="T147" s="1"/>
      <c r="U147" s="42" t="str">
        <f t="shared" ca="1" si="14"/>
        <v>1304 to 1304</v>
      </c>
      <c r="V147" s="42">
        <f t="shared" ref="V147:W147" ca="1" si="16">V146+1</f>
        <v>1304</v>
      </c>
      <c r="W147" s="42">
        <f t="shared" ca="1" si="16"/>
        <v>1304</v>
      </c>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0.25" customHeight="1" x14ac:dyDescent="0.35">
      <c r="A148" s="95"/>
      <c r="B148" s="96"/>
      <c r="C148" s="82">
        <v>5</v>
      </c>
      <c r="D148" s="83"/>
      <c r="E148" s="19" t="s">
        <v>215</v>
      </c>
      <c r="F148" s="82">
        <f>56.23*10.764</f>
        <v>605.2597199999999</v>
      </c>
      <c r="G148" s="83"/>
      <c r="H148" s="19">
        <v>0</v>
      </c>
      <c r="I148" s="19">
        <f t="shared" si="13"/>
        <v>938.15256599999987</v>
      </c>
      <c r="J148" s="1"/>
      <c r="K148" s="1"/>
      <c r="L148" s="1"/>
      <c r="M148" s="1"/>
      <c r="N148" s="1"/>
      <c r="O148" s="1"/>
      <c r="P148" s="1"/>
      <c r="Q148" s="1"/>
      <c r="R148" s="1"/>
      <c r="S148" s="1"/>
      <c r="T148" s="1"/>
      <c r="U148" s="42" t="str">
        <f t="shared" ca="1" si="14"/>
        <v>1305 to 1305</v>
      </c>
      <c r="V148" s="42">
        <f t="shared" ref="V148:W148" ca="1" si="17">V147+1</f>
        <v>1305</v>
      </c>
      <c r="W148" s="42">
        <f t="shared" ca="1" si="17"/>
        <v>1305</v>
      </c>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0.5" x14ac:dyDescent="0.35">
      <c r="A149" s="101" t="s">
        <v>218</v>
      </c>
      <c r="B149" s="102"/>
      <c r="C149" s="102"/>
      <c r="D149" s="102"/>
      <c r="E149" s="102"/>
      <c r="F149" s="102"/>
      <c r="G149" s="102"/>
      <c r="H149" s="102"/>
      <c r="I149" s="103"/>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1" customFormat="1" ht="20.5" x14ac:dyDescent="0.35">
      <c r="A150" s="88" t="s">
        <v>245</v>
      </c>
      <c r="B150" s="89"/>
      <c r="C150" s="89"/>
      <c r="D150" s="89"/>
      <c r="E150" s="89"/>
      <c r="F150" s="89"/>
      <c r="G150" s="89"/>
      <c r="H150" s="89"/>
      <c r="I150" s="104"/>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0.5" x14ac:dyDescent="0.35">
      <c r="A151" s="88" t="s">
        <v>253</v>
      </c>
      <c r="B151" s="89"/>
      <c r="C151" s="89"/>
      <c r="D151" s="89"/>
      <c r="E151" s="89"/>
      <c r="F151" s="89"/>
      <c r="G151" s="89"/>
      <c r="H151" s="89"/>
      <c r="I151" s="104"/>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0.5" x14ac:dyDescent="0.35">
      <c r="A152" s="88" t="s">
        <v>219</v>
      </c>
      <c r="B152" s="89"/>
      <c r="C152" s="89"/>
      <c r="D152" s="89"/>
      <c r="E152" s="89"/>
      <c r="F152" s="89"/>
      <c r="G152" s="89"/>
      <c r="H152" s="89"/>
      <c r="I152" s="90"/>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0.25" customHeight="1" x14ac:dyDescent="0.35">
      <c r="A153" s="91" t="str">
        <f>A152</f>
        <v>3rd Floor for Residentail</v>
      </c>
      <c r="B153" s="92"/>
      <c r="C153" s="82">
        <v>1</v>
      </c>
      <c r="D153" s="83"/>
      <c r="E153" s="19" t="s">
        <v>217</v>
      </c>
      <c r="F153" s="82">
        <f>(39.52+2.6)*10.764</f>
        <v>453.37968000000001</v>
      </c>
      <c r="G153" s="83"/>
      <c r="H153" s="19">
        <v>0</v>
      </c>
      <c r="I153" s="19">
        <f t="shared" ref="I153:I157" si="18">F153*(($I$112)+1)+H153</f>
        <v>702.73850400000003</v>
      </c>
      <c r="J153" s="1"/>
      <c r="K153" s="1"/>
      <c r="L153" s="1"/>
      <c r="M153" s="1"/>
      <c r="N153" s="1"/>
      <c r="O153" s="1"/>
      <c r="P153" s="1"/>
      <c r="Q153" s="1"/>
      <c r="R153" s="1"/>
      <c r="S153" s="1"/>
      <c r="T153" s="1"/>
      <c r="U153" s="42" t="str">
        <f ca="1">V153&amp;""&amp;" to "&amp;""&amp;W153</f>
        <v>301 to 301</v>
      </c>
      <c r="V153" s="42">
        <f ca="1">(SUMPRODUCT(MID(0&amp;(LEFT(A152,SUM(LEN(A152)-LEN(SUBSTITUTE(A152,{"0","1","2","3"},""))))), LARGE(INDEX(ISNUMBER(--MID((LEFT(A152,SUM(LEN(A152)-LEN(SUBSTITUTE(A152,{"0","1","2","3"},""))))), ROW(INDIRECT("1:"&amp;LEN((LEFT(A152,SUM(LEN(A152)-LEN(SUBSTITUTE(A152,{"0","1","2","3"},"")))))))), 1)) * ROW(INDIRECT("1:"&amp;LEN((LEFT(A152,SUM(LEN(A152)-LEN(SUBSTITUTE(A152,{"0","1","2","3"},"")))))))), 0), ROW(INDIRECT("1:"&amp;LEN((LEFT(A152,SUM(LEN(A152)-LEN(SUBSTITUTE(A152,{"0","1","2","3"},"")))))))))+1, 1) * 10^ROW(INDIRECT("1:"&amp;LEN((LEFT(A152,SUM(LEN(A152)-LEN(SUBSTITUTE(A152,{"0","1","2","3"},""))))))))/10))*100+1</f>
        <v>301</v>
      </c>
      <c r="W153" s="42">
        <f ca="1">(SUMPRODUCT(MID(0&amp;(--TRIM(RIGHT(SUBSTITUTE(LEFT(A152,_xlfn.AGGREGATE(16,6,FIND({0,1,2,3,4,5,6,7,8,9},A152,ROW(INDIRECT("1:"&amp;LEN(A152)))),1))," ",REPT(" ",LEN(A152))),LEN(A152)))), LARGE(INDEX(ISNUMBER(--MID((--TRIM(RIGHT(SUBSTITUTE(LEFT(A152,_xlfn.AGGREGATE(16,6,FIND({0,1,2,3,4,5,6,7,8,9},A152,ROW(INDIRECT("1:"&amp;LEN(A152)))),1))," ",REPT(" ",LEN(A152))),LEN(A152)))), ROW(INDIRECT("1:"&amp;LEN((--TRIM(RIGHT(SUBSTITUTE(LEFT(A152,_xlfn.AGGREGATE(16,6,FIND({0,1,2,3,4,5,6,7,8,9},A152,ROW(INDIRECT("1:"&amp;LEN(A152)))),1))," ",REPT(" ",LEN(A152))),LEN(A152))))))), 1)) * ROW(INDIRECT("1:"&amp;LEN((--TRIM(RIGHT(SUBSTITUTE(LEFT(A152,_xlfn.AGGREGATE(16,6,FIND({0,1,2,3,4,5,6,7,8,9},A152,ROW(INDIRECT("1:"&amp;LEN(A152)))),1))," ",REPT(" ",LEN(A152))),LEN(A152))))))), 0), ROW(INDIRECT("1:"&amp;LEN((--TRIM(RIGHT(SUBSTITUTE(LEFT(A152,_xlfn.AGGREGATE(16,6,FIND({0,1,2,3,4,5,6,7,8,9},A152,ROW(INDIRECT("1:"&amp;LEN(A152)))),1))," ",REPT(" ",LEN(A152))),LEN(A152))))))))+1, 1) * 10^ROW(INDIRECT("1:"&amp;LEN((--TRIM(RIGHT(SUBSTITUTE(LEFT(A152,_xlfn.AGGREGATE(16,6,FIND({0,1,2,3,4,5,6,7,8,9},A152,ROW(INDIRECT("1:"&amp;LEN(A152)))),1))," ",REPT(" ",LEN(A152))),LEN(A152)))))))/10))*100+1</f>
        <v>301</v>
      </c>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0.25" customHeight="1" x14ac:dyDescent="0.35">
      <c r="A154" s="93"/>
      <c r="B154" s="94"/>
      <c r="C154" s="82">
        <v>2</v>
      </c>
      <c r="D154" s="83"/>
      <c r="E154" s="19" t="s">
        <v>217</v>
      </c>
      <c r="F154" s="82">
        <f>(39.52+2.6)*10.764</f>
        <v>453.37968000000001</v>
      </c>
      <c r="G154" s="83"/>
      <c r="H154" s="19">
        <v>0</v>
      </c>
      <c r="I154" s="19">
        <f t="shared" si="18"/>
        <v>702.73850400000003</v>
      </c>
      <c r="J154" s="1"/>
      <c r="K154" s="1"/>
      <c r="L154" s="1"/>
      <c r="M154" s="1"/>
      <c r="N154" s="1"/>
      <c r="O154" s="1"/>
      <c r="P154" s="1"/>
      <c r="Q154" s="1"/>
      <c r="R154" s="1"/>
      <c r="S154" s="1"/>
      <c r="T154" s="1"/>
      <c r="U154" s="42" t="str">
        <f t="shared" ref="U154:U157" ca="1" si="19">V154&amp;""&amp;" to "&amp;""&amp;W154</f>
        <v>302 to 302</v>
      </c>
      <c r="V154" s="42">
        <f ca="1">V153+1</f>
        <v>302</v>
      </c>
      <c r="W154" s="42">
        <f ca="1">W153+1</f>
        <v>302</v>
      </c>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customHeight="1" x14ac:dyDescent="0.35">
      <c r="A155" s="93"/>
      <c r="B155" s="94"/>
      <c r="C155" s="82">
        <v>3</v>
      </c>
      <c r="D155" s="83"/>
      <c r="E155" s="19" t="s">
        <v>215</v>
      </c>
      <c r="F155" s="82">
        <f>54.76*10.764</f>
        <v>589.4366399999999</v>
      </c>
      <c r="G155" s="83"/>
      <c r="H155" s="19">
        <v>0</v>
      </c>
      <c r="I155" s="19">
        <f t="shared" si="18"/>
        <v>913.62679199999991</v>
      </c>
      <c r="J155" s="1"/>
      <c r="K155" s="1"/>
      <c r="L155" s="1"/>
      <c r="M155" s="1"/>
      <c r="N155" s="1"/>
      <c r="O155" s="1"/>
      <c r="P155" s="1"/>
      <c r="Q155" s="1"/>
      <c r="R155" s="1"/>
      <c r="S155" s="1"/>
      <c r="T155" s="1"/>
      <c r="U155" s="42" t="str">
        <f t="shared" ca="1" si="19"/>
        <v>303 to 303</v>
      </c>
      <c r="V155" s="42">
        <f t="shared" ref="V155:W157" ca="1" si="20">V154+1</f>
        <v>303</v>
      </c>
      <c r="W155" s="42">
        <f t="shared" ca="1" si="20"/>
        <v>303</v>
      </c>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customHeight="1" x14ac:dyDescent="0.35">
      <c r="A156" s="93"/>
      <c r="B156" s="94"/>
      <c r="C156" s="82">
        <v>4</v>
      </c>
      <c r="D156" s="83"/>
      <c r="E156" s="19" t="s">
        <v>215</v>
      </c>
      <c r="F156" s="82">
        <f>58.54*10.764</f>
        <v>630.12455999999997</v>
      </c>
      <c r="G156" s="83"/>
      <c r="H156" s="19">
        <v>0</v>
      </c>
      <c r="I156" s="19">
        <f t="shared" si="18"/>
        <v>976.69306800000004</v>
      </c>
      <c r="J156" s="1"/>
      <c r="K156" s="1"/>
      <c r="L156" s="1"/>
      <c r="M156" s="1"/>
      <c r="N156" s="1"/>
      <c r="O156" s="1"/>
      <c r="P156" s="1"/>
      <c r="Q156" s="1"/>
      <c r="R156" s="1"/>
      <c r="S156" s="1"/>
      <c r="T156" s="1"/>
      <c r="U156" s="42" t="str">
        <f t="shared" ca="1" si="19"/>
        <v>304 to 304</v>
      </c>
      <c r="V156" s="42">
        <f t="shared" ca="1" si="20"/>
        <v>304</v>
      </c>
      <c r="W156" s="42">
        <f t="shared" ca="1" si="20"/>
        <v>304</v>
      </c>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0.25" customHeight="1" x14ac:dyDescent="0.35">
      <c r="A157" s="95"/>
      <c r="B157" s="96"/>
      <c r="C157" s="82">
        <v>5</v>
      </c>
      <c r="D157" s="83"/>
      <c r="E157" s="19" t="s">
        <v>215</v>
      </c>
      <c r="F157" s="82">
        <f>58.39*10.764</f>
        <v>628.50995999999998</v>
      </c>
      <c r="G157" s="83"/>
      <c r="H157" s="19">
        <v>0</v>
      </c>
      <c r="I157" s="19">
        <f t="shared" si="18"/>
        <v>974.19043799999997</v>
      </c>
      <c r="J157" s="1"/>
      <c r="K157" s="1"/>
      <c r="L157" s="1"/>
      <c r="M157" s="1"/>
      <c r="N157" s="1"/>
      <c r="O157" s="1"/>
      <c r="P157" s="1"/>
      <c r="Q157" s="1"/>
      <c r="R157" s="1"/>
      <c r="S157" s="1"/>
      <c r="T157" s="1"/>
      <c r="U157" s="42" t="str">
        <f t="shared" ca="1" si="19"/>
        <v>305 to 305</v>
      </c>
      <c r="V157" s="42">
        <f t="shared" ca="1" si="20"/>
        <v>305</v>
      </c>
      <c r="W157" s="42">
        <f t="shared" ca="1" si="20"/>
        <v>305</v>
      </c>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25" customHeight="1" x14ac:dyDescent="0.35">
      <c r="A158" s="88" t="s">
        <v>241</v>
      </c>
      <c r="B158" s="89"/>
      <c r="C158" s="89"/>
      <c r="D158" s="89"/>
      <c r="E158" s="89"/>
      <c r="F158" s="89"/>
      <c r="G158" s="89"/>
      <c r="H158" s="89"/>
      <c r="I158" s="90"/>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0.25" customHeight="1" x14ac:dyDescent="0.35">
      <c r="A159" s="91" t="str">
        <f>A158</f>
        <v>4th to 7th, 9th to 12th Floor</v>
      </c>
      <c r="B159" s="92"/>
      <c r="C159" s="82">
        <v>1</v>
      </c>
      <c r="D159" s="83"/>
      <c r="E159" s="19" t="s">
        <v>217</v>
      </c>
      <c r="F159" s="82">
        <f t="shared" ref="F159:F160" si="21">39.52*10.764</f>
        <v>425.39328</v>
      </c>
      <c r="G159" s="83"/>
      <c r="H159" s="19">
        <v>0</v>
      </c>
      <c r="I159" s="19">
        <f t="shared" ref="I159:I163" si="22">F159*(($I$112)+1)+H159</f>
        <v>659.35958400000004</v>
      </c>
      <c r="J159" s="1"/>
      <c r="K159" s="1"/>
      <c r="L159" s="1"/>
      <c r="M159" s="1"/>
      <c r="N159" s="1"/>
      <c r="O159" s="1"/>
      <c r="P159" s="1"/>
      <c r="Q159" s="1"/>
      <c r="R159" s="1"/>
      <c r="S159" s="1"/>
      <c r="T159" s="1"/>
      <c r="U159" s="42" t="str">
        <f ca="1">V159&amp;""&amp;" to "&amp;""&amp;W159</f>
        <v>401 to 1201</v>
      </c>
      <c r="V159" s="42">
        <f ca="1">(SUMPRODUCT(MID(0&amp;(LEFT(A158,SUM(LEN(A158)-LEN(SUBSTITUTE(A158,{"0","1","2","3"},""))))), LARGE(INDEX(ISNUMBER(--MID((LEFT(A158,SUM(LEN(A158)-LEN(SUBSTITUTE(A158,{"0","1","2","3"},""))))), ROW(INDIRECT("1:"&amp;LEN((LEFT(A158,SUM(LEN(A158)-LEN(SUBSTITUTE(A158,{"0","1","2","3"},"")))))))), 1)) * ROW(INDIRECT("1:"&amp;LEN((LEFT(A158,SUM(LEN(A158)-LEN(SUBSTITUTE(A158,{"0","1","2","3"},"")))))))), 0), ROW(INDIRECT("1:"&amp;LEN((LEFT(A158,SUM(LEN(A158)-LEN(SUBSTITUTE(A158,{"0","1","2","3"},"")))))))))+1, 1) * 10^ROW(INDIRECT("1:"&amp;LEN((LEFT(A158,SUM(LEN(A158)-LEN(SUBSTITUTE(A158,{"0","1","2","3"},""))))))))/10))*100+1</f>
        <v>401</v>
      </c>
      <c r="W159" s="42">
        <f ca="1">(SUMPRODUCT(MID(0&amp;(--TRIM(RIGHT(SUBSTITUTE(LEFT(A158,_xlfn.AGGREGATE(16,6,FIND({0,1,2,3,4,5,6,7,8,9},A158,ROW(INDIRECT("1:"&amp;LEN(A158)))),1))," ",REPT(" ",LEN(A158))),LEN(A158)))), LARGE(INDEX(ISNUMBER(--MID((--TRIM(RIGHT(SUBSTITUTE(LEFT(A158,_xlfn.AGGREGATE(16,6,FIND({0,1,2,3,4,5,6,7,8,9},A158,ROW(INDIRECT("1:"&amp;LEN(A158)))),1))," ",REPT(" ",LEN(A158))),LEN(A158)))), ROW(INDIRECT("1:"&amp;LEN((--TRIM(RIGHT(SUBSTITUTE(LEFT(A158,_xlfn.AGGREGATE(16,6,FIND({0,1,2,3,4,5,6,7,8,9},A158,ROW(INDIRECT("1:"&amp;LEN(A158)))),1))," ",REPT(" ",LEN(A158))),LEN(A158))))))), 1)) * ROW(INDIRECT("1:"&amp;LEN((--TRIM(RIGHT(SUBSTITUTE(LEFT(A158,_xlfn.AGGREGATE(16,6,FIND({0,1,2,3,4,5,6,7,8,9},A158,ROW(INDIRECT("1:"&amp;LEN(A158)))),1))," ",REPT(" ",LEN(A158))),LEN(A158))))))), 0), ROW(INDIRECT("1:"&amp;LEN((--TRIM(RIGHT(SUBSTITUTE(LEFT(A158,_xlfn.AGGREGATE(16,6,FIND({0,1,2,3,4,5,6,7,8,9},A158,ROW(INDIRECT("1:"&amp;LEN(A158)))),1))," ",REPT(" ",LEN(A158))),LEN(A158))))))))+1, 1) * 10^ROW(INDIRECT("1:"&amp;LEN((--TRIM(RIGHT(SUBSTITUTE(LEFT(A158,_xlfn.AGGREGATE(16,6,FIND({0,1,2,3,4,5,6,7,8,9},A158,ROW(INDIRECT("1:"&amp;LEN(A158)))),1))," ",REPT(" ",LEN(A158))),LEN(A158)))))))/10))*100+1</f>
        <v>1201</v>
      </c>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0.25" customHeight="1" x14ac:dyDescent="0.35">
      <c r="A160" s="93"/>
      <c r="B160" s="94"/>
      <c r="C160" s="82">
        <v>2</v>
      </c>
      <c r="D160" s="83"/>
      <c r="E160" s="19" t="s">
        <v>217</v>
      </c>
      <c r="F160" s="82">
        <f t="shared" si="21"/>
        <v>425.39328</v>
      </c>
      <c r="G160" s="83"/>
      <c r="H160" s="19">
        <v>0</v>
      </c>
      <c r="I160" s="19">
        <f t="shared" si="22"/>
        <v>659.35958400000004</v>
      </c>
      <c r="J160" s="1"/>
      <c r="K160" s="1"/>
      <c r="L160" s="1"/>
      <c r="M160" s="1"/>
      <c r="N160" s="1"/>
      <c r="O160" s="1"/>
      <c r="P160" s="1"/>
      <c r="Q160" s="1"/>
      <c r="R160" s="1"/>
      <c r="S160" s="1"/>
      <c r="T160" s="1"/>
      <c r="U160" s="42" t="str">
        <f t="shared" ref="U160:U163" ca="1" si="23">V160&amp;""&amp;" to "&amp;""&amp;W160</f>
        <v>402 to 1202</v>
      </c>
      <c r="V160" s="42">
        <f ca="1">V159+1</f>
        <v>402</v>
      </c>
      <c r="W160" s="42">
        <f ca="1">W159+1</f>
        <v>1202</v>
      </c>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0.25" customHeight="1" x14ac:dyDescent="0.35">
      <c r="A161" s="93"/>
      <c r="B161" s="94"/>
      <c r="C161" s="82">
        <v>3</v>
      </c>
      <c r="D161" s="83"/>
      <c r="E161" s="19" t="s">
        <v>215</v>
      </c>
      <c r="F161" s="82">
        <f>54.76*10.764</f>
        <v>589.4366399999999</v>
      </c>
      <c r="G161" s="83"/>
      <c r="H161" s="19">
        <v>0</v>
      </c>
      <c r="I161" s="19">
        <f t="shared" si="22"/>
        <v>913.62679199999991</v>
      </c>
      <c r="J161" s="1"/>
      <c r="K161" s="1"/>
      <c r="L161" s="1"/>
      <c r="M161" s="1"/>
      <c r="N161" s="1"/>
      <c r="O161" s="1"/>
      <c r="P161" s="1"/>
      <c r="Q161" s="1"/>
      <c r="R161" s="1"/>
      <c r="S161" s="1"/>
      <c r="T161" s="1"/>
      <c r="U161" s="42" t="str">
        <f t="shared" ca="1" si="23"/>
        <v>403 to 1203</v>
      </c>
      <c r="V161" s="42">
        <f t="shared" ref="V161:W161" ca="1" si="24">V160+1</f>
        <v>403</v>
      </c>
      <c r="W161" s="42">
        <f t="shared" ca="1" si="24"/>
        <v>1203</v>
      </c>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0.25" customHeight="1" x14ac:dyDescent="0.35">
      <c r="A162" s="93"/>
      <c r="B162" s="94"/>
      <c r="C162" s="82">
        <v>4</v>
      </c>
      <c r="D162" s="83"/>
      <c r="E162" s="19" t="s">
        <v>215</v>
      </c>
      <c r="F162" s="82">
        <f>58.54*10.764</f>
        <v>630.12455999999997</v>
      </c>
      <c r="G162" s="83"/>
      <c r="H162" s="19">
        <v>0</v>
      </c>
      <c r="I162" s="19">
        <f t="shared" si="22"/>
        <v>976.69306800000004</v>
      </c>
      <c r="J162" s="1"/>
      <c r="K162" s="1"/>
      <c r="L162" s="1"/>
      <c r="M162" s="1"/>
      <c r="N162" s="1"/>
      <c r="O162" s="1"/>
      <c r="P162" s="1"/>
      <c r="Q162" s="1"/>
      <c r="R162" s="1"/>
      <c r="S162" s="1"/>
      <c r="T162" s="1"/>
      <c r="U162" s="42" t="str">
        <f t="shared" ca="1" si="23"/>
        <v>404 to 1204</v>
      </c>
      <c r="V162" s="42">
        <f t="shared" ref="V162:W162" ca="1" si="25">V161+1</f>
        <v>404</v>
      </c>
      <c r="W162" s="42">
        <f t="shared" ca="1" si="25"/>
        <v>1204</v>
      </c>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0.25" customHeight="1" x14ac:dyDescent="0.35">
      <c r="A163" s="95"/>
      <c r="B163" s="96"/>
      <c r="C163" s="82">
        <v>5</v>
      </c>
      <c r="D163" s="83"/>
      <c r="E163" s="19" t="s">
        <v>215</v>
      </c>
      <c r="F163" s="82">
        <f>58.39*10.764</f>
        <v>628.50995999999998</v>
      </c>
      <c r="G163" s="83"/>
      <c r="H163" s="19">
        <v>0</v>
      </c>
      <c r="I163" s="19">
        <f t="shared" si="22"/>
        <v>974.19043799999997</v>
      </c>
      <c r="J163" s="1"/>
      <c r="K163" s="1"/>
      <c r="L163" s="1"/>
      <c r="M163" s="1"/>
      <c r="N163" s="1"/>
      <c r="O163" s="1"/>
      <c r="P163" s="1"/>
      <c r="Q163" s="1"/>
      <c r="R163" s="1"/>
      <c r="S163" s="1"/>
      <c r="T163" s="1"/>
      <c r="U163" s="42" t="str">
        <f t="shared" ca="1" si="23"/>
        <v>405 to 1205</v>
      </c>
      <c r="V163" s="42">
        <f t="shared" ref="V163:W163" ca="1" si="26">V162+1</f>
        <v>405</v>
      </c>
      <c r="W163" s="42">
        <f t="shared" ca="1" si="26"/>
        <v>1205</v>
      </c>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0.25" customHeight="1" x14ac:dyDescent="0.35">
      <c r="A164" s="88" t="s">
        <v>242</v>
      </c>
      <c r="B164" s="89"/>
      <c r="C164" s="89"/>
      <c r="D164" s="89"/>
      <c r="E164" s="89"/>
      <c r="F164" s="89"/>
      <c r="G164" s="89"/>
      <c r="H164" s="89"/>
      <c r="I164" s="90"/>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1" customFormat="1" ht="20.25" customHeight="1" x14ac:dyDescent="0.35">
      <c r="A165" s="91" t="str">
        <f>A164</f>
        <v>8th Floor (Part Refuge Area)</v>
      </c>
      <c r="B165" s="92"/>
      <c r="C165" s="82">
        <v>1</v>
      </c>
      <c r="D165" s="83"/>
      <c r="E165" s="91" t="s">
        <v>243</v>
      </c>
      <c r="F165" s="97"/>
      <c r="G165" s="97"/>
      <c r="H165" s="97"/>
      <c r="I165" s="92"/>
      <c r="J165" s="1"/>
      <c r="K165" s="1"/>
      <c r="L165" s="1"/>
      <c r="M165" s="1"/>
      <c r="N165" s="1"/>
      <c r="O165" s="1"/>
      <c r="P165" s="1"/>
      <c r="Q165" s="1"/>
      <c r="R165" s="1"/>
      <c r="S165" s="1"/>
      <c r="T165" s="1"/>
      <c r="U165" s="42" t="e">
        <f ca="1">V165&amp;""&amp;" to "&amp;""&amp;W165</f>
        <v>#REF!</v>
      </c>
      <c r="V165" s="42" t="e">
        <f ca="1">(SUMPRODUCT(MID(0&amp;(LEFT(A164,SUM(LEN(A164)-LEN(SUBSTITUTE(A164,{"0","1","2","3"},""))))), LARGE(INDEX(ISNUMBER(--MID((LEFT(A164,SUM(LEN(A164)-LEN(SUBSTITUTE(A164,{"0","1","2","3"},""))))), ROW(INDIRECT("1:"&amp;LEN((LEFT(A164,SUM(LEN(A164)-LEN(SUBSTITUTE(A164,{"0","1","2","3"},"")))))))), 1)) * ROW(INDIRECT("1:"&amp;LEN((LEFT(A164,SUM(LEN(A164)-LEN(SUBSTITUTE(A164,{"0","1","2","3"},"")))))))), 0), ROW(INDIRECT("1:"&amp;LEN((LEFT(A164,SUM(LEN(A164)-LEN(SUBSTITUTE(A164,{"0","1","2","3"},"")))))))))+1, 1) * 10^ROW(INDIRECT("1:"&amp;LEN((LEFT(A164,SUM(LEN(A164)-LEN(SUBSTITUTE(A164,{"0","1","2","3"},""))))))))/10))*100+1</f>
        <v>#REF!</v>
      </c>
      <c r="W165" s="42">
        <f ca="1">(SUMPRODUCT(MID(0&amp;(--TRIM(RIGHT(SUBSTITUTE(LEFT(A164,_xlfn.AGGREGATE(16,6,FIND({0,1,2,3,4,5,6,7,8,9},A164,ROW(INDIRECT("1:"&amp;LEN(A164)))),1))," ",REPT(" ",LEN(A164))),LEN(A164)))), LARGE(INDEX(ISNUMBER(--MID((--TRIM(RIGHT(SUBSTITUTE(LEFT(A164,_xlfn.AGGREGATE(16,6,FIND({0,1,2,3,4,5,6,7,8,9},A164,ROW(INDIRECT("1:"&amp;LEN(A164)))),1))," ",REPT(" ",LEN(A164))),LEN(A164)))), ROW(INDIRECT("1:"&amp;LEN((--TRIM(RIGHT(SUBSTITUTE(LEFT(A164,_xlfn.AGGREGATE(16,6,FIND({0,1,2,3,4,5,6,7,8,9},A164,ROW(INDIRECT("1:"&amp;LEN(A164)))),1))," ",REPT(" ",LEN(A164))),LEN(A164))))))), 1)) * ROW(INDIRECT("1:"&amp;LEN((--TRIM(RIGHT(SUBSTITUTE(LEFT(A164,_xlfn.AGGREGATE(16,6,FIND({0,1,2,3,4,5,6,7,8,9},A164,ROW(INDIRECT("1:"&amp;LEN(A164)))),1))," ",REPT(" ",LEN(A164))),LEN(A164))))))), 0), ROW(INDIRECT("1:"&amp;LEN((--TRIM(RIGHT(SUBSTITUTE(LEFT(A164,_xlfn.AGGREGATE(16,6,FIND({0,1,2,3,4,5,6,7,8,9},A164,ROW(INDIRECT("1:"&amp;LEN(A164)))),1))," ",REPT(" ",LEN(A164))),LEN(A164))))))))+1, 1) * 10^ROW(INDIRECT("1:"&amp;LEN((--TRIM(RIGHT(SUBSTITUTE(LEFT(A164,_xlfn.AGGREGATE(16,6,FIND({0,1,2,3,4,5,6,7,8,9},A164,ROW(INDIRECT("1:"&amp;LEN(A164)))),1))," ",REPT(" ",LEN(A164))),LEN(A164)))))))/10))*100+1</f>
        <v>801</v>
      </c>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0.25" customHeight="1" x14ac:dyDescent="0.35">
      <c r="A166" s="93"/>
      <c r="B166" s="94"/>
      <c r="C166" s="82">
        <v>2</v>
      </c>
      <c r="D166" s="83"/>
      <c r="E166" s="95"/>
      <c r="F166" s="99"/>
      <c r="G166" s="99"/>
      <c r="H166" s="99"/>
      <c r="I166" s="96"/>
      <c r="J166" s="1"/>
      <c r="K166" s="1"/>
      <c r="L166" s="1"/>
      <c r="M166" s="1"/>
      <c r="N166" s="1"/>
      <c r="O166" s="1"/>
      <c r="P166" s="1"/>
      <c r="Q166" s="1"/>
      <c r="R166" s="1"/>
      <c r="S166" s="1"/>
      <c r="T166" s="1"/>
      <c r="U166" s="42" t="e">
        <f t="shared" ref="U166:U169" ca="1" si="27">V166&amp;""&amp;" to "&amp;""&amp;W166</f>
        <v>#REF!</v>
      </c>
      <c r="V166" s="42" t="e">
        <f ca="1">V165+1</f>
        <v>#REF!</v>
      </c>
      <c r="W166" s="42">
        <f ca="1">W165+1</f>
        <v>802</v>
      </c>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0.25" customHeight="1" x14ac:dyDescent="0.35">
      <c r="A167" s="93"/>
      <c r="B167" s="94"/>
      <c r="C167" s="82">
        <v>3</v>
      </c>
      <c r="D167" s="83"/>
      <c r="E167" s="19" t="s">
        <v>246</v>
      </c>
      <c r="F167" s="82">
        <f>77.09*10.764</f>
        <v>829.79675999999995</v>
      </c>
      <c r="G167" s="83"/>
      <c r="H167" s="19">
        <v>0</v>
      </c>
      <c r="I167" s="19">
        <f>F167*(($I$112)+1)+H167</f>
        <v>1286.184978</v>
      </c>
      <c r="J167" s="1"/>
      <c r="K167" s="1"/>
      <c r="L167" s="1"/>
      <c r="M167" s="1"/>
      <c r="N167" s="1"/>
      <c r="O167" s="1"/>
      <c r="P167" s="1"/>
      <c r="Q167" s="1"/>
      <c r="R167" s="1"/>
      <c r="S167" s="1"/>
      <c r="T167" s="1"/>
      <c r="U167" s="42" t="e">
        <f t="shared" ca="1" si="27"/>
        <v>#REF!</v>
      </c>
      <c r="V167" s="42" t="e">
        <f t="shared" ref="V167:W167" ca="1" si="28">V166+1</f>
        <v>#REF!</v>
      </c>
      <c r="W167" s="42">
        <f t="shared" ca="1" si="28"/>
        <v>803</v>
      </c>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0.25" customHeight="1" x14ac:dyDescent="0.35">
      <c r="A168" s="93"/>
      <c r="B168" s="94"/>
      <c r="C168" s="82">
        <v>4</v>
      </c>
      <c r="D168" s="83"/>
      <c r="E168" s="19" t="s">
        <v>215</v>
      </c>
      <c r="F168" s="82">
        <f>58.54*10.764</f>
        <v>630.12455999999997</v>
      </c>
      <c r="G168" s="83"/>
      <c r="H168" s="19">
        <v>0</v>
      </c>
      <c r="I168" s="19">
        <f>F168*(($I$112)+1)+H168</f>
        <v>976.69306800000004</v>
      </c>
      <c r="J168" s="1"/>
      <c r="K168" s="1"/>
      <c r="L168" s="1"/>
      <c r="M168" s="1"/>
      <c r="N168" s="1"/>
      <c r="O168" s="1"/>
      <c r="P168" s="1"/>
      <c r="Q168" s="1"/>
      <c r="R168" s="1"/>
      <c r="S168" s="1"/>
      <c r="T168" s="1"/>
      <c r="U168" s="42" t="e">
        <f t="shared" ca="1" si="27"/>
        <v>#REF!</v>
      </c>
      <c r="V168" s="42" t="e">
        <f t="shared" ref="V168:W168" ca="1" si="29">V167+1</f>
        <v>#REF!</v>
      </c>
      <c r="W168" s="42">
        <f t="shared" ca="1" si="29"/>
        <v>804</v>
      </c>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0.25" customHeight="1" x14ac:dyDescent="0.35">
      <c r="A169" s="95"/>
      <c r="B169" s="96"/>
      <c r="C169" s="82">
        <v>5</v>
      </c>
      <c r="D169" s="83"/>
      <c r="E169" s="19" t="s">
        <v>215</v>
      </c>
      <c r="F169" s="82">
        <f>58.39*10.764</f>
        <v>628.50995999999998</v>
      </c>
      <c r="G169" s="83"/>
      <c r="H169" s="19">
        <v>0</v>
      </c>
      <c r="I169" s="19">
        <f>F169*(($I$112)+1)+H169</f>
        <v>974.19043799999997</v>
      </c>
      <c r="J169" s="1"/>
      <c r="K169" s="1"/>
      <c r="L169" s="1"/>
      <c r="M169" s="1"/>
      <c r="N169" s="1"/>
      <c r="O169" s="1"/>
      <c r="P169" s="1"/>
      <c r="Q169" s="1"/>
      <c r="R169" s="1"/>
      <c r="S169" s="1"/>
      <c r="T169" s="1"/>
      <c r="U169" s="42" t="e">
        <f t="shared" ca="1" si="27"/>
        <v>#REF!</v>
      </c>
      <c r="V169" s="42" t="e">
        <f t="shared" ref="V169:W169" ca="1" si="30">V168+1</f>
        <v>#REF!</v>
      </c>
      <c r="W169" s="42">
        <f t="shared" ca="1" si="30"/>
        <v>805</v>
      </c>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customHeight="1" x14ac:dyDescent="0.35">
      <c r="A170" s="88" t="s">
        <v>247</v>
      </c>
      <c r="B170" s="89"/>
      <c r="C170" s="89"/>
      <c r="D170" s="89"/>
      <c r="E170" s="89"/>
      <c r="F170" s="89"/>
      <c r="G170" s="89"/>
      <c r="H170" s="89"/>
      <c r="I170" s="90"/>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customHeight="1" x14ac:dyDescent="0.35">
      <c r="A171" s="91" t="str">
        <f>A170</f>
        <v>13th Floor (Part Terrace Area)</v>
      </c>
      <c r="B171" s="92"/>
      <c r="C171" s="82">
        <v>1</v>
      </c>
      <c r="D171" s="83"/>
      <c r="E171" s="19" t="s">
        <v>217</v>
      </c>
      <c r="F171" s="82">
        <f t="shared" ref="F171" si="31">39.52*10.764</f>
        <v>425.39328</v>
      </c>
      <c r="G171" s="83"/>
      <c r="H171" s="19">
        <v>0</v>
      </c>
      <c r="I171" s="19">
        <f>F171*(($I$112)+1)+H171</f>
        <v>659.35958400000004</v>
      </c>
      <c r="J171" s="1"/>
      <c r="K171" s="1"/>
      <c r="L171" s="1"/>
      <c r="M171" s="1"/>
      <c r="N171" s="1"/>
      <c r="O171" s="1"/>
      <c r="P171" s="1"/>
      <c r="Q171" s="1"/>
      <c r="R171" s="1"/>
      <c r="S171" s="1"/>
      <c r="T171" s="1"/>
      <c r="U171" s="42" t="str">
        <f ca="1">V171&amp;""&amp;" to "&amp;""&amp;W171</f>
        <v>1301 to 1301</v>
      </c>
      <c r="V171" s="42">
        <f ca="1">(SUMPRODUCT(MID(0&amp;(LEFT(A170,SUM(LEN(A170)-LEN(SUBSTITUTE(A170,{"0","1","2","3"},""))))), LARGE(INDEX(ISNUMBER(--MID((LEFT(A170,SUM(LEN(A170)-LEN(SUBSTITUTE(A170,{"0","1","2","3"},""))))), ROW(INDIRECT("1:"&amp;LEN((LEFT(A170,SUM(LEN(A170)-LEN(SUBSTITUTE(A170,{"0","1","2","3"},"")))))))), 1)) * ROW(INDIRECT("1:"&amp;LEN((LEFT(A170,SUM(LEN(A170)-LEN(SUBSTITUTE(A170,{"0","1","2","3"},"")))))))), 0), ROW(INDIRECT("1:"&amp;LEN((LEFT(A170,SUM(LEN(A170)-LEN(SUBSTITUTE(A170,{"0","1","2","3"},"")))))))))+1, 1) * 10^ROW(INDIRECT("1:"&amp;LEN((LEFT(A170,SUM(LEN(A170)-LEN(SUBSTITUTE(A170,{"0","1","2","3"},""))))))))/10))*100+1</f>
        <v>1301</v>
      </c>
      <c r="W171" s="42">
        <f ca="1">(SUMPRODUCT(MID(0&amp;(--TRIM(RIGHT(SUBSTITUTE(LEFT(A170,_xlfn.AGGREGATE(16,6,FIND({0,1,2,3,4,5,6,7,8,9},A170,ROW(INDIRECT("1:"&amp;LEN(A170)))),1))," ",REPT(" ",LEN(A170))),LEN(A170)))), LARGE(INDEX(ISNUMBER(--MID((--TRIM(RIGHT(SUBSTITUTE(LEFT(A170,_xlfn.AGGREGATE(16,6,FIND({0,1,2,3,4,5,6,7,8,9},A170,ROW(INDIRECT("1:"&amp;LEN(A170)))),1))," ",REPT(" ",LEN(A170))),LEN(A170)))), ROW(INDIRECT("1:"&amp;LEN((--TRIM(RIGHT(SUBSTITUTE(LEFT(A170,_xlfn.AGGREGATE(16,6,FIND({0,1,2,3,4,5,6,7,8,9},A170,ROW(INDIRECT("1:"&amp;LEN(A170)))),1))," ",REPT(" ",LEN(A170))),LEN(A170))))))), 1)) * ROW(INDIRECT("1:"&amp;LEN((--TRIM(RIGHT(SUBSTITUTE(LEFT(A170,_xlfn.AGGREGATE(16,6,FIND({0,1,2,3,4,5,6,7,8,9},A170,ROW(INDIRECT("1:"&amp;LEN(A170)))),1))," ",REPT(" ",LEN(A170))),LEN(A170))))))), 0), ROW(INDIRECT("1:"&amp;LEN((--TRIM(RIGHT(SUBSTITUTE(LEFT(A170,_xlfn.AGGREGATE(16,6,FIND({0,1,2,3,4,5,6,7,8,9},A170,ROW(INDIRECT("1:"&amp;LEN(A170)))),1))," ",REPT(" ",LEN(A170))),LEN(A170))))))))+1, 1) * 10^ROW(INDIRECT("1:"&amp;LEN((--TRIM(RIGHT(SUBSTITUTE(LEFT(A170,_xlfn.AGGREGATE(16,6,FIND({0,1,2,3,4,5,6,7,8,9},A170,ROW(INDIRECT("1:"&amp;LEN(A170)))),1))," ",REPT(" ",LEN(A170))),LEN(A170)))))))/10))*100+1</f>
        <v>1301</v>
      </c>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25" customHeight="1" x14ac:dyDescent="0.35">
      <c r="A172" s="93"/>
      <c r="B172" s="94"/>
      <c r="C172" s="82">
        <v>2</v>
      </c>
      <c r="D172" s="83"/>
      <c r="E172" s="19" t="s">
        <v>248</v>
      </c>
      <c r="F172" s="82">
        <f>25.19*10.764</f>
        <v>271.14515999999998</v>
      </c>
      <c r="G172" s="83"/>
      <c r="H172" s="19">
        <v>0</v>
      </c>
      <c r="I172" s="19">
        <f>F172*(($I$112)+1)+H172</f>
        <v>420.27499799999998</v>
      </c>
      <c r="J172" s="1"/>
      <c r="K172" s="1"/>
      <c r="L172" s="1"/>
      <c r="M172" s="1"/>
      <c r="N172" s="1"/>
      <c r="O172" s="1"/>
      <c r="P172" s="1"/>
      <c r="Q172" s="1"/>
      <c r="R172" s="1"/>
      <c r="S172" s="1"/>
      <c r="T172" s="1"/>
      <c r="U172" s="42" t="str">
        <f t="shared" ref="U172:U175" ca="1" si="32">V172&amp;""&amp;" to "&amp;""&amp;W172</f>
        <v>1302 to 1302</v>
      </c>
      <c r="V172" s="42">
        <f ca="1">V171+1</f>
        <v>1302</v>
      </c>
      <c r="W172" s="42">
        <f ca="1">W171+1</f>
        <v>1302</v>
      </c>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0.25" customHeight="1" x14ac:dyDescent="0.35">
      <c r="A173" s="93"/>
      <c r="B173" s="94"/>
      <c r="C173" s="82">
        <v>3</v>
      </c>
      <c r="D173" s="83"/>
      <c r="E173" s="91" t="s">
        <v>220</v>
      </c>
      <c r="F173" s="97"/>
      <c r="G173" s="97"/>
      <c r="H173" s="97"/>
      <c r="I173" s="92"/>
      <c r="J173" s="1"/>
      <c r="K173" s="1"/>
      <c r="L173" s="1"/>
      <c r="M173" s="1"/>
      <c r="N173" s="1"/>
      <c r="O173" s="1"/>
      <c r="P173" s="1"/>
      <c r="Q173" s="1"/>
      <c r="R173" s="1"/>
      <c r="S173" s="1"/>
      <c r="T173" s="1"/>
      <c r="U173" s="42" t="str">
        <f t="shared" ca="1" si="32"/>
        <v>1303 to 1303</v>
      </c>
      <c r="V173" s="42">
        <f t="shared" ref="V173:W173" ca="1" si="33">V172+1</f>
        <v>1303</v>
      </c>
      <c r="W173" s="42">
        <f t="shared" ca="1" si="33"/>
        <v>1303</v>
      </c>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0.25" customHeight="1" x14ac:dyDescent="0.35">
      <c r="A174" s="93"/>
      <c r="B174" s="94"/>
      <c r="C174" s="82">
        <v>4</v>
      </c>
      <c r="D174" s="83"/>
      <c r="E174" s="93"/>
      <c r="F174" s="98"/>
      <c r="G174" s="98"/>
      <c r="H174" s="98"/>
      <c r="I174" s="94"/>
      <c r="J174" s="1"/>
      <c r="K174" s="1"/>
      <c r="L174" s="1"/>
      <c r="M174" s="1"/>
      <c r="N174" s="1"/>
      <c r="O174" s="1"/>
      <c r="P174" s="1"/>
      <c r="Q174" s="1"/>
      <c r="R174" s="1"/>
      <c r="S174" s="1"/>
      <c r="T174" s="1"/>
      <c r="U174" s="42" t="str">
        <f t="shared" ca="1" si="32"/>
        <v>1304 to 1304</v>
      </c>
      <c r="V174" s="42">
        <f t="shared" ref="V174:W174" ca="1" si="34">V173+1</f>
        <v>1304</v>
      </c>
      <c r="W174" s="42">
        <f t="shared" ca="1" si="34"/>
        <v>1304</v>
      </c>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customHeight="1" x14ac:dyDescent="0.35">
      <c r="A175" s="95"/>
      <c r="B175" s="96"/>
      <c r="C175" s="82">
        <v>5</v>
      </c>
      <c r="D175" s="83"/>
      <c r="E175" s="95"/>
      <c r="F175" s="99"/>
      <c r="G175" s="99"/>
      <c r="H175" s="99"/>
      <c r="I175" s="96"/>
      <c r="J175" s="1"/>
      <c r="K175" s="1"/>
      <c r="L175" s="1"/>
      <c r="M175" s="1"/>
      <c r="N175" s="1"/>
      <c r="O175" s="1"/>
      <c r="P175" s="1"/>
      <c r="Q175" s="1"/>
      <c r="R175" s="1"/>
      <c r="S175" s="1"/>
      <c r="T175" s="1"/>
      <c r="U175" s="42" t="str">
        <f t="shared" ca="1" si="32"/>
        <v>1305 to 1305</v>
      </c>
      <c r="V175" s="42">
        <f t="shared" ref="V175:W175" ca="1" si="35">V174+1</f>
        <v>1305</v>
      </c>
      <c r="W175" s="42">
        <f t="shared" ca="1" si="35"/>
        <v>1305</v>
      </c>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ht="20.5" x14ac:dyDescent="0.35">
      <c r="A176" s="79" t="s">
        <v>74</v>
      </c>
      <c r="B176" s="79"/>
      <c r="C176" s="79"/>
      <c r="D176" s="79"/>
      <c r="E176" s="79"/>
      <c r="F176" s="79"/>
      <c r="G176" s="79"/>
      <c r="H176" s="79"/>
      <c r="I176" s="79"/>
    </row>
    <row r="177" spans="1:10" ht="168.5" customHeight="1" x14ac:dyDescent="0.35">
      <c r="A177" s="9" t="s">
        <v>82</v>
      </c>
      <c r="B177" s="12" t="s">
        <v>4</v>
      </c>
      <c r="C177" s="118" t="s">
        <v>274</v>
      </c>
      <c r="D177" s="118"/>
      <c r="E177" s="118"/>
      <c r="F177" s="118"/>
      <c r="G177" s="118"/>
      <c r="H177" s="118"/>
      <c r="I177" s="118"/>
      <c r="J177" s="1" t="s">
        <v>270</v>
      </c>
    </row>
    <row r="178" spans="1:10" ht="20.5" x14ac:dyDescent="0.35">
      <c r="A178" s="135" t="s">
        <v>83</v>
      </c>
      <c r="B178" s="135"/>
      <c r="C178" s="135"/>
      <c r="D178" s="135"/>
      <c r="E178" s="135"/>
      <c r="F178" s="135"/>
      <c r="G178" s="135"/>
      <c r="H178" s="135"/>
      <c r="I178" s="135"/>
    </row>
    <row r="179" spans="1:10" ht="20.5" x14ac:dyDescent="0.35">
      <c r="A179" s="144" t="s">
        <v>75</v>
      </c>
      <c r="B179" s="144"/>
      <c r="C179" s="144"/>
      <c r="D179" s="68" t="s">
        <v>4</v>
      </c>
      <c r="E179" s="119" t="str">
        <f>E3</f>
        <v>Arkade Prime</v>
      </c>
      <c r="F179" s="120"/>
      <c r="G179" s="120"/>
      <c r="H179" s="120"/>
      <c r="I179" s="121"/>
    </row>
    <row r="180" spans="1:10" ht="20.5" x14ac:dyDescent="0.35">
      <c r="A180" s="144" t="s">
        <v>133</v>
      </c>
      <c r="B180" s="144"/>
      <c r="C180" s="144"/>
      <c r="D180" s="68" t="s">
        <v>4</v>
      </c>
      <c r="E180" s="119" t="str">
        <f>E9</f>
        <v>Makwana Rd, Gamdevi, Marol, Andheri East, Mumbai, Maharashtra 400059</v>
      </c>
      <c r="F180" s="120"/>
      <c r="G180" s="120"/>
      <c r="H180" s="120"/>
      <c r="I180" s="121"/>
    </row>
    <row r="181" spans="1:10" ht="20.25" customHeight="1" x14ac:dyDescent="0.35">
      <c r="A181" s="148" t="s">
        <v>139</v>
      </c>
      <c r="B181" s="148"/>
      <c r="C181" s="148"/>
      <c r="D181" s="14" t="s">
        <v>4</v>
      </c>
      <c r="E181" s="124" t="str">
        <f>I3</f>
        <v>03/07/2025 @ 12:56 PM</v>
      </c>
      <c r="F181" s="149"/>
      <c r="G181" s="149"/>
      <c r="H181" s="149"/>
      <c r="I181" s="125"/>
    </row>
    <row r="182" spans="1:10" ht="20.5" x14ac:dyDescent="0.35">
      <c r="A182" s="28"/>
      <c r="B182" s="29"/>
      <c r="C182" s="29"/>
      <c r="D182" s="29"/>
      <c r="E182" s="29"/>
      <c r="F182" s="29"/>
      <c r="G182" s="29"/>
      <c r="H182" s="29"/>
      <c r="I182" s="24"/>
    </row>
    <row r="183" spans="1:10" ht="20.5" x14ac:dyDescent="0.35">
      <c r="A183" s="30"/>
      <c r="B183" s="184"/>
      <c r="C183" s="184"/>
      <c r="D183" s="184"/>
      <c r="E183" s="184"/>
      <c r="F183" s="184"/>
      <c r="G183" s="184"/>
      <c r="H183" s="184"/>
      <c r="I183" s="25"/>
    </row>
    <row r="184" spans="1:10" ht="20.5" x14ac:dyDescent="0.35">
      <c r="A184" s="30"/>
      <c r="B184" s="184"/>
      <c r="C184" s="184"/>
      <c r="D184" s="184"/>
      <c r="E184" s="184"/>
      <c r="F184" s="184"/>
      <c r="G184" s="184"/>
      <c r="H184" s="184"/>
      <c r="I184" s="25"/>
    </row>
    <row r="185" spans="1:10" ht="20.5" x14ac:dyDescent="0.35">
      <c r="A185" s="30"/>
      <c r="B185" s="184"/>
      <c r="C185" s="184"/>
      <c r="D185" s="184"/>
      <c r="E185" s="184"/>
      <c r="F185" s="184"/>
      <c r="G185" s="184"/>
      <c r="H185" s="184"/>
      <c r="I185" s="25"/>
    </row>
    <row r="186" spans="1:10" ht="20.5" x14ac:dyDescent="0.35">
      <c r="A186" s="30"/>
      <c r="B186" s="184"/>
      <c r="C186" s="184"/>
      <c r="D186" s="184"/>
      <c r="E186" s="184"/>
      <c r="F186" s="184"/>
      <c r="G186" s="184"/>
      <c r="H186" s="184"/>
      <c r="I186" s="25"/>
    </row>
    <row r="187" spans="1:10" ht="20.5" x14ac:dyDescent="0.35">
      <c r="A187" s="30"/>
      <c r="B187" s="184"/>
      <c r="C187" s="184"/>
      <c r="D187" s="184"/>
      <c r="E187" s="184"/>
      <c r="F187" s="184"/>
      <c r="G187" s="184"/>
      <c r="H187" s="184"/>
      <c r="I187" s="25"/>
    </row>
    <row r="188" spans="1:10" ht="20.5" x14ac:dyDescent="0.35">
      <c r="A188" s="30"/>
      <c r="B188" s="184"/>
      <c r="C188" s="184"/>
      <c r="D188" s="184"/>
      <c r="E188" s="184"/>
      <c r="F188" s="184"/>
      <c r="G188" s="184"/>
      <c r="H188" s="184"/>
      <c r="I188" s="25"/>
    </row>
    <row r="189" spans="1:10" ht="20.5" x14ac:dyDescent="0.35">
      <c r="A189" s="30"/>
      <c r="B189" s="184"/>
      <c r="C189" s="184"/>
      <c r="D189" s="184"/>
      <c r="E189" s="184"/>
      <c r="F189" s="184"/>
      <c r="G189" s="184"/>
      <c r="H189" s="184"/>
      <c r="I189" s="25"/>
    </row>
    <row r="190" spans="1:10" ht="20.5" x14ac:dyDescent="0.35">
      <c r="A190" s="30"/>
      <c r="B190" s="184"/>
      <c r="C190" s="184"/>
      <c r="D190" s="184"/>
      <c r="E190" s="184"/>
      <c r="F190" s="184"/>
      <c r="G190" s="184"/>
      <c r="H190" s="184"/>
      <c r="I190" s="25"/>
    </row>
    <row r="191" spans="1:10" ht="20.5" x14ac:dyDescent="0.35">
      <c r="A191" s="30"/>
      <c r="B191" s="184"/>
      <c r="C191" s="184"/>
      <c r="D191" s="184"/>
      <c r="E191" s="184"/>
      <c r="F191" s="184"/>
      <c r="G191" s="184"/>
      <c r="H191" s="184"/>
      <c r="I191" s="25"/>
    </row>
    <row r="192" spans="1:10" ht="20.5" x14ac:dyDescent="0.35">
      <c r="A192" s="30"/>
      <c r="B192" s="184"/>
      <c r="C192" s="184"/>
      <c r="D192" s="184"/>
      <c r="E192" s="184"/>
      <c r="F192" s="184"/>
      <c r="G192" s="184"/>
      <c r="H192" s="184"/>
      <c r="I192" s="25"/>
    </row>
    <row r="193" spans="1:9" ht="20.5" x14ac:dyDescent="0.35">
      <c r="A193" s="30"/>
      <c r="B193" s="184"/>
      <c r="C193" s="184"/>
      <c r="D193" s="184"/>
      <c r="E193" s="184"/>
      <c r="F193" s="184"/>
      <c r="G193" s="184"/>
      <c r="H193" s="184"/>
      <c r="I193" s="25"/>
    </row>
    <row r="194" spans="1:9" ht="20.5" x14ac:dyDescent="0.35">
      <c r="A194" s="30"/>
      <c r="B194" s="184"/>
      <c r="C194" s="184"/>
      <c r="D194" s="184"/>
      <c r="E194" s="184"/>
      <c r="F194" s="184"/>
      <c r="G194" s="184"/>
      <c r="H194" s="184"/>
      <c r="I194" s="25"/>
    </row>
    <row r="195" spans="1:9" ht="20.5" x14ac:dyDescent="0.35">
      <c r="A195" s="30"/>
      <c r="B195" s="184"/>
      <c r="C195" s="184"/>
      <c r="D195" s="184"/>
      <c r="E195" s="184"/>
      <c r="F195" s="184"/>
      <c r="G195" s="184"/>
      <c r="H195" s="184"/>
      <c r="I195" s="25"/>
    </row>
    <row r="196" spans="1:9" ht="20.5" x14ac:dyDescent="0.35">
      <c r="A196" s="30"/>
      <c r="B196" s="184"/>
      <c r="C196" s="184"/>
      <c r="D196" s="184"/>
      <c r="E196" s="184"/>
      <c r="F196" s="184"/>
      <c r="G196" s="184"/>
      <c r="H196" s="184"/>
      <c r="I196" s="25"/>
    </row>
    <row r="197" spans="1:9" ht="20.5" x14ac:dyDescent="0.35">
      <c r="A197" s="30"/>
      <c r="B197" s="184"/>
      <c r="C197" s="184"/>
      <c r="D197" s="184"/>
      <c r="E197" s="184"/>
      <c r="F197" s="184"/>
      <c r="G197" s="184"/>
      <c r="H197" s="184"/>
      <c r="I197" s="25"/>
    </row>
    <row r="198" spans="1:9" ht="20.5" x14ac:dyDescent="0.35">
      <c r="A198" s="30"/>
      <c r="B198" s="184"/>
      <c r="C198" s="184"/>
      <c r="D198" s="184"/>
      <c r="E198" s="184"/>
      <c r="F198" s="184"/>
      <c r="G198" s="184"/>
      <c r="H198" s="184"/>
      <c r="I198" s="25"/>
    </row>
    <row r="199" spans="1:9" ht="20.5" x14ac:dyDescent="0.35">
      <c r="A199" s="30"/>
      <c r="B199" s="184"/>
      <c r="C199" s="184"/>
      <c r="D199" s="184"/>
      <c r="E199" s="184"/>
      <c r="F199" s="184"/>
      <c r="G199" s="184"/>
      <c r="H199" s="184"/>
      <c r="I199" s="25"/>
    </row>
    <row r="200" spans="1:9" ht="20.5" x14ac:dyDescent="0.35">
      <c r="A200" s="30"/>
      <c r="B200" s="184"/>
      <c r="C200" s="184"/>
      <c r="D200" s="184"/>
      <c r="E200" s="184"/>
      <c r="F200" s="184"/>
      <c r="G200" s="184"/>
      <c r="H200" s="184"/>
      <c r="I200" s="25"/>
    </row>
    <row r="201" spans="1:9" ht="20.5" x14ac:dyDescent="0.35">
      <c r="A201" s="30"/>
      <c r="B201" s="184"/>
      <c r="C201" s="184"/>
      <c r="D201" s="184"/>
      <c r="E201" s="184"/>
      <c r="F201" s="184"/>
      <c r="G201" s="184"/>
      <c r="H201" s="184"/>
      <c r="I201" s="25"/>
    </row>
    <row r="202" spans="1:9" ht="20.5" x14ac:dyDescent="0.35">
      <c r="A202" s="30"/>
      <c r="B202" s="184"/>
      <c r="C202" s="184"/>
      <c r="D202" s="184"/>
      <c r="E202" s="184"/>
      <c r="F202" s="184"/>
      <c r="G202" s="184"/>
      <c r="H202" s="184"/>
      <c r="I202" s="25"/>
    </row>
    <row r="203" spans="1:9" ht="20.5" x14ac:dyDescent="0.35">
      <c r="A203" s="30"/>
      <c r="B203" s="184"/>
      <c r="C203" s="184"/>
      <c r="D203" s="184"/>
      <c r="E203" s="184"/>
      <c r="F203" s="184"/>
      <c r="G203" s="184"/>
      <c r="H203" s="184"/>
      <c r="I203" s="25"/>
    </row>
    <row r="204" spans="1:9" ht="20.5" x14ac:dyDescent="0.35">
      <c r="A204" s="30"/>
      <c r="B204" s="184"/>
      <c r="C204" s="184"/>
      <c r="D204" s="184"/>
      <c r="E204" s="184"/>
      <c r="F204" s="184"/>
      <c r="G204" s="184"/>
      <c r="H204" s="184"/>
      <c r="I204" s="25"/>
    </row>
    <row r="205" spans="1:9" ht="20.5" x14ac:dyDescent="0.35">
      <c r="A205" s="30"/>
      <c r="B205" s="184"/>
      <c r="C205" s="184"/>
      <c r="D205" s="184"/>
      <c r="E205" s="184"/>
      <c r="F205" s="184"/>
      <c r="G205" s="184"/>
      <c r="H205" s="184"/>
      <c r="I205" s="25"/>
    </row>
    <row r="206" spans="1:9" ht="20.5" x14ac:dyDescent="0.35">
      <c r="A206" s="30"/>
      <c r="B206" s="184"/>
      <c r="C206" s="184"/>
      <c r="D206" s="184"/>
      <c r="E206" s="184"/>
      <c r="F206" s="184"/>
      <c r="G206" s="184"/>
      <c r="H206" s="184"/>
      <c r="I206" s="25"/>
    </row>
    <row r="207" spans="1:9" ht="20.5" x14ac:dyDescent="0.35">
      <c r="A207" s="30"/>
      <c r="B207" s="184"/>
      <c r="C207" s="184"/>
      <c r="D207" s="184"/>
      <c r="E207" s="184"/>
      <c r="F207" s="184"/>
      <c r="G207" s="184"/>
      <c r="H207" s="184"/>
      <c r="I207" s="25"/>
    </row>
    <row r="208" spans="1:9" ht="20.5" x14ac:dyDescent="0.35">
      <c r="A208" s="30"/>
      <c r="B208" s="184"/>
      <c r="C208" s="184"/>
      <c r="D208" s="184"/>
      <c r="E208" s="184"/>
      <c r="F208" s="184"/>
      <c r="G208" s="184"/>
      <c r="H208" s="184"/>
      <c r="I208" s="25"/>
    </row>
    <row r="209" spans="1:9" ht="20.5" x14ac:dyDescent="0.35">
      <c r="A209" s="30"/>
      <c r="B209" s="184"/>
      <c r="C209" s="184"/>
      <c r="D209" s="184"/>
      <c r="E209" s="184"/>
      <c r="F209" s="184"/>
      <c r="G209" s="184"/>
      <c r="H209" s="184"/>
      <c r="I209" s="25"/>
    </row>
    <row r="210" spans="1:9" ht="20.5" x14ac:dyDescent="0.35">
      <c r="A210" s="30"/>
      <c r="B210" s="184"/>
      <c r="C210" s="184"/>
      <c r="D210" s="184"/>
      <c r="E210" s="184"/>
      <c r="F210" s="184"/>
      <c r="G210" s="184"/>
      <c r="H210" s="184"/>
      <c r="I210" s="25"/>
    </row>
    <row r="211" spans="1:9" ht="20.5" x14ac:dyDescent="0.35">
      <c r="A211" s="30"/>
      <c r="B211" s="184"/>
      <c r="C211" s="184"/>
      <c r="D211" s="184"/>
      <c r="E211" s="184"/>
      <c r="F211" s="184"/>
      <c r="G211" s="184"/>
      <c r="H211" s="184"/>
      <c r="I211" s="25"/>
    </row>
    <row r="212" spans="1:9" ht="20.5" x14ac:dyDescent="0.35">
      <c r="A212" s="30"/>
      <c r="B212" s="184"/>
      <c r="C212" s="184"/>
      <c r="D212" s="184"/>
      <c r="E212" s="184"/>
      <c r="F212" s="184"/>
      <c r="G212" s="184"/>
      <c r="H212" s="184"/>
      <c r="I212" s="25"/>
    </row>
    <row r="213" spans="1:9" ht="20.5" x14ac:dyDescent="0.35">
      <c r="A213" s="30"/>
      <c r="B213" s="184"/>
      <c r="C213" s="184"/>
      <c r="D213" s="184"/>
      <c r="E213" s="184"/>
      <c r="F213" s="184"/>
      <c r="G213" s="184"/>
      <c r="H213" s="184"/>
      <c r="I213" s="25"/>
    </row>
    <row r="214" spans="1:9" ht="20.5" x14ac:dyDescent="0.35">
      <c r="A214" s="30"/>
      <c r="B214" s="184"/>
      <c r="C214" s="184"/>
      <c r="D214" s="184"/>
      <c r="E214" s="184"/>
      <c r="F214" s="184"/>
      <c r="G214" s="184"/>
      <c r="H214" s="184"/>
      <c r="I214" s="25"/>
    </row>
    <row r="215" spans="1:9" ht="20.5" x14ac:dyDescent="0.35">
      <c r="A215" s="30"/>
      <c r="B215" s="184"/>
      <c r="C215" s="184"/>
      <c r="D215" s="184"/>
      <c r="E215" s="184"/>
      <c r="F215" s="184"/>
      <c r="G215" s="184"/>
      <c r="H215" s="184"/>
      <c r="I215" s="25"/>
    </row>
    <row r="216" spans="1:9" ht="20.5" x14ac:dyDescent="0.35">
      <c r="A216" s="30"/>
      <c r="B216" s="184"/>
      <c r="C216" s="184"/>
      <c r="D216" s="184"/>
      <c r="E216" s="184"/>
      <c r="F216" s="184"/>
      <c r="G216" s="184"/>
      <c r="H216" s="184"/>
      <c r="I216" s="25"/>
    </row>
    <row r="217" spans="1:9" ht="20.5" x14ac:dyDescent="0.35">
      <c r="A217" s="30"/>
      <c r="B217" s="184"/>
      <c r="C217" s="184"/>
      <c r="D217" s="184"/>
      <c r="E217" s="184"/>
      <c r="F217" s="184"/>
      <c r="G217" s="184"/>
      <c r="H217" s="184"/>
      <c r="I217" s="25"/>
    </row>
    <row r="218" spans="1:9" ht="20.5" x14ac:dyDescent="0.35">
      <c r="A218" s="30"/>
      <c r="B218" s="184"/>
      <c r="C218" s="184"/>
      <c r="D218" s="184"/>
      <c r="E218" s="184"/>
      <c r="F218" s="184"/>
      <c r="G218" s="184"/>
      <c r="H218" s="184"/>
      <c r="I218" s="25"/>
    </row>
    <row r="219" spans="1:9" ht="20.5" x14ac:dyDescent="0.35">
      <c r="A219" s="30"/>
      <c r="B219" s="184"/>
      <c r="C219" s="184"/>
      <c r="D219" s="184"/>
      <c r="E219" s="184"/>
      <c r="F219" s="184"/>
      <c r="G219" s="184"/>
      <c r="H219" s="184"/>
      <c r="I219" s="25"/>
    </row>
    <row r="220" spans="1:9" ht="20.5" x14ac:dyDescent="0.35">
      <c r="A220" s="30"/>
      <c r="B220" s="184"/>
      <c r="C220" s="184"/>
      <c r="D220" s="184"/>
      <c r="E220" s="184"/>
      <c r="F220" s="184"/>
      <c r="G220" s="184"/>
      <c r="H220" s="184"/>
      <c r="I220" s="25"/>
    </row>
    <row r="221" spans="1:9" ht="20.5" x14ac:dyDescent="0.35">
      <c r="A221" s="30"/>
      <c r="B221" s="184"/>
      <c r="C221" s="184"/>
      <c r="D221" s="184"/>
      <c r="E221" s="184"/>
      <c r="F221" s="184"/>
      <c r="G221" s="184"/>
      <c r="H221" s="184"/>
      <c r="I221" s="25"/>
    </row>
    <row r="222" spans="1:9" ht="20.5" x14ac:dyDescent="0.35">
      <c r="A222" s="30"/>
      <c r="B222" s="184"/>
      <c r="C222" s="184"/>
      <c r="D222" s="184"/>
      <c r="E222" s="184"/>
      <c r="F222" s="184"/>
      <c r="G222" s="184"/>
      <c r="H222" s="184"/>
      <c r="I222" s="25"/>
    </row>
    <row r="223" spans="1:9" ht="20.5" x14ac:dyDescent="0.35">
      <c r="A223" s="30"/>
      <c r="B223" s="184"/>
      <c r="C223" s="184"/>
      <c r="D223" s="184"/>
      <c r="E223" s="184"/>
      <c r="F223" s="184"/>
      <c r="G223" s="184"/>
      <c r="H223" s="184"/>
      <c r="I223" s="25"/>
    </row>
    <row r="224" spans="1:9" ht="20.5" x14ac:dyDescent="0.35">
      <c r="A224" s="30"/>
      <c r="B224" s="184"/>
      <c r="C224" s="184"/>
      <c r="D224" s="184"/>
      <c r="E224" s="184"/>
      <c r="F224" s="184"/>
      <c r="G224" s="184"/>
      <c r="H224" s="184"/>
      <c r="I224" s="25"/>
    </row>
    <row r="225" spans="1:9" ht="20.5" hidden="1" x14ac:dyDescent="0.35">
      <c r="A225" s="30"/>
      <c r="B225" s="184"/>
      <c r="C225" s="184"/>
      <c r="D225" s="184"/>
      <c r="E225" s="184"/>
      <c r="F225" s="184"/>
      <c r="G225" s="184"/>
      <c r="H225" s="184"/>
      <c r="I225" s="25"/>
    </row>
    <row r="226" spans="1:9" ht="20.5" hidden="1" x14ac:dyDescent="0.35">
      <c r="A226" s="30"/>
      <c r="B226" s="184"/>
      <c r="C226" s="184"/>
      <c r="D226" s="184"/>
      <c r="E226" s="184"/>
      <c r="F226" s="184"/>
      <c r="G226" s="184"/>
      <c r="H226" s="184"/>
      <c r="I226" s="25"/>
    </row>
    <row r="227" spans="1:9" ht="20.5" hidden="1" x14ac:dyDescent="0.35">
      <c r="A227" s="30"/>
      <c r="B227" s="184"/>
      <c r="C227" s="184"/>
      <c r="D227" s="184"/>
      <c r="E227" s="184"/>
      <c r="F227" s="184"/>
      <c r="G227" s="184"/>
      <c r="H227" s="184"/>
      <c r="I227" s="25"/>
    </row>
    <row r="228" spans="1:9" ht="20.5" hidden="1" x14ac:dyDescent="0.35">
      <c r="A228" s="30"/>
      <c r="B228" s="184"/>
      <c r="C228" s="184"/>
      <c r="D228" s="184"/>
      <c r="E228" s="184"/>
      <c r="F228" s="184"/>
      <c r="G228" s="184"/>
      <c r="H228" s="184"/>
      <c r="I228" s="25"/>
    </row>
    <row r="229" spans="1:9" ht="20.5" hidden="1" x14ac:dyDescent="0.35">
      <c r="A229" s="30"/>
      <c r="B229" s="184"/>
      <c r="C229" s="184"/>
      <c r="D229" s="184"/>
      <c r="E229" s="184"/>
      <c r="F229" s="184"/>
      <c r="G229" s="184"/>
      <c r="H229" s="184"/>
      <c r="I229" s="25"/>
    </row>
    <row r="230" spans="1:9" ht="20.5" x14ac:dyDescent="0.35">
      <c r="A230" s="30"/>
      <c r="B230" s="184"/>
      <c r="C230" s="184"/>
      <c r="D230" s="184"/>
      <c r="E230" s="184"/>
      <c r="F230" s="184"/>
      <c r="G230" s="184"/>
      <c r="H230" s="184"/>
      <c r="I230" s="25"/>
    </row>
    <row r="231" spans="1:9" ht="20.5" x14ac:dyDescent="0.35">
      <c r="A231" s="31"/>
      <c r="B231" s="32"/>
      <c r="C231" s="32"/>
      <c r="D231" s="32"/>
      <c r="E231" s="32"/>
      <c r="F231" s="32"/>
      <c r="G231" s="32"/>
      <c r="H231" s="32"/>
      <c r="I231" s="26"/>
    </row>
    <row r="232" spans="1:9" ht="20.5" x14ac:dyDescent="0.35">
      <c r="A232" s="145" t="s">
        <v>229</v>
      </c>
      <c r="B232" s="146"/>
      <c r="C232" s="146"/>
      <c r="D232" s="146"/>
      <c r="E232" s="146"/>
      <c r="F232" s="146"/>
      <c r="G232" s="146"/>
      <c r="H232" s="146"/>
      <c r="I232" s="147"/>
    </row>
    <row r="233" spans="1:9" ht="20.5" x14ac:dyDescent="0.35">
      <c r="A233" s="28"/>
      <c r="B233" s="29"/>
      <c r="C233" s="29"/>
      <c r="D233" s="29"/>
      <c r="E233" s="29"/>
      <c r="F233" s="29"/>
      <c r="G233" s="29"/>
      <c r="H233" s="29"/>
      <c r="I233" s="24"/>
    </row>
    <row r="234" spans="1:9" ht="20.5" x14ac:dyDescent="0.35">
      <c r="A234" s="30"/>
      <c r="B234" s="184"/>
      <c r="C234" s="184"/>
      <c r="D234" s="184"/>
      <c r="E234" s="184"/>
      <c r="F234" s="184"/>
      <c r="G234" s="184"/>
      <c r="H234" s="184"/>
      <c r="I234" s="25"/>
    </row>
    <row r="235" spans="1:9" ht="20.5" x14ac:dyDescent="0.35">
      <c r="A235" s="30"/>
      <c r="B235" s="184"/>
      <c r="C235" s="184"/>
      <c r="D235" s="184"/>
      <c r="E235" s="184"/>
      <c r="F235" s="184"/>
      <c r="G235" s="184"/>
      <c r="H235" s="184"/>
      <c r="I235" s="25"/>
    </row>
    <row r="236" spans="1:9" ht="20.5" x14ac:dyDescent="0.35">
      <c r="A236" s="30"/>
      <c r="B236" s="184"/>
      <c r="C236" s="184"/>
      <c r="D236" s="184"/>
      <c r="E236" s="184"/>
      <c r="F236" s="184"/>
      <c r="G236" s="184"/>
      <c r="H236" s="184"/>
      <c r="I236" s="25"/>
    </row>
    <row r="237" spans="1:9" ht="20.5" x14ac:dyDescent="0.35">
      <c r="A237" s="30"/>
      <c r="B237" s="184"/>
      <c r="C237" s="184"/>
      <c r="D237" s="184"/>
      <c r="E237" s="184"/>
      <c r="F237" s="184"/>
      <c r="G237" s="184"/>
      <c r="H237" s="184"/>
      <c r="I237" s="25"/>
    </row>
    <row r="238" spans="1:9" ht="20.5" x14ac:dyDescent="0.35">
      <c r="A238" s="30"/>
      <c r="B238" s="184"/>
      <c r="C238" s="184"/>
      <c r="D238" s="184"/>
      <c r="E238" s="184"/>
      <c r="F238" s="184"/>
      <c r="G238" s="184"/>
      <c r="H238" s="184"/>
      <c r="I238" s="25"/>
    </row>
    <row r="239" spans="1:9" ht="20.5" x14ac:dyDescent="0.35">
      <c r="A239" s="30"/>
      <c r="B239" s="184"/>
      <c r="C239" s="184"/>
      <c r="D239" s="184"/>
      <c r="E239" s="184"/>
      <c r="F239" s="184"/>
      <c r="G239" s="184"/>
      <c r="H239" s="184"/>
      <c r="I239" s="25"/>
    </row>
    <row r="240" spans="1:9" ht="20.5" x14ac:dyDescent="0.35">
      <c r="A240" s="30"/>
      <c r="B240" s="184"/>
      <c r="C240" s="184"/>
      <c r="D240" s="184"/>
      <c r="E240" s="184"/>
      <c r="F240" s="184"/>
      <c r="G240" s="184"/>
      <c r="H240" s="184"/>
      <c r="I240" s="25"/>
    </row>
    <row r="241" spans="1:9" ht="20.5" x14ac:dyDescent="0.35">
      <c r="A241" s="30"/>
      <c r="B241" s="184"/>
      <c r="C241" s="184"/>
      <c r="D241" s="184"/>
      <c r="E241" s="184"/>
      <c r="F241" s="184"/>
      <c r="G241" s="184"/>
      <c r="H241" s="184"/>
      <c r="I241" s="25"/>
    </row>
    <row r="242" spans="1:9" ht="20.5" x14ac:dyDescent="0.35">
      <c r="A242" s="30"/>
      <c r="B242" s="184"/>
      <c r="C242" s="184"/>
      <c r="D242" s="184"/>
      <c r="E242" s="184"/>
      <c r="F242" s="184"/>
      <c r="G242" s="184"/>
      <c r="H242" s="184"/>
      <c r="I242" s="25"/>
    </row>
    <row r="243" spans="1:9" ht="20.5" x14ac:dyDescent="0.35">
      <c r="A243" s="30"/>
      <c r="B243" s="184"/>
      <c r="C243" s="184"/>
      <c r="D243" s="184"/>
      <c r="E243" s="184"/>
      <c r="F243" s="184"/>
      <c r="G243" s="184"/>
      <c r="H243" s="184"/>
      <c r="I243" s="25"/>
    </row>
    <row r="244" spans="1:9" ht="20.5" x14ac:dyDescent="0.35">
      <c r="A244" s="30"/>
      <c r="B244" s="184"/>
      <c r="C244" s="184"/>
      <c r="D244" s="184"/>
      <c r="E244" s="184"/>
      <c r="F244" s="184"/>
      <c r="G244" s="184"/>
      <c r="H244" s="184"/>
      <c r="I244" s="25"/>
    </row>
    <row r="245" spans="1:9" ht="20.5" x14ac:dyDescent="0.35">
      <c r="A245" s="30"/>
      <c r="B245" s="184"/>
      <c r="C245" s="184"/>
      <c r="D245" s="184"/>
      <c r="E245" s="184"/>
      <c r="F245" s="184"/>
      <c r="G245" s="184"/>
      <c r="H245" s="184"/>
      <c r="I245" s="25"/>
    </row>
    <row r="246" spans="1:9" ht="20.5" x14ac:dyDescent="0.35">
      <c r="A246" s="30"/>
      <c r="B246" s="184"/>
      <c r="C246" s="184"/>
      <c r="D246" s="184"/>
      <c r="E246" s="184"/>
      <c r="F246" s="184"/>
      <c r="G246" s="184"/>
      <c r="H246" s="184"/>
      <c r="I246" s="25"/>
    </row>
    <row r="247" spans="1:9" ht="20.5" x14ac:dyDescent="0.35">
      <c r="A247" s="30"/>
      <c r="B247" s="184"/>
      <c r="C247" s="184"/>
      <c r="D247" s="184"/>
      <c r="E247" s="184"/>
      <c r="F247" s="184"/>
      <c r="G247" s="184"/>
      <c r="H247" s="184"/>
      <c r="I247" s="25"/>
    </row>
    <row r="248" spans="1:9" ht="20.5" x14ac:dyDescent="0.35">
      <c r="A248" s="30"/>
      <c r="B248" s="184"/>
      <c r="C248" s="184"/>
      <c r="D248" s="184"/>
      <c r="E248" s="184"/>
      <c r="F248" s="184"/>
      <c r="G248" s="184"/>
      <c r="H248" s="184"/>
      <c r="I248" s="25"/>
    </row>
    <row r="249" spans="1:9" ht="20.5" x14ac:dyDescent="0.35">
      <c r="A249" s="30"/>
      <c r="B249" s="184"/>
      <c r="C249" s="184"/>
      <c r="D249" s="184"/>
      <c r="E249" s="184"/>
      <c r="F249" s="184"/>
      <c r="G249" s="184"/>
      <c r="H249" s="184"/>
      <c r="I249" s="25"/>
    </row>
    <row r="250" spans="1:9" ht="20.5" x14ac:dyDescent="0.35">
      <c r="A250" s="30"/>
      <c r="B250" s="184"/>
      <c r="C250" s="184"/>
      <c r="D250" s="184"/>
      <c r="E250" s="184"/>
      <c r="F250" s="184"/>
      <c r="G250" s="184"/>
      <c r="H250" s="184"/>
      <c r="I250" s="25"/>
    </row>
    <row r="251" spans="1:9" ht="20.5" x14ac:dyDescent="0.35">
      <c r="A251" s="30"/>
      <c r="B251" s="184"/>
      <c r="C251" s="184"/>
      <c r="D251" s="184"/>
      <c r="E251" s="184"/>
      <c r="F251" s="184"/>
      <c r="G251" s="184"/>
      <c r="H251" s="184"/>
      <c r="I251" s="25"/>
    </row>
    <row r="252" spans="1:9" ht="20.5" x14ac:dyDescent="0.35">
      <c r="A252" s="30"/>
      <c r="B252" s="184"/>
      <c r="C252" s="184"/>
      <c r="D252" s="184"/>
      <c r="E252" s="184"/>
      <c r="F252" s="184"/>
      <c r="G252" s="184"/>
      <c r="H252" s="184"/>
      <c r="I252" s="25"/>
    </row>
    <row r="253" spans="1:9" ht="20.5" x14ac:dyDescent="0.35">
      <c r="A253" s="30"/>
      <c r="B253" s="184"/>
      <c r="C253" s="184"/>
      <c r="D253" s="184"/>
      <c r="E253" s="184"/>
      <c r="F253" s="184"/>
      <c r="G253" s="184"/>
      <c r="H253" s="184"/>
      <c r="I253" s="25"/>
    </row>
    <row r="254" spans="1:9" ht="20.5" x14ac:dyDescent="0.35">
      <c r="A254" s="30"/>
      <c r="B254" s="184"/>
      <c r="C254" s="184"/>
      <c r="D254" s="184"/>
      <c r="E254" s="184"/>
      <c r="F254" s="184"/>
      <c r="G254" s="184"/>
      <c r="H254" s="184"/>
      <c r="I254" s="25"/>
    </row>
    <row r="255" spans="1:9" ht="20.5" x14ac:dyDescent="0.35">
      <c r="A255" s="30"/>
      <c r="B255" s="184"/>
      <c r="C255" s="184"/>
      <c r="D255" s="184"/>
      <c r="E255" s="184"/>
      <c r="F255" s="184"/>
      <c r="G255" s="184"/>
      <c r="H255" s="184"/>
      <c r="I255" s="25"/>
    </row>
    <row r="256" spans="1:9" ht="20.5" x14ac:dyDescent="0.35">
      <c r="A256" s="30"/>
      <c r="B256" s="184"/>
      <c r="C256" s="184"/>
      <c r="D256" s="184"/>
      <c r="E256" s="184"/>
      <c r="F256" s="184"/>
      <c r="G256" s="184"/>
      <c r="H256" s="184"/>
      <c r="I256" s="25"/>
    </row>
    <row r="257" spans="1:9" ht="20.5" x14ac:dyDescent="0.35">
      <c r="A257" s="30"/>
      <c r="B257" s="184"/>
      <c r="C257" s="184"/>
      <c r="D257" s="184"/>
      <c r="E257" s="184"/>
      <c r="F257" s="184"/>
      <c r="G257" s="184"/>
      <c r="H257" s="184"/>
      <c r="I257" s="25"/>
    </row>
    <row r="258" spans="1:9" ht="20.5" x14ac:dyDescent="0.35">
      <c r="A258" s="30"/>
      <c r="B258" s="184"/>
      <c r="C258" s="184"/>
      <c r="D258" s="184"/>
      <c r="E258" s="184"/>
      <c r="F258" s="184"/>
      <c r="G258" s="184"/>
      <c r="H258" s="184"/>
      <c r="I258" s="25"/>
    </row>
    <row r="259" spans="1:9" ht="20.5" x14ac:dyDescent="0.35">
      <c r="A259" s="30"/>
      <c r="B259" s="184"/>
      <c r="C259" s="184"/>
      <c r="D259" s="184"/>
      <c r="E259" s="184"/>
      <c r="F259" s="184"/>
      <c r="G259" s="184"/>
      <c r="H259" s="184"/>
      <c r="I259" s="25"/>
    </row>
    <row r="260" spans="1:9" ht="20.5" x14ac:dyDescent="0.35">
      <c r="A260" s="30"/>
      <c r="B260" s="184"/>
      <c r="C260" s="184"/>
      <c r="D260" s="184"/>
      <c r="E260" s="184"/>
      <c r="F260" s="184"/>
      <c r="G260" s="184"/>
      <c r="H260" s="184"/>
      <c r="I260" s="25"/>
    </row>
    <row r="261" spans="1:9" ht="20.5" x14ac:dyDescent="0.35">
      <c r="A261" s="30"/>
      <c r="B261" s="184"/>
      <c r="C261" s="184"/>
      <c r="D261" s="184"/>
      <c r="E261" s="184"/>
      <c r="F261" s="184"/>
      <c r="G261" s="184"/>
      <c r="H261" s="184"/>
      <c r="I261" s="25"/>
    </row>
    <row r="262" spans="1:9" ht="20.5" x14ac:dyDescent="0.35">
      <c r="A262" s="30"/>
      <c r="B262" s="184"/>
      <c r="C262" s="184"/>
      <c r="D262" s="184"/>
      <c r="E262" s="184"/>
      <c r="F262" s="184"/>
      <c r="G262" s="184"/>
      <c r="H262" s="184"/>
      <c r="I262" s="25"/>
    </row>
    <row r="263" spans="1:9" ht="20.5" x14ac:dyDescent="0.35">
      <c r="A263" s="30"/>
      <c r="B263" s="184"/>
      <c r="C263" s="184"/>
      <c r="D263" s="184"/>
      <c r="E263" s="184"/>
      <c r="F263" s="184"/>
      <c r="G263" s="184"/>
      <c r="H263" s="184"/>
      <c r="I263" s="25"/>
    </row>
    <row r="264" spans="1:9" ht="20.5" x14ac:dyDescent="0.35">
      <c r="A264" s="30"/>
      <c r="B264" s="184"/>
      <c r="C264" s="184"/>
      <c r="D264" s="184"/>
      <c r="E264" s="184"/>
      <c r="F264" s="184"/>
      <c r="G264" s="184"/>
      <c r="H264" s="184"/>
      <c r="I264" s="25"/>
    </row>
    <row r="265" spans="1:9" ht="20.5" x14ac:dyDescent="0.35">
      <c r="A265" s="30"/>
      <c r="B265" s="184"/>
      <c r="C265" s="184"/>
      <c r="D265" s="184"/>
      <c r="E265" s="184"/>
      <c r="F265" s="184"/>
      <c r="G265" s="184"/>
      <c r="H265" s="184"/>
      <c r="I265" s="25"/>
    </row>
    <row r="266" spans="1:9" ht="20.5" x14ac:dyDescent="0.35">
      <c r="A266" s="30"/>
      <c r="B266" s="184"/>
      <c r="C266" s="184"/>
      <c r="D266" s="184"/>
      <c r="E266" s="184"/>
      <c r="F266" s="184"/>
      <c r="G266" s="184"/>
      <c r="H266" s="184"/>
      <c r="I266" s="25"/>
    </row>
    <row r="267" spans="1:9" ht="20.5" x14ac:dyDescent="0.35">
      <c r="A267" s="30"/>
      <c r="B267" s="184"/>
      <c r="C267" s="184"/>
      <c r="D267" s="184"/>
      <c r="E267" s="184"/>
      <c r="F267" s="184"/>
      <c r="G267" s="184"/>
      <c r="H267" s="184"/>
      <c r="I267" s="25"/>
    </row>
    <row r="268" spans="1:9" ht="20.5" x14ac:dyDescent="0.35">
      <c r="A268" s="30"/>
      <c r="B268" s="184"/>
      <c r="C268" s="184"/>
      <c r="D268" s="184"/>
      <c r="E268" s="184"/>
      <c r="F268" s="184"/>
      <c r="G268" s="184"/>
      <c r="H268" s="184"/>
      <c r="I268" s="25"/>
    </row>
    <row r="269" spans="1:9" ht="20.5" x14ac:dyDescent="0.35">
      <c r="A269" s="30"/>
      <c r="B269" s="184"/>
      <c r="C269" s="184"/>
      <c r="D269" s="184"/>
      <c r="E269" s="184"/>
      <c r="F269" s="184"/>
      <c r="G269" s="184"/>
      <c r="H269" s="184"/>
      <c r="I269" s="25"/>
    </row>
    <row r="270" spans="1:9" ht="20.5" x14ac:dyDescent="0.35">
      <c r="A270" s="30"/>
      <c r="B270" s="184"/>
      <c r="C270" s="184"/>
      <c r="D270" s="184"/>
      <c r="E270" s="184"/>
      <c r="F270" s="184"/>
      <c r="G270" s="184"/>
      <c r="H270" s="184"/>
      <c r="I270" s="25"/>
    </row>
    <row r="271" spans="1:9" ht="20.5" x14ac:dyDescent="0.35">
      <c r="A271" s="31"/>
      <c r="B271" s="32"/>
      <c r="C271" s="32"/>
      <c r="D271" s="32"/>
      <c r="E271" s="32"/>
      <c r="F271" s="32"/>
      <c r="G271" s="32"/>
      <c r="H271" s="32"/>
      <c r="I271" s="26"/>
    </row>
    <row r="272" spans="1:9" ht="20.5" x14ac:dyDescent="0.35">
      <c r="A272" s="145" t="s">
        <v>84</v>
      </c>
      <c r="B272" s="146"/>
      <c r="C272" s="146"/>
      <c r="D272" s="146"/>
      <c r="E272" s="146"/>
      <c r="F272" s="146"/>
      <c r="G272" s="146"/>
      <c r="H272" s="146"/>
      <c r="I272" s="147"/>
    </row>
    <row r="273" spans="1:9" ht="20.5" x14ac:dyDescent="0.35">
      <c r="A273" s="28"/>
      <c r="B273" s="29"/>
      <c r="C273" s="29"/>
      <c r="D273" s="29"/>
      <c r="E273" s="29"/>
      <c r="F273" s="29"/>
      <c r="G273" s="29"/>
      <c r="H273" s="29"/>
      <c r="I273" s="24"/>
    </row>
    <row r="274" spans="1:9" ht="20.5" x14ac:dyDescent="0.35">
      <c r="A274" s="30"/>
      <c r="B274" s="184"/>
      <c r="C274" s="184"/>
      <c r="D274" s="184"/>
      <c r="E274" s="184"/>
      <c r="F274" s="184"/>
      <c r="G274" s="184"/>
      <c r="H274" s="184"/>
      <c r="I274" s="25"/>
    </row>
    <row r="275" spans="1:9" ht="20.5" x14ac:dyDescent="0.35">
      <c r="A275" s="30"/>
      <c r="B275" s="184"/>
      <c r="C275" s="184"/>
      <c r="D275" s="184"/>
      <c r="E275" s="184"/>
      <c r="F275" s="184"/>
      <c r="G275" s="184"/>
      <c r="H275" s="184"/>
      <c r="I275" s="25"/>
    </row>
    <row r="276" spans="1:9" ht="20.5" x14ac:dyDescent="0.35">
      <c r="A276" s="30"/>
      <c r="B276" s="184"/>
      <c r="C276" s="184"/>
      <c r="D276" s="184"/>
      <c r="E276" s="184"/>
      <c r="F276" s="184"/>
      <c r="G276" s="184"/>
      <c r="H276" s="184"/>
      <c r="I276" s="25"/>
    </row>
    <row r="277" spans="1:9" ht="20.5" x14ac:dyDescent="0.35">
      <c r="A277" s="30"/>
      <c r="B277" s="184"/>
      <c r="C277" s="184"/>
      <c r="D277" s="184"/>
      <c r="E277" s="184"/>
      <c r="F277" s="184"/>
      <c r="G277" s="184"/>
      <c r="H277" s="184"/>
      <c r="I277" s="25"/>
    </row>
    <row r="278" spans="1:9" ht="20.5" x14ac:dyDescent="0.35">
      <c r="A278" s="30"/>
      <c r="B278" s="184"/>
      <c r="C278" s="184"/>
      <c r="D278" s="184"/>
      <c r="E278" s="184"/>
      <c r="F278" s="184"/>
      <c r="G278" s="184"/>
      <c r="H278" s="184"/>
      <c r="I278" s="25"/>
    </row>
    <row r="279" spans="1:9" ht="20.5" x14ac:dyDescent="0.35">
      <c r="A279" s="30"/>
      <c r="B279" s="184"/>
      <c r="C279" s="184"/>
      <c r="D279" s="184"/>
      <c r="E279" s="184"/>
      <c r="F279" s="184"/>
      <c r="G279" s="184"/>
      <c r="H279" s="184"/>
      <c r="I279" s="25"/>
    </row>
    <row r="280" spans="1:9" ht="20.5" x14ac:dyDescent="0.35">
      <c r="A280" s="30"/>
      <c r="B280" s="184"/>
      <c r="C280" s="184"/>
      <c r="D280" s="184"/>
      <c r="E280" s="184"/>
      <c r="F280" s="184"/>
      <c r="G280" s="184"/>
      <c r="H280" s="184"/>
      <c r="I280" s="25"/>
    </row>
    <row r="281" spans="1:9" ht="20.5" x14ac:dyDescent="0.35">
      <c r="A281" s="30"/>
      <c r="B281" s="184"/>
      <c r="C281" s="184"/>
      <c r="D281" s="184"/>
      <c r="E281" s="184"/>
      <c r="F281" s="184"/>
      <c r="G281" s="184"/>
      <c r="H281" s="184"/>
      <c r="I281" s="25"/>
    </row>
    <row r="282" spans="1:9" ht="20.5" x14ac:dyDescent="0.35">
      <c r="A282" s="30"/>
      <c r="B282" s="184"/>
      <c r="C282" s="184"/>
      <c r="D282" s="184"/>
      <c r="E282" s="184"/>
      <c r="F282" s="184"/>
      <c r="G282" s="184"/>
      <c r="H282" s="184"/>
      <c r="I282" s="25"/>
    </row>
    <row r="283" spans="1:9" ht="20.5" x14ac:dyDescent="0.35">
      <c r="A283" s="30"/>
      <c r="B283" s="184"/>
      <c r="C283" s="184"/>
      <c r="D283" s="184"/>
      <c r="E283" s="184"/>
      <c r="F283" s="184"/>
      <c r="G283" s="184"/>
      <c r="H283" s="184"/>
      <c r="I283" s="25"/>
    </row>
    <row r="284" spans="1:9" ht="20.5" x14ac:dyDescent="0.35">
      <c r="A284" s="30"/>
      <c r="B284" s="184"/>
      <c r="C284" s="184"/>
      <c r="D284" s="184"/>
      <c r="E284" s="184"/>
      <c r="F284" s="184"/>
      <c r="G284" s="184"/>
      <c r="H284" s="184"/>
      <c r="I284" s="25"/>
    </row>
    <row r="285" spans="1:9" ht="20.5" x14ac:dyDescent="0.35">
      <c r="A285" s="30"/>
      <c r="B285" s="184"/>
      <c r="C285" s="184"/>
      <c r="D285" s="184"/>
      <c r="E285" s="184"/>
      <c r="F285" s="184"/>
      <c r="G285" s="184"/>
      <c r="H285" s="184"/>
      <c r="I285" s="25"/>
    </row>
    <row r="286" spans="1:9" ht="20.5" x14ac:dyDescent="0.35">
      <c r="A286" s="30"/>
      <c r="B286" s="184"/>
      <c r="C286" s="184"/>
      <c r="D286" s="184"/>
      <c r="E286" s="184"/>
      <c r="F286" s="184"/>
      <c r="G286" s="184"/>
      <c r="H286" s="184"/>
      <c r="I286" s="25"/>
    </row>
    <row r="287" spans="1:9" ht="20.5" x14ac:dyDescent="0.35">
      <c r="A287" s="30"/>
      <c r="B287" s="184"/>
      <c r="C287" s="184"/>
      <c r="D287" s="184"/>
      <c r="E287" s="184"/>
      <c r="F287" s="184"/>
      <c r="G287" s="184"/>
      <c r="H287" s="184"/>
      <c r="I287" s="25"/>
    </row>
    <row r="288" spans="1:9" ht="20.5" x14ac:dyDescent="0.35">
      <c r="A288" s="30"/>
      <c r="B288" s="184"/>
      <c r="C288" s="184"/>
      <c r="D288" s="184"/>
      <c r="E288" s="184"/>
      <c r="F288" s="184"/>
      <c r="G288" s="184"/>
      <c r="H288" s="184"/>
      <c r="I288" s="25"/>
    </row>
    <row r="289" spans="1:9" ht="20.5" x14ac:dyDescent="0.35">
      <c r="A289" s="30"/>
      <c r="B289" s="184"/>
      <c r="C289" s="184"/>
      <c r="D289" s="184"/>
      <c r="E289" s="184"/>
      <c r="F289" s="184"/>
      <c r="G289" s="184"/>
      <c r="H289" s="184"/>
      <c r="I289" s="25"/>
    </row>
    <row r="290" spans="1:9" ht="20.5" x14ac:dyDescent="0.35">
      <c r="A290" s="30"/>
      <c r="B290" s="184"/>
      <c r="C290" s="184"/>
      <c r="D290" s="184"/>
      <c r="E290" s="184"/>
      <c r="F290" s="184"/>
      <c r="G290" s="184"/>
      <c r="H290" s="184"/>
      <c r="I290" s="25"/>
    </row>
    <row r="291" spans="1:9" ht="20.5" x14ac:dyDescent="0.35">
      <c r="A291" s="30"/>
      <c r="B291" s="184"/>
      <c r="C291" s="184"/>
      <c r="D291" s="184"/>
      <c r="E291" s="184"/>
      <c r="F291" s="184"/>
      <c r="G291" s="184"/>
      <c r="H291" s="184"/>
      <c r="I291" s="25"/>
    </row>
    <row r="292" spans="1:9" ht="20.5" x14ac:dyDescent="0.35">
      <c r="A292" s="30"/>
      <c r="B292" s="184"/>
      <c r="C292" s="184"/>
      <c r="D292" s="184"/>
      <c r="E292" s="184"/>
      <c r="F292" s="184"/>
      <c r="G292" s="184"/>
      <c r="H292" s="184"/>
      <c r="I292" s="25"/>
    </row>
    <row r="293" spans="1:9" ht="20.5" x14ac:dyDescent="0.35">
      <c r="A293" s="30"/>
      <c r="B293" s="184"/>
      <c r="C293" s="184"/>
      <c r="D293" s="184"/>
      <c r="E293" s="184"/>
      <c r="F293" s="184"/>
      <c r="G293" s="184"/>
      <c r="H293" s="184"/>
      <c r="I293" s="25"/>
    </row>
    <row r="294" spans="1:9" ht="20.5" x14ac:dyDescent="0.35">
      <c r="A294" s="30"/>
      <c r="B294" s="184"/>
      <c r="C294" s="184"/>
      <c r="D294" s="184"/>
      <c r="E294" s="184"/>
      <c r="F294" s="184"/>
      <c r="G294" s="184"/>
      <c r="H294" s="184"/>
      <c r="I294" s="25"/>
    </row>
    <row r="295" spans="1:9" ht="20.5" x14ac:dyDescent="0.35">
      <c r="A295" s="30"/>
      <c r="B295" s="184"/>
      <c r="C295" s="184"/>
      <c r="D295" s="184"/>
      <c r="E295" s="184"/>
      <c r="F295" s="184"/>
      <c r="G295" s="184"/>
      <c r="H295" s="184"/>
      <c r="I295" s="25"/>
    </row>
    <row r="296" spans="1:9" ht="20.5" x14ac:dyDescent="0.35">
      <c r="A296" s="30"/>
      <c r="B296" s="184"/>
      <c r="C296" s="184"/>
      <c r="D296" s="184"/>
      <c r="E296" s="184"/>
      <c r="F296" s="184"/>
      <c r="G296" s="184"/>
      <c r="H296" s="184"/>
      <c r="I296" s="25"/>
    </row>
    <row r="297" spans="1:9" ht="20.5" x14ac:dyDescent="0.35">
      <c r="A297" s="30"/>
      <c r="B297" s="184"/>
      <c r="C297" s="184"/>
      <c r="D297" s="184"/>
      <c r="E297" s="184"/>
      <c r="F297" s="184"/>
      <c r="G297" s="184"/>
      <c r="H297" s="184"/>
      <c r="I297" s="25"/>
    </row>
    <row r="298" spans="1:9" ht="20.5" x14ac:dyDescent="0.35">
      <c r="A298" s="30"/>
      <c r="B298" s="184"/>
      <c r="C298" s="184"/>
      <c r="D298" s="184"/>
      <c r="E298" s="184"/>
      <c r="F298" s="184"/>
      <c r="G298" s="184"/>
      <c r="H298" s="184"/>
      <c r="I298" s="25"/>
    </row>
    <row r="299" spans="1:9" ht="20.5" x14ac:dyDescent="0.35">
      <c r="A299" s="30"/>
      <c r="B299" s="184"/>
      <c r="C299" s="184"/>
      <c r="D299" s="184"/>
      <c r="E299" s="184"/>
      <c r="F299" s="184"/>
      <c r="G299" s="184"/>
      <c r="H299" s="184"/>
      <c r="I299" s="25"/>
    </row>
    <row r="300" spans="1:9" ht="20.5" x14ac:dyDescent="0.35">
      <c r="A300" s="30"/>
      <c r="B300" s="184"/>
      <c r="C300" s="184"/>
      <c r="D300" s="184"/>
      <c r="E300" s="184"/>
      <c r="F300" s="184"/>
      <c r="G300" s="184"/>
      <c r="H300" s="184"/>
      <c r="I300" s="25"/>
    </row>
    <row r="301" spans="1:9" ht="20.5" x14ac:dyDescent="0.35">
      <c r="A301" s="79" t="s">
        <v>27</v>
      </c>
      <c r="B301" s="79"/>
      <c r="C301" s="79"/>
      <c r="D301" s="79"/>
      <c r="E301" s="79"/>
      <c r="F301" s="79"/>
      <c r="G301" s="79"/>
      <c r="H301" s="79"/>
      <c r="I301" s="79"/>
    </row>
    <row r="302" spans="1:9" ht="20.5" x14ac:dyDescent="0.35">
      <c r="A302" s="136" t="s">
        <v>85</v>
      </c>
      <c r="B302" s="137"/>
      <c r="C302" s="137"/>
      <c r="D302" s="137"/>
      <c r="E302" s="137"/>
      <c r="F302" s="137"/>
      <c r="G302" s="137"/>
      <c r="H302" s="137"/>
      <c r="I302" s="138"/>
    </row>
    <row r="303" spans="1:9" ht="20.5" x14ac:dyDescent="0.35">
      <c r="A303" s="139" t="s">
        <v>86</v>
      </c>
      <c r="B303" s="185"/>
      <c r="C303" s="185"/>
      <c r="D303" s="185"/>
      <c r="E303" s="185"/>
      <c r="F303" s="185"/>
      <c r="G303" s="185"/>
      <c r="H303" s="185"/>
      <c r="I303" s="140"/>
    </row>
    <row r="304" spans="1:9" ht="45" customHeight="1" x14ac:dyDescent="0.35">
      <c r="A304" s="139" t="s">
        <v>87</v>
      </c>
      <c r="B304" s="185"/>
      <c r="C304" s="185"/>
      <c r="D304" s="185"/>
      <c r="E304" s="185"/>
      <c r="F304" s="185"/>
      <c r="G304" s="185"/>
      <c r="H304" s="185"/>
      <c r="I304" s="140"/>
    </row>
    <row r="305" spans="1:9" ht="42.75" customHeight="1" x14ac:dyDescent="0.35">
      <c r="A305" s="139" t="s">
        <v>88</v>
      </c>
      <c r="B305" s="185"/>
      <c r="C305" s="185"/>
      <c r="D305" s="185"/>
      <c r="E305" s="185"/>
      <c r="F305" s="185"/>
      <c r="G305" s="185"/>
      <c r="H305" s="185"/>
      <c r="I305" s="140"/>
    </row>
    <row r="306" spans="1:9" ht="20.5" x14ac:dyDescent="0.35">
      <c r="A306" s="139" t="s">
        <v>89</v>
      </c>
      <c r="B306" s="185"/>
      <c r="C306" s="185"/>
      <c r="D306" s="185"/>
      <c r="E306" s="185"/>
      <c r="F306" s="185"/>
      <c r="G306" s="185"/>
      <c r="H306" s="185"/>
      <c r="I306" s="140"/>
    </row>
    <row r="307" spans="1:9" ht="20.5" x14ac:dyDescent="0.35">
      <c r="A307" s="139" t="s">
        <v>90</v>
      </c>
      <c r="B307" s="185"/>
      <c r="C307" s="185"/>
      <c r="D307" s="185"/>
      <c r="E307" s="185"/>
      <c r="F307" s="185"/>
      <c r="G307" s="185"/>
      <c r="H307" s="185"/>
      <c r="I307" s="140"/>
    </row>
    <row r="308" spans="1:9" ht="45" customHeight="1" x14ac:dyDescent="0.35">
      <c r="A308" s="139" t="s">
        <v>91</v>
      </c>
      <c r="B308" s="185"/>
      <c r="C308" s="185"/>
      <c r="D308" s="185"/>
      <c r="E308" s="185"/>
      <c r="F308" s="185"/>
      <c r="G308" s="185"/>
      <c r="H308" s="185"/>
      <c r="I308" s="140"/>
    </row>
    <row r="309" spans="1:9" ht="45" customHeight="1" x14ac:dyDescent="0.35">
      <c r="A309" s="139" t="s">
        <v>92</v>
      </c>
      <c r="B309" s="185"/>
      <c r="C309" s="185"/>
      <c r="D309" s="185"/>
      <c r="E309" s="185"/>
      <c r="F309" s="185"/>
      <c r="G309" s="185"/>
      <c r="H309" s="185"/>
      <c r="I309" s="140"/>
    </row>
    <row r="310" spans="1:9" ht="20.5" x14ac:dyDescent="0.35">
      <c r="A310" s="141" t="s">
        <v>93</v>
      </c>
      <c r="B310" s="142"/>
      <c r="C310" s="142"/>
      <c r="D310" s="142"/>
      <c r="E310" s="142"/>
      <c r="F310" s="142"/>
      <c r="G310" s="142"/>
      <c r="H310" s="142"/>
      <c r="I310" s="143"/>
    </row>
    <row r="311" spans="1:9" ht="70.5" customHeight="1" x14ac:dyDescent="0.35">
      <c r="A311" s="134" t="s">
        <v>33</v>
      </c>
      <c r="B311" s="134"/>
      <c r="C311" s="134"/>
      <c r="D311" s="68" t="s">
        <v>4</v>
      </c>
      <c r="E311" s="66" t="s">
        <v>275</v>
      </c>
      <c r="F311" s="67" t="s">
        <v>10</v>
      </c>
      <c r="G311" s="68" t="s">
        <v>4</v>
      </c>
      <c r="H311" s="122"/>
      <c r="I311" s="122"/>
    </row>
  </sheetData>
  <mergeCells count="372">
    <mergeCell ref="A150:I150"/>
    <mergeCell ref="A152:I152"/>
    <mergeCell ref="C153:D153"/>
    <mergeCell ref="F153:G153"/>
    <mergeCell ref="A158:I158"/>
    <mergeCell ref="C161:D161"/>
    <mergeCell ref="A113:I113"/>
    <mergeCell ref="A131:I131"/>
    <mergeCell ref="C132:D132"/>
    <mergeCell ref="F132:G132"/>
    <mergeCell ref="C136:D136"/>
    <mergeCell ref="F136:G136"/>
    <mergeCell ref="C130:D130"/>
    <mergeCell ref="A125:I125"/>
    <mergeCell ref="C126:D126"/>
    <mergeCell ref="C115:D115"/>
    <mergeCell ref="F115:G115"/>
    <mergeCell ref="C116:D116"/>
    <mergeCell ref="F116:G116"/>
    <mergeCell ref="A115:B116"/>
    <mergeCell ref="A117:I117"/>
    <mergeCell ref="C118:D118"/>
    <mergeCell ref="F118:G118"/>
    <mergeCell ref="C119:D119"/>
    <mergeCell ref="C106:D106"/>
    <mergeCell ref="A107:B107"/>
    <mergeCell ref="C107:D107"/>
    <mergeCell ref="A99:I99"/>
    <mergeCell ref="A100:B100"/>
    <mergeCell ref="A84:G84"/>
    <mergeCell ref="H84:I84"/>
    <mergeCell ref="C49:E49"/>
    <mergeCell ref="F49:F50"/>
    <mergeCell ref="G49:G50"/>
    <mergeCell ref="H49:I50"/>
    <mergeCell ref="F101:G101"/>
    <mergeCell ref="H87:I87"/>
    <mergeCell ref="A89:C89"/>
    <mergeCell ref="H89:I89"/>
    <mergeCell ref="A90:C90"/>
    <mergeCell ref="H90:I90"/>
    <mergeCell ref="A88:C88"/>
    <mergeCell ref="A52:I52"/>
    <mergeCell ref="A53:C54"/>
    <mergeCell ref="D53:D54"/>
    <mergeCell ref="F53:G53"/>
    <mergeCell ref="H88:I88"/>
    <mergeCell ref="F103:G103"/>
    <mergeCell ref="C177:I177"/>
    <mergeCell ref="A176:I176"/>
    <mergeCell ref="A85:I85"/>
    <mergeCell ref="A86:C86"/>
    <mergeCell ref="H86:I86"/>
    <mergeCell ref="H98:I98"/>
    <mergeCell ref="H96:I96"/>
    <mergeCell ref="A97:F97"/>
    <mergeCell ref="A96:F96"/>
    <mergeCell ref="A95:I95"/>
    <mergeCell ref="A91:C91"/>
    <mergeCell ref="H91:I91"/>
    <mergeCell ref="A92:C92"/>
    <mergeCell ref="H92:I92"/>
    <mergeCell ref="A93:C93"/>
    <mergeCell ref="H93:I93"/>
    <mergeCell ref="A94:C94"/>
    <mergeCell ref="H94:I94"/>
    <mergeCell ref="F123:G123"/>
    <mergeCell ref="H111:H112"/>
    <mergeCell ref="F126:G126"/>
    <mergeCell ref="C124:D124"/>
    <mergeCell ref="F124:G124"/>
    <mergeCell ref="A122:B124"/>
    <mergeCell ref="G2:H2"/>
    <mergeCell ref="G3:H3"/>
    <mergeCell ref="G4:H4"/>
    <mergeCell ref="H45:I45"/>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A13:I13"/>
    <mergeCell ref="C26:E26"/>
    <mergeCell ref="C27:E27"/>
    <mergeCell ref="A1:I1"/>
    <mergeCell ref="A4:C4"/>
    <mergeCell ref="A179:C179"/>
    <mergeCell ref="H27:I27"/>
    <mergeCell ref="H28:I28"/>
    <mergeCell ref="A37:I37"/>
    <mergeCell ref="H47:I47"/>
    <mergeCell ref="A42:I42"/>
    <mergeCell ref="A46:I46"/>
    <mergeCell ref="A104:I104"/>
    <mergeCell ref="H97:I97"/>
    <mergeCell ref="A2:C2"/>
    <mergeCell ref="E2:F2"/>
    <mergeCell ref="A41:C41"/>
    <mergeCell ref="H41:I41"/>
    <mergeCell ref="E4:F4"/>
    <mergeCell ref="E12:I12"/>
    <mergeCell ref="A6:C6"/>
    <mergeCell ref="A7:C7"/>
    <mergeCell ref="A8:C8"/>
    <mergeCell ref="E8:I8"/>
    <mergeCell ref="H7:I7"/>
    <mergeCell ref="E9:I9"/>
    <mergeCell ref="H14:I14"/>
    <mergeCell ref="A311:C311"/>
    <mergeCell ref="H311:I311"/>
    <mergeCell ref="A178:I178"/>
    <mergeCell ref="E180:I180"/>
    <mergeCell ref="A302:I302"/>
    <mergeCell ref="A308:I308"/>
    <mergeCell ref="A309:I309"/>
    <mergeCell ref="A310:I310"/>
    <mergeCell ref="A303:I303"/>
    <mergeCell ref="A304:I304"/>
    <mergeCell ref="A305:I305"/>
    <mergeCell ref="A306:I306"/>
    <mergeCell ref="A180:C180"/>
    <mergeCell ref="A301:I301"/>
    <mergeCell ref="A307:I307"/>
    <mergeCell ref="A272:I272"/>
    <mergeCell ref="E179:I179"/>
    <mergeCell ref="A181:C181"/>
    <mergeCell ref="E181:I181"/>
    <mergeCell ref="A232:I232"/>
    <mergeCell ref="H16:I16"/>
    <mergeCell ref="H17:I17"/>
    <mergeCell ref="H15:I15"/>
    <mergeCell ref="H18:I18"/>
    <mergeCell ref="H19:I19"/>
    <mergeCell ref="H31:I31"/>
    <mergeCell ref="G39:H39"/>
    <mergeCell ref="C24:I24"/>
    <mergeCell ref="C23:I23"/>
    <mergeCell ref="C28:E28"/>
    <mergeCell ref="C29:E29"/>
    <mergeCell ref="C30:E30"/>
    <mergeCell ref="C31:E31"/>
    <mergeCell ref="C32:I32"/>
    <mergeCell ref="H36:I36"/>
    <mergeCell ref="A36:C36"/>
    <mergeCell ref="H35:I35"/>
    <mergeCell ref="G38:H38"/>
    <mergeCell ref="A39:C39"/>
    <mergeCell ref="A35:C35"/>
    <mergeCell ref="A38:C38"/>
    <mergeCell ref="C18:E18"/>
    <mergeCell ref="C19:E19"/>
    <mergeCell ref="C20:E20"/>
    <mergeCell ref="A34:C34"/>
    <mergeCell ref="H34:I34"/>
    <mergeCell ref="H44:I44"/>
    <mergeCell ref="E45:G45"/>
    <mergeCell ref="C43:D43"/>
    <mergeCell ref="C44:D44"/>
    <mergeCell ref="C45:D45"/>
    <mergeCell ref="H51:I51"/>
    <mergeCell ref="H48:I48"/>
    <mergeCell ref="C47:E47"/>
    <mergeCell ref="C48:E48"/>
    <mergeCell ref="C50:E50"/>
    <mergeCell ref="C51:E51"/>
    <mergeCell ref="C14:E14"/>
    <mergeCell ref="C15:E15"/>
    <mergeCell ref="C16:E16"/>
    <mergeCell ref="C17:E17"/>
    <mergeCell ref="A87:C87"/>
    <mergeCell ref="A114:I114"/>
    <mergeCell ref="A98:F98"/>
    <mergeCell ref="A43:B43"/>
    <mergeCell ref="A44:B44"/>
    <mergeCell ref="A45:B45"/>
    <mergeCell ref="E44:G44"/>
    <mergeCell ref="E43:G43"/>
    <mergeCell ref="A40:C40"/>
    <mergeCell ref="C100:D100"/>
    <mergeCell ref="F100:G100"/>
    <mergeCell ref="A101:B101"/>
    <mergeCell ref="C101:D101"/>
    <mergeCell ref="C21:E21"/>
    <mergeCell ref="C22:I22"/>
    <mergeCell ref="A102:B102"/>
    <mergeCell ref="C102:D102"/>
    <mergeCell ref="F102:G102"/>
    <mergeCell ref="A103:B103"/>
    <mergeCell ref="C103:D103"/>
    <mergeCell ref="F119:G119"/>
    <mergeCell ref="C120:D120"/>
    <mergeCell ref="A118:B120"/>
    <mergeCell ref="E120:I120"/>
    <mergeCell ref="C127:D127"/>
    <mergeCell ref="F127:G127"/>
    <mergeCell ref="C123:D123"/>
    <mergeCell ref="A121:I121"/>
    <mergeCell ref="C122:D122"/>
    <mergeCell ref="F122:G122"/>
    <mergeCell ref="C128:D128"/>
    <mergeCell ref="F128:G128"/>
    <mergeCell ref="A149:I149"/>
    <mergeCell ref="C154:D154"/>
    <mergeCell ref="F154:G154"/>
    <mergeCell ref="C155:D155"/>
    <mergeCell ref="F155:G155"/>
    <mergeCell ref="A143:I143"/>
    <mergeCell ref="A144:B148"/>
    <mergeCell ref="C144:D144"/>
    <mergeCell ref="F144:G144"/>
    <mergeCell ref="C145:D145"/>
    <mergeCell ref="F145:G145"/>
    <mergeCell ref="C146:D146"/>
    <mergeCell ref="F146:G146"/>
    <mergeCell ref="C147:D147"/>
    <mergeCell ref="F147:G147"/>
    <mergeCell ref="C148:D148"/>
    <mergeCell ref="F148:G148"/>
    <mergeCell ref="A151:I151"/>
    <mergeCell ref="A126:B130"/>
    <mergeCell ref="A132:B136"/>
    <mergeCell ref="A137:I137"/>
    <mergeCell ref="A138:B142"/>
    <mergeCell ref="C156:D156"/>
    <mergeCell ref="F156:G156"/>
    <mergeCell ref="C160:D160"/>
    <mergeCell ref="C157:D157"/>
    <mergeCell ref="F157:G157"/>
    <mergeCell ref="C159:D159"/>
    <mergeCell ref="A153:B157"/>
    <mergeCell ref="A159:B163"/>
    <mergeCell ref="F159:G159"/>
    <mergeCell ref="F160:G160"/>
    <mergeCell ref="F161:G161"/>
    <mergeCell ref="C162:D162"/>
    <mergeCell ref="F162:G162"/>
    <mergeCell ref="C163:D163"/>
    <mergeCell ref="F163:G163"/>
    <mergeCell ref="C138:D138"/>
    <mergeCell ref="F138:G138"/>
    <mergeCell ref="C139:D139"/>
    <mergeCell ref="F139:G139"/>
    <mergeCell ref="C140:D140"/>
    <mergeCell ref="F140:G140"/>
    <mergeCell ref="C141:D141"/>
    <mergeCell ref="C142:D142"/>
    <mergeCell ref="F142:G142"/>
    <mergeCell ref="E141:I141"/>
    <mergeCell ref="C135:D135"/>
    <mergeCell ref="F135:G135"/>
    <mergeCell ref="C129:D129"/>
    <mergeCell ref="F129:G129"/>
    <mergeCell ref="F130:G130"/>
    <mergeCell ref="C133:D133"/>
    <mergeCell ref="F133:G133"/>
    <mergeCell ref="C134:D134"/>
    <mergeCell ref="F134:G134"/>
    <mergeCell ref="A164:I164"/>
    <mergeCell ref="A165:B169"/>
    <mergeCell ref="C165:D165"/>
    <mergeCell ref="C166:D166"/>
    <mergeCell ref="C167:D167"/>
    <mergeCell ref="F167:G167"/>
    <mergeCell ref="C168:D168"/>
    <mergeCell ref="F168:G168"/>
    <mergeCell ref="C169:D169"/>
    <mergeCell ref="F169:G169"/>
    <mergeCell ref="E165:I166"/>
    <mergeCell ref="A170:I170"/>
    <mergeCell ref="A171:B175"/>
    <mergeCell ref="C171:D171"/>
    <mergeCell ref="F171:G171"/>
    <mergeCell ref="C172:D172"/>
    <mergeCell ref="F172:G172"/>
    <mergeCell ref="C173:D173"/>
    <mergeCell ref="C174:D174"/>
    <mergeCell ref="C175:D175"/>
    <mergeCell ref="E173:I175"/>
    <mergeCell ref="L114:M114"/>
    <mergeCell ref="A109:B109"/>
    <mergeCell ref="C109:D109"/>
    <mergeCell ref="F109:G109"/>
    <mergeCell ref="A108:B108"/>
    <mergeCell ref="C108:D108"/>
    <mergeCell ref="F111:G112"/>
    <mergeCell ref="E111:E112"/>
    <mergeCell ref="C111:D112"/>
    <mergeCell ref="A111:B112"/>
    <mergeCell ref="A110:I110"/>
    <mergeCell ref="F105:G105"/>
    <mergeCell ref="F106:G106"/>
    <mergeCell ref="F107:G107"/>
    <mergeCell ref="F108:G108"/>
    <mergeCell ref="A105:B105"/>
    <mergeCell ref="C105:D105"/>
    <mergeCell ref="A106:B106"/>
    <mergeCell ref="F54:G54"/>
    <mergeCell ref="A55:B55"/>
    <mergeCell ref="C55:D55"/>
    <mergeCell ref="F55:G55"/>
    <mergeCell ref="A56:B56"/>
    <mergeCell ref="C56:D56"/>
    <mergeCell ref="F56:G67"/>
    <mergeCell ref="A68:I68"/>
    <mergeCell ref="A69:C70"/>
    <mergeCell ref="D69:D70"/>
    <mergeCell ref="F69:G69"/>
    <mergeCell ref="F70:G70"/>
    <mergeCell ref="H72:I83"/>
    <mergeCell ref="A73:B73"/>
    <mergeCell ref="C73:D73"/>
    <mergeCell ref="A74:B74"/>
    <mergeCell ref="C74:D74"/>
    <mergeCell ref="H56:I67"/>
    <mergeCell ref="A57:B57"/>
    <mergeCell ref="C57:D57"/>
    <mergeCell ref="A58:B58"/>
    <mergeCell ref="C58:D58"/>
    <mergeCell ref="A59:B59"/>
    <mergeCell ref="C59:D59"/>
    <mergeCell ref="A60:B60"/>
    <mergeCell ref="C60:D60"/>
    <mergeCell ref="A61:B61"/>
    <mergeCell ref="C61:D61"/>
    <mergeCell ref="A62:B62"/>
    <mergeCell ref="C62:D62"/>
    <mergeCell ref="A63:B63"/>
    <mergeCell ref="C63:D63"/>
    <mergeCell ref="A64:B64"/>
    <mergeCell ref="C64:D64"/>
    <mergeCell ref="A65:B65"/>
    <mergeCell ref="C65:D65"/>
    <mergeCell ref="A66:B66"/>
    <mergeCell ref="C66:D66"/>
    <mergeCell ref="A67:B67"/>
    <mergeCell ref="C67:D67"/>
    <mergeCell ref="F71:G71"/>
    <mergeCell ref="A72:B72"/>
    <mergeCell ref="C72:D72"/>
    <mergeCell ref="F72:G83"/>
    <mergeCell ref="A80:B80"/>
    <mergeCell ref="C80:D80"/>
    <mergeCell ref="A81:B81"/>
    <mergeCell ref="C81:D81"/>
    <mergeCell ref="A82:B82"/>
    <mergeCell ref="C82:D82"/>
    <mergeCell ref="A83:B83"/>
    <mergeCell ref="C83:D83"/>
    <mergeCell ref="A71:B71"/>
    <mergeCell ref="C71:D71"/>
    <mergeCell ref="A75:B75"/>
    <mergeCell ref="C75:D75"/>
    <mergeCell ref="A76:B76"/>
    <mergeCell ref="C76:D76"/>
    <mergeCell ref="A77:B77"/>
    <mergeCell ref="C77:D77"/>
    <mergeCell ref="A78:B78"/>
    <mergeCell ref="C78:D78"/>
    <mergeCell ref="A79:B79"/>
    <mergeCell ref="C79:D79"/>
  </mergeCells>
  <hyperlinks>
    <hyperlink ref="C23" r:id="rId1"/>
  </hyperlinks>
  <printOptions horizontalCentered="1"/>
  <pageMargins left="0.27559055118110237" right="0.27559055118110237" top="0.70866141732283472" bottom="0.47244094488188981" header="0.15748031496062992" footer="0.15748031496062992"/>
  <pageSetup paperSize="9" scale="62" fitToHeight="0" orientation="portrait" r:id="rId2"/>
  <headerFooter>
    <oddHeader>&amp;C&amp;25&amp;G</oddHeader>
    <oddFooter>&amp;L&amp;"Times New Roman,Bold"&amp;16Ref No: &amp;F&amp;R&amp;"Times New Roman,Bold"&amp;16&amp;P</oddFooter>
  </headerFooter>
  <rowBreaks count="4" manualBreakCount="4">
    <brk id="51" max="16383" man="1"/>
    <brk id="177" max="8" man="1"/>
    <brk id="231" max="16383" man="1"/>
    <brk id="271" max="16383" man="1"/>
  </rowBreaks>
  <drawing r:id="rId3"/>
  <legacyDrawing r:id="rId4"/>
  <legacyDrawingHF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Hp Elitebook 840 G6</cp:lastModifiedBy>
  <cp:lastPrinted>2025-07-06T17:25:12Z</cp:lastPrinted>
  <dcterms:created xsi:type="dcterms:W3CDTF">2010-11-23T11:42:48Z</dcterms:created>
  <dcterms:modified xsi:type="dcterms:W3CDTF">2025-07-06T17:26:00Z</dcterms:modified>
</cp:coreProperties>
</file>