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 name="Construction table" sheetId="4" r:id="rId2"/>
  </sheets>
  <definedNames>
    <definedName name="_xlnm.Print_Area" localSheetId="0">Report!$A$1:$H$620</definedName>
  </definedNames>
  <calcPr calcId="162913"/>
</workbook>
</file>

<file path=xl/calcChain.xml><?xml version="1.0" encoding="utf-8"?>
<calcChain xmlns="http://schemas.openxmlformats.org/spreadsheetml/2006/main">
  <c r="A65" i="3" l="1"/>
  <c r="G209" i="3" l="1"/>
  <c r="G208" i="3"/>
  <c r="G207" i="3"/>
  <c r="G206" i="3"/>
  <c r="G205" i="3"/>
  <c r="G204" i="3"/>
  <c r="G210" i="3"/>
  <c r="G203" i="3"/>
  <c r="G146" i="3"/>
  <c r="G145" i="3"/>
  <c r="F484" i="3" l="1"/>
  <c r="E484" i="3"/>
  <c r="F483" i="3"/>
  <c r="E483" i="3"/>
  <c r="H483" i="3" s="1"/>
  <c r="F482" i="3"/>
  <c r="E482" i="3"/>
  <c r="F481" i="3"/>
  <c r="H481" i="3" s="1"/>
  <c r="E481" i="3"/>
  <c r="F480" i="3"/>
  <c r="H480" i="3" s="1"/>
  <c r="E480" i="3"/>
  <c r="F475" i="3"/>
  <c r="E475" i="3"/>
  <c r="H475" i="3" s="1"/>
  <c r="F437" i="3"/>
  <c r="E437" i="3"/>
  <c r="F435" i="3"/>
  <c r="E435" i="3"/>
  <c r="F434" i="3"/>
  <c r="E434" i="3"/>
  <c r="F433" i="3"/>
  <c r="E433" i="3"/>
  <c r="F432" i="3"/>
  <c r="E432" i="3"/>
  <c r="F431" i="3"/>
  <c r="E431" i="3"/>
  <c r="F430" i="3"/>
  <c r="E430" i="3"/>
  <c r="F429" i="3"/>
  <c r="E429" i="3"/>
  <c r="F428" i="3"/>
  <c r="E428" i="3"/>
  <c r="F426" i="3"/>
  <c r="E426" i="3"/>
  <c r="F425" i="3"/>
  <c r="E425" i="3"/>
  <c r="F424" i="3"/>
  <c r="E424" i="3"/>
  <c r="F423" i="3"/>
  <c r="E423" i="3"/>
  <c r="F422" i="3"/>
  <c r="E422" i="3"/>
  <c r="F421" i="3"/>
  <c r="E421" i="3"/>
  <c r="F420" i="3"/>
  <c r="E420" i="3"/>
  <c r="F419" i="3"/>
  <c r="E419" i="3"/>
  <c r="F418" i="3"/>
  <c r="E418" i="3"/>
  <c r="F417" i="3"/>
  <c r="E417" i="3"/>
  <c r="F410" i="3"/>
  <c r="F406" i="3"/>
  <c r="F409" i="3"/>
  <c r="F408" i="3"/>
  <c r="F407" i="3"/>
  <c r="H407" i="3" s="1"/>
  <c r="F415" i="3"/>
  <c r="E415" i="3"/>
  <c r="F414" i="3"/>
  <c r="E414" i="3"/>
  <c r="F413" i="3"/>
  <c r="E413" i="3"/>
  <c r="F412" i="3"/>
  <c r="E412" i="3"/>
  <c r="H412" i="3" s="1"/>
  <c r="F411" i="3"/>
  <c r="E411" i="3"/>
  <c r="E410" i="3"/>
  <c r="E409" i="3"/>
  <c r="E408" i="3"/>
  <c r="E407" i="3"/>
  <c r="E406" i="3"/>
  <c r="F403" i="3"/>
  <c r="E403" i="3"/>
  <c r="F401" i="3"/>
  <c r="E401" i="3"/>
  <c r="F400" i="3"/>
  <c r="E400" i="3"/>
  <c r="F399" i="3"/>
  <c r="E399" i="3"/>
  <c r="E398" i="3"/>
  <c r="E397" i="3"/>
  <c r="E396" i="3"/>
  <c r="E395" i="3"/>
  <c r="E394" i="3"/>
  <c r="F392" i="3"/>
  <c r="E392" i="3"/>
  <c r="E391" i="3"/>
  <c r="E390" i="3"/>
  <c r="E389" i="3"/>
  <c r="E388" i="3"/>
  <c r="E387" i="3"/>
  <c r="E386" i="3"/>
  <c r="E385" i="3"/>
  <c r="E384" i="3"/>
  <c r="E383" i="3"/>
  <c r="E381" i="3"/>
  <c r="E380" i="3"/>
  <c r="E379" i="3"/>
  <c r="E378" i="3"/>
  <c r="E377" i="3"/>
  <c r="E376" i="3"/>
  <c r="E375" i="3"/>
  <c r="E374" i="3"/>
  <c r="E373" i="3"/>
  <c r="E372" i="3"/>
  <c r="E370" i="3"/>
  <c r="H370" i="3" s="1"/>
  <c r="E369" i="3"/>
  <c r="H369" i="3" s="1"/>
  <c r="E368" i="3"/>
  <c r="H368" i="3" s="1"/>
  <c r="E367" i="3"/>
  <c r="H367" i="3" s="1"/>
  <c r="E366" i="3"/>
  <c r="H366" i="3" s="1"/>
  <c r="E365" i="3"/>
  <c r="H365" i="3" s="1"/>
  <c r="E364" i="3"/>
  <c r="H364" i="3" s="1"/>
  <c r="E363" i="3"/>
  <c r="H363" i="3" s="1"/>
  <c r="E362" i="3"/>
  <c r="H362" i="3" s="1"/>
  <c r="E361" i="3"/>
  <c r="H361" i="3" s="1"/>
  <c r="G355" i="3"/>
  <c r="G356" i="3"/>
  <c r="G357" i="3"/>
  <c r="G358" i="3"/>
  <c r="E353" i="3"/>
  <c r="G415" i="3"/>
  <c r="G406" i="3"/>
  <c r="G411" i="3"/>
  <c r="H410" i="3"/>
  <c r="H408" i="3"/>
  <c r="A407" i="3"/>
  <c r="A408" i="3" s="1"/>
  <c r="A409" i="3" s="1"/>
  <c r="A410" i="3" s="1"/>
  <c r="A411" i="3" s="1"/>
  <c r="A412" i="3" s="1"/>
  <c r="A413" i="3" s="1"/>
  <c r="A414" i="3" s="1"/>
  <c r="A415" i="3" s="1"/>
  <c r="A476" i="3"/>
  <c r="A477" i="3" s="1"/>
  <c r="A478" i="3" s="1"/>
  <c r="A479" i="3" s="1"/>
  <c r="A480" i="3" s="1"/>
  <c r="A481" i="3" s="1"/>
  <c r="A482" i="3" s="1"/>
  <c r="A483" i="3" s="1"/>
  <c r="A484" i="3" s="1"/>
  <c r="A362" i="3"/>
  <c r="A363" i="3" s="1"/>
  <c r="A364" i="3" s="1"/>
  <c r="A365" i="3" s="1"/>
  <c r="A366" i="3" s="1"/>
  <c r="A367" i="3" s="1"/>
  <c r="A368" i="3" s="1"/>
  <c r="A369" i="3" s="1"/>
  <c r="A370" i="3" s="1"/>
  <c r="F334" i="3"/>
  <c r="E334" i="3"/>
  <c r="F332" i="3"/>
  <c r="E332" i="3"/>
  <c r="F331" i="3"/>
  <c r="E331" i="3"/>
  <c r="F330" i="3"/>
  <c r="E330" i="3"/>
  <c r="F329" i="3"/>
  <c r="E329" i="3"/>
  <c r="F328" i="3"/>
  <c r="E328" i="3"/>
  <c r="F327" i="3"/>
  <c r="E327" i="3"/>
  <c r="F326" i="3"/>
  <c r="E326" i="3"/>
  <c r="F325" i="3"/>
  <c r="E325" i="3"/>
  <c r="F345" i="3"/>
  <c r="E345" i="3"/>
  <c r="F344" i="3"/>
  <c r="E344" i="3"/>
  <c r="H344" i="3" s="1"/>
  <c r="F343" i="3"/>
  <c r="E343" i="3"/>
  <c r="H343" i="3" s="1"/>
  <c r="F342" i="3"/>
  <c r="E342" i="3"/>
  <c r="F341" i="3"/>
  <c r="E341" i="3"/>
  <c r="F340" i="3"/>
  <c r="E340" i="3"/>
  <c r="H340" i="3" s="1"/>
  <c r="F339" i="3"/>
  <c r="E339" i="3"/>
  <c r="H339" i="3" s="1"/>
  <c r="F338" i="3"/>
  <c r="E338" i="3"/>
  <c r="F337" i="3"/>
  <c r="E337" i="3"/>
  <c r="H337" i="3" s="1"/>
  <c r="F336" i="3"/>
  <c r="E336" i="3"/>
  <c r="H336" i="3" s="1"/>
  <c r="E318" i="3"/>
  <c r="E317" i="3"/>
  <c r="E316" i="3"/>
  <c r="E315" i="3"/>
  <c r="E314" i="3"/>
  <c r="F318" i="3"/>
  <c r="F316" i="3"/>
  <c r="F317" i="3"/>
  <c r="F315" i="3"/>
  <c r="F314" i="3"/>
  <c r="G323" i="3"/>
  <c r="G319" i="3"/>
  <c r="G318" i="3"/>
  <c r="G317" i="3"/>
  <c r="G314" i="3"/>
  <c r="G316" i="3"/>
  <c r="G315" i="3"/>
  <c r="H345" i="3"/>
  <c r="H341" i="3"/>
  <c r="A337" i="3"/>
  <c r="A338" i="3" s="1"/>
  <c r="A339" i="3" s="1"/>
  <c r="A340" i="3" s="1"/>
  <c r="A341" i="3" s="1"/>
  <c r="A342" i="3" s="1"/>
  <c r="A343" i="3" s="1"/>
  <c r="A344" i="3" s="1"/>
  <c r="A345" i="3" s="1"/>
  <c r="F323" i="3"/>
  <c r="E323" i="3"/>
  <c r="F322" i="3"/>
  <c r="E322" i="3"/>
  <c r="F321" i="3"/>
  <c r="E321" i="3"/>
  <c r="F320" i="3"/>
  <c r="E320" i="3"/>
  <c r="F319" i="3"/>
  <c r="E319" i="3"/>
  <c r="A315" i="3"/>
  <c r="A316" i="3" s="1"/>
  <c r="A317" i="3" s="1"/>
  <c r="A318" i="3" s="1"/>
  <c r="A319" i="3" s="1"/>
  <c r="A320" i="3" s="1"/>
  <c r="A321" i="3" s="1"/>
  <c r="A322" i="3" s="1"/>
  <c r="A323" i="3" s="1"/>
  <c r="F309" i="3"/>
  <c r="E309" i="3"/>
  <c r="F308" i="3"/>
  <c r="E308" i="3"/>
  <c r="F307" i="3"/>
  <c r="E307" i="3"/>
  <c r="E306" i="3"/>
  <c r="E305" i="3"/>
  <c r="E304" i="3"/>
  <c r="E303" i="3"/>
  <c r="E302" i="3"/>
  <c r="E294" i="3"/>
  <c r="E293" i="3"/>
  <c r="E292" i="3"/>
  <c r="E291" i="3"/>
  <c r="F300" i="3"/>
  <c r="E300" i="3"/>
  <c r="F299" i="3"/>
  <c r="E299" i="3"/>
  <c r="F298" i="3"/>
  <c r="E298" i="3"/>
  <c r="F297" i="3"/>
  <c r="E297" i="3"/>
  <c r="F296" i="3"/>
  <c r="E296" i="3"/>
  <c r="E295" i="3"/>
  <c r="F289" i="3"/>
  <c r="E289" i="3"/>
  <c r="F287" i="3"/>
  <c r="E287" i="3"/>
  <c r="F286" i="3"/>
  <c r="E286" i="3"/>
  <c r="F285" i="3"/>
  <c r="E285" i="3"/>
  <c r="E284" i="3"/>
  <c r="F278" i="3"/>
  <c r="E278" i="3"/>
  <c r="F277" i="3"/>
  <c r="E277" i="3"/>
  <c r="F276" i="3"/>
  <c r="E276" i="3"/>
  <c r="F275" i="3"/>
  <c r="E275" i="3"/>
  <c r="F274" i="3"/>
  <c r="E274" i="3"/>
  <c r="E273" i="3"/>
  <c r="F267" i="3"/>
  <c r="E267" i="3"/>
  <c r="F266" i="3"/>
  <c r="E266" i="3"/>
  <c r="F265" i="3"/>
  <c r="E265" i="3"/>
  <c r="F264" i="3"/>
  <c r="E264" i="3"/>
  <c r="F263" i="3"/>
  <c r="E263" i="3"/>
  <c r="E262" i="3"/>
  <c r="U361" i="3"/>
  <c r="V406" i="3"/>
  <c r="U406" i="3"/>
  <c r="U475" i="3"/>
  <c r="V314" i="3"/>
  <c r="U314" i="3"/>
  <c r="V361" i="3"/>
  <c r="V475" i="3"/>
  <c r="U336" i="3"/>
  <c r="V336" i="3"/>
  <c r="H319" i="3" l="1"/>
  <c r="H338" i="3"/>
  <c r="H342" i="3"/>
  <c r="H413" i="3"/>
  <c r="H409" i="3"/>
  <c r="H414" i="3"/>
  <c r="H321" i="3"/>
  <c r="H415" i="3"/>
  <c r="H322" i="3"/>
  <c r="H482" i="3"/>
  <c r="H411" i="3"/>
  <c r="H484" i="3"/>
  <c r="H318" i="3"/>
  <c r="H320" i="3"/>
  <c r="H317" i="3"/>
  <c r="H323" i="3"/>
  <c r="H314" i="3"/>
  <c r="H406" i="3"/>
  <c r="V407" i="3"/>
  <c r="V408" i="3" s="1"/>
  <c r="V409" i="3" s="1"/>
  <c r="V410" i="3" s="1"/>
  <c r="V411" i="3" s="1"/>
  <c r="V412" i="3" s="1"/>
  <c r="V413" i="3" s="1"/>
  <c r="V414" i="3" s="1"/>
  <c r="V415" i="3" s="1"/>
  <c r="U407" i="3"/>
  <c r="T406" i="3"/>
  <c r="V476" i="3"/>
  <c r="V477" i="3" s="1"/>
  <c r="V478" i="3" s="1"/>
  <c r="V479" i="3" s="1"/>
  <c r="V480" i="3" s="1"/>
  <c r="V481" i="3" s="1"/>
  <c r="V482" i="3" s="1"/>
  <c r="V483" i="3" s="1"/>
  <c r="V484" i="3" s="1"/>
  <c r="U476" i="3"/>
  <c r="T475" i="3"/>
  <c r="V362" i="3"/>
  <c r="V363" i="3" s="1"/>
  <c r="V364" i="3" s="1"/>
  <c r="V365" i="3" s="1"/>
  <c r="V366" i="3" s="1"/>
  <c r="V367" i="3" s="1"/>
  <c r="V368" i="3" s="1"/>
  <c r="V369" i="3" s="1"/>
  <c r="V370" i="3" s="1"/>
  <c r="T361" i="3"/>
  <c r="U362" i="3"/>
  <c r="H316" i="3"/>
  <c r="H315" i="3"/>
  <c r="T336" i="3"/>
  <c r="U337" i="3"/>
  <c r="V337" i="3"/>
  <c r="V338" i="3" s="1"/>
  <c r="V339" i="3" s="1"/>
  <c r="V340" i="3" s="1"/>
  <c r="V341" i="3" s="1"/>
  <c r="V342" i="3" s="1"/>
  <c r="V343" i="3" s="1"/>
  <c r="V344" i="3" s="1"/>
  <c r="V345" i="3" s="1"/>
  <c r="V315" i="3"/>
  <c r="V316" i="3" s="1"/>
  <c r="V317" i="3" s="1"/>
  <c r="V318" i="3" s="1"/>
  <c r="V319" i="3" s="1"/>
  <c r="V320" i="3" s="1"/>
  <c r="V321" i="3" s="1"/>
  <c r="V322" i="3" s="1"/>
  <c r="V323" i="3" s="1"/>
  <c r="T314" i="3"/>
  <c r="U315" i="3"/>
  <c r="F256" i="3"/>
  <c r="E256" i="3"/>
  <c r="F255" i="3"/>
  <c r="E255" i="3"/>
  <c r="F254" i="3"/>
  <c r="E254" i="3"/>
  <c r="F253" i="3"/>
  <c r="E253" i="3"/>
  <c r="F252" i="3"/>
  <c r="E252" i="3"/>
  <c r="E251" i="3"/>
  <c r="H251" i="3" s="1"/>
  <c r="F245" i="3"/>
  <c r="E245" i="3"/>
  <c r="F244" i="3"/>
  <c r="E244" i="3"/>
  <c r="F243" i="3"/>
  <c r="E243" i="3"/>
  <c r="F242" i="3"/>
  <c r="E242" i="3"/>
  <c r="F241" i="3"/>
  <c r="E241" i="3"/>
  <c r="E240" i="3"/>
  <c r="A248" i="3"/>
  <c r="A249" i="3" s="1"/>
  <c r="A250" i="3" s="1"/>
  <c r="A251" i="3" s="1"/>
  <c r="A252" i="3" s="1"/>
  <c r="A253" i="3" s="1"/>
  <c r="A254" i="3" s="1"/>
  <c r="A255" i="3" s="1"/>
  <c r="A256" i="3" s="1"/>
  <c r="E234" i="3"/>
  <c r="E233" i="3"/>
  <c r="E232" i="3"/>
  <c r="E231" i="3"/>
  <c r="E230" i="3"/>
  <c r="E229" i="3"/>
  <c r="U247" i="3"/>
  <c r="V247" i="3"/>
  <c r="H252" i="3" l="1"/>
  <c r="H256" i="3"/>
  <c r="H255" i="3"/>
  <c r="U408" i="3"/>
  <c r="T407" i="3"/>
  <c r="U477" i="3"/>
  <c r="T476" i="3"/>
  <c r="U363" i="3"/>
  <c r="T362" i="3"/>
  <c r="U338" i="3"/>
  <c r="T337" i="3"/>
  <c r="H253" i="3"/>
  <c r="H254" i="3"/>
  <c r="U316" i="3"/>
  <c r="T315" i="3"/>
  <c r="V248" i="3"/>
  <c r="V249" i="3" s="1"/>
  <c r="V250" i="3" s="1"/>
  <c r="V251" i="3" s="1"/>
  <c r="V252" i="3" s="1"/>
  <c r="V253" i="3" s="1"/>
  <c r="V254" i="3" s="1"/>
  <c r="V255" i="3" s="1"/>
  <c r="V256" i="3" s="1"/>
  <c r="U248" i="3"/>
  <c r="T247" i="3"/>
  <c r="G229" i="3"/>
  <c r="H245" i="3"/>
  <c r="H244" i="3"/>
  <c r="H243" i="3"/>
  <c r="H242" i="3"/>
  <c r="H241" i="3"/>
  <c r="H240" i="3"/>
  <c r="A237" i="3"/>
  <c r="A238" i="3" s="1"/>
  <c r="A239" i="3" s="1"/>
  <c r="A240" i="3" s="1"/>
  <c r="A241" i="3" s="1"/>
  <c r="A242" i="3" s="1"/>
  <c r="A243" i="3" s="1"/>
  <c r="A244" i="3" s="1"/>
  <c r="A245" i="3" s="1"/>
  <c r="F210" i="3"/>
  <c r="E210" i="3"/>
  <c r="H210" i="3" s="1"/>
  <c r="F209" i="3"/>
  <c r="E209" i="3"/>
  <c r="F208" i="3"/>
  <c r="E208" i="3"/>
  <c r="F207" i="3"/>
  <c r="E207" i="3"/>
  <c r="F206" i="3"/>
  <c r="E206" i="3"/>
  <c r="F205" i="3"/>
  <c r="E205" i="3"/>
  <c r="H205" i="3" s="1"/>
  <c r="F204" i="3"/>
  <c r="E204" i="3"/>
  <c r="A204" i="3"/>
  <c r="A205" i="3" s="1"/>
  <c r="A206" i="3" s="1"/>
  <c r="A207" i="3" s="1"/>
  <c r="A208" i="3" s="1"/>
  <c r="A209" i="3" s="1"/>
  <c r="A210" i="3" s="1"/>
  <c r="F203" i="3"/>
  <c r="E203" i="3"/>
  <c r="H203" i="3" s="1"/>
  <c r="I212" i="3"/>
  <c r="F219" i="3"/>
  <c r="E219" i="3"/>
  <c r="F218" i="3"/>
  <c r="E218" i="3"/>
  <c r="F216" i="3"/>
  <c r="E216" i="3"/>
  <c r="F215" i="3"/>
  <c r="E215" i="3"/>
  <c r="F214" i="3"/>
  <c r="E214" i="3"/>
  <c r="F213" i="3"/>
  <c r="E213" i="3"/>
  <c r="F212" i="3"/>
  <c r="E212" i="3"/>
  <c r="F200" i="3"/>
  <c r="F199" i="3"/>
  <c r="F196" i="3"/>
  <c r="F195" i="3"/>
  <c r="F201" i="3"/>
  <c r="F198" i="3"/>
  <c r="F197" i="3"/>
  <c r="F194" i="3"/>
  <c r="E200" i="3"/>
  <c r="E199" i="3"/>
  <c r="E201" i="3"/>
  <c r="E198" i="3"/>
  <c r="E197" i="3"/>
  <c r="E196" i="3"/>
  <c r="E195" i="3"/>
  <c r="E194" i="3"/>
  <c r="F192" i="3"/>
  <c r="E192" i="3"/>
  <c r="F191" i="3"/>
  <c r="E191" i="3"/>
  <c r="H191" i="3" s="1"/>
  <c r="F189" i="3"/>
  <c r="E189" i="3"/>
  <c r="F183" i="3"/>
  <c r="E183" i="3"/>
  <c r="F182" i="3"/>
  <c r="E182" i="3"/>
  <c r="F181" i="3"/>
  <c r="E181" i="3"/>
  <c r="F180" i="3"/>
  <c r="E180" i="3"/>
  <c r="F174" i="3"/>
  <c r="E174" i="3"/>
  <c r="F173" i="3"/>
  <c r="E173" i="3"/>
  <c r="F172" i="3"/>
  <c r="E172" i="3"/>
  <c r="F171" i="3"/>
  <c r="E171" i="3"/>
  <c r="F165" i="3"/>
  <c r="E165" i="3"/>
  <c r="F164" i="3"/>
  <c r="E164" i="3"/>
  <c r="F163" i="3"/>
  <c r="E163" i="3"/>
  <c r="F162" i="3"/>
  <c r="E162" i="3"/>
  <c r="A159" i="3"/>
  <c r="A160" i="3" s="1"/>
  <c r="A161" i="3" s="1"/>
  <c r="A162" i="3" s="1"/>
  <c r="A163" i="3" s="1"/>
  <c r="A164" i="3" s="1"/>
  <c r="A165" i="3" s="1"/>
  <c r="F156" i="3"/>
  <c r="E156" i="3"/>
  <c r="H156" i="3" s="1"/>
  <c r="F155" i="3"/>
  <c r="E155" i="3"/>
  <c r="H155" i="3" s="1"/>
  <c r="F154" i="3"/>
  <c r="E154" i="3"/>
  <c r="F153" i="3"/>
  <c r="E153" i="3"/>
  <c r="F147" i="3"/>
  <c r="F146" i="3"/>
  <c r="F145" i="3"/>
  <c r="F144" i="3"/>
  <c r="E147" i="3"/>
  <c r="E146" i="3"/>
  <c r="E145" i="3"/>
  <c r="E144" i="3"/>
  <c r="A150" i="3"/>
  <c r="A151" i="3" s="1"/>
  <c r="A152" i="3" s="1"/>
  <c r="A153" i="3" s="1"/>
  <c r="A154" i="3" s="1"/>
  <c r="A155" i="3" s="1"/>
  <c r="A156" i="3" s="1"/>
  <c r="A81" i="3"/>
  <c r="V158" i="3"/>
  <c r="U203" i="3"/>
  <c r="V149" i="3"/>
  <c r="U158" i="3"/>
  <c r="V236" i="3"/>
  <c r="U149" i="3"/>
  <c r="V203" i="3"/>
  <c r="U236" i="3"/>
  <c r="H208" i="3" l="1"/>
  <c r="H209" i="3"/>
  <c r="H206" i="3"/>
  <c r="H207" i="3"/>
  <c r="H165" i="3"/>
  <c r="H204" i="3"/>
  <c r="H154" i="3"/>
  <c r="U409" i="3"/>
  <c r="T408" i="3"/>
  <c r="U478" i="3"/>
  <c r="T477" i="3"/>
  <c r="U364" i="3"/>
  <c r="T363" i="3"/>
  <c r="T338" i="3"/>
  <c r="U339" i="3"/>
  <c r="H163" i="3"/>
  <c r="H153" i="3"/>
  <c r="T316" i="3"/>
  <c r="U317" i="3"/>
  <c r="T248" i="3"/>
  <c r="U249" i="3"/>
  <c r="V237" i="3"/>
  <c r="V238" i="3" s="1"/>
  <c r="V239" i="3" s="1"/>
  <c r="V240" i="3" s="1"/>
  <c r="V241" i="3" s="1"/>
  <c r="V242" i="3" s="1"/>
  <c r="V243" i="3" s="1"/>
  <c r="V244" i="3" s="1"/>
  <c r="V245" i="3" s="1"/>
  <c r="U237" i="3"/>
  <c r="T236" i="3"/>
  <c r="U204" i="3"/>
  <c r="T203" i="3"/>
  <c r="V204" i="3"/>
  <c r="V205" i="3" s="1"/>
  <c r="V206" i="3" s="1"/>
  <c r="V207" i="3" s="1"/>
  <c r="V208" i="3" s="1"/>
  <c r="V209" i="3" s="1"/>
  <c r="V210" i="3" s="1"/>
  <c r="H162" i="3"/>
  <c r="H164" i="3"/>
  <c r="V159" i="3"/>
  <c r="V160" i="3" s="1"/>
  <c r="V161" i="3" s="1"/>
  <c r="V162" i="3" s="1"/>
  <c r="V163" i="3" s="1"/>
  <c r="V164" i="3" s="1"/>
  <c r="V165" i="3" s="1"/>
  <c r="T158" i="3"/>
  <c r="U159" i="3"/>
  <c r="V150" i="3"/>
  <c r="V151" i="3" s="1"/>
  <c r="V152" i="3" s="1"/>
  <c r="V153" i="3" s="1"/>
  <c r="V154" i="3" s="1"/>
  <c r="V155" i="3" s="1"/>
  <c r="V156" i="3" s="1"/>
  <c r="U150" i="3"/>
  <c r="T149" i="3"/>
  <c r="D498" i="3"/>
  <c r="D496" i="3"/>
  <c r="G119" i="3"/>
  <c r="G118" i="3"/>
  <c r="H437" i="3"/>
  <c r="H432" i="3"/>
  <c r="H435" i="3"/>
  <c r="A429" i="3"/>
  <c r="A430" i="3" s="1"/>
  <c r="A431" i="3" s="1"/>
  <c r="A432" i="3" s="1"/>
  <c r="A433" i="3" s="1"/>
  <c r="A434" i="3" s="1"/>
  <c r="A435" i="3" s="1"/>
  <c r="A436" i="3" s="1"/>
  <c r="A437" i="3" s="1"/>
  <c r="A418" i="3"/>
  <c r="A419" i="3" s="1"/>
  <c r="A420" i="3" s="1"/>
  <c r="A421" i="3" s="1"/>
  <c r="A422" i="3" s="1"/>
  <c r="A423" i="3" s="1"/>
  <c r="A424" i="3" s="1"/>
  <c r="A425" i="3" s="1"/>
  <c r="A426" i="3" s="1"/>
  <c r="A395" i="3"/>
  <c r="A396" i="3" s="1"/>
  <c r="A397" i="3" s="1"/>
  <c r="A398" i="3" s="1"/>
  <c r="A399" i="3" s="1"/>
  <c r="A400" i="3" s="1"/>
  <c r="A401" i="3" s="1"/>
  <c r="A402" i="3" s="1"/>
  <c r="A403" i="3" s="1"/>
  <c r="A384" i="3"/>
  <c r="A385" i="3" s="1"/>
  <c r="A386" i="3" s="1"/>
  <c r="A387" i="3" s="1"/>
  <c r="A388" i="3" s="1"/>
  <c r="A389" i="3" s="1"/>
  <c r="A390" i="3" s="1"/>
  <c r="A391" i="3" s="1"/>
  <c r="A392" i="3" s="1"/>
  <c r="H398" i="3"/>
  <c r="H397" i="3"/>
  <c r="H396" i="3"/>
  <c r="H395" i="3"/>
  <c r="H394" i="3"/>
  <c r="F391" i="3"/>
  <c r="H391" i="3" s="1"/>
  <c r="F390" i="3"/>
  <c r="F389" i="3"/>
  <c r="F388" i="3"/>
  <c r="H387" i="3"/>
  <c r="H386" i="3"/>
  <c r="H385" i="3"/>
  <c r="H384" i="3"/>
  <c r="H383" i="3"/>
  <c r="H381" i="3"/>
  <c r="H380" i="3"/>
  <c r="H379" i="3"/>
  <c r="H378" i="3"/>
  <c r="H377" i="3"/>
  <c r="H376" i="3"/>
  <c r="H375" i="3"/>
  <c r="H374" i="3"/>
  <c r="H373" i="3"/>
  <c r="H372" i="3"/>
  <c r="A373" i="3"/>
  <c r="A374" i="3" s="1"/>
  <c r="A375" i="3" s="1"/>
  <c r="A376" i="3" s="1"/>
  <c r="A377" i="3" s="1"/>
  <c r="A378" i="3" s="1"/>
  <c r="A379" i="3" s="1"/>
  <c r="A380" i="3" s="1"/>
  <c r="A381" i="3" s="1"/>
  <c r="E359" i="3"/>
  <c r="H359" i="3" s="1"/>
  <c r="E358" i="3"/>
  <c r="H358" i="3" s="1"/>
  <c r="E357" i="3"/>
  <c r="H357" i="3" s="1"/>
  <c r="E356" i="3"/>
  <c r="H356" i="3" s="1"/>
  <c r="E355" i="3"/>
  <c r="H355" i="3" s="1"/>
  <c r="E354" i="3"/>
  <c r="H354" i="3" s="1"/>
  <c r="H353" i="3"/>
  <c r="E352" i="3"/>
  <c r="H352" i="3" s="1"/>
  <c r="E351" i="3"/>
  <c r="H351" i="3" s="1"/>
  <c r="E350" i="3"/>
  <c r="H350" i="3" s="1"/>
  <c r="A351" i="3"/>
  <c r="A352" i="3" s="1"/>
  <c r="A353" i="3" s="1"/>
  <c r="A354" i="3" s="1"/>
  <c r="A355" i="3" s="1"/>
  <c r="A356" i="3" s="1"/>
  <c r="A357" i="3" s="1"/>
  <c r="A358" i="3" s="1"/>
  <c r="A359" i="3" s="1"/>
  <c r="F311" i="3"/>
  <c r="E311" i="3"/>
  <c r="H306" i="3"/>
  <c r="H305" i="3"/>
  <c r="H304" i="3"/>
  <c r="H303" i="3"/>
  <c r="A303" i="3"/>
  <c r="A304" i="3" s="1"/>
  <c r="A305" i="3" s="1"/>
  <c r="A306" i="3" s="1"/>
  <c r="A307" i="3" s="1"/>
  <c r="A308" i="3" s="1"/>
  <c r="A309" i="3" s="1"/>
  <c r="A310" i="3" s="1"/>
  <c r="A311" i="3" s="1"/>
  <c r="H302" i="3"/>
  <c r="A326" i="3"/>
  <c r="A327" i="3" s="1"/>
  <c r="A328" i="3" s="1"/>
  <c r="A329" i="3" s="1"/>
  <c r="A330" i="3" s="1"/>
  <c r="A331" i="3" s="1"/>
  <c r="A332" i="3" s="1"/>
  <c r="A333" i="3" s="1"/>
  <c r="A334" i="3" s="1"/>
  <c r="H299" i="3"/>
  <c r="H295" i="3"/>
  <c r="H294" i="3"/>
  <c r="H293" i="3"/>
  <c r="H292" i="3"/>
  <c r="H291" i="3"/>
  <c r="A226" i="3"/>
  <c r="A227" i="3" s="1"/>
  <c r="A228" i="3" s="1"/>
  <c r="A229" i="3" s="1"/>
  <c r="A230" i="3" s="1"/>
  <c r="A231" i="3" s="1"/>
  <c r="A232" i="3" s="1"/>
  <c r="A233" i="3" s="1"/>
  <c r="A234" i="3" s="1"/>
  <c r="A292" i="3"/>
  <c r="A293" i="3" s="1"/>
  <c r="A294" i="3" s="1"/>
  <c r="A295" i="3" s="1"/>
  <c r="A296" i="3" s="1"/>
  <c r="A297" i="3" s="1"/>
  <c r="A298" i="3" s="1"/>
  <c r="A299" i="3" s="1"/>
  <c r="A300" i="3" s="1"/>
  <c r="H284" i="3"/>
  <c r="A281" i="3"/>
  <c r="A282" i="3" s="1"/>
  <c r="A283" i="3" s="1"/>
  <c r="A284" i="3" s="1"/>
  <c r="A285" i="3" s="1"/>
  <c r="A286" i="3" s="1"/>
  <c r="A287" i="3" s="1"/>
  <c r="A288" i="3" s="1"/>
  <c r="A289" i="3" s="1"/>
  <c r="H273" i="3"/>
  <c r="A270" i="3"/>
  <c r="A271" i="3" s="1"/>
  <c r="A272" i="3" s="1"/>
  <c r="A273" i="3" s="1"/>
  <c r="A274" i="3" s="1"/>
  <c r="A275" i="3" s="1"/>
  <c r="A276" i="3" s="1"/>
  <c r="A277" i="3" s="1"/>
  <c r="A278" i="3" s="1"/>
  <c r="H262" i="3"/>
  <c r="A259" i="3"/>
  <c r="A260" i="3" s="1"/>
  <c r="A261" i="3" s="1"/>
  <c r="A262" i="3" s="1"/>
  <c r="A263" i="3" s="1"/>
  <c r="A264" i="3" s="1"/>
  <c r="A265" i="3" s="1"/>
  <c r="A266" i="3" s="1"/>
  <c r="A267" i="3" s="1"/>
  <c r="F234" i="3"/>
  <c r="F233" i="3"/>
  <c r="F232" i="3"/>
  <c r="F231" i="3"/>
  <c r="F230" i="3"/>
  <c r="H229" i="3"/>
  <c r="A213" i="3"/>
  <c r="A214" i="3" s="1"/>
  <c r="A215" i="3" s="1"/>
  <c r="A216" i="3" s="1"/>
  <c r="A217" i="3" s="1"/>
  <c r="A218" i="3" s="1"/>
  <c r="A219" i="3" s="1"/>
  <c r="A186" i="3"/>
  <c r="A187" i="3" s="1"/>
  <c r="A188" i="3" s="1"/>
  <c r="A189" i="3" s="1"/>
  <c r="A190" i="3" s="1"/>
  <c r="A191" i="3" s="1"/>
  <c r="A192" i="3" s="1"/>
  <c r="A195" i="3"/>
  <c r="A196" i="3" s="1"/>
  <c r="A197" i="3" s="1"/>
  <c r="A198" i="3" s="1"/>
  <c r="A199" i="3" s="1"/>
  <c r="A200" i="3" s="1"/>
  <c r="A201" i="3" s="1"/>
  <c r="A141" i="3"/>
  <c r="A142" i="3" s="1"/>
  <c r="A143" i="3" s="1"/>
  <c r="A144" i="3" s="1"/>
  <c r="A145" i="3" s="1"/>
  <c r="A146" i="3" s="1"/>
  <c r="A147" i="3" s="1"/>
  <c r="A177" i="3"/>
  <c r="A178" i="3" s="1"/>
  <c r="A179" i="3" s="1"/>
  <c r="A180" i="3" s="1"/>
  <c r="A181" i="3" s="1"/>
  <c r="A182" i="3" s="1"/>
  <c r="A183" i="3" s="1"/>
  <c r="A168" i="3"/>
  <c r="A169" i="3" s="1"/>
  <c r="A170" i="3" s="1"/>
  <c r="A171" i="3" s="1"/>
  <c r="A172" i="3" s="1"/>
  <c r="A173" i="3" s="1"/>
  <c r="A174" i="3" s="1"/>
  <c r="V417" i="3"/>
  <c r="V383" i="3"/>
  <c r="V428" i="3"/>
  <c r="U212" i="3"/>
  <c r="V350" i="3"/>
  <c r="U302" i="3"/>
  <c r="V291" i="3"/>
  <c r="V212" i="3"/>
  <c r="U194" i="3"/>
  <c r="V302" i="3"/>
  <c r="U291" i="3"/>
  <c r="V325" i="3"/>
  <c r="V394" i="3"/>
  <c r="U350" i="3"/>
  <c r="U394" i="3"/>
  <c r="U383" i="3"/>
  <c r="U225" i="3"/>
  <c r="U417" i="3"/>
  <c r="V194" i="3"/>
  <c r="V225" i="3"/>
  <c r="U428" i="3"/>
  <c r="U325" i="3"/>
  <c r="E131" i="3" l="1"/>
  <c r="G131" i="3"/>
  <c r="U410" i="3"/>
  <c r="T409" i="3"/>
  <c r="U479" i="3"/>
  <c r="T478" i="3"/>
  <c r="T364" i="3"/>
  <c r="U365" i="3"/>
  <c r="T339" i="3"/>
  <c r="U340" i="3"/>
  <c r="H433" i="3"/>
  <c r="H418" i="3"/>
  <c r="H426" i="3"/>
  <c r="T317" i="3"/>
  <c r="U318" i="3"/>
  <c r="U250" i="3"/>
  <c r="T249" i="3"/>
  <c r="T237" i="3"/>
  <c r="U238" i="3"/>
  <c r="U205" i="3"/>
  <c r="T204" i="3"/>
  <c r="H431" i="3"/>
  <c r="H388" i="3"/>
  <c r="H400" i="3"/>
  <c r="H430" i="3"/>
  <c r="U160" i="3"/>
  <c r="T159" i="3"/>
  <c r="U151" i="3"/>
  <c r="T150" i="3"/>
  <c r="H182" i="3"/>
  <c r="H189" i="3"/>
  <c r="H264" i="3"/>
  <c r="H277" i="3"/>
  <c r="H286" i="3"/>
  <c r="H399" i="3"/>
  <c r="H401" i="3"/>
  <c r="H197" i="3"/>
  <c r="H201" i="3"/>
  <c r="H296" i="3"/>
  <c r="H300" i="3"/>
  <c r="H326" i="3"/>
  <c r="H328" i="3"/>
  <c r="H330" i="3"/>
  <c r="H332" i="3"/>
  <c r="H307" i="3"/>
  <c r="H417" i="3"/>
  <c r="H419" i="3"/>
  <c r="H421" i="3"/>
  <c r="H423" i="3"/>
  <c r="H425" i="3"/>
  <c r="H428" i="3"/>
  <c r="H325" i="3"/>
  <c r="H403" i="3"/>
  <c r="H420" i="3"/>
  <c r="H422" i="3"/>
  <c r="H424" i="3"/>
  <c r="H434" i="3"/>
  <c r="H181" i="3"/>
  <c r="H392" i="3"/>
  <c r="H171" i="3"/>
  <c r="H214" i="3"/>
  <c r="H429" i="3"/>
  <c r="H297" i="3"/>
  <c r="H389" i="3"/>
  <c r="H327" i="3"/>
  <c r="H331" i="3"/>
  <c r="H308" i="3"/>
  <c r="H390" i="3"/>
  <c r="H309" i="3"/>
  <c r="H213" i="3"/>
  <c r="H311" i="3"/>
  <c r="T428" i="3"/>
  <c r="U429" i="3"/>
  <c r="V429" i="3"/>
  <c r="V430" i="3" s="1"/>
  <c r="V431" i="3" s="1"/>
  <c r="V432" i="3" s="1"/>
  <c r="V433" i="3" s="1"/>
  <c r="V434" i="3" s="1"/>
  <c r="V435" i="3" s="1"/>
  <c r="V436" i="3" s="1"/>
  <c r="V437" i="3" s="1"/>
  <c r="T417" i="3"/>
  <c r="U418" i="3"/>
  <c r="V418" i="3"/>
  <c r="V419" i="3" s="1"/>
  <c r="V420" i="3" s="1"/>
  <c r="V421" i="3" s="1"/>
  <c r="V422" i="3" s="1"/>
  <c r="V423" i="3" s="1"/>
  <c r="V424" i="3" s="1"/>
  <c r="V425" i="3" s="1"/>
  <c r="V426" i="3" s="1"/>
  <c r="T394" i="3"/>
  <c r="U395" i="3"/>
  <c r="V395" i="3"/>
  <c r="V396" i="3" s="1"/>
  <c r="V397" i="3" s="1"/>
  <c r="V398" i="3" s="1"/>
  <c r="V399" i="3" s="1"/>
  <c r="V400" i="3" s="1"/>
  <c r="V401" i="3" s="1"/>
  <c r="V402" i="3" s="1"/>
  <c r="V403" i="3" s="1"/>
  <c r="T383" i="3"/>
  <c r="U384" i="3"/>
  <c r="V384" i="3"/>
  <c r="V385" i="3" s="1"/>
  <c r="V386" i="3" s="1"/>
  <c r="V387" i="3" s="1"/>
  <c r="V388" i="3" s="1"/>
  <c r="V389" i="3" s="1"/>
  <c r="V390" i="3" s="1"/>
  <c r="V391" i="3" s="1"/>
  <c r="V392" i="3" s="1"/>
  <c r="T350" i="3"/>
  <c r="U351" i="3"/>
  <c r="V351" i="3"/>
  <c r="V352" i="3" s="1"/>
  <c r="V353" i="3" s="1"/>
  <c r="V354" i="3" s="1"/>
  <c r="V355" i="3" s="1"/>
  <c r="V356" i="3" s="1"/>
  <c r="V357" i="3" s="1"/>
  <c r="V358" i="3" s="1"/>
  <c r="V359" i="3" s="1"/>
  <c r="H267" i="3"/>
  <c r="H232" i="3"/>
  <c r="H263" i="3"/>
  <c r="H192" i="3"/>
  <c r="H215" i="3"/>
  <c r="H212" i="3"/>
  <c r="H230" i="3"/>
  <c r="H234" i="3"/>
  <c r="H274" i="3"/>
  <c r="H287" i="3"/>
  <c r="H329" i="3"/>
  <c r="H195" i="3"/>
  <c r="H199" i="3"/>
  <c r="H218" i="3"/>
  <c r="H266" i="3"/>
  <c r="H298" i="3"/>
  <c r="H334" i="3"/>
  <c r="H276" i="3"/>
  <c r="H285" i="3"/>
  <c r="H174" i="3"/>
  <c r="H183" i="3"/>
  <c r="H233" i="3"/>
  <c r="H278" i="3"/>
  <c r="H231" i="3"/>
  <c r="H275" i="3"/>
  <c r="T302" i="3"/>
  <c r="U303" i="3"/>
  <c r="V303" i="3"/>
  <c r="V304" i="3" s="1"/>
  <c r="V305" i="3" s="1"/>
  <c r="V306" i="3" s="1"/>
  <c r="V307" i="3" s="1"/>
  <c r="V308" i="3" s="1"/>
  <c r="V309" i="3" s="1"/>
  <c r="V310" i="3" s="1"/>
  <c r="V311" i="3" s="1"/>
  <c r="T325" i="3"/>
  <c r="U326" i="3"/>
  <c r="V326" i="3"/>
  <c r="V327" i="3" s="1"/>
  <c r="V328" i="3" s="1"/>
  <c r="V329" i="3" s="1"/>
  <c r="V330" i="3" s="1"/>
  <c r="V331" i="3" s="1"/>
  <c r="V332" i="3" s="1"/>
  <c r="V333" i="3" s="1"/>
  <c r="V334" i="3" s="1"/>
  <c r="H289" i="3"/>
  <c r="H173" i="3"/>
  <c r="H219" i="3"/>
  <c r="H200" i="3"/>
  <c r="H265" i="3"/>
  <c r="H216" i="3"/>
  <c r="H180" i="3"/>
  <c r="H194" i="3"/>
  <c r="H198" i="3"/>
  <c r="T291" i="3"/>
  <c r="U292" i="3"/>
  <c r="V292" i="3"/>
  <c r="V293" i="3" s="1"/>
  <c r="V294" i="3" s="1"/>
  <c r="V295" i="3" s="1"/>
  <c r="V296" i="3" s="1"/>
  <c r="V297" i="3" s="1"/>
  <c r="V298" i="3" s="1"/>
  <c r="V299" i="3" s="1"/>
  <c r="V300" i="3" s="1"/>
  <c r="T225" i="3"/>
  <c r="U226" i="3"/>
  <c r="V226" i="3"/>
  <c r="V227" i="3" s="1"/>
  <c r="V228" i="3" s="1"/>
  <c r="V229" i="3" s="1"/>
  <c r="V230" i="3" s="1"/>
  <c r="V231" i="3" s="1"/>
  <c r="V232" i="3" s="1"/>
  <c r="V233" i="3" s="1"/>
  <c r="V234" i="3" s="1"/>
  <c r="U213" i="3"/>
  <c r="T212" i="3"/>
  <c r="V213" i="3"/>
  <c r="V214" i="3" s="1"/>
  <c r="V215" i="3" s="1"/>
  <c r="V216" i="3" s="1"/>
  <c r="V217" i="3" s="1"/>
  <c r="V218" i="3" s="1"/>
  <c r="V219" i="3" s="1"/>
  <c r="H172" i="3"/>
  <c r="H196" i="3"/>
  <c r="V195" i="3"/>
  <c r="V196" i="3" s="1"/>
  <c r="V197" i="3" s="1"/>
  <c r="V198" i="3" s="1"/>
  <c r="V199" i="3" s="1"/>
  <c r="V200" i="3" s="1"/>
  <c r="V201" i="3" s="1"/>
  <c r="U195" i="3"/>
  <c r="T194" i="3"/>
  <c r="V140" i="3"/>
  <c r="U140" i="3"/>
  <c r="G130" i="3" l="1"/>
  <c r="E130" i="3"/>
  <c r="E129" i="3"/>
  <c r="G129" i="3"/>
  <c r="U411" i="3"/>
  <c r="T410" i="3"/>
  <c r="U480" i="3"/>
  <c r="T479" i="3"/>
  <c r="U366" i="3"/>
  <c r="T365" i="3"/>
  <c r="U341" i="3"/>
  <c r="T340" i="3"/>
  <c r="U319" i="3"/>
  <c r="T318" i="3"/>
  <c r="T250" i="3"/>
  <c r="U251" i="3"/>
  <c r="U239" i="3"/>
  <c r="T238" i="3"/>
  <c r="U206" i="3"/>
  <c r="T205" i="3"/>
  <c r="T160" i="3"/>
  <c r="U161" i="3"/>
  <c r="T151" i="3"/>
  <c r="U152" i="3"/>
  <c r="H145" i="3"/>
  <c r="T429" i="3"/>
  <c r="U430" i="3"/>
  <c r="U419" i="3"/>
  <c r="T418" i="3"/>
  <c r="U396" i="3"/>
  <c r="T395" i="3"/>
  <c r="U385" i="3"/>
  <c r="T384" i="3"/>
  <c r="T351" i="3"/>
  <c r="U352" i="3"/>
  <c r="H144" i="3"/>
  <c r="T303" i="3"/>
  <c r="U304" i="3"/>
  <c r="U327" i="3"/>
  <c r="T326" i="3"/>
  <c r="H146" i="3"/>
  <c r="T292" i="3"/>
  <c r="U293" i="3"/>
  <c r="T226" i="3"/>
  <c r="U227" i="3"/>
  <c r="U214" i="3"/>
  <c r="T213" i="3"/>
  <c r="H147" i="3"/>
  <c r="T195" i="3"/>
  <c r="U196" i="3"/>
  <c r="T140" i="3"/>
  <c r="U141" i="3"/>
  <c r="V141" i="3"/>
  <c r="V142" i="3" s="1"/>
  <c r="V143" i="3" s="1"/>
  <c r="V144" i="3" s="1"/>
  <c r="V145" i="3" s="1"/>
  <c r="V146" i="3" s="1"/>
  <c r="V147" i="3" s="1"/>
  <c r="E128" i="3" l="1"/>
  <c r="E132" i="3" s="1"/>
  <c r="E133" i="3" s="1"/>
  <c r="G128" i="3"/>
  <c r="G132" i="3" s="1"/>
  <c r="G133" i="3" s="1"/>
  <c r="U412" i="3"/>
  <c r="T411" i="3"/>
  <c r="U481" i="3"/>
  <c r="T480" i="3"/>
  <c r="U367" i="3"/>
  <c r="T366" i="3"/>
  <c r="U342" i="3"/>
  <c r="T341" i="3"/>
  <c r="U320" i="3"/>
  <c r="T319" i="3"/>
  <c r="U252" i="3"/>
  <c r="T251" i="3"/>
  <c r="T239" i="3"/>
  <c r="U240" i="3"/>
  <c r="T206" i="3"/>
  <c r="U207" i="3"/>
  <c r="U162" i="3"/>
  <c r="T161" i="3"/>
  <c r="U153" i="3"/>
  <c r="T152" i="3"/>
  <c r="U431" i="3"/>
  <c r="T430" i="3"/>
  <c r="T419" i="3"/>
  <c r="U420" i="3"/>
  <c r="T396" i="3"/>
  <c r="U397" i="3"/>
  <c r="T385" i="3"/>
  <c r="U386" i="3"/>
  <c r="T352" i="3"/>
  <c r="U353" i="3"/>
  <c r="U305" i="3"/>
  <c r="T304" i="3"/>
  <c r="U328" i="3"/>
  <c r="T327" i="3"/>
  <c r="T293" i="3"/>
  <c r="U294" i="3"/>
  <c r="T227" i="3"/>
  <c r="U228" i="3"/>
  <c r="U215" i="3"/>
  <c r="T214" i="3"/>
  <c r="U197" i="3"/>
  <c r="T196" i="3"/>
  <c r="T141" i="3"/>
  <c r="U142" i="3"/>
  <c r="U413" i="3" l="1"/>
  <c r="T412" i="3"/>
  <c r="T481" i="3"/>
  <c r="U482" i="3"/>
  <c r="U368" i="3"/>
  <c r="T367" i="3"/>
  <c r="U343" i="3"/>
  <c r="T342" i="3"/>
  <c r="T320" i="3"/>
  <c r="U321" i="3"/>
  <c r="U253" i="3"/>
  <c r="T252" i="3"/>
  <c r="U241" i="3"/>
  <c r="T240" i="3"/>
  <c r="T207" i="3"/>
  <c r="U208" i="3"/>
  <c r="U163" i="3"/>
  <c r="T162" i="3"/>
  <c r="U154" i="3"/>
  <c r="T153" i="3"/>
  <c r="T431" i="3"/>
  <c r="U432" i="3"/>
  <c r="U421" i="3"/>
  <c r="T420" i="3"/>
  <c r="T397" i="3"/>
  <c r="U398" i="3"/>
  <c r="U387" i="3"/>
  <c r="T386" i="3"/>
  <c r="U354" i="3"/>
  <c r="T353" i="3"/>
  <c r="T305" i="3"/>
  <c r="U306" i="3"/>
  <c r="U329" i="3"/>
  <c r="T328" i="3"/>
  <c r="U295" i="3"/>
  <c r="T294" i="3"/>
  <c r="U229" i="3"/>
  <c r="T228" i="3"/>
  <c r="T215" i="3"/>
  <c r="U216" i="3"/>
  <c r="T197" i="3"/>
  <c r="U198" i="3"/>
  <c r="T142" i="3"/>
  <c r="U143" i="3"/>
  <c r="U414" i="3" l="1"/>
  <c r="T413" i="3"/>
  <c r="U483" i="3"/>
  <c r="T482" i="3"/>
  <c r="T368" i="3"/>
  <c r="U369" i="3"/>
  <c r="U344" i="3"/>
  <c r="T343" i="3"/>
  <c r="U322" i="3"/>
  <c r="T321" i="3"/>
  <c r="T253" i="3"/>
  <c r="U254" i="3"/>
  <c r="U242" i="3"/>
  <c r="T241" i="3"/>
  <c r="U209" i="3"/>
  <c r="T208" i="3"/>
  <c r="U164" i="3"/>
  <c r="T163" i="3"/>
  <c r="U155" i="3"/>
  <c r="T154" i="3"/>
  <c r="U433" i="3"/>
  <c r="T432" i="3"/>
  <c r="U422" i="3"/>
  <c r="T421" i="3"/>
  <c r="U399" i="3"/>
  <c r="T398" i="3"/>
  <c r="T387" i="3"/>
  <c r="U388" i="3"/>
  <c r="T354" i="3"/>
  <c r="U355" i="3"/>
  <c r="U307" i="3"/>
  <c r="T306" i="3"/>
  <c r="U330" i="3"/>
  <c r="T329" i="3"/>
  <c r="T295" i="3"/>
  <c r="U296" i="3"/>
  <c r="T229" i="3"/>
  <c r="U230" i="3"/>
  <c r="U217" i="3"/>
  <c r="T216" i="3"/>
  <c r="T198" i="3"/>
  <c r="U199" i="3"/>
  <c r="U144" i="3"/>
  <c r="T143" i="3"/>
  <c r="U415" i="3" l="1"/>
  <c r="T415" i="3" s="1"/>
  <c r="T414" i="3"/>
  <c r="U484" i="3"/>
  <c r="T484" i="3" s="1"/>
  <c r="T483" i="3"/>
  <c r="U370" i="3"/>
  <c r="T370" i="3" s="1"/>
  <c r="T369" i="3"/>
  <c r="U345" i="3"/>
  <c r="T345" i="3" s="1"/>
  <c r="T344" i="3"/>
  <c r="U323" i="3"/>
  <c r="T323" i="3" s="1"/>
  <c r="T322" i="3"/>
  <c r="U255" i="3"/>
  <c r="T254" i="3"/>
  <c r="U243" i="3"/>
  <c r="T242" i="3"/>
  <c r="U210" i="3"/>
  <c r="T210" i="3" s="1"/>
  <c r="T209" i="3"/>
  <c r="U165" i="3"/>
  <c r="T165" i="3" s="1"/>
  <c r="T164" i="3"/>
  <c r="U156" i="3"/>
  <c r="T156" i="3" s="1"/>
  <c r="T155" i="3"/>
  <c r="U434" i="3"/>
  <c r="T433" i="3"/>
  <c r="U423" i="3"/>
  <c r="T422" i="3"/>
  <c r="U400" i="3"/>
  <c r="T399" i="3"/>
  <c r="U389" i="3"/>
  <c r="T388" i="3"/>
  <c r="T355" i="3"/>
  <c r="U356" i="3"/>
  <c r="U308" i="3"/>
  <c r="T307" i="3"/>
  <c r="U331" i="3"/>
  <c r="T330" i="3"/>
  <c r="T296" i="3"/>
  <c r="U297" i="3"/>
  <c r="T230" i="3"/>
  <c r="U231" i="3"/>
  <c r="U218" i="3"/>
  <c r="T217" i="3"/>
  <c r="T199" i="3"/>
  <c r="U200" i="3"/>
  <c r="T144" i="3"/>
  <c r="U145" i="3"/>
  <c r="U256" i="3" l="1"/>
  <c r="T256" i="3" s="1"/>
  <c r="T255" i="3"/>
  <c r="U244" i="3"/>
  <c r="T243" i="3"/>
  <c r="U435" i="3"/>
  <c r="T434" i="3"/>
  <c r="U424" i="3"/>
  <c r="T423" i="3"/>
  <c r="U401" i="3"/>
  <c r="T400" i="3"/>
  <c r="U390" i="3"/>
  <c r="T389" i="3"/>
  <c r="U357" i="3"/>
  <c r="T356" i="3"/>
  <c r="U309" i="3"/>
  <c r="T308" i="3"/>
  <c r="U332" i="3"/>
  <c r="T331" i="3"/>
  <c r="U298" i="3"/>
  <c r="T297" i="3"/>
  <c r="U232" i="3"/>
  <c r="T231" i="3"/>
  <c r="U219" i="3"/>
  <c r="T219" i="3" s="1"/>
  <c r="T218" i="3"/>
  <c r="T200" i="3"/>
  <c r="U201" i="3"/>
  <c r="T201" i="3" s="1"/>
  <c r="T145" i="3"/>
  <c r="U146" i="3"/>
  <c r="U245" i="3" l="1"/>
  <c r="T245" i="3" s="1"/>
  <c r="T244" i="3"/>
  <c r="U436" i="3"/>
  <c r="T435" i="3"/>
  <c r="U425" i="3"/>
  <c r="T424" i="3"/>
  <c r="U402" i="3"/>
  <c r="T401" i="3"/>
  <c r="T390" i="3"/>
  <c r="U391" i="3"/>
  <c r="T357" i="3"/>
  <c r="U358" i="3"/>
  <c r="U310" i="3"/>
  <c r="T309" i="3"/>
  <c r="U333" i="3"/>
  <c r="T332" i="3"/>
  <c r="T298" i="3"/>
  <c r="U299" i="3"/>
  <c r="T232" i="3"/>
  <c r="U233" i="3"/>
  <c r="U147" i="3"/>
  <c r="T147" i="3" s="1"/>
  <c r="T146" i="3"/>
  <c r="U437" i="3" l="1"/>
  <c r="T437" i="3" s="1"/>
  <c r="T436" i="3"/>
  <c r="U426" i="3"/>
  <c r="T426" i="3" s="1"/>
  <c r="T425" i="3"/>
  <c r="U403" i="3"/>
  <c r="T403" i="3" s="1"/>
  <c r="T402" i="3"/>
  <c r="U392" i="3"/>
  <c r="T392" i="3" s="1"/>
  <c r="T391" i="3"/>
  <c r="U359" i="3"/>
  <c r="T359" i="3" s="1"/>
  <c r="T358" i="3"/>
  <c r="U311" i="3"/>
  <c r="T311" i="3" s="1"/>
  <c r="T310" i="3"/>
  <c r="T333" i="3"/>
  <c r="U334" i="3"/>
  <c r="T334" i="3" s="1"/>
  <c r="U300" i="3"/>
  <c r="T300" i="3" s="1"/>
  <c r="T299" i="3"/>
  <c r="T233" i="3"/>
  <c r="U234" i="3"/>
  <c r="T234" i="3" s="1"/>
  <c r="C26" i="3" l="1"/>
  <c r="C18" i="3"/>
  <c r="H473" i="3"/>
  <c r="H472" i="3"/>
  <c r="H471" i="3"/>
  <c r="H470" i="3"/>
  <c r="H469" i="3"/>
  <c r="H468" i="3"/>
  <c r="H467" i="3"/>
  <c r="H466" i="3"/>
  <c r="H464" i="3"/>
  <c r="H463" i="3"/>
  <c r="H462" i="3"/>
  <c r="H461" i="3"/>
  <c r="H460" i="3"/>
  <c r="H459" i="3"/>
  <c r="H458" i="3"/>
  <c r="H457" i="3"/>
  <c r="H455" i="3"/>
  <c r="H454" i="3"/>
  <c r="H453" i="3"/>
  <c r="H452" i="3"/>
  <c r="H451" i="3"/>
  <c r="H450" i="3"/>
  <c r="H449" i="3"/>
  <c r="H448" i="3"/>
  <c r="H440" i="3"/>
  <c r="H441" i="3"/>
  <c r="H442" i="3"/>
  <c r="H443" i="3"/>
  <c r="H444" i="3"/>
  <c r="H445" i="3"/>
  <c r="H446" i="3"/>
  <c r="H439" i="3"/>
  <c r="G125" i="3" l="1"/>
  <c r="E125" i="3"/>
  <c r="A97" i="3"/>
  <c r="D98" i="3" s="1"/>
  <c r="J107" i="3" s="1"/>
  <c r="D82" i="3"/>
  <c r="D66" i="3"/>
  <c r="J106"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82" i="3"/>
  <c r="F38" i="4" l="1"/>
  <c r="G38" i="4"/>
  <c r="E18" i="4"/>
  <c r="E15" i="4"/>
  <c r="E17" i="4"/>
  <c r="E11" i="4"/>
  <c r="K6" i="4"/>
  <c r="E9" i="4"/>
  <c r="K8" i="4"/>
  <c r="C7" i="4" s="1"/>
  <c r="E14" i="4"/>
  <c r="E12" i="4"/>
  <c r="E16" i="4"/>
  <c r="E10" i="4"/>
  <c r="K9" i="4"/>
  <c r="K10" i="4" s="1"/>
  <c r="K11" i="4" s="1"/>
  <c r="E13" i="4"/>
  <c r="K7" i="4"/>
  <c r="J91" i="3"/>
  <c r="J90" i="3"/>
  <c r="K12" i="4" l="1"/>
  <c r="K16" i="4" s="1"/>
  <c r="C8" i="4" s="1"/>
  <c r="E8" i="4" s="1"/>
  <c r="E7" i="4"/>
  <c r="A439" i="3"/>
  <c r="A440" i="3" s="1"/>
  <c r="A441" i="3" s="1"/>
  <c r="A442" i="3" s="1"/>
  <c r="A443" i="3" s="1"/>
  <c r="A444" i="3" s="1"/>
  <c r="A445" i="3" s="1"/>
  <c r="A446" i="3" s="1"/>
  <c r="F7" i="4" l="1"/>
  <c r="J4" i="4" s="1"/>
  <c r="H7" i="4" s="1"/>
  <c r="G4" i="3" l="1"/>
  <c r="H125" i="3" l="1"/>
  <c r="D497" i="3" l="1"/>
  <c r="G120" i="3"/>
  <c r="J75" i="3"/>
  <c r="J74" i="3"/>
  <c r="H66" i="3"/>
  <c r="J70" i="3" l="1"/>
  <c r="D75" i="3"/>
  <c r="D72" i="3"/>
  <c r="D70" i="3"/>
  <c r="J68" i="3"/>
  <c r="D79" i="3"/>
  <c r="D77" i="3"/>
  <c r="D74" i="3"/>
  <c r="D71" i="3"/>
  <c r="J69" i="3"/>
  <c r="C68" i="3" s="1"/>
  <c r="J67" i="3"/>
  <c r="D78" i="3"/>
  <c r="D76" i="3"/>
  <c r="D73" i="3"/>
  <c r="D95" i="3" l="1"/>
  <c r="D87" i="3"/>
  <c r="D90" i="3"/>
  <c r="J84" i="3"/>
  <c r="D94" i="3"/>
  <c r="D88" i="3"/>
  <c r="J83" i="3"/>
  <c r="D93" i="3"/>
  <c r="J86" i="3"/>
  <c r="D92" i="3"/>
  <c r="D86" i="3"/>
  <c r="J85" i="3"/>
  <c r="C84" i="3" s="1"/>
  <c r="D91" i="3"/>
  <c r="D89" i="3"/>
  <c r="J71" i="3"/>
  <c r="J76" i="3" s="1"/>
  <c r="J87" i="3" l="1"/>
  <c r="J92" i="3" s="1"/>
  <c r="D84" i="3"/>
  <c r="J88" i="3"/>
  <c r="J89" i="3"/>
  <c r="D68" i="3"/>
  <c r="J72" i="3"/>
  <c r="H98" i="3"/>
  <c r="J93" i="3" l="1"/>
  <c r="D111" i="3"/>
  <c r="D110" i="3"/>
  <c r="D104" i="3"/>
  <c r="J101" i="3"/>
  <c r="C100" i="3" s="1"/>
  <c r="D106" i="3"/>
  <c r="D105" i="3"/>
  <c r="J99" i="3"/>
  <c r="D109" i="3"/>
  <c r="D103" i="3"/>
  <c r="J102" i="3"/>
  <c r="D108" i="3"/>
  <c r="D102" i="3"/>
  <c r="J100" i="3"/>
  <c r="D107" i="3"/>
  <c r="J73" i="3"/>
  <c r="C85" i="3" l="1"/>
  <c r="E84" i="3" s="1"/>
  <c r="I81" i="3" s="1"/>
  <c r="G84" i="3" s="1"/>
  <c r="J103" i="3"/>
  <c r="J104" i="3" s="1"/>
  <c r="J105" i="3" s="1"/>
  <c r="J77" i="3"/>
  <c r="C69" i="3" s="1"/>
  <c r="E68" i="3" s="1"/>
  <c r="U457" i="3"/>
  <c r="U448" i="3"/>
  <c r="V448" i="3"/>
  <c r="U466" i="3"/>
  <c r="V457" i="3"/>
  <c r="V466" i="3"/>
  <c r="D85" i="3" l="1"/>
  <c r="J108" i="3"/>
  <c r="J109" i="3" s="1"/>
  <c r="D100" i="3"/>
  <c r="T466" i="3"/>
  <c r="U467" i="3"/>
  <c r="V467" i="3"/>
  <c r="V468" i="3" s="1"/>
  <c r="V469" i="3" s="1"/>
  <c r="V470" i="3" s="1"/>
  <c r="V471" i="3" s="1"/>
  <c r="V472" i="3" s="1"/>
  <c r="V473" i="3" s="1"/>
  <c r="T457" i="3"/>
  <c r="U458" i="3"/>
  <c r="V458" i="3"/>
  <c r="V459" i="3" s="1"/>
  <c r="V460" i="3" s="1"/>
  <c r="V461" i="3" s="1"/>
  <c r="V462" i="3" s="1"/>
  <c r="V463" i="3" s="1"/>
  <c r="V464" i="3" s="1"/>
  <c r="V449" i="3"/>
  <c r="V450" i="3" s="1"/>
  <c r="V451" i="3" s="1"/>
  <c r="V452" i="3" s="1"/>
  <c r="V453" i="3" s="1"/>
  <c r="V454" i="3" s="1"/>
  <c r="V455" i="3" s="1"/>
  <c r="U449" i="3"/>
  <c r="T448" i="3"/>
  <c r="C101" i="3" l="1"/>
  <c r="E100" i="3" s="1"/>
  <c r="G112" i="3" s="1"/>
  <c r="D69" i="3"/>
  <c r="I65" i="3"/>
  <c r="G68" i="3" s="1"/>
  <c r="A466" i="3"/>
  <c r="A457" i="3"/>
  <c r="A448" i="3"/>
  <c r="T467" i="3"/>
  <c r="A467" i="3" s="1"/>
  <c r="U468" i="3"/>
  <c r="T468" i="3" s="1"/>
  <c r="T458" i="3"/>
  <c r="A458" i="3" s="1"/>
  <c r="U459" i="3"/>
  <c r="T459" i="3" s="1"/>
  <c r="U450" i="3"/>
  <c r="T449" i="3"/>
  <c r="A449" i="3" s="1"/>
  <c r="I97" i="3" l="1"/>
  <c r="G100" i="3" s="1"/>
  <c r="D101" i="3"/>
  <c r="A468" i="3"/>
  <c r="A459" i="3"/>
  <c r="U469" i="3"/>
  <c r="T469" i="3" s="1"/>
  <c r="U460" i="3"/>
  <c r="T460" i="3" s="1"/>
  <c r="U451" i="3"/>
  <c r="T450" i="3"/>
  <c r="A450" i="3" s="1"/>
  <c r="A469" i="3" l="1"/>
  <c r="A460" i="3"/>
  <c r="U470" i="3"/>
  <c r="T470" i="3" s="1"/>
  <c r="U461" i="3"/>
  <c r="T461" i="3" s="1"/>
  <c r="U452" i="3"/>
  <c r="T451" i="3"/>
  <c r="A451" i="3" s="1"/>
  <c r="A470" i="3" l="1"/>
  <c r="A461" i="3"/>
  <c r="U471" i="3"/>
  <c r="T471" i="3" s="1"/>
  <c r="U462" i="3"/>
  <c r="T462" i="3" s="1"/>
  <c r="U453" i="3"/>
  <c r="T452" i="3"/>
  <c r="A452" i="3" s="1"/>
  <c r="A471" i="3" l="1"/>
  <c r="A462" i="3"/>
  <c r="U472" i="3"/>
  <c r="T472" i="3" s="1"/>
  <c r="U463" i="3"/>
  <c r="T463" i="3" s="1"/>
  <c r="U454" i="3"/>
  <c r="T453" i="3"/>
  <c r="A453" i="3" s="1"/>
  <c r="A472" i="3" l="1"/>
  <c r="A463" i="3"/>
  <c r="U473" i="3"/>
  <c r="T473" i="3" s="1"/>
  <c r="U464" i="3"/>
  <c r="T464" i="3" s="1"/>
  <c r="U455" i="3"/>
  <c r="T454" i="3"/>
  <c r="A454" i="3" s="1"/>
  <c r="A473" i="3" l="1"/>
  <c r="A464" i="3"/>
  <c r="T455" i="3"/>
  <c r="A45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8" authorId="0" shapeId="0">
      <text>
        <r>
          <rPr>
            <b/>
            <sz val="16"/>
            <color indexed="81"/>
            <rFont val="Tahoma"/>
            <family val="2"/>
          </rPr>
          <t>Ready Recknor</t>
        </r>
      </text>
    </comment>
  </commentList>
</comments>
</file>

<file path=xl/sharedStrings.xml><?xml version="1.0" encoding="utf-8"?>
<sst xmlns="http://schemas.openxmlformats.org/spreadsheetml/2006/main" count="996" uniqueCount="350">
  <si>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</si>
  <si>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</si>
  <si>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</si>
  <si>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</si>
  <si>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</si>
  <si>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</si>
  <si>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</si>
  <si>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</si>
  <si>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</si>
  <si>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</si>
  <si>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</si>
  <si>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</si>
  <si>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</si>
  <si>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</si>
  <si>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</si>
  <si>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</si>
  <si>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</si>
  <si>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</si>
  <si>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</si>
  <si>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</si>
  <si>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</si>
  <si>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</si>
  <si>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</si>
  <si>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</si>
  <si>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</si>
  <si>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</si>
  <si>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</si>
  <si>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</si>
  <si>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</si>
  <si>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</si>
  <si>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</si>
  <si>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</si>
  <si>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</si>
  <si>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</si>
  <si>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</si>
  <si>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</si>
  <si>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</si>
  <si>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</si>
  <si>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</si>
  <si>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</si>
  <si>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</si>
  <si>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</si>
  <si>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</si>
  <si>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</si>
  <si>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</si>
  <si>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</si>
  <si>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</si>
  <si>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</si>
  <si>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</si>
  <si>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</si>
  <si>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</si>
  <si>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</si>
  <si>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</si>
  <si>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</si>
  <si>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</si>
  <si>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</si>
  <si>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</si>
  <si>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</si>
  <si>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</si>
  <si>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</si>
  <si>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</si>
  <si>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</si>
  <si>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</si>
  <si>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</si>
  <si>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</si>
  <si>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</si>
  <si>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</si>
  <si>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</si>
  <si>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</si>
  <si>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</si>
  <si>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</si>
  <si>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</si>
  <si>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</si>
  <si>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</si>
  <si>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</si>
  <si>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</si>
  <si>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</si>
  <si>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</si>
  <si>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</si>
  <si>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</si>
  <si>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</si>
  <si>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</si>
  <si>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</si>
  <si>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</si>
  <si>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</si>
  <si>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</si>
  <si>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</si>
  <si>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</si>
  <si>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</si>
  <si>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</si>
  <si>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</si>
  <si>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</si>
  <si>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</si>
  <si>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</si>
  <si>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</si>
  <si>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</si>
  <si>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</si>
  <si>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</si>
  <si>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</si>
  <si>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</si>
  <si>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</si>
  <si>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</si>
  <si>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</si>
  <si>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</si>
  <si>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</si>
  <si>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</si>
  <si>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</si>
  <si>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</si>
  <si>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</si>
  <si>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</si>
  <si>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</si>
  <si>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</si>
  <si>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</si>
  <si>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</si>
  <si>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</si>
  <si>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</si>
  <si>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</si>
  <si>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</si>
  <si>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</si>
  <si>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</si>
  <si>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</si>
  <si>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</si>
  <si>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</si>
  <si>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</si>
  <si>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</si>
  <si>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</si>
  <si>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</si>
  <si>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</si>
  <si>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</si>
  <si>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</si>
  <si>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</si>
  <si>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</si>
  <si>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</si>
  <si>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</si>
  <si>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</si>
  <si>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</si>
  <si>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</si>
  <si>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</si>
  <si>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</si>
  <si>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</si>
  <si>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</si>
  <si>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</si>
  <si>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</si>
  <si>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</si>
  <si>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</si>
  <si>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</si>
  <si>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</si>
  <si>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</si>
  <si>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</si>
  <si>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</si>
  <si>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</si>
  <si>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</si>
  <si>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</si>
  <si>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</si>
  <si>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</si>
  <si>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</si>
  <si>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</si>
  <si>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</si>
  <si>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</si>
  <si>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</si>
  <si>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</si>
  <si>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</si>
  <si>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</si>
  <si>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</si>
  <si>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</si>
  <si>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</si>
  <si>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</si>
  <si>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</si>
  <si>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</si>
  <si>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</si>
  <si>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</si>
  <si>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</si>
  <si>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</si>
  <si>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</si>
  <si>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</si>
  <si>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</si>
  <si>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</si>
  <si>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</si>
  <si>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</si>
  <si>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</si>
  <si>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</si>
  <si>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</si>
  <si>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</si>
  <si>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</si>
  <si>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</si>
  <si>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</si>
  <si>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</si>
  <si>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</si>
  <si>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</si>
  <si>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</si>
  <si>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</si>
  <si>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</si>
  <si>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</si>
  <si>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</si>
  <si>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</si>
  <si>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</si>
  <si>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</si>
  <si>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</si>
  <si>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</si>
  <si>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</si>
  <si>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</si>
  <si>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</si>
  <si>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</si>
  <si>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</si>
  <si>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</si>
  <si>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</si>
  <si>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</si>
  <si>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</si>
  <si>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</si>
  <si>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</si>
  <si>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</si>
  <si>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</si>
  <si>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</si>
  <si>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</si>
  <si>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</si>
  <si>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</si>
  <si>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</si>
  <si>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</si>
  <si>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</si>
  <si>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</si>
  <si>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</si>
  <si>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</si>
  <si>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</si>
  <si>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</si>
  <si>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</si>
  <si>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</si>
  <si>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</si>
  <si>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</si>
  <si>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</si>
  <si>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</si>
  <si>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</si>
  <si>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</si>
  <si>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</si>
  <si>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</si>
  <si>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</si>
  <si>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</si>
  <si>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4</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</si>
  <si>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</si>
  <si>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</si>
  <si>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</si>
  <si>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</si>
  <si>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</si>
  <si>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</si>
  <si>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</si>
  <si>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</si>
  <si>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</si>
  <si>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</si>
  <si>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</si>
  <si>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</si>
  <si>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</si>
  <si>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</si>
  <si>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 xml:space="preserve">CC Details
Valid Up to: </t>
  </si>
  <si>
    <t>Unit Details, Nomenclature and Area Details (Commercial)</t>
  </si>
  <si>
    <t>Grand Total</t>
  </si>
  <si>
    <t>Ashar Merac Phase I</t>
  </si>
  <si>
    <t>Ajay Pratap Ashar</t>
  </si>
  <si>
    <t>Ashar Ventures</t>
  </si>
  <si>
    <t>11th Floor , Ashar IT Park Jayshri Baug Road No 16/Z, Wagle Industrial Estate, Thane West -400604</t>
  </si>
  <si>
    <t xml:space="preserve">Ashar Merac - Road No 22 Ashram Road Opposite Billabong High School Shree Nagar Thane West 400604.
</t>
  </si>
  <si>
    <t xml:space="preserve">Ashar Merac Phase I, Survey No.412, H No.2(Pt), S No. 413 H No.2(PT), S No.422 H .No.2(Pt) of SubPlot A1 &amp; H No.412 H No.2(Pt) of Sub plot A2 &amp; S No.425 H No.2(PT), S No.426(PT) of subplot A4-X &amp; S No.423 HNo.2,S No.426 H No.2(Pt),S No.484(part) of subplot A5, near Finland International School, SG Barve Marg, Shree Nagar, Pachpakhadi, Thane West, Thane, Thane - 400604. 
</t>
  </si>
  <si>
    <t xml:space="preserve">Ashar Merac Phase I, Survey No.412, H No.2(Pt), S No. 413 H No.2(PT), S No.422 H .No.2(Pt) of SubPlot A1 &amp; H No.412 H No.2(Pt) of Sub plot A2 &amp; S No.425 H No.2(PT), S No.426(PT) of subplot A4-X &amp; S No.423 HNo.2,S No.426 H No.2(Pt),S No.484(part) of subplot A5, near Finland International School, SG Barve Marg, Shree Nagar, Pachpakhadi, Thane West, Thane, Thane - 400604. </t>
  </si>
  <si>
    <t>Thane Municipal Corporation</t>
  </si>
  <si>
    <t>P51700056361</t>
  </si>
  <si>
    <t>ICICI BANK LTD
IFSC Code ICIC0001887</t>
  </si>
  <si>
    <t>238+194+284</t>
  </si>
  <si>
    <t>As per RERA Site Flats = 716</t>
  </si>
  <si>
    <t>19.193730,72.947481</t>
  </si>
  <si>
    <t>https://maps.app.goo.gl/68RTbjVVcJbuAZLS7</t>
  </si>
  <si>
    <t>Finland International School</t>
  </si>
  <si>
    <t>Sub Plot A1</t>
  </si>
  <si>
    <t>Other Plot</t>
  </si>
  <si>
    <t>Sub Plot A3</t>
  </si>
  <si>
    <t>Under Construction Bldg</t>
  </si>
  <si>
    <t>Internal Road</t>
  </si>
  <si>
    <t>Open Plot</t>
  </si>
  <si>
    <t>VP No.2000/83 TMC/TDD/11</t>
  </si>
  <si>
    <t>VP No.2000/83 TMC/TDD/16</t>
  </si>
  <si>
    <t>Building D1 = Stilt + 1st(Part) to 5th(Part) Podium Parking + 6th to 12th Floor
Building D3 = Stilt + 1st to 12th Floor.</t>
  </si>
  <si>
    <t>300 M from Ravi Fisheries Bus Stop</t>
  </si>
  <si>
    <t>About 100M from Finland International School</t>
  </si>
  <si>
    <t>About 1.1 KM form The Peoples Multispecialist Hospital</t>
  </si>
  <si>
    <t>1. Approx. 700 M from Ekal Super Market.
2. Approx. 1.9 KM from Indira Nagar Market.</t>
  </si>
  <si>
    <t xml:space="preserve">3.8 KM from Thane Railway Station
</t>
  </si>
  <si>
    <t>Building D1 (Sale)</t>
  </si>
  <si>
    <t>Ground Floor For Society Office, Double Height Entrance Lobby &amp; Meter Room</t>
  </si>
  <si>
    <t>1st Podium Floor For Parking</t>
  </si>
  <si>
    <t>3BHK</t>
  </si>
  <si>
    <t>2BHK</t>
  </si>
  <si>
    <t>Parking</t>
  </si>
  <si>
    <t>7th Floor For Residential &amp; Amenities</t>
  </si>
  <si>
    <t>20th Floor For Recreational Area</t>
  </si>
  <si>
    <t>8th Floor (Part Refuge Area)</t>
  </si>
  <si>
    <t>Refuge Area</t>
  </si>
  <si>
    <t>13th, 18th, 22nd, 27th &amp; 31st Floor(Part Refuge Area)</t>
  </si>
  <si>
    <t>Building D2 (Sale)</t>
  </si>
  <si>
    <t>1BHK</t>
  </si>
  <si>
    <t>Premium Entrance Lounge</t>
  </si>
  <si>
    <t>Gym</t>
  </si>
  <si>
    <t>13th &amp; 18h Floor (Part Refuge Area)</t>
  </si>
  <si>
    <t>Building D3 (Sale + Mhada)</t>
  </si>
  <si>
    <t>Mhada</t>
  </si>
  <si>
    <t>6th, 7th, 9th to 12th, 14th to 17th &amp; 19th Floor</t>
  </si>
  <si>
    <t>8th, 13th &amp; 18th Floor (Part Refuge Area)</t>
  </si>
  <si>
    <t>22nd, 27th &amp; 31st Floor (Part Refuge Area)</t>
  </si>
  <si>
    <t>Building D1</t>
  </si>
  <si>
    <t>Building D2</t>
  </si>
  <si>
    <t>Building D3</t>
  </si>
  <si>
    <t>7th Floor For Residential &amp; Gym</t>
  </si>
  <si>
    <t>Miss Ankita Mohite</t>
  </si>
  <si>
    <t xml:space="preserve">Please check for Environment Clearance Certificate &amp; Fire Noc. </t>
  </si>
  <si>
    <t>Building D2 = Stilt + 1st(pt) to 2nd(pt) /Podium Parking</t>
  </si>
  <si>
    <t>Mr. Ajay Songare</t>
  </si>
  <si>
    <t>Nalla</t>
  </si>
  <si>
    <t>17000 to 18000</t>
  </si>
  <si>
    <t xml:space="preserve">We have taken approved plan from RERA Site
</t>
  </si>
  <si>
    <t>Tennis Court, Swimming Pool, Indoor Games &amp; etc.</t>
  </si>
  <si>
    <t>Construction work is in process at the time of visit. (Internal visit not allowed)
Photographs are taken from road.</t>
  </si>
  <si>
    <t>VP2000/83/TMC/TDD/49</t>
  </si>
  <si>
    <t>VP No.2000/83 TMC/TDD/49</t>
  </si>
  <si>
    <t>Building D1 = Gr + 1st to 36th Floor
Building D2 = Gr + 1st to 32nd Floor
Building D3 = Gr + 1st to 36th Floor</t>
  </si>
  <si>
    <t>Gr + 1st to 36th Floor</t>
  </si>
  <si>
    <t>Gr + 1st to 32nd Floor</t>
  </si>
  <si>
    <t>2nd Podium Floor For Residential &amp; Parking</t>
  </si>
  <si>
    <t>5th Podium Floor For Residential &amp; Parking</t>
  </si>
  <si>
    <t>3rd &amp; 4th Podium Floor For Residential &amp; Parking</t>
  </si>
  <si>
    <t>6th Floor For Residential &amp; Double Height Stack Parking</t>
  </si>
  <si>
    <t>Double Height Stack Parking</t>
  </si>
  <si>
    <t>Double Height Amenities Area</t>
  </si>
  <si>
    <t>Double Height Amenity Area Below</t>
  </si>
  <si>
    <t>9th to 12th, 14th to 17th, 19th, 23rd to 26th, 28th to 30th, 32nd to 36th Floor</t>
  </si>
  <si>
    <t>21st Floor</t>
  </si>
  <si>
    <t>2nd Floor For Residential &amp; Parking</t>
  </si>
  <si>
    <t>9th to 12th, 14th to 17th, 19th Floor</t>
  </si>
  <si>
    <t>23rd to 26th, 28th to 30th &amp; 32nd Floor</t>
  </si>
  <si>
    <t>1st Podium Floor For Society Office &amp;  Parking</t>
  </si>
  <si>
    <t>2nd Floor For Residential</t>
  </si>
  <si>
    <t>3rd &amp; 4th Floor</t>
  </si>
  <si>
    <t>5th Floor</t>
  </si>
  <si>
    <t>23rd to 26th, 28th to 30th, 32nd to 35th Floors</t>
  </si>
  <si>
    <t>36th Floor (Part Terrace Area)</t>
  </si>
  <si>
    <t>Open To Sky Terrace Area</t>
  </si>
  <si>
    <t>We considered Gross carpet area = Net carpet + Balcony.</t>
  </si>
  <si>
    <t>We have updated revised approved plans &amp; CC on 29/11/2024.</t>
  </si>
  <si>
    <t>Flats =  864</t>
  </si>
  <si>
    <t xml:space="preserve">CC Details
Valid Up to: </t>
  </si>
  <si>
    <t xml:space="preserve">Building No. D1 </t>
  </si>
  <si>
    <t xml:space="preserve">Building No. D2 </t>
  </si>
  <si>
    <t xml:space="preserve">Building No. D3 </t>
  </si>
  <si>
    <t>03/07/2025 @ 01:52 PM</t>
  </si>
  <si>
    <t>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</si>
</sst>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6"/>
      <color theme="10"/>
      <name val="Calibri"/>
      <family val="2"/>
    </font>
    <font>
      <sz val="18"/>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211">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3" fillId="2" borderId="1" xfId="0" applyFont="1" applyFill="1" applyBorder="1" applyAlignment="1">
      <alignment vertical="top"/>
    </xf>
    <xf numFmtId="9" fontId="3" fillId="4" borderId="1" xfId="1" applyNumberFormat="1" applyFont="1" applyFill="1" applyBorder="1" applyAlignment="1" applyProtection="1">
      <alignment horizontal="center" vertical="center" wrapText="1"/>
      <protection hidden="1"/>
    </xf>
    <xf numFmtId="1" fontId="3" fillId="4" borderId="1" xfId="1" applyNumberFormat="1" applyFont="1" applyFill="1" applyBorder="1" applyAlignment="1" applyProtection="1">
      <alignment horizontal="center" vertical="center" wrapText="1"/>
      <protection hidden="1"/>
    </xf>
    <xf numFmtId="1" fontId="8" fillId="0" borderId="1"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6" fillId="4" borderId="1" xfId="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9" fontId="3" fillId="4" borderId="1" xfId="1" applyNumberFormat="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0"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8" fillId="2" borderId="1" xfId="0" applyFont="1" applyFill="1" applyBorder="1" applyAlignment="1">
      <alignment horizontal="center" vertical="top"/>
    </xf>
    <xf numFmtId="9" fontId="8" fillId="4" borderId="1" xfId="1" applyNumberFormat="1" applyFont="1" applyFill="1" applyBorder="1" applyAlignment="1" applyProtection="1">
      <alignment horizontal="left" vertical="top" wrapText="1"/>
      <protection hidden="1"/>
    </xf>
    <xf numFmtId="0" fontId="3" fillId="4" borderId="1" xfId="0" applyFont="1" applyFill="1" applyBorder="1" applyAlignment="1">
      <alignment horizontal="left" vertical="top" wrapText="1"/>
    </xf>
    <xf numFmtId="0" fontId="23" fillId="4" borderId="1" xfId="2" applyFont="1" applyFill="1" applyBorder="1" applyAlignment="1">
      <alignment horizontal="left" vertical="top" wrapText="1"/>
    </xf>
    <xf numFmtId="9" fontId="3" fillId="4" borderId="2" xfId="1" applyNumberFormat="1" applyFont="1" applyFill="1" applyBorder="1" applyAlignment="1" applyProtection="1">
      <alignment horizontal="center" vertical="center" wrapText="1"/>
      <protection hidden="1"/>
    </xf>
    <xf numFmtId="9" fontId="3" fillId="4" borderId="5"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9" fontId="8" fillId="4" borderId="12" xfId="1" applyNumberFormat="1" applyFont="1" applyFill="1" applyBorder="1" applyAlignment="1" applyProtection="1">
      <alignment horizontal="center" vertical="center" wrapText="1"/>
      <protection hidden="1"/>
    </xf>
    <xf numFmtId="9" fontId="8" fillId="4" borderId="13"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3" fillId="4" borderId="2" xfId="0" applyFont="1" applyFill="1" applyBorder="1" applyAlignment="1">
      <alignment horizontal="center" vertical="top" wrapText="1"/>
    </xf>
    <xf numFmtId="0" fontId="3" fillId="4" borderId="5"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24"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3"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4" fillId="4" borderId="7" xfId="1" applyFont="1" applyFill="1" applyBorder="1" applyAlignment="1">
      <alignment horizontal="center" vertical="center" wrapText="1"/>
    </xf>
    <xf numFmtId="0" fontId="4" fillId="4" borderId="4"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4" fillId="4" borderId="0" xfId="1" applyFont="1" applyFill="1" applyAlignment="1">
      <alignment horizontal="center" vertical="center" wrapText="1"/>
    </xf>
    <xf numFmtId="0" fontId="4" fillId="4" borderId="11" xfId="1" applyFont="1" applyFill="1" applyBorder="1" applyAlignment="1">
      <alignment horizontal="center" vertical="center" wrapText="1"/>
    </xf>
    <xf numFmtId="0" fontId="4" fillId="4" borderId="12" xfId="1" applyFont="1" applyFill="1" applyBorder="1" applyAlignment="1">
      <alignment horizontal="center" vertical="center" wrapText="1"/>
    </xf>
    <xf numFmtId="0" fontId="4" fillId="4" borderId="8" xfId="1" applyFont="1" applyFill="1" applyBorder="1" applyAlignment="1">
      <alignment horizontal="center" vertical="center" wrapText="1"/>
    </xf>
    <xf numFmtId="0" fontId="4" fillId="4" borderId="13" xfId="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4" fillId="4" borderId="1" xfId="1" applyFont="1" applyFill="1" applyBorder="1" applyAlignment="1">
      <alignment horizontal="center" vertical="center" wrapText="1"/>
    </xf>
    <xf numFmtId="0" fontId="6" fillId="4" borderId="1" xfId="1" applyFont="1" applyFill="1" applyBorder="1" applyAlignment="1">
      <alignment horizontal="center" vertical="center"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0" xfId="0" applyFont="1" applyFill="1" applyBorder="1" applyAlignment="1">
      <alignment vertical="top" wrapText="1"/>
    </xf>
    <xf numFmtId="0" fontId="4" fillId="0" borderId="0" xfId="0" applyFont="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190500</xdr:colOff>
      <xdr:row>540</xdr:row>
      <xdr:rowOff>27214</xdr:rowOff>
    </xdr:from>
    <xdr:to>
      <xdr:col>4</xdr:col>
      <xdr:colOff>1061358</xdr:colOff>
      <xdr:row>554</xdr:row>
      <xdr:rowOff>7714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22736428"/>
          <a:ext cx="5551715" cy="3600000"/>
        </a:xfrm>
        <a:prstGeom prst="rect">
          <a:avLst/>
        </a:prstGeom>
        <a:ln>
          <a:solidFill>
            <a:schemeClr val="tx1"/>
          </a:solidFill>
        </a:ln>
      </xdr:spPr>
    </xdr:pic>
    <xdr:clientData/>
  </xdr:twoCellAnchor>
  <xdr:twoCellAnchor>
    <xdr:from>
      <xdr:col>5</xdr:col>
      <xdr:colOff>80143</xdr:colOff>
      <xdr:row>540</xdr:row>
      <xdr:rowOff>30432</xdr:rowOff>
    </xdr:from>
    <xdr:to>
      <xdr:col>7</xdr:col>
      <xdr:colOff>979714</xdr:colOff>
      <xdr:row>569</xdr:row>
      <xdr:rowOff>75704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3779810" y="124891050"/>
          <a:ext cx="7542808" cy="3240000"/>
        </a:xfrm>
        <a:prstGeom prst="rect">
          <a:avLst/>
        </a:prstGeom>
        <a:ln>
          <a:solidFill>
            <a:schemeClr val="tx1"/>
          </a:solidFill>
        </a:ln>
      </xdr:spPr>
    </xdr:pic>
    <xdr:clientData/>
  </xdr:twoCellAnchor>
  <xdr:twoCellAnchor>
    <xdr:from>
      <xdr:col>5</xdr:col>
      <xdr:colOff>925287</xdr:colOff>
      <xdr:row>551</xdr:row>
      <xdr:rowOff>40822</xdr:rowOff>
    </xdr:from>
    <xdr:to>
      <xdr:col>6</xdr:col>
      <xdr:colOff>367393</xdr:colOff>
      <xdr:row>552</xdr:row>
      <xdr:rowOff>231321</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776358" y="125593929"/>
          <a:ext cx="612321" cy="44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D1</a:t>
          </a:r>
        </a:p>
      </xdr:txBody>
    </xdr:sp>
    <xdr:clientData/>
  </xdr:twoCellAnchor>
  <xdr:twoCellAnchor>
    <xdr:from>
      <xdr:col>6</xdr:col>
      <xdr:colOff>204106</xdr:colOff>
      <xdr:row>562</xdr:row>
      <xdr:rowOff>54429</xdr:rowOff>
    </xdr:from>
    <xdr:to>
      <xdr:col>6</xdr:col>
      <xdr:colOff>816427</xdr:colOff>
      <xdr:row>563</xdr:row>
      <xdr:rowOff>244928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7225392" y="128451429"/>
          <a:ext cx="612321" cy="44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D3</a:t>
          </a:r>
        </a:p>
      </xdr:txBody>
    </xdr:sp>
    <xdr:clientData/>
  </xdr:twoCellAnchor>
  <xdr:twoCellAnchor>
    <xdr:from>
      <xdr:col>5</xdr:col>
      <xdr:colOff>1009650</xdr:colOff>
      <xdr:row>556</xdr:row>
      <xdr:rowOff>95250</xdr:rowOff>
    </xdr:from>
    <xdr:to>
      <xdr:col>6</xdr:col>
      <xdr:colOff>451756</xdr:colOff>
      <xdr:row>558</xdr:row>
      <xdr:rowOff>40822</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860721" y="126941036"/>
          <a:ext cx="612321"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D2</a:t>
          </a:r>
        </a:p>
      </xdr:txBody>
    </xdr:sp>
    <xdr:clientData/>
  </xdr:twoCellAnchor>
  <xdr:twoCellAnchor editAs="oneCell">
    <xdr:from>
      <xdr:col>1</xdr:col>
      <xdr:colOff>812425</xdr:colOff>
      <xdr:row>581</xdr:row>
      <xdr:rowOff>145675</xdr:rowOff>
    </xdr:from>
    <xdr:to>
      <xdr:col>6</xdr:col>
      <xdr:colOff>280147</xdr:colOff>
      <xdr:row>593</xdr:row>
      <xdr:rowOff>132556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989043" y="155974675"/>
          <a:ext cx="5350810" cy="3079705"/>
        </a:xfrm>
        <a:prstGeom prst="rect">
          <a:avLst/>
        </a:prstGeom>
        <a:ln>
          <a:solidFill>
            <a:schemeClr val="tx1"/>
          </a:solidFill>
        </a:ln>
      </xdr:spPr>
    </xdr:pic>
    <xdr:clientData/>
  </xdr:twoCellAnchor>
  <xdr:twoCellAnchor>
    <xdr:from>
      <xdr:col>1</xdr:col>
      <xdr:colOff>784413</xdr:colOff>
      <xdr:row>594</xdr:row>
      <xdr:rowOff>5603</xdr:rowOff>
    </xdr:from>
    <xdr:to>
      <xdr:col>6</xdr:col>
      <xdr:colOff>235323</xdr:colOff>
      <xdr:row>608</xdr:row>
      <xdr:rowOff>44825</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009589" y="155453603"/>
          <a:ext cx="5576793" cy="3699810"/>
          <a:chOff x="3536452" y="2505989"/>
          <a:chExt cx="3600000" cy="2880000"/>
        </a:xfrm>
      </xdr:grpSpPr>
      <xdr:grpSp>
        <xdr:nvGrpSpPr>
          <xdr:cNvPr id="10" name="Group 9">
            <a:extLst>
              <a:ext uri="{FF2B5EF4-FFF2-40B4-BE49-F238E27FC236}">
                <a16:creationId xmlns:a16="http://schemas.microsoft.com/office/drawing/2014/main" id="{00000000-0008-0000-0000-00000A000000}"/>
              </a:ext>
            </a:extLst>
          </xdr:cNvPr>
          <xdr:cNvGrpSpPr/>
        </xdr:nvGrpSpPr>
        <xdr:grpSpPr>
          <a:xfrm>
            <a:off x="3536452" y="2505989"/>
            <a:ext cx="3600000" cy="2880000"/>
            <a:chOff x="1318819" y="2591714"/>
            <a:chExt cx="3600000" cy="2880000"/>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18819" y="2591714"/>
              <a:ext cx="3600000" cy="2880000"/>
            </a:xfrm>
            <a:prstGeom prst="rect">
              <a:avLst/>
            </a:prstGeom>
            <a:ln>
              <a:solidFill>
                <a:schemeClr val="tx1"/>
              </a:solidFill>
            </a:ln>
          </xdr:spPr>
        </xdr:pic>
        <xdr:sp macro="" textlink="">
          <xdr:nvSpPr>
            <xdr:cNvPr id="13" name="Freeform 12">
              <a:extLst>
                <a:ext uri="{FF2B5EF4-FFF2-40B4-BE49-F238E27FC236}">
                  <a16:creationId xmlns:a16="http://schemas.microsoft.com/office/drawing/2014/main" id="{00000000-0008-0000-0000-00000D000000}"/>
                </a:ext>
              </a:extLst>
            </xdr:cNvPr>
            <xdr:cNvSpPr/>
          </xdr:nvSpPr>
          <xdr:spPr>
            <a:xfrm>
              <a:off x="2771775" y="3286125"/>
              <a:ext cx="942975" cy="1924050"/>
            </a:xfrm>
            <a:custGeom>
              <a:avLst/>
              <a:gdLst>
                <a:gd name="connsiteX0" fmla="*/ 123825 w 942975"/>
                <a:gd name="connsiteY0" fmla="*/ 0 h 1924050"/>
                <a:gd name="connsiteX1" fmla="*/ 942975 w 942975"/>
                <a:gd name="connsiteY1" fmla="*/ 133350 h 1924050"/>
                <a:gd name="connsiteX2" fmla="*/ 781050 w 942975"/>
                <a:gd name="connsiteY2" fmla="*/ 866775 h 1924050"/>
                <a:gd name="connsiteX3" fmla="*/ 800100 w 942975"/>
                <a:gd name="connsiteY3" fmla="*/ 1924050 h 1924050"/>
                <a:gd name="connsiteX4" fmla="*/ 0 w 942975"/>
                <a:gd name="connsiteY4" fmla="*/ 1876425 h 1924050"/>
                <a:gd name="connsiteX5" fmla="*/ 123825 w 942975"/>
                <a:gd name="connsiteY5" fmla="*/ 1619250 h 1924050"/>
                <a:gd name="connsiteX6" fmla="*/ 123825 w 942975"/>
                <a:gd name="connsiteY6" fmla="*/ 0 h 1924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42975" h="1924050">
                  <a:moveTo>
                    <a:pt x="123825" y="0"/>
                  </a:moveTo>
                  <a:lnTo>
                    <a:pt x="942975" y="133350"/>
                  </a:lnTo>
                  <a:lnTo>
                    <a:pt x="781050" y="866775"/>
                  </a:lnTo>
                  <a:lnTo>
                    <a:pt x="800100" y="1924050"/>
                  </a:lnTo>
                  <a:lnTo>
                    <a:pt x="0" y="1876425"/>
                  </a:lnTo>
                  <a:lnTo>
                    <a:pt x="123825" y="1619250"/>
                  </a:lnTo>
                  <a:lnTo>
                    <a:pt x="123825" y="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sp macro="" textlink="">
        <xdr:nvSpPr>
          <xdr:cNvPr id="11" name="TextBox 18">
            <a:extLst>
              <a:ext uri="{FF2B5EF4-FFF2-40B4-BE49-F238E27FC236}">
                <a16:creationId xmlns:a16="http://schemas.microsoft.com/office/drawing/2014/main" id="{00000000-0008-0000-0000-00000B000000}"/>
              </a:ext>
            </a:extLst>
          </xdr:cNvPr>
          <xdr:cNvSpPr txBox="1"/>
        </xdr:nvSpPr>
        <xdr:spPr>
          <a:xfrm rot="5597029">
            <a:off x="4863893" y="4181383"/>
            <a:ext cx="1194004" cy="2308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solidFill>
                  <a:srgbClr val="FF0000"/>
                </a:solidFill>
              </a:rPr>
              <a:t>Ashar Merac Phase I</a:t>
            </a:r>
            <a:endParaRPr lang="en-IN" sz="900" b="1">
              <a:solidFill>
                <a:srgbClr val="FF0000"/>
              </a:solidFill>
            </a:endParaRPr>
          </a:p>
        </xdr:txBody>
      </xdr:sp>
    </xdr:grpSp>
    <xdr:clientData/>
  </xdr:twoCellAnchor>
  <xdr:twoCellAnchor editAs="oneCell">
    <xdr:from>
      <xdr:col>8</xdr:col>
      <xdr:colOff>449037</xdr:colOff>
      <xdr:row>113</xdr:row>
      <xdr:rowOff>666750</xdr:rowOff>
    </xdr:from>
    <xdr:to>
      <xdr:col>17</xdr:col>
      <xdr:colOff>501181</xdr:colOff>
      <xdr:row>128</xdr:row>
      <xdr:rowOff>226607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9810751" y="41569821"/>
          <a:ext cx="7400001" cy="2880000"/>
        </a:xfrm>
        <a:prstGeom prst="rect">
          <a:avLst/>
        </a:prstGeom>
      </xdr:spPr>
    </xdr:pic>
    <xdr:clientData/>
  </xdr:twoCellAnchor>
  <xdr:twoCellAnchor>
    <xdr:from>
      <xdr:col>8</xdr:col>
      <xdr:colOff>750794</xdr:colOff>
      <xdr:row>134</xdr:row>
      <xdr:rowOff>347383</xdr:rowOff>
    </xdr:from>
    <xdr:to>
      <xdr:col>9</xdr:col>
      <xdr:colOff>168088</xdr:colOff>
      <xdr:row>134</xdr:row>
      <xdr:rowOff>762000</xdr:rowOff>
    </xdr:to>
    <xdr:sp macro="" textlink="">
      <xdr:nvSpPr>
        <xdr:cNvPr id="25" name="Rectangle 24"/>
        <xdr:cNvSpPr/>
      </xdr:nvSpPr>
      <xdr:spPr>
        <a:xfrm>
          <a:off x="10163735" y="45955324"/>
          <a:ext cx="1669677" cy="4146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5</a:t>
          </a:r>
        </a:p>
      </xdr:txBody>
    </xdr:sp>
    <xdr:clientData/>
  </xdr:twoCellAnchor>
  <xdr:twoCellAnchor>
    <xdr:from>
      <xdr:col>8</xdr:col>
      <xdr:colOff>903194</xdr:colOff>
      <xdr:row>134</xdr:row>
      <xdr:rowOff>499784</xdr:rowOff>
    </xdr:from>
    <xdr:to>
      <xdr:col>8</xdr:col>
      <xdr:colOff>1221441</xdr:colOff>
      <xdr:row>135</xdr:row>
      <xdr:rowOff>56031</xdr:rowOff>
    </xdr:to>
    <xdr:sp macro="" textlink="">
      <xdr:nvSpPr>
        <xdr:cNvPr id="26" name="Rectangle 25"/>
        <xdr:cNvSpPr/>
      </xdr:nvSpPr>
      <xdr:spPr>
        <a:xfrm>
          <a:off x="10316135" y="46107725"/>
          <a:ext cx="318247" cy="39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5</a:t>
          </a:r>
        </a:p>
      </xdr:txBody>
    </xdr:sp>
    <xdr:clientData/>
  </xdr:twoCellAnchor>
  <xdr:twoCellAnchor>
    <xdr:from>
      <xdr:col>8</xdr:col>
      <xdr:colOff>280149</xdr:colOff>
      <xdr:row>134</xdr:row>
      <xdr:rowOff>257734</xdr:rowOff>
    </xdr:from>
    <xdr:to>
      <xdr:col>16</xdr:col>
      <xdr:colOff>4568</xdr:colOff>
      <xdr:row>146</xdr:row>
      <xdr:rowOff>148587</xdr:rowOff>
    </xdr:to>
    <xdr:grpSp>
      <xdr:nvGrpSpPr>
        <xdr:cNvPr id="35" name="Group 34"/>
        <xdr:cNvGrpSpPr/>
      </xdr:nvGrpSpPr>
      <xdr:grpSpPr>
        <a:xfrm>
          <a:off x="10081561" y="45835793"/>
          <a:ext cx="6776654" cy="3573853"/>
          <a:chOff x="9558619" y="46784558"/>
          <a:chExt cx="6403125" cy="3600000"/>
        </a:xfrm>
      </xdr:grpSpPr>
      <xdr:pic>
        <xdr:nvPicPr>
          <xdr:cNvPr id="24" name="Picture 23"/>
          <xdr:cNvPicPr>
            <a:picLocks noChangeAspect="1"/>
          </xdr:cNvPicPr>
        </xdr:nvPicPr>
        <xdr:blipFill>
          <a:blip xmlns:r="http://schemas.openxmlformats.org/officeDocument/2006/relationships" r:embed="rId6"/>
          <a:stretch>
            <a:fillRect/>
          </a:stretch>
        </xdr:blipFill>
        <xdr:spPr>
          <a:xfrm>
            <a:off x="9558619" y="46784558"/>
            <a:ext cx="6403125" cy="3600000"/>
          </a:xfrm>
          <a:prstGeom prst="rect">
            <a:avLst/>
          </a:prstGeom>
        </xdr:spPr>
      </xdr:pic>
      <xdr:sp macro="" textlink="">
        <xdr:nvSpPr>
          <xdr:cNvPr id="27" name="Rectangle 26"/>
          <xdr:cNvSpPr/>
        </xdr:nvSpPr>
        <xdr:spPr>
          <a:xfrm>
            <a:off x="13875123" y="48579743"/>
            <a:ext cx="318247" cy="39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5</a:t>
            </a:r>
          </a:p>
        </xdr:txBody>
      </xdr:sp>
      <xdr:sp macro="" textlink="">
        <xdr:nvSpPr>
          <xdr:cNvPr id="28" name="Rectangle 27"/>
          <xdr:cNvSpPr/>
        </xdr:nvSpPr>
        <xdr:spPr>
          <a:xfrm>
            <a:off x="13512053" y="48597672"/>
            <a:ext cx="318247" cy="39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6</a:t>
            </a:r>
          </a:p>
        </xdr:txBody>
      </xdr:sp>
      <xdr:sp macro="" textlink="">
        <xdr:nvSpPr>
          <xdr:cNvPr id="29" name="Rectangle 28"/>
          <xdr:cNvSpPr/>
        </xdr:nvSpPr>
        <xdr:spPr>
          <a:xfrm>
            <a:off x="11311217" y="48593190"/>
            <a:ext cx="318247" cy="39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7</a:t>
            </a:r>
          </a:p>
        </xdr:txBody>
      </xdr:sp>
      <xdr:sp macro="" textlink="">
        <xdr:nvSpPr>
          <xdr:cNvPr id="30" name="Rectangle 29"/>
          <xdr:cNvSpPr/>
        </xdr:nvSpPr>
        <xdr:spPr>
          <a:xfrm>
            <a:off x="10925735" y="48577501"/>
            <a:ext cx="318247" cy="39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800" b="1">
                <a:ln>
                  <a:noFill/>
                </a:ln>
                <a:solidFill>
                  <a:srgbClr val="C00000"/>
                </a:solidFill>
              </a:rPr>
              <a:t>8</a:t>
            </a:r>
          </a:p>
        </xdr:txBody>
      </xdr:sp>
    </xdr:grpSp>
    <xdr:clientData/>
  </xdr:twoCellAnchor>
  <xdr:twoCellAnchor>
    <xdr:from>
      <xdr:col>1</xdr:col>
      <xdr:colOff>470647</xdr:colOff>
      <xdr:row>499</xdr:row>
      <xdr:rowOff>29882</xdr:rowOff>
    </xdr:from>
    <xdr:to>
      <xdr:col>6</xdr:col>
      <xdr:colOff>578986</xdr:colOff>
      <xdr:row>525</xdr:row>
      <xdr:rowOff>207164</xdr:rowOff>
    </xdr:to>
    <xdr:grpSp>
      <xdr:nvGrpSpPr>
        <xdr:cNvPr id="15" name="Group 14"/>
        <xdr:cNvGrpSpPr/>
      </xdr:nvGrpSpPr>
      <xdr:grpSpPr>
        <a:xfrm>
          <a:off x="1695823" y="130638176"/>
          <a:ext cx="6234222" cy="6975517"/>
          <a:chOff x="1695823" y="130638176"/>
          <a:chExt cx="6234222" cy="6975517"/>
        </a:xfrm>
      </xdr:grpSpPr>
      <xdr:pic>
        <xdr:nvPicPr>
          <xdr:cNvPr id="31" name="Picture 3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461461" y="135453693"/>
            <a:ext cx="1618313" cy="21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8"/>
          <a:stretch>
            <a:fillRect/>
          </a:stretch>
        </xdr:blipFill>
        <xdr:spPr>
          <a:xfrm>
            <a:off x="1695823" y="130638176"/>
            <a:ext cx="6234222" cy="468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447384" y="135453693"/>
            <a:ext cx="2877333"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68RTbjVVcJbuAZLS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620"/>
  <sheetViews>
    <sheetView tabSelected="1" view="pageBreakPreview" topLeftCell="A57" zoomScale="85" zoomScaleNormal="85" zoomScaleSheetLayoutView="85" zoomScalePageLayoutView="70" workbookViewId="0">
      <selection activeCell="J94" sqref="J94"/>
    </sheetView>
  </sheetViews>
  <sheetFormatPr defaultColWidth="9.1796875" defaultRowHeight="17.149999999999999" customHeight="1" x14ac:dyDescent="0.35"/>
  <cols>
    <col min="1" max="7" width="17.54296875" style="1" customWidth="1"/>
    <col min="8" max="8" width="17.54296875" style="4" customWidth="1"/>
    <col min="9" max="9" width="33.81640625" style="1" customWidth="1"/>
    <col min="10" max="10" width="12" style="1" bestFit="1" customWidth="1"/>
    <col min="11" max="19" width="9.1796875" style="1"/>
    <col min="20" max="22" width="0" style="1" hidden="1" customWidth="1"/>
    <col min="23" max="25" width="9.1796875" style="1"/>
    <col min="26" max="26" width="7.81640625" style="1" customWidth="1"/>
    <col min="27" max="16384" width="9.1796875" style="1"/>
  </cols>
  <sheetData>
    <row r="1" spans="1:11" ht="20.5" x14ac:dyDescent="0.35">
      <c r="A1" s="135" t="s">
        <v>38</v>
      </c>
      <c r="B1" s="136"/>
      <c r="C1" s="136"/>
      <c r="D1" s="136"/>
      <c r="E1" s="136"/>
      <c r="F1" s="136"/>
      <c r="G1" s="136"/>
      <c r="H1" s="137"/>
    </row>
    <row r="2" spans="1:11" ht="42" customHeight="1" x14ac:dyDescent="0.35">
      <c r="A2" s="100" t="s">
        <v>10</v>
      </c>
      <c r="B2" s="100"/>
      <c r="C2" s="101" t="s">
        <v>87</v>
      </c>
      <c r="D2" s="101"/>
      <c r="E2" s="100" t="s">
        <v>12</v>
      </c>
      <c r="F2" s="100"/>
      <c r="G2" s="160">
        <v>45840</v>
      </c>
      <c r="H2" s="160"/>
      <c r="J2" s="171"/>
      <c r="K2" s="172"/>
    </row>
    <row r="3" spans="1:11" ht="42.75" customHeight="1" x14ac:dyDescent="0.35">
      <c r="A3" s="100" t="s">
        <v>39</v>
      </c>
      <c r="B3" s="100"/>
      <c r="C3" s="173" t="s">
        <v>254</v>
      </c>
      <c r="D3" s="101"/>
      <c r="E3" s="100" t="s">
        <v>162</v>
      </c>
      <c r="F3" s="100"/>
      <c r="G3" s="101" t="s">
        <v>348</v>
      </c>
      <c r="H3" s="101"/>
    </row>
    <row r="4" spans="1:11" ht="43.5" customHeight="1" x14ac:dyDescent="0.35">
      <c r="A4" s="100" t="s">
        <v>36</v>
      </c>
      <c r="B4" s="100"/>
      <c r="C4" s="101" t="s">
        <v>349</v>
      </c>
      <c r="D4" s="101"/>
      <c r="E4" s="100" t="s">
        <v>33</v>
      </c>
      <c r="F4" s="100"/>
      <c r="G4" s="101" t="str">
        <f ca="1">TEXT(TODAY(),"DD/MM/YYYY")</f>
        <v>06/07/2025</v>
      </c>
      <c r="H4" s="101"/>
    </row>
    <row r="5" spans="1:11" ht="20.5" x14ac:dyDescent="0.35">
      <c r="A5" s="127" t="s">
        <v>40</v>
      </c>
      <c r="B5" s="127"/>
      <c r="C5" s="127"/>
      <c r="D5" s="127"/>
      <c r="E5" s="127"/>
      <c r="F5" s="127"/>
      <c r="G5" s="127"/>
      <c r="H5" s="127"/>
    </row>
    <row r="6" spans="1:11" ht="43.5" customHeight="1" x14ac:dyDescent="0.35">
      <c r="A6" s="100" t="s">
        <v>29</v>
      </c>
      <c r="B6" s="100"/>
      <c r="C6" s="101" t="s">
        <v>93</v>
      </c>
      <c r="D6" s="101"/>
      <c r="E6" s="100" t="s">
        <v>35</v>
      </c>
      <c r="F6" s="100"/>
      <c r="G6" s="101" t="s">
        <v>308</v>
      </c>
      <c r="H6" s="101"/>
    </row>
    <row r="7" spans="1:11" ht="23.25" customHeight="1" x14ac:dyDescent="0.35">
      <c r="A7" s="100" t="s">
        <v>42</v>
      </c>
      <c r="B7" s="100"/>
      <c r="C7" s="101" t="s">
        <v>255</v>
      </c>
      <c r="D7" s="101"/>
      <c r="E7" s="100" t="s">
        <v>43</v>
      </c>
      <c r="F7" s="100"/>
      <c r="G7" s="101" t="s">
        <v>256</v>
      </c>
      <c r="H7" s="101"/>
    </row>
    <row r="8" spans="1:11" ht="48.75" customHeight="1" x14ac:dyDescent="0.35">
      <c r="A8" s="100" t="s">
        <v>44</v>
      </c>
      <c r="B8" s="100"/>
      <c r="C8" s="101" t="s">
        <v>257</v>
      </c>
      <c r="D8" s="101"/>
      <c r="E8" s="101"/>
      <c r="F8" s="101"/>
      <c r="G8" s="101"/>
      <c r="H8" s="101"/>
    </row>
    <row r="9" spans="1:11" ht="45" customHeight="1" x14ac:dyDescent="0.35">
      <c r="A9" s="142" t="s">
        <v>153</v>
      </c>
      <c r="B9" s="34" t="s">
        <v>41</v>
      </c>
      <c r="C9" s="101" t="s">
        <v>258</v>
      </c>
      <c r="D9" s="101"/>
      <c r="E9" s="101"/>
      <c r="F9" s="101"/>
      <c r="G9" s="101"/>
      <c r="H9" s="101"/>
    </row>
    <row r="10" spans="1:11" ht="103.5" customHeight="1" x14ac:dyDescent="0.35">
      <c r="A10" s="142"/>
      <c r="B10" s="34" t="s">
        <v>11</v>
      </c>
      <c r="C10" s="101" t="s">
        <v>259</v>
      </c>
      <c r="D10" s="101"/>
      <c r="E10" s="101"/>
      <c r="F10" s="101"/>
      <c r="G10" s="101"/>
      <c r="H10" s="101"/>
    </row>
    <row r="11" spans="1:11" ht="104.25" customHeight="1" x14ac:dyDescent="0.35">
      <c r="A11" s="142"/>
      <c r="B11" s="34" t="s">
        <v>5</v>
      </c>
      <c r="C11" s="101" t="s">
        <v>260</v>
      </c>
      <c r="D11" s="101"/>
      <c r="E11" s="101"/>
      <c r="F11" s="101"/>
      <c r="G11" s="101"/>
      <c r="H11" s="101"/>
    </row>
    <row r="12" spans="1:11" ht="40.5" customHeight="1" x14ac:dyDescent="0.35">
      <c r="A12" s="100" t="s">
        <v>34</v>
      </c>
      <c r="B12" s="100"/>
      <c r="C12" s="101" t="s">
        <v>163</v>
      </c>
      <c r="D12" s="101"/>
      <c r="E12" s="101"/>
      <c r="F12" s="101"/>
      <c r="G12" s="101"/>
      <c r="H12" s="101"/>
    </row>
    <row r="13" spans="1:11" ht="20.149999999999999" customHeight="1" x14ac:dyDescent="0.35">
      <c r="A13" s="127" t="s">
        <v>45</v>
      </c>
      <c r="B13" s="127"/>
      <c r="C13" s="127"/>
      <c r="D13" s="127"/>
      <c r="E13" s="127"/>
      <c r="F13" s="127"/>
      <c r="G13" s="127"/>
      <c r="H13" s="127"/>
    </row>
    <row r="14" spans="1:11" ht="41.25" customHeight="1" x14ac:dyDescent="0.35">
      <c r="A14" s="100" t="s">
        <v>27</v>
      </c>
      <c r="B14" s="100" t="s">
        <v>4</v>
      </c>
      <c r="C14" s="101" t="s">
        <v>88</v>
      </c>
      <c r="D14" s="101"/>
      <c r="E14" s="100" t="s">
        <v>46</v>
      </c>
      <c r="F14" s="100" t="s">
        <v>4</v>
      </c>
      <c r="G14" s="101" t="s">
        <v>261</v>
      </c>
      <c r="H14" s="101"/>
    </row>
    <row r="15" spans="1:11" ht="41.25" customHeight="1" x14ac:dyDescent="0.35">
      <c r="A15" s="100" t="s">
        <v>47</v>
      </c>
      <c r="B15" s="100" t="s">
        <v>4</v>
      </c>
      <c r="C15" s="101" t="s">
        <v>262</v>
      </c>
      <c r="D15" s="101"/>
      <c r="E15" s="100" t="s">
        <v>48</v>
      </c>
      <c r="F15" s="100" t="s">
        <v>4</v>
      </c>
      <c r="G15" s="160">
        <v>47118</v>
      </c>
      <c r="H15" s="101"/>
    </row>
    <row r="16" spans="1:11" ht="41.25" customHeight="1" x14ac:dyDescent="0.35">
      <c r="A16" s="100" t="s">
        <v>49</v>
      </c>
      <c r="B16" s="100" t="s">
        <v>4</v>
      </c>
      <c r="C16" s="160">
        <v>45443</v>
      </c>
      <c r="D16" s="101"/>
      <c r="E16" s="100" t="s">
        <v>50</v>
      </c>
      <c r="F16" s="100" t="s">
        <v>4</v>
      </c>
      <c r="G16" s="159">
        <v>45443</v>
      </c>
      <c r="H16" s="101"/>
    </row>
    <row r="17" spans="1:9" ht="41.25" customHeight="1" x14ac:dyDescent="0.35">
      <c r="A17" s="100" t="s">
        <v>51</v>
      </c>
      <c r="B17" s="100" t="s">
        <v>4</v>
      </c>
      <c r="C17" s="160">
        <v>47118</v>
      </c>
      <c r="D17" s="101"/>
      <c r="E17" s="100" t="s">
        <v>52</v>
      </c>
      <c r="F17" s="100" t="s">
        <v>4</v>
      </c>
      <c r="G17" s="101" t="s">
        <v>263</v>
      </c>
      <c r="H17" s="101"/>
    </row>
    <row r="18" spans="1:9" ht="41.25" customHeight="1" x14ac:dyDescent="0.35">
      <c r="A18" s="100" t="s">
        <v>53</v>
      </c>
      <c r="B18" s="100" t="s">
        <v>4</v>
      </c>
      <c r="C18" s="101"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01"/>
      <c r="E18" s="100" t="s">
        <v>96</v>
      </c>
      <c r="F18" s="100" t="s">
        <v>4</v>
      </c>
      <c r="G18" s="101">
        <v>22092.560000000001</v>
      </c>
      <c r="H18" s="101"/>
    </row>
    <row r="19" spans="1:9" ht="41.25" customHeight="1" x14ac:dyDescent="0.35">
      <c r="A19" s="100" t="s">
        <v>54</v>
      </c>
      <c r="B19" s="100" t="s">
        <v>4</v>
      </c>
      <c r="C19" s="101">
        <v>1.1000000000000001</v>
      </c>
      <c r="D19" s="101"/>
      <c r="E19" s="100" t="s">
        <v>249</v>
      </c>
      <c r="F19" s="100" t="s">
        <v>4</v>
      </c>
      <c r="G19" s="101">
        <v>21407.24</v>
      </c>
      <c r="H19" s="101"/>
    </row>
    <row r="20" spans="1:9" ht="41.25" customHeight="1" x14ac:dyDescent="0.35">
      <c r="A20" s="100" t="s">
        <v>94</v>
      </c>
      <c r="B20" s="100" t="s">
        <v>4</v>
      </c>
      <c r="C20" s="101">
        <v>62341.06</v>
      </c>
      <c r="D20" s="101"/>
      <c r="E20" s="100" t="s">
        <v>95</v>
      </c>
      <c r="F20" s="100" t="s">
        <v>4</v>
      </c>
      <c r="G20" s="101">
        <v>62249.5</v>
      </c>
      <c r="H20" s="101"/>
    </row>
    <row r="21" spans="1:9" ht="41.25" customHeight="1" x14ac:dyDescent="0.35">
      <c r="A21" s="100" t="s">
        <v>56</v>
      </c>
      <c r="B21" s="100" t="s">
        <v>4</v>
      </c>
      <c r="C21" s="116" t="s">
        <v>343</v>
      </c>
      <c r="D21" s="116"/>
      <c r="E21" s="174" t="s">
        <v>55</v>
      </c>
      <c r="F21" s="174" t="s">
        <v>4</v>
      </c>
      <c r="G21" s="140" t="s">
        <v>265</v>
      </c>
      <c r="H21" s="141"/>
      <c r="I21" s="1" t="s">
        <v>264</v>
      </c>
    </row>
    <row r="22" spans="1:9" ht="41.25" customHeight="1" x14ac:dyDescent="0.35">
      <c r="A22" s="100" t="s">
        <v>167</v>
      </c>
      <c r="B22" s="100" t="s">
        <v>4</v>
      </c>
      <c r="C22" s="101" t="s">
        <v>266</v>
      </c>
      <c r="D22" s="101"/>
      <c r="E22" s="100" t="s">
        <v>168</v>
      </c>
      <c r="F22" s="100" t="s">
        <v>4</v>
      </c>
      <c r="G22" s="102" t="s">
        <v>268</v>
      </c>
      <c r="H22" s="104"/>
    </row>
    <row r="23" spans="1:9" ht="27.75" customHeight="1" x14ac:dyDescent="0.35">
      <c r="A23" s="100" t="s">
        <v>165</v>
      </c>
      <c r="B23" s="100" t="s">
        <v>4</v>
      </c>
      <c r="C23" s="117" t="s">
        <v>267</v>
      </c>
      <c r="D23" s="101"/>
      <c r="E23" s="101"/>
      <c r="F23" s="101"/>
      <c r="G23" s="101"/>
      <c r="H23" s="101"/>
    </row>
    <row r="24" spans="1:9" ht="20.5" x14ac:dyDescent="0.35">
      <c r="A24" s="100" t="s">
        <v>25</v>
      </c>
      <c r="B24" s="100" t="s">
        <v>4</v>
      </c>
      <c r="C24" s="101" t="s">
        <v>315</v>
      </c>
      <c r="D24" s="101"/>
      <c r="E24" s="101"/>
      <c r="F24" s="101"/>
      <c r="G24" s="101"/>
      <c r="H24" s="101"/>
    </row>
    <row r="25" spans="1:9" ht="24" customHeight="1" x14ac:dyDescent="0.35">
      <c r="A25" s="127" t="s">
        <v>20</v>
      </c>
      <c r="B25" s="127"/>
      <c r="C25" s="127"/>
      <c r="D25" s="127"/>
      <c r="E25" s="127"/>
      <c r="F25" s="127"/>
      <c r="G25" s="127"/>
      <c r="H25" s="127"/>
    </row>
    <row r="26" spans="1:9" ht="43.5" customHeight="1" x14ac:dyDescent="0.35">
      <c r="A26" s="100" t="s">
        <v>26</v>
      </c>
      <c r="B26" s="100" t="s">
        <v>4</v>
      </c>
      <c r="C26" s="101" t="str">
        <f>IF(AND(G26="Upper"),"Developed","Developing")</f>
        <v>Developing</v>
      </c>
      <c r="D26" s="101"/>
      <c r="E26" s="100" t="s">
        <v>13</v>
      </c>
      <c r="F26" s="100" t="s">
        <v>4</v>
      </c>
      <c r="G26" s="101" t="s">
        <v>169</v>
      </c>
      <c r="H26" s="101"/>
    </row>
    <row r="27" spans="1:9" ht="43.5" customHeight="1" x14ac:dyDescent="0.35">
      <c r="A27" s="100" t="s">
        <v>14</v>
      </c>
      <c r="B27" s="100" t="s">
        <v>4</v>
      </c>
      <c r="C27" s="170" t="s">
        <v>99</v>
      </c>
      <c r="D27" s="170"/>
      <c r="E27" s="100" t="s">
        <v>154</v>
      </c>
      <c r="F27" s="100" t="s">
        <v>4</v>
      </c>
      <c r="G27" s="101" t="s">
        <v>250</v>
      </c>
      <c r="H27" s="101"/>
    </row>
    <row r="28" spans="1:9" ht="43.5" customHeight="1" x14ac:dyDescent="0.35">
      <c r="A28" s="100" t="s">
        <v>23</v>
      </c>
      <c r="B28" s="100" t="s">
        <v>4</v>
      </c>
      <c r="C28" s="101" t="s">
        <v>98</v>
      </c>
      <c r="D28" s="101"/>
      <c r="E28" s="100" t="s">
        <v>16</v>
      </c>
      <c r="F28" s="100" t="s">
        <v>4</v>
      </c>
      <c r="G28" s="101" t="s">
        <v>278</v>
      </c>
      <c r="H28" s="101"/>
    </row>
    <row r="29" spans="1:9" ht="61.5" customHeight="1" x14ac:dyDescent="0.35">
      <c r="A29" s="100" t="s">
        <v>108</v>
      </c>
      <c r="B29" s="100" t="s">
        <v>4</v>
      </c>
      <c r="C29" s="101" t="s">
        <v>279</v>
      </c>
      <c r="D29" s="101"/>
      <c r="E29" s="100" t="s">
        <v>109</v>
      </c>
      <c r="F29" s="100" t="s">
        <v>4</v>
      </c>
      <c r="G29" s="101" t="s">
        <v>280</v>
      </c>
      <c r="H29" s="101"/>
    </row>
    <row r="30" spans="1:9" ht="84" customHeight="1" x14ac:dyDescent="0.35">
      <c r="A30" s="100" t="s">
        <v>17</v>
      </c>
      <c r="B30" s="100" t="s">
        <v>4</v>
      </c>
      <c r="C30" s="101" t="s">
        <v>281</v>
      </c>
      <c r="D30" s="101"/>
      <c r="E30" s="100" t="s">
        <v>15</v>
      </c>
      <c r="F30" s="100" t="s">
        <v>4</v>
      </c>
      <c r="G30" s="101" t="s">
        <v>282</v>
      </c>
      <c r="H30" s="101"/>
    </row>
    <row r="31" spans="1:9" ht="20.5" x14ac:dyDescent="0.35">
      <c r="A31" s="100" t="s">
        <v>114</v>
      </c>
      <c r="B31" s="100" t="s">
        <v>4</v>
      </c>
      <c r="C31" s="101" t="s">
        <v>115</v>
      </c>
      <c r="D31" s="101"/>
      <c r="E31" s="100" t="s">
        <v>116</v>
      </c>
      <c r="F31" s="100" t="s">
        <v>4</v>
      </c>
      <c r="G31" s="101" t="s">
        <v>115</v>
      </c>
      <c r="H31" s="101"/>
    </row>
    <row r="32" spans="1:9" ht="21.75" customHeight="1" x14ac:dyDescent="0.35">
      <c r="A32" s="100" t="s">
        <v>117</v>
      </c>
      <c r="B32" s="100" t="s">
        <v>4</v>
      </c>
      <c r="C32" s="101" t="s">
        <v>115</v>
      </c>
      <c r="D32" s="101"/>
      <c r="E32" s="101"/>
      <c r="F32" s="101"/>
      <c r="G32" s="101"/>
      <c r="H32" s="101"/>
    </row>
    <row r="33" spans="1:15" ht="20.5" x14ac:dyDescent="0.35">
      <c r="A33" s="143" t="s">
        <v>37</v>
      </c>
      <c r="B33" s="143"/>
      <c r="C33" s="143"/>
      <c r="D33" s="143"/>
      <c r="E33" s="143"/>
      <c r="F33" s="143"/>
      <c r="G33" s="143"/>
      <c r="H33" s="143"/>
    </row>
    <row r="34" spans="1:15" ht="43.5" customHeight="1" x14ac:dyDescent="0.35">
      <c r="A34" s="100" t="s">
        <v>18</v>
      </c>
      <c r="B34" s="100"/>
      <c r="C34" s="101" t="s">
        <v>100</v>
      </c>
      <c r="D34" s="101"/>
      <c r="E34" s="100" t="s">
        <v>19</v>
      </c>
      <c r="F34" s="100" t="s">
        <v>4</v>
      </c>
      <c r="G34" s="101" t="s">
        <v>101</v>
      </c>
      <c r="H34" s="101"/>
    </row>
    <row r="35" spans="1:15" ht="43.5" customHeight="1" x14ac:dyDescent="0.35">
      <c r="A35" s="100" t="s">
        <v>22</v>
      </c>
      <c r="B35" s="100"/>
      <c r="C35" s="101" t="s">
        <v>101</v>
      </c>
      <c r="D35" s="101"/>
      <c r="E35" s="100" t="s">
        <v>32</v>
      </c>
      <c r="F35" s="100" t="s">
        <v>4</v>
      </c>
      <c r="G35" s="101" t="s">
        <v>101</v>
      </c>
      <c r="H35" s="101"/>
    </row>
    <row r="36" spans="1:15" ht="20.5" x14ac:dyDescent="0.35">
      <c r="A36" s="100" t="s">
        <v>31</v>
      </c>
      <c r="B36" s="100"/>
      <c r="C36" s="101" t="s">
        <v>102</v>
      </c>
      <c r="D36" s="101"/>
      <c r="E36" s="100" t="s">
        <v>21</v>
      </c>
      <c r="F36" s="100" t="s">
        <v>4</v>
      </c>
      <c r="G36" s="101" t="s">
        <v>103</v>
      </c>
      <c r="H36" s="101"/>
    </row>
    <row r="37" spans="1:15" ht="20.5" x14ac:dyDescent="0.35">
      <c r="A37" s="127" t="s">
        <v>0</v>
      </c>
      <c r="B37" s="127"/>
      <c r="C37" s="127"/>
      <c r="D37" s="127"/>
      <c r="E37" s="127"/>
      <c r="F37" s="127"/>
      <c r="G37" s="127"/>
      <c r="H37" s="127"/>
    </row>
    <row r="38" spans="1:15" ht="20.5" x14ac:dyDescent="0.35">
      <c r="A38" s="123" t="s">
        <v>0</v>
      </c>
      <c r="B38" s="123"/>
      <c r="C38" s="123" t="s">
        <v>234</v>
      </c>
      <c r="D38" s="123"/>
      <c r="E38" s="123"/>
      <c r="F38" s="123" t="s">
        <v>7</v>
      </c>
      <c r="G38" s="123"/>
      <c r="H38" s="123"/>
      <c r="J38" s="175" t="s">
        <v>1</v>
      </c>
      <c r="K38" s="176"/>
      <c r="L38" s="2" t="s">
        <v>6</v>
      </c>
      <c r="M38" s="175" t="s">
        <v>2</v>
      </c>
      <c r="N38" s="176"/>
      <c r="O38" s="2" t="s">
        <v>3</v>
      </c>
    </row>
    <row r="39" spans="1:15" ht="20.5" x14ac:dyDescent="0.35">
      <c r="A39" s="142" t="s">
        <v>2</v>
      </c>
      <c r="B39" s="142"/>
      <c r="C39" s="144" t="s">
        <v>271</v>
      </c>
      <c r="D39" s="144"/>
      <c r="E39" s="144"/>
      <c r="F39" s="144" t="s">
        <v>272</v>
      </c>
      <c r="G39" s="144"/>
      <c r="H39" s="144"/>
    </row>
    <row r="40" spans="1:15" ht="20.5" x14ac:dyDescent="0.35">
      <c r="A40" s="142" t="s">
        <v>3</v>
      </c>
      <c r="B40" s="142"/>
      <c r="C40" s="144" t="s">
        <v>312</v>
      </c>
      <c r="D40" s="144"/>
      <c r="E40" s="144"/>
      <c r="F40" s="144" t="s">
        <v>312</v>
      </c>
      <c r="G40" s="144"/>
      <c r="H40" s="144"/>
    </row>
    <row r="41" spans="1:15" ht="20.5" x14ac:dyDescent="0.35">
      <c r="A41" s="142" t="s">
        <v>1</v>
      </c>
      <c r="B41" s="142"/>
      <c r="C41" s="144" t="s">
        <v>269</v>
      </c>
      <c r="D41" s="144"/>
      <c r="E41" s="144"/>
      <c r="F41" s="144" t="s">
        <v>274</v>
      </c>
      <c r="G41" s="144"/>
      <c r="H41" s="144"/>
    </row>
    <row r="42" spans="1:15" ht="20.5" x14ac:dyDescent="0.35">
      <c r="A42" s="142" t="s">
        <v>6</v>
      </c>
      <c r="B42" s="142"/>
      <c r="C42" s="144" t="s">
        <v>270</v>
      </c>
      <c r="D42" s="144"/>
      <c r="E42" s="144"/>
      <c r="F42" s="144" t="s">
        <v>273</v>
      </c>
      <c r="G42" s="144"/>
      <c r="H42" s="144"/>
    </row>
    <row r="43" spans="1:15" ht="20.5" x14ac:dyDescent="0.35">
      <c r="A43" s="100" t="s">
        <v>235</v>
      </c>
      <c r="B43" s="100"/>
      <c r="C43" s="101" t="s">
        <v>98</v>
      </c>
      <c r="D43" s="101"/>
      <c r="E43" s="101"/>
      <c r="F43" s="101"/>
      <c r="G43" s="101"/>
      <c r="H43" s="101"/>
    </row>
    <row r="44" spans="1:15" ht="20.5" x14ac:dyDescent="0.35">
      <c r="A44" s="127" t="s">
        <v>57</v>
      </c>
      <c r="B44" s="127"/>
      <c r="C44" s="127"/>
      <c r="D44" s="127"/>
      <c r="E44" s="127"/>
      <c r="F44" s="127"/>
      <c r="G44" s="127"/>
      <c r="H44" s="127"/>
    </row>
    <row r="45" spans="1:15" ht="21" customHeight="1" x14ac:dyDescent="0.35">
      <c r="A45" s="123" t="s">
        <v>58</v>
      </c>
      <c r="B45" s="123"/>
      <c r="C45" s="2" t="s">
        <v>59</v>
      </c>
      <c r="D45" s="123" t="s">
        <v>152</v>
      </c>
      <c r="E45" s="123"/>
      <c r="F45" s="123"/>
      <c r="G45" s="123" t="s">
        <v>60</v>
      </c>
      <c r="H45" s="123"/>
    </row>
    <row r="46" spans="1:15" ht="20.5" x14ac:dyDescent="0.35">
      <c r="A46" s="124" t="s">
        <v>345</v>
      </c>
      <c r="B46" s="124"/>
      <c r="C46" s="33" t="s">
        <v>89</v>
      </c>
      <c r="D46" s="101" t="s">
        <v>320</v>
      </c>
      <c r="E46" s="101"/>
      <c r="F46" s="101"/>
      <c r="G46" s="101" t="s">
        <v>320</v>
      </c>
      <c r="H46" s="101"/>
    </row>
    <row r="47" spans="1:15" ht="20.5" x14ac:dyDescent="0.35">
      <c r="A47" s="124" t="s">
        <v>346</v>
      </c>
      <c r="B47" s="124"/>
      <c r="C47" s="33" t="s">
        <v>89</v>
      </c>
      <c r="D47" s="101" t="s">
        <v>321</v>
      </c>
      <c r="E47" s="101"/>
      <c r="F47" s="101"/>
      <c r="G47" s="101" t="s">
        <v>321</v>
      </c>
      <c r="H47" s="101"/>
    </row>
    <row r="48" spans="1:15" ht="20.5" x14ac:dyDescent="0.35">
      <c r="A48" s="124" t="s">
        <v>347</v>
      </c>
      <c r="B48" s="124"/>
      <c r="C48" s="33" t="s">
        <v>89</v>
      </c>
      <c r="D48" s="101" t="s">
        <v>320</v>
      </c>
      <c r="E48" s="101"/>
      <c r="F48" s="101"/>
      <c r="G48" s="101" t="s">
        <v>320</v>
      </c>
      <c r="H48" s="101"/>
    </row>
    <row r="49" spans="1:8" ht="20.5" hidden="1" x14ac:dyDescent="0.35">
      <c r="A49" s="124" t="s">
        <v>236</v>
      </c>
      <c r="B49" s="124"/>
      <c r="C49" s="33" t="s">
        <v>89</v>
      </c>
      <c r="D49" s="101"/>
      <c r="E49" s="101"/>
      <c r="F49" s="101"/>
      <c r="G49" s="101"/>
      <c r="H49" s="101"/>
    </row>
    <row r="50" spans="1:8" ht="20.5" x14ac:dyDescent="0.35">
      <c r="A50" s="127" t="s">
        <v>61</v>
      </c>
      <c r="B50" s="127"/>
      <c r="C50" s="127"/>
      <c r="D50" s="127"/>
      <c r="E50" s="127"/>
      <c r="F50" s="127"/>
      <c r="G50" s="127"/>
      <c r="H50" s="127"/>
    </row>
    <row r="51" spans="1:8" ht="42.75" customHeight="1" x14ac:dyDescent="0.35">
      <c r="A51" s="100" t="s">
        <v>62</v>
      </c>
      <c r="B51" s="100" t="s">
        <v>4</v>
      </c>
      <c r="C51" s="101" t="s">
        <v>98</v>
      </c>
      <c r="D51" s="101"/>
      <c r="E51" s="101"/>
      <c r="F51" s="101"/>
      <c r="G51" s="101"/>
      <c r="H51" s="101"/>
    </row>
    <row r="52" spans="1:8" ht="44.25" customHeight="1" x14ac:dyDescent="0.35">
      <c r="A52" s="100" t="s">
        <v>63</v>
      </c>
      <c r="B52" s="100" t="s">
        <v>4</v>
      </c>
      <c r="C52" s="101" t="s">
        <v>317</v>
      </c>
      <c r="D52" s="101"/>
      <c r="E52" s="101"/>
      <c r="F52" s="101"/>
      <c r="G52" s="50" t="s">
        <v>237</v>
      </c>
      <c r="H52" s="54">
        <v>45601</v>
      </c>
    </row>
    <row r="53" spans="1:8" ht="44.25" customHeight="1" x14ac:dyDescent="0.35">
      <c r="A53" s="100" t="s">
        <v>64</v>
      </c>
      <c r="B53" s="100" t="s">
        <v>4</v>
      </c>
      <c r="C53" s="101" t="s">
        <v>317</v>
      </c>
      <c r="D53" s="101"/>
      <c r="E53" s="101"/>
      <c r="F53" s="101"/>
      <c r="G53" s="50" t="s">
        <v>237</v>
      </c>
      <c r="H53" s="54">
        <v>45601</v>
      </c>
    </row>
    <row r="54" spans="1:8" ht="20.5" x14ac:dyDescent="0.35">
      <c r="A54" s="100" t="s">
        <v>251</v>
      </c>
      <c r="B54" s="100"/>
      <c r="C54" s="101" t="s">
        <v>275</v>
      </c>
      <c r="D54" s="101"/>
      <c r="E54" s="101"/>
      <c r="F54" s="101"/>
      <c r="G54" s="50" t="s">
        <v>237</v>
      </c>
      <c r="H54" s="54">
        <v>45434</v>
      </c>
    </row>
    <row r="55" spans="1:8" ht="42" customHeight="1" x14ac:dyDescent="0.35">
      <c r="A55" s="100"/>
      <c r="B55" s="100"/>
      <c r="C55" s="102" t="s">
        <v>277</v>
      </c>
      <c r="D55" s="103"/>
      <c r="E55" s="103"/>
      <c r="F55" s="103"/>
      <c r="G55" s="103"/>
      <c r="H55" s="104"/>
    </row>
    <row r="56" spans="1:8" ht="20.5" x14ac:dyDescent="0.35">
      <c r="A56" s="100" t="s">
        <v>251</v>
      </c>
      <c r="B56" s="100"/>
      <c r="C56" s="101" t="s">
        <v>276</v>
      </c>
      <c r="D56" s="101"/>
      <c r="E56" s="101"/>
      <c r="F56" s="101"/>
      <c r="G56" s="50" t="s">
        <v>237</v>
      </c>
      <c r="H56" s="54">
        <v>45442</v>
      </c>
    </row>
    <row r="57" spans="1:8" ht="23.25" customHeight="1" x14ac:dyDescent="0.35">
      <c r="A57" s="100"/>
      <c r="B57" s="100"/>
      <c r="C57" s="102" t="s">
        <v>310</v>
      </c>
      <c r="D57" s="103"/>
      <c r="E57" s="103"/>
      <c r="F57" s="103"/>
      <c r="G57" s="103"/>
      <c r="H57" s="104"/>
    </row>
    <row r="58" spans="1:8" ht="46.5" hidden="1" customHeight="1" x14ac:dyDescent="0.35">
      <c r="A58" s="100" t="s">
        <v>65</v>
      </c>
      <c r="B58" s="100" t="s">
        <v>4</v>
      </c>
      <c r="C58" s="101"/>
      <c r="D58" s="101"/>
      <c r="E58" s="101"/>
      <c r="F58" s="101"/>
      <c r="G58" s="50" t="s">
        <v>238</v>
      </c>
      <c r="H58" s="53"/>
    </row>
    <row r="59" spans="1:8" ht="45" hidden="1" customHeight="1" x14ac:dyDescent="0.35">
      <c r="A59" s="100" t="s">
        <v>67</v>
      </c>
      <c r="B59" s="100" t="s">
        <v>4</v>
      </c>
      <c r="C59" s="101"/>
      <c r="D59" s="101"/>
      <c r="E59" s="101"/>
      <c r="F59" s="101"/>
      <c r="G59" s="50" t="s">
        <v>238</v>
      </c>
      <c r="H59" s="53"/>
    </row>
    <row r="60" spans="1:8" ht="46.5" hidden="1" customHeight="1" x14ac:dyDescent="0.35">
      <c r="A60" s="100" t="s">
        <v>66</v>
      </c>
      <c r="B60" s="100" t="s">
        <v>4</v>
      </c>
      <c r="C60" s="101"/>
      <c r="D60" s="101"/>
      <c r="E60" s="101"/>
      <c r="F60" s="101"/>
      <c r="G60" s="50" t="s">
        <v>238</v>
      </c>
      <c r="H60" s="35"/>
    </row>
    <row r="61" spans="1:8" ht="45" hidden="1" customHeight="1" x14ac:dyDescent="0.35">
      <c r="A61" s="100" t="s">
        <v>68</v>
      </c>
      <c r="B61" s="100" t="s">
        <v>4</v>
      </c>
      <c r="C61" s="101"/>
      <c r="D61" s="101"/>
      <c r="E61" s="101"/>
      <c r="F61" s="101"/>
      <c r="G61" s="50" t="s">
        <v>238</v>
      </c>
      <c r="H61" s="35"/>
    </row>
    <row r="62" spans="1:8" ht="20.5" x14ac:dyDescent="0.35">
      <c r="A62" s="100" t="s">
        <v>344</v>
      </c>
      <c r="B62" s="100"/>
      <c r="C62" s="101" t="s">
        <v>318</v>
      </c>
      <c r="D62" s="101"/>
      <c r="E62" s="101"/>
      <c r="F62" s="101"/>
      <c r="G62" s="50" t="s">
        <v>237</v>
      </c>
      <c r="H62" s="62">
        <v>45601</v>
      </c>
    </row>
    <row r="63" spans="1:8" ht="60.75" customHeight="1" x14ac:dyDescent="0.35">
      <c r="A63" s="100"/>
      <c r="B63" s="100"/>
      <c r="C63" s="102" t="s">
        <v>319</v>
      </c>
      <c r="D63" s="103"/>
      <c r="E63" s="103"/>
      <c r="F63" s="103"/>
      <c r="G63" s="103"/>
      <c r="H63" s="104"/>
    </row>
    <row r="64" spans="1:8" ht="21" thickBot="1" x14ac:dyDescent="0.4">
      <c r="A64" s="127" t="s">
        <v>69</v>
      </c>
      <c r="B64" s="127"/>
      <c r="C64" s="127"/>
      <c r="D64" s="127"/>
      <c r="E64" s="127"/>
      <c r="F64" s="127"/>
      <c r="G64" s="127"/>
      <c r="H64" s="127"/>
    </row>
    <row r="65" spans="1:10" ht="20.25" customHeight="1" x14ac:dyDescent="0.45">
      <c r="A65" s="115" t="str">
        <f>CONCATENATE((IF(OR(A46="",A46="NA"),"",A46)),"= ",(IF(OR(D46="",D46="NA"),"",D46)),".")</f>
        <v>Building No. D1 = Gr + 1st to 36th Floor.</v>
      </c>
      <c r="B65" s="115"/>
      <c r="C65" s="115"/>
      <c r="D65" s="55" t="s">
        <v>118</v>
      </c>
      <c r="E65" s="121" t="s">
        <v>105</v>
      </c>
      <c r="F65" s="121"/>
      <c r="G65" s="55" t="s">
        <v>119</v>
      </c>
      <c r="H65" s="55" t="s">
        <v>120</v>
      </c>
      <c r="I65" s="14" t="str">
        <f ca="1">(IF(E68&gt;99%,"All work completed. Please provide OC.",IF(E68&gt;89.8%,"Plinth, RCC, Brick, Plaster, Flooring, Wooden, Plumbing, Electrification, etc.,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completed","0")))))))))))&amp;(IF(C70=(E66+G66+H66),", RCC Slab",IF(C70&gt;0,", RCC upto "&amp;C70&amp;" Slab",""))&amp;(IF(C71=H66,", Brickwork",IF(C71&gt;0,", Brickwork upto "&amp;C71&amp;" Floor",""))&amp;(IF(C72=H66,", Internal Plaster",IF(C72&gt;0,", Internal Plaster upto "&amp;C72&amp;" Floor",""))&amp;(IF(C73=H66,", External Plaster",IF(C73&gt;0,", External Plaster upto "&amp;C73&amp;" Floor",""))&amp;(IF(C74=H66,", External Plumbing, Elevation and Waterproofing",IF(C74&gt;0,", External Plumbing, Elevation and Waterproofing upto "&amp;C74&amp;" Floor",""))&amp;(IF(C75=H66,", Flooring &amp; Fitting",IF(C75&gt;0,", Flooring &amp; Fitting upto "&amp;C75&amp;" Floor",""))&amp;(IF(C76=H66,", Wooden Work",IF(C76&gt;0,", Wooden Work upto "&amp;C76&amp;" Floor",""))&amp;(IF(C77=H66,", Electrical &amp; Sanitary fittings",IF(C77&gt;0,", Electrical &amp; Sanitary fittings upto "&amp;C77&amp;" Floor",""))&amp;(IF(C78&gt;0,", Finishing upto "&amp;C78&amp;" Floor","")&amp;(IF(C70&gt;0.5," Completed",""))))))))))))))))</f>
        <v>Excavation work Completed. Plinth work completed, RCC upto 6 Slab Completed</v>
      </c>
      <c r="J65" s="16"/>
    </row>
    <row r="66" spans="1:10" ht="20.5" x14ac:dyDescent="0.45">
      <c r="A66" s="115"/>
      <c r="B66" s="115"/>
      <c r="C66" s="115"/>
      <c r="D66" s="55">
        <f>IF(AND(ISNUMBER(SEARCH("1B",A65))),1,IF(AND(ISNUMBER(SEARCH("2B",A65))),2,IF(AND(ISNUMBER(SEARCH("3B",A65))),3,IF(AND(ISNUMBER(SEARCH("4B",A65))),4,IF(ISNUMBER(SEARCH("5B",A65)),5,0)))))</f>
        <v>0</v>
      </c>
      <c r="E66" s="121">
        <v>1</v>
      </c>
      <c r="F66" s="121"/>
      <c r="G66" s="55">
        <v>0</v>
      </c>
      <c r="H66" s="55">
        <f ca="1">--TRIM(RIGHT(SUBSTITUTE(LEFT(A65,_xlfn.AGGREGATE(16,6,FIND({0,1,2,3,4,5,6,7,8,9},A65,ROW(INDIRECT("1:"&amp;LEN(A65)))),1))," ",REPT(" ",LEN(A65))),LEN(A65)))</f>
        <v>36</v>
      </c>
      <c r="I66" s="15" t="s">
        <v>124</v>
      </c>
      <c r="J66" s="16"/>
    </row>
    <row r="67" spans="1:10" ht="20.25" customHeight="1" x14ac:dyDescent="0.45">
      <c r="A67" s="122" t="s">
        <v>122</v>
      </c>
      <c r="B67" s="122"/>
      <c r="C67" s="56" t="s">
        <v>136</v>
      </c>
      <c r="D67" s="56" t="s">
        <v>137</v>
      </c>
      <c r="E67" s="122" t="s">
        <v>123</v>
      </c>
      <c r="F67" s="122"/>
      <c r="G67" s="57" t="s">
        <v>121</v>
      </c>
      <c r="H67" s="57"/>
      <c r="I67" s="18" t="s">
        <v>138</v>
      </c>
      <c r="J67" s="17">
        <f ca="1">H66*25%</f>
        <v>9</v>
      </c>
    </row>
    <row r="68" spans="1:10" ht="20.25" customHeight="1" x14ac:dyDescent="0.45">
      <c r="A68" s="120" t="s">
        <v>139</v>
      </c>
      <c r="B68" s="120"/>
      <c r="C68" s="55">
        <f ca="1">J69</f>
        <v>36</v>
      </c>
      <c r="D68" s="58">
        <f ca="1">((100/H66)*C68)/100</f>
        <v>1</v>
      </c>
      <c r="E68" s="161">
        <f ca="1">(((C68/H66*10)+(C69/H66*15)+(25/(E66+G66+H66)*C70)+(5/(H66)*C71)+(2.5/(H66)*C72)+(2.5/(H66)*C73)+(5/H66*C74)+(10/H66*C75)+(2.5/H66*C76)+(2.5/H66*C77)+(10/H66*C78)+(10/H66*C79))/100)</f>
        <v>0.29054054054054057</v>
      </c>
      <c r="F68" s="162"/>
      <c r="G68" s="120" t="str">
        <f ca="1">I65</f>
        <v>Excavation work Completed. Plinth work completed, RCC upto 6 Slab Completed</v>
      </c>
      <c r="H68" s="120"/>
      <c r="I68" s="18" t="s">
        <v>125</v>
      </c>
      <c r="J68" s="22">
        <f ca="1">H66*50%</f>
        <v>18</v>
      </c>
    </row>
    <row r="69" spans="1:10" ht="20.5" x14ac:dyDescent="0.45">
      <c r="A69" s="120" t="s">
        <v>106</v>
      </c>
      <c r="B69" s="120"/>
      <c r="C69" s="59">
        <f ca="1">J77</f>
        <v>36</v>
      </c>
      <c r="D69" s="58">
        <f ca="1">((100/H66)*C69)/100</f>
        <v>1</v>
      </c>
      <c r="E69" s="163"/>
      <c r="F69" s="164"/>
      <c r="G69" s="120"/>
      <c r="H69" s="120"/>
      <c r="I69" s="18" t="s">
        <v>126</v>
      </c>
      <c r="J69" s="22">
        <f ca="1">H66</f>
        <v>36</v>
      </c>
    </row>
    <row r="70" spans="1:10" ht="21" customHeight="1" x14ac:dyDescent="0.5">
      <c r="A70" s="120" t="s">
        <v>140</v>
      </c>
      <c r="B70" s="120"/>
      <c r="C70" s="66">
        <v>6</v>
      </c>
      <c r="D70" s="58">
        <f ca="1">((100/(E66+G66+H66))*C70)/100</f>
        <v>0.16216216216216217</v>
      </c>
      <c r="E70" s="163"/>
      <c r="F70" s="164"/>
      <c r="G70" s="120"/>
      <c r="H70" s="120"/>
      <c r="I70" s="18" t="s">
        <v>127</v>
      </c>
      <c r="J70" s="23">
        <f ca="1">(IF(D66&gt;1,(H66/(D66+2)),H66*0.2))</f>
        <v>7.2</v>
      </c>
    </row>
    <row r="71" spans="1:10" ht="21" customHeight="1" x14ac:dyDescent="0.5">
      <c r="A71" s="120" t="s">
        <v>141</v>
      </c>
      <c r="B71" s="120"/>
      <c r="C71" s="55">
        <v>0</v>
      </c>
      <c r="D71" s="58">
        <f ca="1">((100/H66)*C71)/100</f>
        <v>0</v>
      </c>
      <c r="E71" s="163"/>
      <c r="F71" s="164"/>
      <c r="G71" s="120"/>
      <c r="H71" s="120"/>
      <c r="I71" s="18" t="s">
        <v>128</v>
      </c>
      <c r="J71" s="23">
        <f ca="1">(IF(D66&gt;1,(H66/(D66+2)+J70),H66*0.2+J70))</f>
        <v>14.4</v>
      </c>
    </row>
    <row r="72" spans="1:10" ht="21" customHeight="1" x14ac:dyDescent="0.5">
      <c r="A72" s="118" t="s">
        <v>142</v>
      </c>
      <c r="B72" s="119"/>
      <c r="C72" s="55">
        <v>0</v>
      </c>
      <c r="D72" s="58">
        <f ca="1">((100/H66)*C72)/100</f>
        <v>0</v>
      </c>
      <c r="E72" s="163"/>
      <c r="F72" s="164"/>
      <c r="G72" s="120"/>
      <c r="H72" s="120"/>
      <c r="I72" s="18" t="s">
        <v>143</v>
      </c>
      <c r="J72" s="23">
        <f>(IF(D66&gt;1,(H66/(D66+2)+J71),0))</f>
        <v>0</v>
      </c>
    </row>
    <row r="73" spans="1:10" ht="21" customHeight="1" x14ac:dyDescent="0.5">
      <c r="A73" s="118" t="s">
        <v>175</v>
      </c>
      <c r="B73" s="119"/>
      <c r="C73" s="55">
        <v>0</v>
      </c>
      <c r="D73" s="58">
        <f ca="1">((100/H66)*C73)/100</f>
        <v>0</v>
      </c>
      <c r="E73" s="163"/>
      <c r="F73" s="164"/>
      <c r="G73" s="120"/>
      <c r="H73" s="120"/>
      <c r="I73" s="18" t="s">
        <v>144</v>
      </c>
      <c r="J73" s="23">
        <f>(IF(D66&gt;2,(H66/(D66+2)+J72),0))</f>
        <v>0</v>
      </c>
    </row>
    <row r="74" spans="1:10" ht="21" x14ac:dyDescent="0.5">
      <c r="A74" s="118" t="s">
        <v>172</v>
      </c>
      <c r="B74" s="119"/>
      <c r="C74" s="55">
        <v>0</v>
      </c>
      <c r="D74" s="58">
        <f ca="1">((100/(H66))*C74)/100</f>
        <v>0</v>
      </c>
      <c r="E74" s="163"/>
      <c r="F74" s="164"/>
      <c r="G74" s="120"/>
      <c r="H74" s="120"/>
      <c r="I74" s="18" t="s">
        <v>146</v>
      </c>
      <c r="J74" s="24">
        <f>(IF(D66&gt;3,(H66/(D66+2)+J73),0))</f>
        <v>0</v>
      </c>
    </row>
    <row r="75" spans="1:10" ht="21" x14ac:dyDescent="0.5">
      <c r="A75" s="120" t="s">
        <v>145</v>
      </c>
      <c r="B75" s="120"/>
      <c r="C75" s="55">
        <v>0</v>
      </c>
      <c r="D75" s="58">
        <f ca="1">((100/(H66))*C75)/100</f>
        <v>0</v>
      </c>
      <c r="E75" s="163"/>
      <c r="F75" s="164"/>
      <c r="G75" s="120"/>
      <c r="H75" s="120"/>
      <c r="I75" s="18" t="s">
        <v>147</v>
      </c>
      <c r="J75" s="23">
        <f>(IF(D66&gt;4,(H66/(D66+2)+J74),0))</f>
        <v>0</v>
      </c>
    </row>
    <row r="76" spans="1:10" ht="21" customHeight="1" x14ac:dyDescent="0.5">
      <c r="A76" s="120" t="s">
        <v>174</v>
      </c>
      <c r="B76" s="120"/>
      <c r="C76" s="55">
        <v>0</v>
      </c>
      <c r="D76" s="58">
        <f ca="1">((100/H66)*C76)/100</f>
        <v>0</v>
      </c>
      <c r="E76" s="163"/>
      <c r="F76" s="164"/>
      <c r="G76" s="120"/>
      <c r="H76" s="120"/>
      <c r="I76" s="18" t="s">
        <v>129</v>
      </c>
      <c r="J76" s="23">
        <f ca="1">(IF(D66=1,(H66/(D66+3)+J71),IF(D66=0,(H66*0.3+J71),IF(D66&gt;1,0))))</f>
        <v>25.2</v>
      </c>
    </row>
    <row r="77" spans="1:10" ht="21.5" thickBot="1" x14ac:dyDescent="0.55000000000000004">
      <c r="A77" s="120" t="s">
        <v>173</v>
      </c>
      <c r="B77" s="120"/>
      <c r="C77" s="55">
        <v>0</v>
      </c>
      <c r="D77" s="58">
        <f ca="1">((100/H66)*C77)/100</f>
        <v>0</v>
      </c>
      <c r="E77" s="163"/>
      <c r="F77" s="164"/>
      <c r="G77" s="120"/>
      <c r="H77" s="120"/>
      <c r="I77" s="20" t="s">
        <v>130</v>
      </c>
      <c r="J77" s="25">
        <f ca="1">(IF(D66&gt;1.5,(H66/(D66+2)+J71+MAX(0,J72-J71)+MAX(0,J73-J72)+MAX(0,J74-J73)+MAX(0,J75-J74)+MAX(0,J76-J75)),IF(D66=1,(H66/(D66+3)+J76),IF(D66=0,H66*0.3+J76))))</f>
        <v>36</v>
      </c>
    </row>
    <row r="78" spans="1:10" ht="20.5" x14ac:dyDescent="0.35">
      <c r="A78" s="120" t="s">
        <v>148</v>
      </c>
      <c r="B78" s="120"/>
      <c r="C78" s="55">
        <v>0</v>
      </c>
      <c r="D78" s="58">
        <f ca="1">((100/(H66))*C78)/100</f>
        <v>0</v>
      </c>
      <c r="E78" s="163"/>
      <c r="F78" s="164"/>
      <c r="G78" s="120"/>
      <c r="H78" s="120"/>
    </row>
    <row r="79" spans="1:10" ht="20.5" x14ac:dyDescent="0.35">
      <c r="A79" s="120" t="s">
        <v>149</v>
      </c>
      <c r="B79" s="120"/>
      <c r="C79" s="55">
        <v>0</v>
      </c>
      <c r="D79" s="58">
        <f ca="1">((100/(H66))*C79)/100</f>
        <v>0</v>
      </c>
      <c r="E79" s="165"/>
      <c r="F79" s="166"/>
      <c r="G79" s="120"/>
      <c r="H79" s="120"/>
    </row>
    <row r="80" spans="1:10" ht="21" thickBot="1" x14ac:dyDescent="0.4">
      <c r="A80" s="114" t="s">
        <v>69</v>
      </c>
      <c r="B80" s="114"/>
      <c r="C80" s="114"/>
      <c r="D80" s="114"/>
      <c r="E80" s="114"/>
      <c r="F80" s="114"/>
      <c r="G80" s="114"/>
      <c r="H80" s="114"/>
    </row>
    <row r="81" spans="1:10" ht="20.25" customHeight="1" x14ac:dyDescent="0.45">
      <c r="A81" s="115" t="str">
        <f>CONCATENATE((IF(OR(A47="",A47="NA"),"",A47)),"= ",(IF(OR(D47="",D47="NA"),"",D47)),".")</f>
        <v>Building No. D2 = Gr + 1st to 32nd Floor.</v>
      </c>
      <c r="B81" s="115"/>
      <c r="C81" s="115"/>
      <c r="D81" s="55" t="s">
        <v>118</v>
      </c>
      <c r="E81" s="121" t="s">
        <v>105</v>
      </c>
      <c r="F81" s="121"/>
      <c r="G81" s="55" t="s">
        <v>119</v>
      </c>
      <c r="H81" s="55" t="s">
        <v>120</v>
      </c>
      <c r="I81" s="14" t="str">
        <f ca="1">(IF(E84&gt;99%,"All work completed. Please provide OC.",IF(E84&gt;89.8%,"Plinth, RCC, Brick, Plaster, Flooring, Wooden, Plumbing, Electrification, etc., work Completed. Finishing work is in process.",IF(E84&lt;94%,(IF(C84=0,"Work not yet Started.",IF(D84=25%,"Piling work in process",IF(D84=50%,"Excavation work in process",IF(D84=100%,"Excavation work Completed. ","0")))&amp;(IF(C85=0%,"",IF(C85=J86,"Footing work is process",IF(C85=J87,"Footing work Completed",IF(C85=J88,"1st Basement Completed",IF(C85=J89,"1st &amp; 2nd Basement Completed",IF(C85=J90,"1st to 3rd Basement Completed",IF(C85=J91,"1st to 4th Basement Completed",IF(C85=J92,"Plinth work is process",IF(C85=J93,"Plinth work completed","0")))))))))))&amp;(IF(C86=(E82+G82+H82),", RCC Slab",IF(C86&gt;0,", RCC upto "&amp;C86&amp;" Slab",""))&amp;(IF(C87=H82,", Brickwork",IF(C87&gt;0,", Brickwork upto "&amp;C87&amp;" Floor",""))&amp;(IF(C88=H82,", Internal Plaster",IF(C88&gt;0,", Internal Plaster upto "&amp;C88&amp;" Floor",""))&amp;(IF(C89=H82,", External Plaster",IF(C89&gt;0,", External Plaster upto "&amp;C89&amp;" Floor",""))&amp;(IF(C90=H82,", External Plumbing, Elevation and Waterproofing",IF(C90&gt;0,", External Plumbing, Elevation and Waterproofing upto "&amp;C90&amp;" Floor",""))&amp;(IF(C91=H82,", Flooring &amp; Fitting",IF(C91&gt;0,", Flooring &amp; Fitting upto "&amp;C91&amp;" Floor",""))&amp;(IF(C92=H82,", Wooden Work",IF(C92&gt;0,", Wooden Work upto "&amp;C92&amp;" Floor",""))&amp;(IF(C93=H82,", Electrical &amp; Sanitary fittings",IF(C93&gt;0,", Electrical &amp; Sanitary fittings upto "&amp;C93&amp;" Floor",""))&amp;(IF(C94&gt;0,", Finishing upto "&amp;C94&amp;" Floor","")&amp;(IF(C86&gt;0.5," Completed",""))))))))))))))))</f>
        <v>Excavation work Completed. Plinth work completed, RCC upto 3 Slab Completed</v>
      </c>
      <c r="J81" s="16"/>
    </row>
    <row r="82" spans="1:10" ht="20.5" x14ac:dyDescent="0.45">
      <c r="A82" s="115"/>
      <c r="B82" s="115"/>
      <c r="C82" s="115"/>
      <c r="D82" s="55">
        <f>IF(AND(ISNUMBER(SEARCH("1B",A81))),1,IF(AND(ISNUMBER(SEARCH("2B",A81))),2,IF(AND(ISNUMBER(SEARCH("3B",A81))),3,IF(AND(ISNUMBER(SEARCH("4B",A81))),4,IF(ISNUMBER(SEARCH("5B",A81)),5,0)))))</f>
        <v>0</v>
      </c>
      <c r="E82" s="121">
        <v>1</v>
      </c>
      <c r="F82" s="121"/>
      <c r="G82" s="55">
        <v>0</v>
      </c>
      <c r="H82" s="55">
        <f ca="1">--TRIM(RIGHT(SUBSTITUTE(LEFT(A81,_xlfn.AGGREGATE(16,6,FIND({0,1,2,3,4,5,6,7,8,9},A81,ROW(INDIRECT("1:"&amp;LEN(A81)))),1))," ",REPT(" ",LEN(A81))),LEN(A81)))</f>
        <v>32</v>
      </c>
      <c r="I82" s="15" t="s">
        <v>124</v>
      </c>
      <c r="J82" s="16"/>
    </row>
    <row r="83" spans="1:10" ht="20.25" customHeight="1" x14ac:dyDescent="0.45">
      <c r="A83" s="122" t="s">
        <v>122</v>
      </c>
      <c r="B83" s="122"/>
      <c r="C83" s="56" t="s">
        <v>136</v>
      </c>
      <c r="D83" s="56" t="s">
        <v>137</v>
      </c>
      <c r="E83" s="122" t="s">
        <v>123</v>
      </c>
      <c r="F83" s="122"/>
      <c r="G83" s="57" t="s">
        <v>121</v>
      </c>
      <c r="H83" s="57"/>
      <c r="I83" s="18" t="s">
        <v>138</v>
      </c>
      <c r="J83" s="17">
        <f ca="1">H82*25%</f>
        <v>8</v>
      </c>
    </row>
    <row r="84" spans="1:10" ht="20.25" customHeight="1" x14ac:dyDescent="0.45">
      <c r="A84" s="120" t="s">
        <v>139</v>
      </c>
      <c r="B84" s="120"/>
      <c r="C84" s="69">
        <f ca="1">J85</f>
        <v>32</v>
      </c>
      <c r="D84" s="68">
        <f ca="1">((100/H82)*C84)/100</f>
        <v>1</v>
      </c>
      <c r="E84" s="200">
        <f ca="1">(((C84/H82*10)+(C85/H82*15)+(25/(E82+G82+H82)*C86)+(5/(H82)*C87)+(2.5/(H82)*C88)+(2.5/(H82)*C89)+(5/H82*C90)+(10/H82*C91)+(2.5/H82*C92)+(2.5/H82*C93)+(10/H82*C94)+(10/H82*C95))/100)</f>
        <v>0.27272727272727271</v>
      </c>
      <c r="F84" s="200"/>
      <c r="G84" s="120" t="str">
        <f ca="1">I81</f>
        <v>Excavation work Completed. Plinth work completed, RCC upto 3 Slab Completed</v>
      </c>
      <c r="H84" s="120"/>
      <c r="I84" s="18" t="s">
        <v>125</v>
      </c>
      <c r="J84" s="22">
        <f ca="1">H82*50%</f>
        <v>16</v>
      </c>
    </row>
    <row r="85" spans="1:10" ht="20.5" x14ac:dyDescent="0.45">
      <c r="A85" s="120" t="s">
        <v>106</v>
      </c>
      <c r="B85" s="120"/>
      <c r="C85" s="59">
        <f ca="1">J93</f>
        <v>32</v>
      </c>
      <c r="D85" s="68">
        <f ca="1">((100/H82)*C85)/100</f>
        <v>1</v>
      </c>
      <c r="E85" s="200"/>
      <c r="F85" s="200"/>
      <c r="G85" s="120"/>
      <c r="H85" s="120"/>
      <c r="I85" s="18" t="s">
        <v>126</v>
      </c>
      <c r="J85" s="22">
        <f ca="1">H82</f>
        <v>32</v>
      </c>
    </row>
    <row r="86" spans="1:10" ht="21" customHeight="1" x14ac:dyDescent="0.5">
      <c r="A86" s="120" t="s">
        <v>140</v>
      </c>
      <c r="B86" s="120"/>
      <c r="C86" s="69">
        <v>3</v>
      </c>
      <c r="D86" s="68">
        <f ca="1">((100/(E82+G82+H82))*C86)/100</f>
        <v>9.0909090909090898E-2</v>
      </c>
      <c r="E86" s="200"/>
      <c r="F86" s="200"/>
      <c r="G86" s="120"/>
      <c r="H86" s="120"/>
      <c r="I86" s="18" t="s">
        <v>127</v>
      </c>
      <c r="J86" s="23">
        <f ca="1">(IF(D82&gt;1,(H82/(D82+2)),H82*0.2))</f>
        <v>6.4</v>
      </c>
    </row>
    <row r="87" spans="1:10" ht="21" customHeight="1" x14ac:dyDescent="0.5">
      <c r="A87" s="120" t="s">
        <v>141</v>
      </c>
      <c r="B87" s="120"/>
      <c r="C87" s="69">
        <v>0</v>
      </c>
      <c r="D87" s="68">
        <f ca="1">((100/H82)*C87)/100</f>
        <v>0</v>
      </c>
      <c r="E87" s="200"/>
      <c r="F87" s="200"/>
      <c r="G87" s="120"/>
      <c r="H87" s="120"/>
      <c r="I87" s="18" t="s">
        <v>128</v>
      </c>
      <c r="J87" s="23">
        <f ca="1">(IF(D82&gt;1,(H82/(D82+2)+J86),H82*0.2+J86))</f>
        <v>12.8</v>
      </c>
    </row>
    <row r="88" spans="1:10" ht="21" customHeight="1" x14ac:dyDescent="0.5">
      <c r="A88" s="120" t="s">
        <v>142</v>
      </c>
      <c r="B88" s="120"/>
      <c r="C88" s="69">
        <v>0</v>
      </c>
      <c r="D88" s="68">
        <f ca="1">((100/H82)*C88)/100</f>
        <v>0</v>
      </c>
      <c r="E88" s="200"/>
      <c r="F88" s="200"/>
      <c r="G88" s="120"/>
      <c r="H88" s="120"/>
      <c r="I88" s="18" t="s">
        <v>143</v>
      </c>
      <c r="J88" s="23">
        <f>(IF(D82&gt;1,(H82/(D82+2)+J87),0))</f>
        <v>0</v>
      </c>
    </row>
    <row r="89" spans="1:10" ht="21" customHeight="1" x14ac:dyDescent="0.5">
      <c r="A89" s="120" t="s">
        <v>175</v>
      </c>
      <c r="B89" s="120"/>
      <c r="C89" s="69">
        <v>0</v>
      </c>
      <c r="D89" s="68">
        <f ca="1">((100/H82)*C89)/100</f>
        <v>0</v>
      </c>
      <c r="E89" s="200"/>
      <c r="F89" s="200"/>
      <c r="G89" s="120"/>
      <c r="H89" s="120"/>
      <c r="I89" s="18" t="s">
        <v>144</v>
      </c>
      <c r="J89" s="23">
        <f>(IF(D82&gt;2,(H82/(D82+2)+J88),0))</f>
        <v>0</v>
      </c>
    </row>
    <row r="90" spans="1:10" ht="57.75" customHeight="1" x14ac:dyDescent="0.5">
      <c r="A90" s="120" t="s">
        <v>172</v>
      </c>
      <c r="B90" s="120"/>
      <c r="C90" s="69">
        <v>0</v>
      </c>
      <c r="D90" s="68">
        <f ca="1">((100/(H82))*C90)/100</f>
        <v>0</v>
      </c>
      <c r="E90" s="200"/>
      <c r="F90" s="200"/>
      <c r="G90" s="120"/>
      <c r="H90" s="120"/>
      <c r="I90" s="18" t="s">
        <v>146</v>
      </c>
      <c r="J90" s="24">
        <f>(IF(D82&gt;3,(H82/(D82+2)+J89),0))</f>
        <v>0</v>
      </c>
    </row>
    <row r="91" spans="1:10" ht="21" x14ac:dyDescent="0.5">
      <c r="A91" s="120" t="s">
        <v>145</v>
      </c>
      <c r="B91" s="120"/>
      <c r="C91" s="69">
        <v>0</v>
      </c>
      <c r="D91" s="68">
        <f ca="1">((100/(H82))*C91)/100</f>
        <v>0</v>
      </c>
      <c r="E91" s="200"/>
      <c r="F91" s="200"/>
      <c r="G91" s="120"/>
      <c r="H91" s="120"/>
      <c r="I91" s="18" t="s">
        <v>147</v>
      </c>
      <c r="J91" s="23">
        <f>(IF(D82&gt;4,(H82/(D82+2)+J90),0))</f>
        <v>0</v>
      </c>
    </row>
    <row r="92" spans="1:10" ht="21" customHeight="1" x14ac:dyDescent="0.5">
      <c r="A92" s="120" t="s">
        <v>174</v>
      </c>
      <c r="B92" s="120"/>
      <c r="C92" s="69">
        <v>0</v>
      </c>
      <c r="D92" s="68">
        <f ca="1">((100/H82)*C92)/100</f>
        <v>0</v>
      </c>
      <c r="E92" s="200"/>
      <c r="F92" s="200"/>
      <c r="G92" s="120"/>
      <c r="H92" s="120"/>
      <c r="I92" s="18" t="s">
        <v>129</v>
      </c>
      <c r="J92" s="23">
        <f ca="1">(IF(D82=1,(H82/(D82+3)+J87),IF(D82=0,(H82*0.3+J87),IF(D82&gt;1,0))))</f>
        <v>22.4</v>
      </c>
    </row>
    <row r="93" spans="1:10" ht="21.5" thickBot="1" x14ac:dyDescent="0.55000000000000004">
      <c r="A93" s="120" t="s">
        <v>173</v>
      </c>
      <c r="B93" s="120"/>
      <c r="C93" s="69">
        <v>0</v>
      </c>
      <c r="D93" s="68">
        <f ca="1">((100/H82)*C93)/100</f>
        <v>0</v>
      </c>
      <c r="E93" s="200"/>
      <c r="F93" s="200"/>
      <c r="G93" s="120"/>
      <c r="H93" s="120"/>
      <c r="I93" s="20" t="s">
        <v>130</v>
      </c>
      <c r="J93" s="25">
        <f ca="1">(IF(D82&gt;1.5,(H82/(D82+2)+J87+MAX(0,J88-J87)+MAX(0,J89-J88)+MAX(0,J90-J89)+MAX(0,J91-J90)+MAX(0,J92-J91)),IF(D82=1,(H82/(D82+3)+J92),IF(D82=0,H82*0.3+J92))))</f>
        <v>32</v>
      </c>
    </row>
    <row r="94" spans="1:10" ht="20.5" x14ac:dyDescent="0.35">
      <c r="A94" s="120" t="s">
        <v>148</v>
      </c>
      <c r="B94" s="120"/>
      <c r="C94" s="69">
        <v>0</v>
      </c>
      <c r="D94" s="68">
        <f ca="1">((100/(H82))*C94)/100</f>
        <v>0</v>
      </c>
      <c r="E94" s="200"/>
      <c r="F94" s="200"/>
      <c r="G94" s="120"/>
      <c r="H94" s="120"/>
    </row>
    <row r="95" spans="1:10" ht="20.5" x14ac:dyDescent="0.35">
      <c r="A95" s="120" t="s">
        <v>149</v>
      </c>
      <c r="B95" s="120"/>
      <c r="C95" s="69">
        <v>0</v>
      </c>
      <c r="D95" s="68">
        <f ca="1">((100/(H82))*C95)/100</f>
        <v>0</v>
      </c>
      <c r="E95" s="200"/>
      <c r="F95" s="200"/>
      <c r="G95" s="120"/>
      <c r="H95" s="120"/>
    </row>
    <row r="96" spans="1:10" ht="21" thickBot="1" x14ac:dyDescent="0.4">
      <c r="A96" s="114" t="s">
        <v>69</v>
      </c>
      <c r="B96" s="114"/>
      <c r="C96" s="114"/>
      <c r="D96" s="114"/>
      <c r="E96" s="114"/>
      <c r="F96" s="114"/>
      <c r="G96" s="114"/>
      <c r="H96" s="114"/>
    </row>
    <row r="97" spans="1:11" ht="20.25" customHeight="1" x14ac:dyDescent="0.45">
      <c r="A97" s="115" t="str">
        <f>CONCATENATE((IF(OR(A48="",A48="NA"),"",A48)),"= ",(IF(OR(D48="",D48="NA"),"",D48)),".")</f>
        <v>Building No. D3 = Gr + 1st to 36th Floor.</v>
      </c>
      <c r="B97" s="115"/>
      <c r="C97" s="115"/>
      <c r="D97" s="69" t="s">
        <v>118</v>
      </c>
      <c r="E97" s="121" t="s">
        <v>105</v>
      </c>
      <c r="F97" s="121"/>
      <c r="G97" s="69" t="s">
        <v>119</v>
      </c>
      <c r="H97" s="69" t="s">
        <v>120</v>
      </c>
      <c r="I97" s="14" t="str">
        <f ca="1">(IF(E100&gt;99%,"All work completed. Please provide OC.",IF(E100&gt;89.8%,"Plinth, RCC, Brick, Plaster, Flooring, Wooden, Plumbing, Electrification, etc., work Completed. Finishing work is in process.",IF(E100&lt;94%,(IF(C100=0,"Work not yet Started.",IF(D100=25%,"Piling work in process",IF(D100=50%,"Excavation work in process",IF(D100=100%,"Excavation work Completed. ","0")))&amp;(IF(C101=0%,"",IF(C101=J102,"Footing work is process",IF(C101=J103,"Footing work Completed",IF(C101=J104,"1st Basement Completed",IF(C101=J105,"1st &amp; 2nd Basement Completed",IF(C101=J106,"1st to 3rd Basement Completed",IF(C101=J107,"1st to 4th Basement Completed",IF(C101=J108,"Plinth work is process",IF(C101=J109,"Plinth work completed","0")))))))))))&amp;(IF(C102=(E98+G98+H98),", RCC Slab",IF(C102&gt;0,", RCC upto "&amp;C102&amp;" Slab",""))&amp;(IF(C103=H98,", Brickwork",IF(C103&gt;0,", Brickwork upto "&amp;C103&amp;" Floor",""))&amp;(IF(C104=H98,", Internal Plaster",IF(C104&gt;0,", Internal Plaster upto "&amp;C104&amp;" Floor",""))&amp;(IF(C105=H98,", External Plaster",IF(C105&gt;0,", External Plaster upto "&amp;C105&amp;" Floor",""))&amp;(IF(C106=H98,", External Plumbing, Elevation and Waterproofing",IF(C106&gt;0,", External Plumbing, Elevation and Waterproofing upto "&amp;C106&amp;" Floor",""))&amp;(IF(C107=H98,", Flooring &amp; Fitting",IF(C107&gt;0,", Flooring &amp; Fitting upto "&amp;C107&amp;" Floor",""))&amp;(IF(C108=H98,", Wooden Work",IF(C108&gt;0,", Wooden Work upto "&amp;C108&amp;" Floor",""))&amp;(IF(C109=H98,", Electrical &amp; Sanitary fittings",IF(C109&gt;0,", Electrical &amp; Sanitary fittings upto "&amp;C109&amp;" Floor",""))&amp;(IF(C110&gt;0,", Finishing upto "&amp;C110&amp;" Floor","")&amp;(IF(C102&gt;0.5," Completed",""))))))))))))))))</f>
        <v>Excavation work Completed. Plinth work completed, RCC upto 1 Slab Completed</v>
      </c>
      <c r="J97" s="16"/>
    </row>
    <row r="98" spans="1:11" ht="20.5" x14ac:dyDescent="0.45">
      <c r="A98" s="115"/>
      <c r="B98" s="115"/>
      <c r="C98" s="115"/>
      <c r="D98" s="69">
        <f>IF(AND(ISNUMBER(SEARCH("1B",A97))),1,IF(AND(ISNUMBER(SEARCH("2B",A97))),2,IF(AND(ISNUMBER(SEARCH("3B",A97))),3,IF(AND(ISNUMBER(SEARCH("4B",A97))),4,IF(ISNUMBER(SEARCH("5B",A97)),5,0)))))</f>
        <v>0</v>
      </c>
      <c r="E98" s="121">
        <v>1</v>
      </c>
      <c r="F98" s="121"/>
      <c r="G98" s="69">
        <v>0</v>
      </c>
      <c r="H98" s="69">
        <f ca="1">--TRIM(RIGHT(SUBSTITUTE(LEFT(A97,_xlfn.AGGREGATE(16,6,FIND({0,1,2,3,4,5,6,7,8,9},A97,ROW(INDIRECT("1:"&amp;LEN(A97)))),1))," ",REPT(" ",LEN(A97))),LEN(A97)))</f>
        <v>36</v>
      </c>
      <c r="I98" s="15" t="s">
        <v>124</v>
      </c>
      <c r="J98" s="16"/>
    </row>
    <row r="99" spans="1:11" ht="20.25" customHeight="1" x14ac:dyDescent="0.45">
      <c r="A99" s="122" t="s">
        <v>122</v>
      </c>
      <c r="B99" s="122"/>
      <c r="C99" s="67" t="s">
        <v>136</v>
      </c>
      <c r="D99" s="67" t="s">
        <v>137</v>
      </c>
      <c r="E99" s="122" t="s">
        <v>123</v>
      </c>
      <c r="F99" s="122"/>
      <c r="G99" s="57" t="s">
        <v>121</v>
      </c>
      <c r="H99" s="57"/>
      <c r="I99" s="18" t="s">
        <v>138</v>
      </c>
      <c r="J99" s="17">
        <f ca="1">H98*25%</f>
        <v>9</v>
      </c>
    </row>
    <row r="100" spans="1:11" ht="20.25" customHeight="1" x14ac:dyDescent="0.45">
      <c r="A100" s="120" t="s">
        <v>139</v>
      </c>
      <c r="B100" s="120"/>
      <c r="C100" s="69">
        <f ca="1">J101</f>
        <v>36</v>
      </c>
      <c r="D100" s="68">
        <f ca="1">((100/H98)*C100)/100</f>
        <v>1</v>
      </c>
      <c r="E100" s="200">
        <f ca="1">(((C100/H98*10)+(C101/H98*15)+(25/(E98+G98+H98)*C102)+(5/(H98)*C103)+(2.5/(H98)*C104)+(2.5/(H98)*C105)+(5/H98*C106)+(10/H98*C107)+(2.5/H98*C108)+(2.5/H98*C109)+(10/H98*C110)+(10/H98*C111))/100)</f>
        <v>0.2567567567567568</v>
      </c>
      <c r="F100" s="200"/>
      <c r="G100" s="120" t="str">
        <f ca="1">I97</f>
        <v>Excavation work Completed. Plinth work completed, RCC upto 1 Slab Completed</v>
      </c>
      <c r="H100" s="120"/>
      <c r="I100" s="18" t="s">
        <v>125</v>
      </c>
      <c r="J100" s="22">
        <f ca="1">H98*50%</f>
        <v>18</v>
      </c>
    </row>
    <row r="101" spans="1:11" ht="20.5" x14ac:dyDescent="0.45">
      <c r="A101" s="120" t="s">
        <v>106</v>
      </c>
      <c r="B101" s="120"/>
      <c r="C101" s="59">
        <f ca="1">J109</f>
        <v>36</v>
      </c>
      <c r="D101" s="68">
        <f ca="1">((100/H98)*C101)/100</f>
        <v>1</v>
      </c>
      <c r="E101" s="200"/>
      <c r="F101" s="200"/>
      <c r="G101" s="120"/>
      <c r="H101" s="120"/>
      <c r="I101" s="18" t="s">
        <v>126</v>
      </c>
      <c r="J101" s="22">
        <f ca="1">H98</f>
        <v>36</v>
      </c>
    </row>
    <row r="102" spans="1:11" ht="21" customHeight="1" x14ac:dyDescent="0.5">
      <c r="A102" s="120" t="s">
        <v>140</v>
      </c>
      <c r="B102" s="120"/>
      <c r="C102" s="69">
        <v>1</v>
      </c>
      <c r="D102" s="68">
        <f ca="1">((100/(E98+G98+H98))*C102)/100</f>
        <v>2.7027027027027025E-2</v>
      </c>
      <c r="E102" s="200"/>
      <c r="F102" s="200"/>
      <c r="G102" s="120"/>
      <c r="H102" s="120"/>
      <c r="I102" s="18" t="s">
        <v>127</v>
      </c>
      <c r="J102" s="23">
        <f ca="1">(IF(D98&gt;1,(H98/(D98+2)),H98*0.2))</f>
        <v>7.2</v>
      </c>
    </row>
    <row r="103" spans="1:11" ht="21" customHeight="1" x14ac:dyDescent="0.5">
      <c r="A103" s="120" t="s">
        <v>141</v>
      </c>
      <c r="B103" s="120"/>
      <c r="C103" s="69">
        <v>0</v>
      </c>
      <c r="D103" s="68">
        <f ca="1">((100/H98)*C103)/100</f>
        <v>0</v>
      </c>
      <c r="E103" s="200"/>
      <c r="F103" s="200"/>
      <c r="G103" s="120"/>
      <c r="H103" s="120"/>
      <c r="I103" s="18" t="s">
        <v>128</v>
      </c>
      <c r="J103" s="23">
        <f ca="1">(IF(D98&gt;1,(H98/(D98+2)+J102),H98*0.2+J102))</f>
        <v>14.4</v>
      </c>
    </row>
    <row r="104" spans="1:11" ht="21" customHeight="1" x14ac:dyDescent="0.5">
      <c r="A104" s="120" t="s">
        <v>142</v>
      </c>
      <c r="B104" s="120"/>
      <c r="C104" s="69">
        <v>0</v>
      </c>
      <c r="D104" s="68">
        <f ca="1">((100/H98)*C104)/100</f>
        <v>0</v>
      </c>
      <c r="E104" s="200"/>
      <c r="F104" s="200"/>
      <c r="G104" s="120"/>
      <c r="H104" s="120"/>
      <c r="I104" s="18" t="s">
        <v>143</v>
      </c>
      <c r="J104" s="23">
        <f>(IF(D98&gt;1,(H98/(D98+2)+J103),0))</f>
        <v>0</v>
      </c>
    </row>
    <row r="105" spans="1:11" ht="21" customHeight="1" x14ac:dyDescent="0.5">
      <c r="A105" s="120" t="s">
        <v>175</v>
      </c>
      <c r="B105" s="120"/>
      <c r="C105" s="69">
        <v>0</v>
      </c>
      <c r="D105" s="68">
        <f ca="1">((100/H98)*C105)/100</f>
        <v>0</v>
      </c>
      <c r="E105" s="200"/>
      <c r="F105" s="200"/>
      <c r="G105" s="120"/>
      <c r="H105" s="120"/>
      <c r="I105" s="18" t="s">
        <v>144</v>
      </c>
      <c r="J105" s="23">
        <f>(IF(D98&gt;2,(H98/(D98+2)+J104),0))</f>
        <v>0</v>
      </c>
    </row>
    <row r="106" spans="1:11" ht="57.75" customHeight="1" x14ac:dyDescent="0.5">
      <c r="A106" s="120" t="s">
        <v>172</v>
      </c>
      <c r="B106" s="120"/>
      <c r="C106" s="69">
        <v>0</v>
      </c>
      <c r="D106" s="68">
        <f ca="1">((100/(H98))*C106)/100</f>
        <v>0</v>
      </c>
      <c r="E106" s="200"/>
      <c r="F106" s="200"/>
      <c r="G106" s="120"/>
      <c r="H106" s="120"/>
      <c r="I106" s="18" t="s">
        <v>146</v>
      </c>
      <c r="J106" s="24">
        <f>(IF(D98&gt;3,(H98/(D98+2)+J105),0))</f>
        <v>0</v>
      </c>
    </row>
    <row r="107" spans="1:11" ht="21" x14ac:dyDescent="0.5">
      <c r="A107" s="120" t="s">
        <v>145</v>
      </c>
      <c r="B107" s="120"/>
      <c r="C107" s="69">
        <v>0</v>
      </c>
      <c r="D107" s="68">
        <f ca="1">((100/(H98))*C107)/100</f>
        <v>0</v>
      </c>
      <c r="E107" s="200"/>
      <c r="F107" s="200"/>
      <c r="G107" s="120"/>
      <c r="H107" s="120"/>
      <c r="I107" s="18" t="s">
        <v>147</v>
      </c>
      <c r="J107" s="23">
        <f>(IF(D98&gt;4,(H98/(D98+2)+J106),0))</f>
        <v>0</v>
      </c>
    </row>
    <row r="108" spans="1:11" ht="21" customHeight="1" x14ac:dyDescent="0.5">
      <c r="A108" s="120" t="s">
        <v>174</v>
      </c>
      <c r="B108" s="120"/>
      <c r="C108" s="69">
        <v>0</v>
      </c>
      <c r="D108" s="68">
        <f ca="1">((100/H98)*C108)/100</f>
        <v>0</v>
      </c>
      <c r="E108" s="200"/>
      <c r="F108" s="200"/>
      <c r="G108" s="120"/>
      <c r="H108" s="120"/>
      <c r="I108" s="18" t="s">
        <v>129</v>
      </c>
      <c r="J108" s="23">
        <f ca="1">(IF(D98=1,(H98/(D98+3)+J103),IF(D98=0,(H98*0.3+J103),IF(D98&gt;1,0))))</f>
        <v>25.2</v>
      </c>
    </row>
    <row r="109" spans="1:11" ht="21.5" thickBot="1" x14ac:dyDescent="0.55000000000000004">
      <c r="A109" s="120" t="s">
        <v>173</v>
      </c>
      <c r="B109" s="120"/>
      <c r="C109" s="69">
        <v>0</v>
      </c>
      <c r="D109" s="68">
        <f ca="1">((100/H98)*C109)/100</f>
        <v>0</v>
      </c>
      <c r="E109" s="200"/>
      <c r="F109" s="200"/>
      <c r="G109" s="120"/>
      <c r="H109" s="120"/>
      <c r="I109" s="20" t="s">
        <v>130</v>
      </c>
      <c r="J109" s="25">
        <f ca="1">(IF(D98&gt;1.5,(H98/(D98+2)+J103+MAX(0,J104-J103)+MAX(0,J105-J104)+MAX(0,J106-J105)+MAX(0,J107-J106)+MAX(0,J108-J107)),IF(D98=1,(H98/(D98+3)+J108),IF(D98=0,H98*0.3+J108))))</f>
        <v>36</v>
      </c>
    </row>
    <row r="110" spans="1:11" ht="20.5" x14ac:dyDescent="0.35">
      <c r="A110" s="120" t="s">
        <v>148</v>
      </c>
      <c r="B110" s="120"/>
      <c r="C110" s="69">
        <v>0</v>
      </c>
      <c r="D110" s="68">
        <f ca="1">((100/(H98))*C110)/100</f>
        <v>0</v>
      </c>
      <c r="E110" s="200"/>
      <c r="F110" s="200"/>
      <c r="G110" s="120"/>
      <c r="H110" s="120"/>
    </row>
    <row r="111" spans="1:11" ht="20.5" x14ac:dyDescent="0.35">
      <c r="A111" s="120" t="s">
        <v>149</v>
      </c>
      <c r="B111" s="120"/>
      <c r="C111" s="69">
        <v>0</v>
      </c>
      <c r="D111" s="68">
        <f ca="1">((100/(H98))*C111)/100</f>
        <v>0</v>
      </c>
      <c r="E111" s="200"/>
      <c r="F111" s="200"/>
      <c r="G111" s="120"/>
      <c r="H111" s="120"/>
    </row>
    <row r="112" spans="1:11" ht="36.75" customHeight="1" x14ac:dyDescent="0.45">
      <c r="A112" s="105" t="s">
        <v>131</v>
      </c>
      <c r="B112" s="106"/>
      <c r="C112" s="106"/>
      <c r="D112" s="106"/>
      <c r="E112" s="106"/>
      <c r="F112" s="106"/>
      <c r="G112" s="125">
        <f ca="1">AVERAGE(E68,E84,E100)</f>
        <v>0.27334152334152334</v>
      </c>
      <c r="H112" s="126"/>
      <c r="I112" s="18"/>
      <c r="J112" s="19"/>
      <c r="K112" s="19"/>
    </row>
    <row r="113" spans="1:150 16226:16383" ht="20.5" x14ac:dyDescent="0.35">
      <c r="A113" s="135" t="s">
        <v>73</v>
      </c>
      <c r="B113" s="136"/>
      <c r="C113" s="136"/>
      <c r="D113" s="136"/>
      <c r="E113" s="136"/>
      <c r="F113" s="136"/>
      <c r="G113" s="136"/>
      <c r="H113" s="137"/>
    </row>
    <row r="114" spans="1:150 16226:16383" ht="54.75" customHeight="1" x14ac:dyDescent="0.35">
      <c r="A114" s="138" t="s">
        <v>74</v>
      </c>
      <c r="B114" s="139"/>
      <c r="C114" s="132" t="s">
        <v>110</v>
      </c>
      <c r="D114" s="133"/>
      <c r="E114" s="138" t="s">
        <v>150</v>
      </c>
      <c r="F114" s="139" t="s">
        <v>4</v>
      </c>
      <c r="G114" s="167" t="s">
        <v>164</v>
      </c>
      <c r="H114" s="167"/>
    </row>
    <row r="115" spans="1:150 16226:16383" ht="44.25" customHeight="1" x14ac:dyDescent="0.35">
      <c r="A115" s="138" t="s">
        <v>160</v>
      </c>
      <c r="B115" s="139"/>
      <c r="C115" s="132" t="s">
        <v>313</v>
      </c>
      <c r="D115" s="133"/>
      <c r="E115" s="138" t="s">
        <v>161</v>
      </c>
      <c r="F115" s="139" t="s">
        <v>4</v>
      </c>
      <c r="G115" s="101" t="s">
        <v>151</v>
      </c>
      <c r="H115" s="101"/>
    </row>
    <row r="116" spans="1:150 16226:16383" ht="20.5" x14ac:dyDescent="0.35">
      <c r="A116" s="138" t="s">
        <v>75</v>
      </c>
      <c r="B116" s="139"/>
      <c r="C116" s="140">
        <v>600000</v>
      </c>
      <c r="D116" s="141"/>
      <c r="E116" s="138" t="s">
        <v>104</v>
      </c>
      <c r="F116" s="139" t="s">
        <v>4</v>
      </c>
      <c r="G116" s="132" t="s">
        <v>111</v>
      </c>
      <c r="H116" s="133"/>
    </row>
    <row r="117" spans="1:150 16226:16383" ht="20.5" x14ac:dyDescent="0.35">
      <c r="A117" s="135" t="s">
        <v>72</v>
      </c>
      <c r="B117" s="136"/>
      <c r="C117" s="136"/>
      <c r="D117" s="136"/>
      <c r="E117" s="136"/>
      <c r="F117" s="136"/>
      <c r="G117" s="136"/>
      <c r="H117" s="137"/>
    </row>
    <row r="118" spans="1:150 16226:16383" ht="20.25" customHeight="1" x14ac:dyDescent="0.35">
      <c r="A118" s="138" t="s">
        <v>8</v>
      </c>
      <c r="B118" s="177"/>
      <c r="C118" s="177"/>
      <c r="D118" s="177"/>
      <c r="E118" s="177"/>
      <c r="F118" s="139"/>
      <c r="G118" s="128">
        <f>46000/10.764</f>
        <v>4273.5042735042734</v>
      </c>
      <c r="H118" s="129"/>
    </row>
    <row r="119" spans="1:150 16226:16383" ht="20.25" customHeight="1" x14ac:dyDescent="0.35">
      <c r="A119" s="138" t="s">
        <v>28</v>
      </c>
      <c r="B119" s="177"/>
      <c r="C119" s="177"/>
      <c r="D119" s="177"/>
      <c r="E119" s="177"/>
      <c r="F119" s="139" t="s">
        <v>4</v>
      </c>
      <c r="G119" s="134">
        <f>101800/10.764</f>
        <v>9457.4507617985892</v>
      </c>
      <c r="H119" s="134"/>
    </row>
    <row r="120" spans="1:150 16226:16383" ht="20.25" customHeight="1" x14ac:dyDescent="0.35">
      <c r="A120" s="138" t="s">
        <v>112</v>
      </c>
      <c r="B120" s="177"/>
      <c r="C120" s="177"/>
      <c r="D120" s="177"/>
      <c r="E120" s="177"/>
      <c r="F120" s="139" t="s">
        <v>4</v>
      </c>
      <c r="G120" s="134">
        <f>G118*0.8</f>
        <v>3418.8034188034189</v>
      </c>
      <c r="H120" s="134"/>
    </row>
    <row r="121" spans="1:150 16226:16383" ht="20.5" hidden="1" x14ac:dyDescent="0.35">
      <c r="A121" s="130" t="s">
        <v>252</v>
      </c>
      <c r="B121" s="131"/>
      <c r="C121" s="131"/>
      <c r="D121" s="131"/>
      <c r="E121" s="131"/>
      <c r="F121" s="131"/>
      <c r="G121" s="131"/>
      <c r="H121" s="109"/>
    </row>
    <row r="122" spans="1:150 16226:16383" s="3" customFormat="1" ht="20.5" hidden="1" x14ac:dyDescent="0.35">
      <c r="A122" s="110" t="s">
        <v>157</v>
      </c>
      <c r="B122" s="111"/>
      <c r="C122" s="110" t="s">
        <v>158</v>
      </c>
      <c r="D122" s="111"/>
      <c r="E122" s="110" t="s">
        <v>156</v>
      </c>
      <c r="F122" s="111"/>
      <c r="G122" s="110" t="s">
        <v>170</v>
      </c>
      <c r="H122" s="11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5" hidden="1" x14ac:dyDescent="0.35">
      <c r="A123" s="112"/>
      <c r="B123" s="113"/>
      <c r="C123" s="112"/>
      <c r="D123" s="113"/>
      <c r="E123" s="112"/>
      <c r="F123" s="113"/>
      <c r="G123" s="112"/>
      <c r="H123" s="11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5" hidden="1" x14ac:dyDescent="0.35">
      <c r="A124" s="112"/>
      <c r="B124" s="113"/>
      <c r="C124" s="112"/>
      <c r="D124" s="113"/>
      <c r="E124" s="112"/>
      <c r="F124" s="113"/>
      <c r="G124" s="112"/>
      <c r="H124" s="11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5" hidden="1" x14ac:dyDescent="0.35">
      <c r="A125" s="110" t="s">
        <v>159</v>
      </c>
      <c r="B125" s="111"/>
      <c r="C125" s="110" t="s">
        <v>97</v>
      </c>
      <c r="D125" s="111"/>
      <c r="E125" s="110">
        <f>SUM(F123:F124)</f>
        <v>0</v>
      </c>
      <c r="F125" s="111"/>
      <c r="G125" s="110">
        <f>SUM(H123:H124)</f>
        <v>0</v>
      </c>
      <c r="H125" s="111">
        <f>SUM(H123:H124)</f>
        <v>0</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ht="20.5" x14ac:dyDescent="0.35">
      <c r="A126" s="130" t="s">
        <v>239</v>
      </c>
      <c r="B126" s="131"/>
      <c r="C126" s="131"/>
      <c r="D126" s="131"/>
      <c r="E126" s="131"/>
      <c r="F126" s="131"/>
      <c r="G126" s="131"/>
      <c r="H126" s="109"/>
    </row>
    <row r="127" spans="1:150 16226:16383" s="3" customFormat="1" ht="20.5" x14ac:dyDescent="0.35">
      <c r="A127" s="110" t="s">
        <v>157</v>
      </c>
      <c r="B127" s="111"/>
      <c r="C127" s="110" t="s">
        <v>158</v>
      </c>
      <c r="D127" s="111"/>
      <c r="E127" s="110" t="s">
        <v>156</v>
      </c>
      <c r="F127" s="111"/>
      <c r="G127" s="110" t="s">
        <v>170</v>
      </c>
      <c r="H127" s="11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5" x14ac:dyDescent="0.35">
      <c r="A128" s="112" t="s">
        <v>304</v>
      </c>
      <c r="B128" s="113"/>
      <c r="C128" s="112" t="s">
        <v>89</v>
      </c>
      <c r="D128" s="113"/>
      <c r="E128" s="112">
        <f>COUNT(H144:H147)+COUNT(H153:H156)*2+COUNT(H162:H165)+COUNT(H171:H174)+COUNT(H180:H183)+COUNT(H189,H191:H192)+COUNT(H194:H201)*21+COUNT(H203:H210)+COUNT(H212:H216,H218:H219)*5</f>
        <v>238</v>
      </c>
      <c r="F128" s="113"/>
      <c r="G128" s="112">
        <f>SUM(H144:H147)+SUM(H153:H156)*2+SUM(H162:H165)+SUM(H171:H174)+SUM(H180:H183)+SUM(H189,H191:H192)+SUM(H194:H201)*21+SUM(H203:H210)+SUM(H212:H216,H218:H219)*5</f>
        <v>179631.46188000002</v>
      </c>
      <c r="H128" s="11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5" x14ac:dyDescent="0.35">
      <c r="A129" s="112" t="s">
        <v>305</v>
      </c>
      <c r="B129" s="113"/>
      <c r="C129" s="112" t="s">
        <v>89</v>
      </c>
      <c r="D129" s="113"/>
      <c r="E129" s="112">
        <f>COUNT(H229:H234)+COUNT(H240:H245)*2+COUNT(H251:H256)+COUNT(H262:H267)+COUNT(H273:H278)+COUNT(H284:H287,H289)+COUNT(H291:H300)*9+COUNT(H302:H309,H311)*2+COUNT(H314:H323)+COUNT(H325:H332,H334)*3+COUNT(H336:H345)*8</f>
        <v>266</v>
      </c>
      <c r="F129" s="113"/>
      <c r="G129" s="112">
        <f>SUM(H229:H234)+SUM(H240:H245)*2+SUM(H251:H256)+SUM(H262:H267)+SUM(H273:H278)+SUM(H284:H287,H289)+SUM(H291:H300)*9+SUM(H302:H309,H311)*2+SUM(H314:H323)+SUM(H325:H332,H334)*3+SUM(H336:H345)*8</f>
        <v>138717.57861</v>
      </c>
      <c r="H129" s="11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5" x14ac:dyDescent="0.35">
      <c r="A130" s="112" t="s">
        <v>306</v>
      </c>
      <c r="B130" s="113"/>
      <c r="C130" s="112" t="s">
        <v>89</v>
      </c>
      <c r="D130" s="113"/>
      <c r="E130" s="112">
        <f>COUNT(H383:H392)*11+COUNT(H394:H401,H403)*3+COUNT(H406:H415)+COUNT(H417:H426)*11+COUNT(H417:H426)*3+COUNT(H428:H435,H437)*3+COUNT(H475,H480:H484)</f>
        <v>320</v>
      </c>
      <c r="F130" s="113"/>
      <c r="G130" s="112">
        <f>SUM(H383:H392)*11+SUM(H394:H401,H403)*3+SUM(H406:H415)+SUM(H417:H426)*11+SUM(H417:H426)*3+SUM(H428:H435,H437)*3+SUM(H475,H480:H484)</f>
        <v>164274.57071999996</v>
      </c>
      <c r="H130" s="11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5" x14ac:dyDescent="0.35">
      <c r="A131" s="112" t="s">
        <v>306</v>
      </c>
      <c r="B131" s="113"/>
      <c r="C131" s="112" t="s">
        <v>300</v>
      </c>
      <c r="D131" s="113"/>
      <c r="E131" s="112">
        <f>COUNT(H350:H359)+COUNT(H361:H370)*2+COUNT(H372:H381)</f>
        <v>40</v>
      </c>
      <c r="F131" s="113"/>
      <c r="G131" s="112">
        <f>SUM(H350:H359)+SUM(H361:H370)*2+SUM(H372:H381)</f>
        <v>18363.814559999999</v>
      </c>
      <c r="H131" s="113"/>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5" x14ac:dyDescent="0.35">
      <c r="A132" s="110" t="s">
        <v>159</v>
      </c>
      <c r="B132" s="111"/>
      <c r="C132" s="110" t="s">
        <v>97</v>
      </c>
      <c r="D132" s="111"/>
      <c r="E132" s="110">
        <f>SUM(E128:E131)</f>
        <v>864</v>
      </c>
      <c r="F132" s="111"/>
      <c r="G132" s="110">
        <f>SUM(G128:G131)</f>
        <v>500987.42576999997</v>
      </c>
      <c r="H132" s="11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5" x14ac:dyDescent="0.35">
      <c r="A133" s="110" t="s">
        <v>253</v>
      </c>
      <c r="B133" s="111"/>
      <c r="C133" s="110" t="s">
        <v>97</v>
      </c>
      <c r="D133" s="111"/>
      <c r="E133" s="110">
        <f>SUM(E132)</f>
        <v>864</v>
      </c>
      <c r="F133" s="111"/>
      <c r="G133" s="110">
        <f>SUM(G132)</f>
        <v>500987.42576999997</v>
      </c>
      <c r="H133" s="11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ht="20.5" x14ac:dyDescent="0.35">
      <c r="A134" s="107" t="s">
        <v>155</v>
      </c>
      <c r="B134" s="108"/>
      <c r="C134" s="108"/>
      <c r="D134" s="108"/>
      <c r="E134" s="108"/>
      <c r="F134" s="108"/>
      <c r="G134" s="108"/>
      <c r="H134" s="109"/>
    </row>
    <row r="135" spans="1:150 16226:16383" ht="66" customHeight="1" x14ac:dyDescent="0.35">
      <c r="A135" s="51" t="s">
        <v>240</v>
      </c>
      <c r="B135" s="27" t="s">
        <v>241</v>
      </c>
      <c r="C135" s="60" t="s">
        <v>242</v>
      </c>
      <c r="D135" s="27" t="s">
        <v>90</v>
      </c>
      <c r="E135" s="27" t="s">
        <v>171</v>
      </c>
      <c r="F135" s="32" t="s">
        <v>243</v>
      </c>
      <c r="G135" s="27" t="s">
        <v>92</v>
      </c>
      <c r="H135" s="27" t="s">
        <v>91</v>
      </c>
    </row>
    <row r="136" spans="1:150 16226:16383" s="3" customFormat="1" ht="20.5" x14ac:dyDescent="0.35">
      <c r="A136" s="95" t="s">
        <v>283</v>
      </c>
      <c r="B136" s="96"/>
      <c r="C136" s="96"/>
      <c r="D136" s="96"/>
      <c r="E136" s="96"/>
      <c r="F136" s="96"/>
      <c r="G136" s="96"/>
      <c r="H136" s="97"/>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5" x14ac:dyDescent="0.35">
      <c r="A137" s="95" t="s">
        <v>284</v>
      </c>
      <c r="B137" s="96"/>
      <c r="C137" s="96"/>
      <c r="D137" s="96"/>
      <c r="E137" s="96"/>
      <c r="F137" s="96"/>
      <c r="G137" s="96"/>
      <c r="H137" s="97"/>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5" x14ac:dyDescent="0.35">
      <c r="A138" s="95" t="s">
        <v>285</v>
      </c>
      <c r="B138" s="96"/>
      <c r="C138" s="96"/>
      <c r="D138" s="96"/>
      <c r="E138" s="96"/>
      <c r="F138" s="96"/>
      <c r="G138" s="96"/>
      <c r="H138" s="9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2.5" customHeight="1" x14ac:dyDescent="0.35">
      <c r="A139" s="80" t="s">
        <v>322</v>
      </c>
      <c r="B139" s="81"/>
      <c r="C139" s="81"/>
      <c r="D139" s="81"/>
      <c r="E139" s="81"/>
      <c r="F139" s="81"/>
      <c r="G139" s="81"/>
      <c r="H139" s="82"/>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5">
      <c r="A140" s="70">
        <v>1</v>
      </c>
      <c r="B140" s="70"/>
      <c r="C140" s="86" t="s">
        <v>288</v>
      </c>
      <c r="D140" s="87"/>
      <c r="E140" s="87"/>
      <c r="F140" s="87"/>
      <c r="G140" s="87"/>
      <c r="H140" s="88"/>
      <c r="I140" s="1"/>
      <c r="J140" s="1"/>
      <c r="K140" s="1"/>
      <c r="L140" s="1"/>
      <c r="M140" s="1"/>
      <c r="N140" s="1"/>
      <c r="O140" s="1"/>
      <c r="P140" s="1"/>
      <c r="Q140" s="1"/>
      <c r="R140" s="1"/>
      <c r="S140" s="1"/>
      <c r="T140" s="21" t="str">
        <f ca="1">U140&amp;""&amp;" to "&amp;""&amp;V140</f>
        <v>201 to 201</v>
      </c>
      <c r="U140" s="21">
        <f ca="1">(SUMPRODUCT(MID(0&amp;(LEFT(A139,SUM(LEN(A139)-LEN(SUBSTITUTE(A139,{"0","1","2","3"},""))))), LARGE(INDEX(ISNUMBER(--MID((LEFT(A139,SUM(LEN(A139)-LEN(SUBSTITUTE(A139,{"0","1","2","3"},""))))), ROW(INDIRECT("1:"&amp;LEN((LEFT(A139,SUM(LEN(A139)-LEN(SUBSTITUTE(A139,{"0","1","2","3"},"")))))))), 1)) * ROW(INDIRECT("1:"&amp;LEN((LEFT(A139,SUM(LEN(A139)-LEN(SUBSTITUTE(A139,{"0","1","2","3"},"")))))))), 0), ROW(INDIRECT("1:"&amp;LEN((LEFT(A139,SUM(LEN(A139)-LEN(SUBSTITUTE(A139,{"0","1","2","3"},"")))))))))+1, 1) * 10^ROW(INDIRECT("1:"&amp;LEN((LEFT(A139,SUM(LEN(A139)-LEN(SUBSTITUTE(A139,{"0","1","2","3"},""))))))))/10))*100+1</f>
        <v>201</v>
      </c>
      <c r="V140" s="21">
        <f ca="1">(SUMPRODUCT(MID(0&amp;(--TRIM(RIGHT(SUBSTITUTE(LEFT(A139,_xlfn.AGGREGATE(16,6,FIND({0,1,2,3,4,5,6,7,8,9},A139,ROW(INDIRECT("1:"&amp;LEN(A139)))),1)),"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",LEN(A139))),LEN(A139)))))))/10))*100+1</f>
        <v>201</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5">
      <c r="A141" s="70">
        <f>A140+1</f>
        <v>2</v>
      </c>
      <c r="B141" s="70"/>
      <c r="C141" s="89"/>
      <c r="D141" s="90"/>
      <c r="E141" s="90"/>
      <c r="F141" s="90"/>
      <c r="G141" s="90"/>
      <c r="H141" s="91"/>
      <c r="I141" s="1"/>
      <c r="J141" s="1"/>
      <c r="K141" s="1"/>
      <c r="L141" s="1"/>
      <c r="M141" s="1"/>
      <c r="N141" s="1"/>
      <c r="O141" s="1"/>
      <c r="P141" s="1"/>
      <c r="Q141" s="1"/>
      <c r="R141" s="1"/>
      <c r="S141" s="1"/>
      <c r="T141" s="21" t="str">
        <f t="shared" ref="T141:T147" ca="1" si="0">U141&amp;""&amp;" to "&amp;""&amp;V141</f>
        <v>202 to 202</v>
      </c>
      <c r="U141" s="21">
        <f ca="1">U140+1</f>
        <v>202</v>
      </c>
      <c r="V141" s="21">
        <f ca="1">V140+1</f>
        <v>202</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5">
      <c r="A142" s="70">
        <f t="shared" ref="A142:A147" si="1">A141+1</f>
        <v>3</v>
      </c>
      <c r="B142" s="70"/>
      <c r="C142" s="89"/>
      <c r="D142" s="90"/>
      <c r="E142" s="90"/>
      <c r="F142" s="90"/>
      <c r="G142" s="90"/>
      <c r="H142" s="91"/>
      <c r="I142" s="1"/>
      <c r="J142" s="1"/>
      <c r="K142" s="1"/>
      <c r="L142" s="1"/>
      <c r="M142" s="1"/>
      <c r="N142" s="1"/>
      <c r="O142" s="1"/>
      <c r="P142" s="1"/>
      <c r="Q142" s="1"/>
      <c r="R142" s="1"/>
      <c r="S142" s="1"/>
      <c r="T142" s="21" t="str">
        <f t="shared" ca="1" si="0"/>
        <v>203 to 203</v>
      </c>
      <c r="U142" s="21">
        <f t="shared" ref="U142:V147" ca="1" si="2">U141+1</f>
        <v>203</v>
      </c>
      <c r="V142" s="21">
        <f t="shared" ca="1" si="2"/>
        <v>203</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5">
      <c r="A143" s="70">
        <f t="shared" si="1"/>
        <v>4</v>
      </c>
      <c r="B143" s="70"/>
      <c r="C143" s="92"/>
      <c r="D143" s="93"/>
      <c r="E143" s="93"/>
      <c r="F143" s="93"/>
      <c r="G143" s="93"/>
      <c r="H143" s="94"/>
      <c r="I143" s="1"/>
      <c r="J143" s="1"/>
      <c r="K143" s="1"/>
      <c r="L143" s="1"/>
      <c r="M143" s="1"/>
      <c r="N143" s="1"/>
      <c r="O143" s="1"/>
      <c r="P143" s="1"/>
      <c r="Q143" s="1"/>
      <c r="R143" s="1"/>
      <c r="S143" s="1"/>
      <c r="T143" s="21" t="str">
        <f t="shared" ca="1" si="0"/>
        <v>204 to 204</v>
      </c>
      <c r="U143" s="21">
        <f t="shared" ca="1" si="2"/>
        <v>204</v>
      </c>
      <c r="V143" s="21">
        <f t="shared" ca="1" si="2"/>
        <v>204</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35">
      <c r="A144" s="70">
        <f t="shared" si="1"/>
        <v>5</v>
      </c>
      <c r="B144" s="70"/>
      <c r="C144" s="52" t="s">
        <v>97</v>
      </c>
      <c r="D144" s="52" t="s">
        <v>286</v>
      </c>
      <c r="E144" s="5">
        <f>(74.3)*10.764</f>
        <v>799.76519999999994</v>
      </c>
      <c r="F144" s="5">
        <f>(2.79)*10.764</f>
        <v>30.031559999999999</v>
      </c>
      <c r="G144" s="5">
        <v>0</v>
      </c>
      <c r="H144" s="5">
        <f t="shared" ref="H144:H147" si="3">E144+F144+(IF(G144&lt;101,G144,IF(G144&lt;201,G144/2,IF(G144&lt;=301,G144/3,G144/4))))</f>
        <v>829.79675999999995</v>
      </c>
      <c r="I144" s="1"/>
      <c r="J144" s="1"/>
      <c r="K144" s="1"/>
      <c r="L144" s="1"/>
      <c r="M144" s="1"/>
      <c r="N144" s="1"/>
      <c r="O144" s="1"/>
      <c r="P144" s="1"/>
      <c r="Q144" s="1"/>
      <c r="R144" s="1"/>
      <c r="S144" s="1"/>
      <c r="T144" s="21" t="str">
        <f t="shared" ca="1" si="0"/>
        <v>205 to 205</v>
      </c>
      <c r="U144" s="21">
        <f t="shared" ca="1" si="2"/>
        <v>205</v>
      </c>
      <c r="V144" s="21">
        <f t="shared" ca="1" si="2"/>
        <v>205</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35">
      <c r="A145" s="70">
        <f t="shared" si="1"/>
        <v>6</v>
      </c>
      <c r="B145" s="70"/>
      <c r="C145" s="52" t="s">
        <v>97</v>
      </c>
      <c r="D145" s="52" t="s">
        <v>287</v>
      </c>
      <c r="E145" s="5">
        <f>(59.6)*10.764</f>
        <v>641.53440000000001</v>
      </c>
      <c r="F145" s="5">
        <f>(2.6)*10.764</f>
        <v>27.9864</v>
      </c>
      <c r="G145" s="5">
        <f>(3.05*1.2+5.7*0.6)*10.764</f>
        <v>76.209119999999999</v>
      </c>
      <c r="H145" s="5">
        <f t="shared" si="3"/>
        <v>745.72991999999999</v>
      </c>
      <c r="I145" s="1"/>
      <c r="J145" s="1"/>
      <c r="K145" s="1"/>
      <c r="L145" s="1"/>
      <c r="M145" s="1"/>
      <c r="N145" s="1"/>
      <c r="O145" s="1"/>
      <c r="P145" s="1"/>
      <c r="Q145" s="1"/>
      <c r="R145" s="1"/>
      <c r="S145" s="1"/>
      <c r="T145" s="21" t="str">
        <f t="shared" ca="1" si="0"/>
        <v>206 to 206</v>
      </c>
      <c r="U145" s="21">
        <f t="shared" ca="1" si="2"/>
        <v>206</v>
      </c>
      <c r="V145" s="21">
        <f t="shared" ca="1" si="2"/>
        <v>206</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35">
      <c r="A146" s="70">
        <f t="shared" si="1"/>
        <v>7</v>
      </c>
      <c r="B146" s="70"/>
      <c r="C146" s="52" t="s">
        <v>97</v>
      </c>
      <c r="D146" s="52" t="s">
        <v>287</v>
      </c>
      <c r="E146" s="5">
        <f>(59.6)*10.764</f>
        <v>641.53440000000001</v>
      </c>
      <c r="F146" s="5">
        <f>(2.6)*10.764</f>
        <v>27.9864</v>
      </c>
      <c r="G146" s="5">
        <f>(3.05*1.2+5.7*0.6)*10.764</f>
        <v>76.209119999999999</v>
      </c>
      <c r="H146" s="5">
        <f t="shared" si="3"/>
        <v>745.72991999999999</v>
      </c>
      <c r="I146" s="1"/>
      <c r="J146" s="1"/>
      <c r="K146" s="1"/>
      <c r="L146" s="1"/>
      <c r="M146" s="1"/>
      <c r="N146" s="1"/>
      <c r="O146" s="1"/>
      <c r="P146" s="1"/>
      <c r="Q146" s="1"/>
      <c r="R146" s="1"/>
      <c r="S146" s="1"/>
      <c r="T146" s="21" t="str">
        <f t="shared" ca="1" si="0"/>
        <v>207 to 207</v>
      </c>
      <c r="U146" s="21">
        <f t="shared" ca="1" si="2"/>
        <v>207</v>
      </c>
      <c r="V146" s="21">
        <f t="shared" ca="1" si="2"/>
        <v>207</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35">
      <c r="A147" s="70">
        <f t="shared" si="1"/>
        <v>8</v>
      </c>
      <c r="B147" s="70"/>
      <c r="C147" s="52" t="s">
        <v>97</v>
      </c>
      <c r="D147" s="52" t="s">
        <v>286</v>
      </c>
      <c r="E147" s="5">
        <f>(74.3)*10.764</f>
        <v>799.76519999999994</v>
      </c>
      <c r="F147" s="5">
        <f>(2.79)*10.764</f>
        <v>30.031559999999999</v>
      </c>
      <c r="G147" s="5">
        <v>0</v>
      </c>
      <c r="H147" s="5">
        <f t="shared" si="3"/>
        <v>829.79675999999995</v>
      </c>
      <c r="I147" s="1"/>
      <c r="J147" s="1"/>
      <c r="K147" s="1"/>
      <c r="L147" s="1"/>
      <c r="M147" s="1"/>
      <c r="N147" s="1"/>
      <c r="O147" s="1"/>
      <c r="P147" s="1"/>
      <c r="Q147" s="1"/>
      <c r="R147" s="1"/>
      <c r="S147" s="1"/>
      <c r="T147" s="21" t="str">
        <f t="shared" ca="1" si="0"/>
        <v>208 to 208</v>
      </c>
      <c r="U147" s="21">
        <f t="shared" ca="1" si="2"/>
        <v>208</v>
      </c>
      <c r="V147" s="21">
        <f t="shared" ca="1" si="2"/>
        <v>208</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2.5" customHeight="1" x14ac:dyDescent="0.35">
      <c r="A148" s="80" t="s">
        <v>324</v>
      </c>
      <c r="B148" s="81"/>
      <c r="C148" s="81"/>
      <c r="D148" s="81"/>
      <c r="E148" s="81"/>
      <c r="F148" s="81"/>
      <c r="G148" s="81"/>
      <c r="H148" s="8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35">
      <c r="A149" s="70">
        <v>1</v>
      </c>
      <c r="B149" s="70"/>
      <c r="C149" s="86" t="s">
        <v>288</v>
      </c>
      <c r="D149" s="87"/>
      <c r="E149" s="87"/>
      <c r="F149" s="87"/>
      <c r="G149" s="87"/>
      <c r="H149" s="88"/>
      <c r="I149" s="1"/>
      <c r="J149" s="1"/>
      <c r="K149" s="1"/>
      <c r="L149" s="1"/>
      <c r="M149" s="1"/>
      <c r="N149" s="1"/>
      <c r="O149" s="1"/>
      <c r="P149" s="1"/>
      <c r="Q149" s="1"/>
      <c r="R149" s="1"/>
      <c r="S149" s="1"/>
      <c r="T149" s="21" t="str">
        <f ca="1">U149&amp;""&amp;" to "&amp;""&amp;V149</f>
        <v>301 to 401</v>
      </c>
      <c r="U149" s="21">
        <f ca="1">(SUMPRODUCT(MID(0&amp;(LEFT(A148,SUM(LEN(A148)-LEN(SUBSTITUTE(A148,{"0","1","2","3"},""))))), LARGE(INDEX(ISNUMBER(--MID((LEFT(A148,SUM(LEN(A148)-LEN(SUBSTITUTE(A148,{"0","1","2","3"},""))))), ROW(INDIRECT("1:"&amp;LEN((LEFT(A148,SUM(LEN(A148)-LEN(SUBSTITUTE(A148,{"0","1","2","3"},"")))))))), 1)) * ROW(INDIRECT("1:"&amp;LEN((LEFT(A148,SUM(LEN(A148)-LEN(SUBSTITUTE(A148,{"0","1","2","3"},"")))))))), 0), ROW(INDIRECT("1:"&amp;LEN((LEFT(A148,SUM(LEN(A148)-LEN(SUBSTITUTE(A148,{"0","1","2","3"},"")))))))))+1, 1) * 10^ROW(INDIRECT("1:"&amp;LEN((LEFT(A148,SUM(LEN(A148)-LEN(SUBSTITUTE(A148,{"0","1","2","3"},""))))))))/10))*100+1</f>
        <v>301</v>
      </c>
      <c r="V149" s="21">
        <f ca="1">(SUMPRODUCT(MID(0&amp;(--TRIM(RIGHT(SUBSTITUTE(LEFT(A148,_xlfn.AGGREGATE(16,6,FIND({0,1,2,3,4,5,6,7,8,9},A148,ROW(INDIRECT("1:"&amp;LEN(A148)))),1)),"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401</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5">
      <c r="A150" s="70">
        <f>A149+1</f>
        <v>2</v>
      </c>
      <c r="B150" s="70"/>
      <c r="C150" s="89"/>
      <c r="D150" s="90"/>
      <c r="E150" s="90"/>
      <c r="F150" s="90"/>
      <c r="G150" s="90"/>
      <c r="H150" s="91"/>
      <c r="I150" s="1"/>
      <c r="J150" s="1"/>
      <c r="K150" s="1"/>
      <c r="L150" s="1"/>
      <c r="M150" s="1"/>
      <c r="N150" s="1"/>
      <c r="O150" s="1"/>
      <c r="P150" s="1"/>
      <c r="Q150" s="1"/>
      <c r="R150" s="1"/>
      <c r="S150" s="1"/>
      <c r="T150" s="21" t="str">
        <f t="shared" ref="T150:T156" ca="1" si="4">U150&amp;""&amp;" to "&amp;""&amp;V150</f>
        <v>302 to 402</v>
      </c>
      <c r="U150" s="21">
        <f ca="1">U149+1</f>
        <v>302</v>
      </c>
      <c r="V150" s="21">
        <f ca="1">V149+1</f>
        <v>402</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5">
      <c r="A151" s="70">
        <f t="shared" ref="A151:A156" si="5">A150+1</f>
        <v>3</v>
      </c>
      <c r="B151" s="70"/>
      <c r="C151" s="89"/>
      <c r="D151" s="90"/>
      <c r="E151" s="90"/>
      <c r="F151" s="90"/>
      <c r="G151" s="90"/>
      <c r="H151" s="91"/>
      <c r="I151" s="1"/>
      <c r="J151" s="1"/>
      <c r="K151" s="1"/>
      <c r="L151" s="1"/>
      <c r="M151" s="1"/>
      <c r="N151" s="1"/>
      <c r="O151" s="1"/>
      <c r="P151" s="1"/>
      <c r="Q151" s="1"/>
      <c r="R151" s="1"/>
      <c r="S151" s="1"/>
      <c r="T151" s="21" t="str">
        <f t="shared" ca="1" si="4"/>
        <v>303 to 403</v>
      </c>
      <c r="U151" s="21">
        <f t="shared" ref="U151:V151" ca="1" si="6">U150+1</f>
        <v>303</v>
      </c>
      <c r="V151" s="21">
        <f t="shared" ca="1" si="6"/>
        <v>403</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5">
      <c r="A152" s="70">
        <f t="shared" si="5"/>
        <v>4</v>
      </c>
      <c r="B152" s="70"/>
      <c r="C152" s="92"/>
      <c r="D152" s="93"/>
      <c r="E152" s="93"/>
      <c r="F152" s="93"/>
      <c r="G152" s="93"/>
      <c r="H152" s="94"/>
      <c r="I152" s="1"/>
      <c r="J152" s="1"/>
      <c r="K152" s="1"/>
      <c r="L152" s="1"/>
      <c r="M152" s="1"/>
      <c r="N152" s="1"/>
      <c r="O152" s="1"/>
      <c r="P152" s="1"/>
      <c r="Q152" s="1"/>
      <c r="R152" s="1"/>
      <c r="S152" s="1"/>
      <c r="T152" s="21" t="str">
        <f t="shared" ca="1" si="4"/>
        <v>304 to 404</v>
      </c>
      <c r="U152" s="21">
        <f t="shared" ref="U152:V152" ca="1" si="7">U151+1</f>
        <v>304</v>
      </c>
      <c r="V152" s="21">
        <f t="shared" ca="1" si="7"/>
        <v>404</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5">
      <c r="A153" s="70">
        <f t="shared" si="5"/>
        <v>5</v>
      </c>
      <c r="B153" s="70"/>
      <c r="C153" s="63" t="s">
        <v>97</v>
      </c>
      <c r="D153" s="63" t="s">
        <v>286</v>
      </c>
      <c r="E153" s="61">
        <f>(74.3)*10.764</f>
        <v>799.76519999999994</v>
      </c>
      <c r="F153" s="61">
        <f>(2.79)*10.764</f>
        <v>30.031559999999999</v>
      </c>
      <c r="G153" s="61">
        <v>0</v>
      </c>
      <c r="H153" s="61">
        <f t="shared" ref="H153:H156" si="8">E153+F153+(IF(G153&lt;101,G153,IF(G153&lt;201,G153/2,IF(G153&lt;=301,G153/3,G153/4))))</f>
        <v>829.79675999999995</v>
      </c>
      <c r="I153" s="1"/>
      <c r="J153" s="1"/>
      <c r="K153" s="1"/>
      <c r="L153" s="1"/>
      <c r="M153" s="1"/>
      <c r="N153" s="1"/>
      <c r="O153" s="1"/>
      <c r="P153" s="1"/>
      <c r="Q153" s="1"/>
      <c r="R153" s="1"/>
      <c r="S153" s="1"/>
      <c r="T153" s="21" t="str">
        <f t="shared" ca="1" si="4"/>
        <v>305 to 405</v>
      </c>
      <c r="U153" s="21">
        <f t="shared" ref="U153:V153" ca="1" si="9">U152+1</f>
        <v>305</v>
      </c>
      <c r="V153" s="21">
        <f t="shared" ca="1" si="9"/>
        <v>405</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5">
      <c r="A154" s="70">
        <f t="shared" si="5"/>
        <v>6</v>
      </c>
      <c r="B154" s="70"/>
      <c r="C154" s="63" t="s">
        <v>97</v>
      </c>
      <c r="D154" s="63" t="s">
        <v>287</v>
      </c>
      <c r="E154" s="61">
        <f>(59.6)*10.764</f>
        <v>641.53440000000001</v>
      </c>
      <c r="F154" s="61">
        <f>(2.6)*10.764</f>
        <v>27.9864</v>
      </c>
      <c r="G154" s="61">
        <v>0</v>
      </c>
      <c r="H154" s="61">
        <f t="shared" si="8"/>
        <v>669.52080000000001</v>
      </c>
      <c r="I154" s="1"/>
      <c r="J154" s="1"/>
      <c r="K154" s="1"/>
      <c r="L154" s="1"/>
      <c r="M154" s="1"/>
      <c r="N154" s="1"/>
      <c r="O154" s="1"/>
      <c r="P154" s="1"/>
      <c r="Q154" s="1"/>
      <c r="R154" s="1"/>
      <c r="S154" s="1"/>
      <c r="T154" s="21" t="str">
        <f t="shared" ca="1" si="4"/>
        <v>306 to 406</v>
      </c>
      <c r="U154" s="21">
        <f t="shared" ref="U154:V154" ca="1" si="10">U153+1</f>
        <v>306</v>
      </c>
      <c r="V154" s="21">
        <f t="shared" ca="1" si="10"/>
        <v>406</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5">
      <c r="A155" s="70">
        <f t="shared" si="5"/>
        <v>7</v>
      </c>
      <c r="B155" s="70"/>
      <c r="C155" s="63" t="s">
        <v>97</v>
      </c>
      <c r="D155" s="63" t="s">
        <v>287</v>
      </c>
      <c r="E155" s="61">
        <f>(59.6)*10.764</f>
        <v>641.53440000000001</v>
      </c>
      <c r="F155" s="61">
        <f>(2.6)*10.764</f>
        <v>27.9864</v>
      </c>
      <c r="G155" s="61">
        <v>0</v>
      </c>
      <c r="H155" s="61">
        <f t="shared" si="8"/>
        <v>669.52080000000001</v>
      </c>
      <c r="I155" s="1"/>
      <c r="J155" s="1"/>
      <c r="K155" s="1"/>
      <c r="L155" s="1"/>
      <c r="M155" s="1"/>
      <c r="N155" s="1"/>
      <c r="O155" s="1"/>
      <c r="P155" s="1"/>
      <c r="Q155" s="1"/>
      <c r="R155" s="1"/>
      <c r="S155" s="1"/>
      <c r="T155" s="21" t="str">
        <f t="shared" ca="1" si="4"/>
        <v>307 to 407</v>
      </c>
      <c r="U155" s="21">
        <f t="shared" ref="U155:V155" ca="1" si="11">U154+1</f>
        <v>307</v>
      </c>
      <c r="V155" s="21">
        <f t="shared" ca="1" si="11"/>
        <v>407</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5">
      <c r="A156" s="70">
        <f t="shared" si="5"/>
        <v>8</v>
      </c>
      <c r="B156" s="70"/>
      <c r="C156" s="63" t="s">
        <v>97</v>
      </c>
      <c r="D156" s="63" t="s">
        <v>286</v>
      </c>
      <c r="E156" s="61">
        <f>(74.3)*10.764</f>
        <v>799.76519999999994</v>
      </c>
      <c r="F156" s="61">
        <f>(2.79)*10.764</f>
        <v>30.031559999999999</v>
      </c>
      <c r="G156" s="61">
        <v>0</v>
      </c>
      <c r="H156" s="61">
        <f t="shared" si="8"/>
        <v>829.79675999999995</v>
      </c>
      <c r="I156" s="1"/>
      <c r="J156" s="1"/>
      <c r="K156" s="1"/>
      <c r="L156" s="1"/>
      <c r="M156" s="1"/>
      <c r="N156" s="1"/>
      <c r="O156" s="1"/>
      <c r="P156" s="1"/>
      <c r="Q156" s="1"/>
      <c r="R156" s="1"/>
      <c r="S156" s="1"/>
      <c r="T156" s="21" t="str">
        <f t="shared" ca="1" si="4"/>
        <v>308 to 408</v>
      </c>
      <c r="U156" s="21">
        <f t="shared" ref="U156:V156" ca="1" si="12">U155+1</f>
        <v>308</v>
      </c>
      <c r="V156" s="21">
        <f t="shared" ca="1" si="12"/>
        <v>408</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2.5" customHeight="1" x14ac:dyDescent="0.35">
      <c r="A157" s="80" t="s">
        <v>323</v>
      </c>
      <c r="B157" s="81"/>
      <c r="C157" s="81"/>
      <c r="D157" s="81"/>
      <c r="E157" s="81"/>
      <c r="F157" s="81"/>
      <c r="G157" s="81"/>
      <c r="H157" s="82"/>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5">
      <c r="A158" s="70">
        <v>1</v>
      </c>
      <c r="B158" s="70"/>
      <c r="C158" s="86" t="s">
        <v>288</v>
      </c>
      <c r="D158" s="87"/>
      <c r="E158" s="87"/>
      <c r="F158" s="87"/>
      <c r="G158" s="87"/>
      <c r="H158" s="88"/>
      <c r="I158" s="1"/>
      <c r="J158" s="1"/>
      <c r="K158" s="1"/>
      <c r="L158" s="1"/>
      <c r="M158" s="1"/>
      <c r="N158" s="1"/>
      <c r="O158" s="1"/>
      <c r="P158" s="1"/>
      <c r="Q158" s="1"/>
      <c r="R158" s="1"/>
      <c r="S158" s="1"/>
      <c r="T158" s="21" t="e">
        <f ca="1">U158&amp;""&amp;" to "&amp;""&amp;V158</f>
        <v>#REF!</v>
      </c>
      <c r="U158" s="21" t="e">
        <f ca="1">(SUMPRODUCT(MID(0&amp;(LEFT(A157,SUM(LEN(A157)-LEN(SUBSTITUTE(A157,{"0","1","2","3"},""))))), LARGE(INDEX(ISNUMBER(--MID((LEFT(A157,SUM(LEN(A157)-LEN(SUBSTITUTE(A157,{"0","1","2","3"},""))))), ROW(INDIRECT("1:"&amp;LEN((LEFT(A157,SUM(LEN(A157)-LEN(SUBSTITUTE(A157,{"0","1","2","3"},"")))))))), 1)) * ROW(INDIRECT("1:"&amp;LEN((LEFT(A157,SUM(LEN(A157)-LEN(SUBSTITUTE(A157,{"0","1","2","3"},"")))))))), 0), ROW(INDIRECT("1:"&amp;LEN((LEFT(A157,SUM(LEN(A157)-LEN(SUBSTITUTE(A157,{"0","1","2","3"},"")))))))))+1, 1) * 10^ROW(INDIRECT("1:"&amp;LEN((LEFT(A157,SUM(LEN(A157)-LEN(SUBSTITUTE(A157,{"0","1","2","3"},""))))))))/10))*100+1</f>
        <v>#REF!</v>
      </c>
      <c r="V158" s="21">
        <f ca="1">(SUMPRODUCT(MID(0&amp;(--TRIM(RIGHT(SUBSTITUTE(LEFT(A157,_xlfn.AGGREGATE(16,6,FIND({0,1,2,3,4,5,6,7,8,9},A157,ROW(INDIRECT("1:"&amp;LEN(A157)))),1)),"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501</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5">
      <c r="A159" s="70">
        <f>A158+1</f>
        <v>2</v>
      </c>
      <c r="B159" s="70"/>
      <c r="C159" s="89"/>
      <c r="D159" s="90"/>
      <c r="E159" s="90"/>
      <c r="F159" s="90"/>
      <c r="G159" s="90"/>
      <c r="H159" s="91"/>
      <c r="I159" s="1"/>
      <c r="J159" s="1"/>
      <c r="K159" s="1"/>
      <c r="L159" s="1"/>
      <c r="M159" s="1"/>
      <c r="N159" s="1"/>
      <c r="O159" s="1"/>
      <c r="P159" s="1"/>
      <c r="Q159" s="1"/>
      <c r="R159" s="1"/>
      <c r="S159" s="1"/>
      <c r="T159" s="21" t="e">
        <f t="shared" ref="T159:T165" ca="1" si="13">U159&amp;""&amp;" to "&amp;""&amp;V159</f>
        <v>#REF!</v>
      </c>
      <c r="U159" s="21" t="e">
        <f ca="1">U158+1</f>
        <v>#REF!</v>
      </c>
      <c r="V159" s="21">
        <f ca="1">V158+1</f>
        <v>502</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5">
      <c r="A160" s="70">
        <f t="shared" ref="A160:A165" si="14">A159+1</f>
        <v>3</v>
      </c>
      <c r="B160" s="70"/>
      <c r="C160" s="89"/>
      <c r="D160" s="90"/>
      <c r="E160" s="90"/>
      <c r="F160" s="90"/>
      <c r="G160" s="90"/>
      <c r="H160" s="91"/>
      <c r="I160" s="1"/>
      <c r="J160" s="1"/>
      <c r="K160" s="1"/>
      <c r="L160" s="1"/>
      <c r="M160" s="1"/>
      <c r="N160" s="1"/>
      <c r="O160" s="1"/>
      <c r="P160" s="1"/>
      <c r="Q160" s="1"/>
      <c r="R160" s="1"/>
      <c r="S160" s="1"/>
      <c r="T160" s="21" t="e">
        <f t="shared" ca="1" si="13"/>
        <v>#REF!</v>
      </c>
      <c r="U160" s="21" t="e">
        <f t="shared" ref="U160:V160" ca="1" si="15">U159+1</f>
        <v>#REF!</v>
      </c>
      <c r="V160" s="21">
        <f t="shared" ca="1" si="15"/>
        <v>503</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5">
      <c r="A161" s="70">
        <f t="shared" si="14"/>
        <v>4</v>
      </c>
      <c r="B161" s="70"/>
      <c r="C161" s="92"/>
      <c r="D161" s="93"/>
      <c r="E161" s="93"/>
      <c r="F161" s="93"/>
      <c r="G161" s="93"/>
      <c r="H161" s="94"/>
      <c r="I161" s="1"/>
      <c r="J161" s="1"/>
      <c r="K161" s="1"/>
      <c r="L161" s="1"/>
      <c r="M161" s="1"/>
      <c r="N161" s="1"/>
      <c r="O161" s="1"/>
      <c r="P161" s="1"/>
      <c r="Q161" s="1"/>
      <c r="R161" s="1"/>
      <c r="S161" s="1"/>
      <c r="T161" s="21" t="e">
        <f t="shared" ca="1" si="13"/>
        <v>#REF!</v>
      </c>
      <c r="U161" s="21" t="e">
        <f t="shared" ref="U161:V161" ca="1" si="16">U160+1</f>
        <v>#REF!</v>
      </c>
      <c r="V161" s="21">
        <f t="shared" ca="1" si="16"/>
        <v>504</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5">
      <c r="A162" s="70">
        <f t="shared" si="14"/>
        <v>5</v>
      </c>
      <c r="B162" s="70"/>
      <c r="C162" s="63" t="s">
        <v>97</v>
      </c>
      <c r="D162" s="63" t="s">
        <v>286</v>
      </c>
      <c r="E162" s="61">
        <f>(74.3)*10.764</f>
        <v>799.76519999999994</v>
      </c>
      <c r="F162" s="61">
        <f>(2.79)*10.764</f>
        <v>30.031559999999999</v>
      </c>
      <c r="G162" s="61">
        <v>0</v>
      </c>
      <c r="H162" s="61">
        <f t="shared" ref="H162:H165" si="17">E162+F162+(IF(G162&lt;101,G162,IF(G162&lt;201,G162/2,IF(G162&lt;=301,G162/3,G162/4))))</f>
        <v>829.79675999999995</v>
      </c>
      <c r="I162" s="1"/>
      <c r="J162" s="1"/>
      <c r="K162" s="1"/>
      <c r="L162" s="1"/>
      <c r="M162" s="1"/>
      <c r="N162" s="1"/>
      <c r="O162" s="1"/>
      <c r="P162" s="1"/>
      <c r="Q162" s="1"/>
      <c r="R162" s="1"/>
      <c r="S162" s="1"/>
      <c r="T162" s="21" t="e">
        <f t="shared" ca="1" si="13"/>
        <v>#REF!</v>
      </c>
      <c r="U162" s="21" t="e">
        <f t="shared" ref="U162:V162" ca="1" si="18">U161+1</f>
        <v>#REF!</v>
      </c>
      <c r="V162" s="21">
        <f t="shared" ca="1" si="18"/>
        <v>505</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5">
      <c r="A163" s="70">
        <f t="shared" si="14"/>
        <v>6</v>
      </c>
      <c r="B163" s="70"/>
      <c r="C163" s="63" t="s">
        <v>97</v>
      </c>
      <c r="D163" s="63" t="s">
        <v>287</v>
      </c>
      <c r="E163" s="61">
        <f>(59.6)*10.764</f>
        <v>641.53440000000001</v>
      </c>
      <c r="F163" s="61">
        <f>(2.6)*10.764</f>
        <v>27.9864</v>
      </c>
      <c r="G163" s="61">
        <v>0</v>
      </c>
      <c r="H163" s="61">
        <f t="shared" si="17"/>
        <v>669.52080000000001</v>
      </c>
      <c r="I163" s="1"/>
      <c r="J163" s="1"/>
      <c r="K163" s="1"/>
      <c r="L163" s="1"/>
      <c r="M163" s="1"/>
      <c r="N163" s="1"/>
      <c r="O163" s="1"/>
      <c r="P163" s="1"/>
      <c r="Q163" s="1"/>
      <c r="R163" s="1"/>
      <c r="S163" s="1"/>
      <c r="T163" s="21" t="e">
        <f t="shared" ca="1" si="13"/>
        <v>#REF!</v>
      </c>
      <c r="U163" s="21" t="e">
        <f t="shared" ref="U163:V163" ca="1" si="19">U162+1</f>
        <v>#REF!</v>
      </c>
      <c r="V163" s="21">
        <f t="shared" ca="1" si="19"/>
        <v>506</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5">
      <c r="A164" s="70">
        <f t="shared" si="14"/>
        <v>7</v>
      </c>
      <c r="B164" s="70"/>
      <c r="C164" s="63" t="s">
        <v>97</v>
      </c>
      <c r="D164" s="63" t="s">
        <v>287</v>
      </c>
      <c r="E164" s="61">
        <f>(59.6)*10.764</f>
        <v>641.53440000000001</v>
      </c>
      <c r="F164" s="61">
        <f>(2.6)*10.764</f>
        <v>27.9864</v>
      </c>
      <c r="G164" s="61">
        <v>0</v>
      </c>
      <c r="H164" s="61">
        <f t="shared" si="17"/>
        <v>669.52080000000001</v>
      </c>
      <c r="I164" s="1"/>
      <c r="J164" s="1"/>
      <c r="K164" s="1"/>
      <c r="L164" s="1"/>
      <c r="M164" s="1"/>
      <c r="N164" s="1"/>
      <c r="O164" s="1"/>
      <c r="P164" s="1"/>
      <c r="Q164" s="1"/>
      <c r="R164" s="1"/>
      <c r="S164" s="1"/>
      <c r="T164" s="21" t="e">
        <f t="shared" ca="1" si="13"/>
        <v>#REF!</v>
      </c>
      <c r="U164" s="21" t="e">
        <f t="shared" ref="U164:V164" ca="1" si="20">U163+1</f>
        <v>#REF!</v>
      </c>
      <c r="V164" s="21">
        <f t="shared" ca="1" si="20"/>
        <v>507</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5">
      <c r="A165" s="70">
        <f t="shared" si="14"/>
        <v>8</v>
      </c>
      <c r="B165" s="70"/>
      <c r="C165" s="63" t="s">
        <v>97</v>
      </c>
      <c r="D165" s="63" t="s">
        <v>286</v>
      </c>
      <c r="E165" s="61">
        <f>(74.3)*10.764</f>
        <v>799.76519999999994</v>
      </c>
      <c r="F165" s="61">
        <f>(2.79)*10.764</f>
        <v>30.031559999999999</v>
      </c>
      <c r="G165" s="61">
        <v>0</v>
      </c>
      <c r="H165" s="61">
        <f t="shared" si="17"/>
        <v>829.79675999999995</v>
      </c>
      <c r="I165" s="1"/>
      <c r="J165" s="1"/>
      <c r="K165" s="1"/>
      <c r="L165" s="1"/>
      <c r="M165" s="1"/>
      <c r="N165" s="1"/>
      <c r="O165" s="1"/>
      <c r="P165" s="1"/>
      <c r="Q165" s="1"/>
      <c r="R165" s="1"/>
      <c r="S165" s="1"/>
      <c r="T165" s="21" t="e">
        <f t="shared" ca="1" si="13"/>
        <v>#REF!</v>
      </c>
      <c r="U165" s="21" t="e">
        <f t="shared" ref="U165:V165" ca="1" si="21">U164+1</f>
        <v>#REF!</v>
      </c>
      <c r="V165" s="21">
        <f t="shared" ca="1" si="21"/>
        <v>508</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5" x14ac:dyDescent="0.35">
      <c r="A166" s="95" t="s">
        <v>325</v>
      </c>
      <c r="B166" s="96"/>
      <c r="C166" s="96"/>
      <c r="D166" s="96"/>
      <c r="E166" s="96"/>
      <c r="F166" s="96"/>
      <c r="G166" s="96"/>
      <c r="H166" s="9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5" x14ac:dyDescent="0.35">
      <c r="A167" s="70">
        <v>1</v>
      </c>
      <c r="B167" s="70"/>
      <c r="C167" s="86" t="s">
        <v>326</v>
      </c>
      <c r="D167" s="87"/>
      <c r="E167" s="87"/>
      <c r="F167" s="87"/>
      <c r="G167" s="87"/>
      <c r="H167" s="88"/>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5" x14ac:dyDescent="0.35">
      <c r="A168" s="98">
        <f>A167+1</f>
        <v>2</v>
      </c>
      <c r="B168" s="99"/>
      <c r="C168" s="89"/>
      <c r="D168" s="90"/>
      <c r="E168" s="90"/>
      <c r="F168" s="90"/>
      <c r="G168" s="90"/>
      <c r="H168" s="9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5" x14ac:dyDescent="0.35">
      <c r="A169" s="98">
        <f t="shared" ref="A169:A174" si="22">A168+1</f>
        <v>3</v>
      </c>
      <c r="B169" s="99"/>
      <c r="C169" s="89"/>
      <c r="D169" s="90"/>
      <c r="E169" s="90"/>
      <c r="F169" s="90"/>
      <c r="G169" s="90"/>
      <c r="H169" s="9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5">
      <c r="A170" s="98">
        <f t="shared" si="22"/>
        <v>4</v>
      </c>
      <c r="B170" s="99"/>
      <c r="C170" s="92"/>
      <c r="D170" s="93"/>
      <c r="E170" s="93"/>
      <c r="F170" s="93"/>
      <c r="G170" s="93"/>
      <c r="H170" s="9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35">
      <c r="A171" s="98">
        <f t="shared" si="22"/>
        <v>5</v>
      </c>
      <c r="B171" s="99"/>
      <c r="C171" s="52" t="s">
        <v>97</v>
      </c>
      <c r="D171" s="52" t="s">
        <v>286</v>
      </c>
      <c r="E171" s="61">
        <f>(74.3)*10.764</f>
        <v>799.76519999999994</v>
      </c>
      <c r="F171" s="61">
        <f>(2.79)*10.764</f>
        <v>30.031559999999999</v>
      </c>
      <c r="G171" s="5">
        <v>0</v>
      </c>
      <c r="H171" s="5">
        <f t="shared" ref="H171:H174" si="23">E171+F171+(IF(G171&lt;101,G171,IF(G171&lt;201,G171/2,IF(G171&lt;=301,G171/3,G171/4))))</f>
        <v>829.79675999999995</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5">
      <c r="A172" s="98">
        <f t="shared" si="22"/>
        <v>6</v>
      </c>
      <c r="B172" s="99"/>
      <c r="C172" s="52" t="s">
        <v>97</v>
      </c>
      <c r="D172" s="52" t="s">
        <v>287</v>
      </c>
      <c r="E172" s="61">
        <f>(59.6)*10.764</f>
        <v>641.53440000000001</v>
      </c>
      <c r="F172" s="61">
        <f>(2.6)*10.764</f>
        <v>27.9864</v>
      </c>
      <c r="G172" s="5">
        <v>0</v>
      </c>
      <c r="H172" s="5">
        <f t="shared" si="23"/>
        <v>669.52080000000001</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35">
      <c r="A173" s="98">
        <f t="shared" si="22"/>
        <v>7</v>
      </c>
      <c r="B173" s="99"/>
      <c r="C173" s="52" t="s">
        <v>97</v>
      </c>
      <c r="D173" s="52" t="s">
        <v>287</v>
      </c>
      <c r="E173" s="61">
        <f>(59.6)*10.764</f>
        <v>641.53440000000001</v>
      </c>
      <c r="F173" s="61">
        <f>(2.6)*10.764</f>
        <v>27.9864</v>
      </c>
      <c r="G173" s="5">
        <v>0</v>
      </c>
      <c r="H173" s="5">
        <f t="shared" si="23"/>
        <v>669.52080000000001</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35">
      <c r="A174" s="98">
        <f t="shared" si="22"/>
        <v>8</v>
      </c>
      <c r="B174" s="99"/>
      <c r="C174" s="52" t="s">
        <v>97</v>
      </c>
      <c r="D174" s="52" t="s">
        <v>286</v>
      </c>
      <c r="E174" s="61">
        <f>(74.3)*10.764</f>
        <v>799.76519999999994</v>
      </c>
      <c r="F174" s="61">
        <f>(2.79)*10.764</f>
        <v>30.031559999999999</v>
      </c>
      <c r="G174" s="5">
        <v>0</v>
      </c>
      <c r="H174" s="5">
        <f t="shared" si="23"/>
        <v>829.79675999999995</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5" x14ac:dyDescent="0.35">
      <c r="A175" s="95" t="s">
        <v>289</v>
      </c>
      <c r="B175" s="96"/>
      <c r="C175" s="96"/>
      <c r="D175" s="96"/>
      <c r="E175" s="96"/>
      <c r="F175" s="96"/>
      <c r="G175" s="96"/>
      <c r="H175" s="9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5">
      <c r="A176" s="70">
        <v>1</v>
      </c>
      <c r="B176" s="70"/>
      <c r="C176" s="86" t="s">
        <v>327</v>
      </c>
      <c r="D176" s="87"/>
      <c r="E176" s="87"/>
      <c r="F176" s="87"/>
      <c r="G176" s="87"/>
      <c r="H176" s="88"/>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5" x14ac:dyDescent="0.35">
      <c r="A177" s="98">
        <f>A176+1</f>
        <v>2</v>
      </c>
      <c r="B177" s="99"/>
      <c r="C177" s="89"/>
      <c r="D177" s="90"/>
      <c r="E177" s="90"/>
      <c r="F177" s="90"/>
      <c r="G177" s="90"/>
      <c r="H177" s="9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5" x14ac:dyDescent="0.35">
      <c r="A178" s="98">
        <f t="shared" ref="A178:A183" si="24">A177+1</f>
        <v>3</v>
      </c>
      <c r="B178" s="99"/>
      <c r="C178" s="89"/>
      <c r="D178" s="90"/>
      <c r="E178" s="90"/>
      <c r="F178" s="90"/>
      <c r="G178" s="90"/>
      <c r="H178" s="9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35">
      <c r="A179" s="98">
        <f t="shared" si="24"/>
        <v>4</v>
      </c>
      <c r="B179" s="99"/>
      <c r="C179" s="92"/>
      <c r="D179" s="93"/>
      <c r="E179" s="93"/>
      <c r="F179" s="93"/>
      <c r="G179" s="93"/>
      <c r="H179" s="9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35">
      <c r="A180" s="98">
        <f t="shared" si="24"/>
        <v>5</v>
      </c>
      <c r="B180" s="99"/>
      <c r="C180" s="52" t="s">
        <v>97</v>
      </c>
      <c r="D180" s="52" t="s">
        <v>286</v>
      </c>
      <c r="E180" s="61">
        <f>(74.3)*10.764</f>
        <v>799.76519999999994</v>
      </c>
      <c r="F180" s="61">
        <f>(2.79)*10.764</f>
        <v>30.031559999999999</v>
      </c>
      <c r="G180" s="5">
        <v>0</v>
      </c>
      <c r="H180" s="5">
        <f t="shared" ref="H180:H183" si="25">E180+F180+(IF(G180&lt;101,G180,IF(G180&lt;201,G180/2,IF(G180&lt;=301,G180/3,G180/4))))</f>
        <v>829.79675999999995</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35">
      <c r="A181" s="98">
        <f t="shared" si="24"/>
        <v>6</v>
      </c>
      <c r="B181" s="99"/>
      <c r="C181" s="52" t="s">
        <v>97</v>
      </c>
      <c r="D181" s="52" t="s">
        <v>287</v>
      </c>
      <c r="E181" s="61">
        <f>(59.6)*10.764</f>
        <v>641.53440000000001</v>
      </c>
      <c r="F181" s="61">
        <f>(2.6)*10.764</f>
        <v>27.9864</v>
      </c>
      <c r="G181" s="5">
        <v>0</v>
      </c>
      <c r="H181" s="5">
        <f t="shared" si="25"/>
        <v>669.52080000000001</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35">
      <c r="A182" s="98">
        <f t="shared" si="24"/>
        <v>7</v>
      </c>
      <c r="B182" s="99"/>
      <c r="C182" s="52" t="s">
        <v>97</v>
      </c>
      <c r="D182" s="52" t="s">
        <v>287</v>
      </c>
      <c r="E182" s="61">
        <f>(59.6)*10.764</f>
        <v>641.53440000000001</v>
      </c>
      <c r="F182" s="61">
        <f>(2.6)*10.764</f>
        <v>27.9864</v>
      </c>
      <c r="G182" s="5">
        <v>0</v>
      </c>
      <c r="H182" s="5">
        <f t="shared" si="25"/>
        <v>669.52080000000001</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35">
      <c r="A183" s="98">
        <f t="shared" si="24"/>
        <v>8</v>
      </c>
      <c r="B183" s="99"/>
      <c r="C183" s="52" t="s">
        <v>97</v>
      </c>
      <c r="D183" s="52" t="s">
        <v>286</v>
      </c>
      <c r="E183" s="61">
        <f>(74.3)*10.764</f>
        <v>799.76519999999994</v>
      </c>
      <c r="F183" s="61">
        <f>(2.79)*10.764</f>
        <v>30.031559999999999</v>
      </c>
      <c r="G183" s="5">
        <v>0</v>
      </c>
      <c r="H183" s="5">
        <f t="shared" si="25"/>
        <v>829.79675999999995</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5" x14ac:dyDescent="0.35">
      <c r="A184" s="95" t="s">
        <v>291</v>
      </c>
      <c r="B184" s="96"/>
      <c r="C184" s="96"/>
      <c r="D184" s="96"/>
      <c r="E184" s="96"/>
      <c r="F184" s="96"/>
      <c r="G184" s="96"/>
      <c r="H184" s="97"/>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5">
      <c r="A185" s="70">
        <v>1</v>
      </c>
      <c r="B185" s="70"/>
      <c r="C185" s="178" t="s">
        <v>328</v>
      </c>
      <c r="D185" s="179"/>
      <c r="E185" s="179"/>
      <c r="F185" s="179"/>
      <c r="G185" s="179"/>
      <c r="H185" s="18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5" x14ac:dyDescent="0.35">
      <c r="A186" s="98">
        <f>A185+1</f>
        <v>2</v>
      </c>
      <c r="B186" s="99"/>
      <c r="C186" s="181"/>
      <c r="D186" s="182"/>
      <c r="E186" s="182"/>
      <c r="F186" s="182"/>
      <c r="G186" s="182"/>
      <c r="H186" s="18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5" x14ac:dyDescent="0.35">
      <c r="A187" s="98">
        <f t="shared" ref="A187:A192" si="26">A186+1</f>
        <v>3</v>
      </c>
      <c r="B187" s="99"/>
      <c r="C187" s="181"/>
      <c r="D187" s="182"/>
      <c r="E187" s="182"/>
      <c r="F187" s="182"/>
      <c r="G187" s="182"/>
      <c r="H187" s="18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5">
      <c r="A188" s="98">
        <f t="shared" si="26"/>
        <v>4</v>
      </c>
      <c r="B188" s="99"/>
      <c r="C188" s="184"/>
      <c r="D188" s="185"/>
      <c r="E188" s="185"/>
      <c r="F188" s="185"/>
      <c r="G188" s="185"/>
      <c r="H188" s="18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35">
      <c r="A189" s="98">
        <f t="shared" si="26"/>
        <v>5</v>
      </c>
      <c r="B189" s="99"/>
      <c r="C189" s="52" t="s">
        <v>97</v>
      </c>
      <c r="D189" s="52" t="s">
        <v>286</v>
      </c>
      <c r="E189" s="61">
        <f>(74.3)*10.764</f>
        <v>799.76519999999994</v>
      </c>
      <c r="F189" s="61">
        <f>(2.79)*10.764</f>
        <v>30.031559999999999</v>
      </c>
      <c r="G189" s="5">
        <v>0</v>
      </c>
      <c r="H189" s="5">
        <f t="shared" ref="H189:H192" si="27">E189+F189+(IF(G189&lt;101,G189,IF(G189&lt;201,G189/2,IF(G189&lt;=301,G189/3,G189/4))))</f>
        <v>829.79675999999995</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35">
      <c r="A190" s="98">
        <f t="shared" si="26"/>
        <v>6</v>
      </c>
      <c r="B190" s="99"/>
      <c r="C190" s="83" t="s">
        <v>292</v>
      </c>
      <c r="D190" s="84"/>
      <c r="E190" s="84"/>
      <c r="F190" s="84"/>
      <c r="G190" s="84"/>
      <c r="H190" s="8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35">
      <c r="A191" s="98">
        <f t="shared" si="26"/>
        <v>7</v>
      </c>
      <c r="B191" s="99"/>
      <c r="C191" s="63" t="s">
        <v>97</v>
      </c>
      <c r="D191" s="63" t="s">
        <v>287</v>
      </c>
      <c r="E191" s="61">
        <f>(59.6)*10.764</f>
        <v>641.53440000000001</v>
      </c>
      <c r="F191" s="61">
        <f>(2.6)*10.764</f>
        <v>27.9864</v>
      </c>
      <c r="G191" s="61">
        <v>0</v>
      </c>
      <c r="H191" s="61">
        <f t="shared" ref="H191" si="28">E191+F191+(IF(G191&lt;101,G191,IF(G191&lt;201,G191/2,IF(G191&lt;=301,G191/3,G191/4))))</f>
        <v>669.52080000000001</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35">
      <c r="A192" s="98">
        <f t="shared" si="26"/>
        <v>8</v>
      </c>
      <c r="B192" s="99"/>
      <c r="C192" s="52" t="s">
        <v>97</v>
      </c>
      <c r="D192" s="5" t="s">
        <v>286</v>
      </c>
      <c r="E192" s="61">
        <f>(74.3)*10.764</f>
        <v>799.76519999999994</v>
      </c>
      <c r="F192" s="61">
        <f>(2.79)*10.764</f>
        <v>30.031559999999999</v>
      </c>
      <c r="G192" s="5">
        <v>0</v>
      </c>
      <c r="H192" s="5">
        <f t="shared" si="27"/>
        <v>829.79675999999995</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5" x14ac:dyDescent="0.35">
      <c r="A193" s="80" t="s">
        <v>329</v>
      </c>
      <c r="B193" s="81"/>
      <c r="C193" s="81"/>
      <c r="D193" s="81"/>
      <c r="E193" s="81"/>
      <c r="F193" s="81"/>
      <c r="G193" s="81"/>
      <c r="H193" s="82"/>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35">
      <c r="A194" s="70">
        <v>1</v>
      </c>
      <c r="B194" s="70"/>
      <c r="C194" s="52" t="s">
        <v>97</v>
      </c>
      <c r="D194" s="5" t="s">
        <v>286</v>
      </c>
      <c r="E194" s="5">
        <f>(74.3)*10.764</f>
        <v>799.76519999999994</v>
      </c>
      <c r="F194" s="61">
        <f>(2.79)*10.764</f>
        <v>30.031559999999999</v>
      </c>
      <c r="G194" s="5">
        <v>0</v>
      </c>
      <c r="H194" s="5">
        <f>E194+F194+(IF(G194&lt;101,G194,IF(G194&lt;201,G194/2,IF(G194&lt;=301,G194/3,G194/4))))</f>
        <v>829.79675999999995</v>
      </c>
      <c r="I194" s="1"/>
      <c r="J194" s="1"/>
      <c r="K194" s="1"/>
      <c r="L194" s="1"/>
      <c r="M194" s="1"/>
      <c r="N194" s="1"/>
      <c r="O194" s="1"/>
      <c r="P194" s="1"/>
      <c r="Q194" s="1"/>
      <c r="R194" s="1"/>
      <c r="S194" s="1"/>
      <c r="T194" s="21" t="str">
        <f t="shared" ref="T194:T201" ca="1" si="29">U194&amp;""&amp;",..,"&amp;""&amp;V194</f>
        <v>912101,..,3601</v>
      </c>
      <c r="U194" s="21">
        <f ca="1">(SUMPRODUCT(MID(0&amp;(LEFT(A193,SUM(LEN(A193)-LEN(SUBSTITUTE(A193,{"0","1","2","3"},""))))), LARGE(INDEX(ISNUMBER(--MID((LEFT(A193,SUM(LEN(A193)-LEN(SUBSTITUTE(A193,{"0","1","2","3"},""))))), ROW(INDIRECT("1:"&amp;LEN((LEFT(A193,SUM(LEN(A193)-LEN(SUBSTITUTE(A193,{"0","1","2","3"},"")))))))), 1)) * ROW(INDIRECT("1:"&amp;LEN((LEFT(A193,SUM(LEN(A193)-LEN(SUBSTITUTE(A193,{"0","1","2","3"},"")))))))), 0), ROW(INDIRECT("1:"&amp;LEN((LEFT(A193,SUM(LEN(A193)-LEN(SUBSTITUTE(A193,{"0","1","2","3"},"")))))))))+1, 1) * 10^ROW(INDIRECT("1:"&amp;LEN((LEFT(A193,SUM(LEN(A193)-LEN(SUBSTITUTE(A193,{"0","1","2","3"},""))))))))/10))*100+1</f>
        <v>912101</v>
      </c>
      <c r="V194" s="21">
        <f ca="1">(SUMPRODUCT(MID(0&amp;(--TRIM(RIGHT(SUBSTITUTE(LEFT(A193,_xlfn.AGGREGATE(16,6,FIND({0,1,2,3,4,5,6,7,8,9},A193,ROW(INDIRECT("1:"&amp;LEN(A193)))),1)),"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3601</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35">
      <c r="A195" s="70">
        <f>A194+1</f>
        <v>2</v>
      </c>
      <c r="B195" s="70"/>
      <c r="C195" s="52" t="s">
        <v>97</v>
      </c>
      <c r="D195" s="5" t="s">
        <v>287</v>
      </c>
      <c r="E195" s="5">
        <f>(59.6)*10.764</f>
        <v>641.53440000000001</v>
      </c>
      <c r="F195" s="61">
        <f t="shared" ref="F195:F196" si="30">(2.6)*10.764</f>
        <v>27.9864</v>
      </c>
      <c r="G195" s="5">
        <v>0</v>
      </c>
      <c r="H195" s="5">
        <f t="shared" ref="H195:H201" si="31">E195+F195+(IF(G195&lt;101,G195,IF(G195&lt;201,G195/2,IF(G195&lt;=301,G195/3,G195/4))))</f>
        <v>669.52080000000001</v>
      </c>
      <c r="I195" s="1"/>
      <c r="J195" s="1"/>
      <c r="K195" s="1"/>
      <c r="L195" s="1"/>
      <c r="M195" s="1"/>
      <c r="N195" s="1"/>
      <c r="O195" s="1"/>
      <c r="P195" s="1"/>
      <c r="Q195" s="1"/>
      <c r="R195" s="1"/>
      <c r="S195" s="1"/>
      <c r="T195" s="21" t="str">
        <f t="shared" ca="1" si="29"/>
        <v>912102,..,3602</v>
      </c>
      <c r="U195" s="21">
        <f ca="1">U194+1</f>
        <v>912102</v>
      </c>
      <c r="V195" s="21">
        <f ca="1">V194+1</f>
        <v>3602</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35">
      <c r="A196" s="70">
        <f t="shared" ref="A196:A201" si="32">A195+1</f>
        <v>3</v>
      </c>
      <c r="B196" s="70"/>
      <c r="C196" s="52" t="s">
        <v>97</v>
      </c>
      <c r="D196" s="5" t="s">
        <v>287</v>
      </c>
      <c r="E196" s="5">
        <f>(59.6)*10.764</f>
        <v>641.53440000000001</v>
      </c>
      <c r="F196" s="61">
        <f t="shared" si="30"/>
        <v>27.9864</v>
      </c>
      <c r="G196" s="5">
        <v>0</v>
      </c>
      <c r="H196" s="5">
        <f t="shared" si="31"/>
        <v>669.52080000000001</v>
      </c>
      <c r="I196" s="1"/>
      <c r="J196" s="1"/>
      <c r="K196" s="1"/>
      <c r="L196" s="1"/>
      <c r="M196" s="1"/>
      <c r="N196" s="1"/>
      <c r="O196" s="1"/>
      <c r="P196" s="1"/>
      <c r="Q196" s="1"/>
      <c r="R196" s="1"/>
      <c r="S196" s="1"/>
      <c r="T196" s="21" t="str">
        <f t="shared" ca="1" si="29"/>
        <v>912103,..,3603</v>
      </c>
      <c r="U196" s="21">
        <f t="shared" ref="U196:V201" ca="1" si="33">U195+1</f>
        <v>912103</v>
      </c>
      <c r="V196" s="21">
        <f t="shared" ca="1" si="33"/>
        <v>3603</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35">
      <c r="A197" s="70">
        <f t="shared" si="32"/>
        <v>4</v>
      </c>
      <c r="B197" s="70"/>
      <c r="C197" s="52" t="s">
        <v>97</v>
      </c>
      <c r="D197" s="5" t="s">
        <v>286</v>
      </c>
      <c r="E197" s="61">
        <f t="shared" ref="E197:E198" si="34">(74.3)*10.764</f>
        <v>799.76519999999994</v>
      </c>
      <c r="F197" s="61">
        <f t="shared" ref="F197:F198" si="35">(2.79)*10.764</f>
        <v>30.031559999999999</v>
      </c>
      <c r="G197" s="5">
        <v>0</v>
      </c>
      <c r="H197" s="5">
        <f t="shared" si="31"/>
        <v>829.79675999999995</v>
      </c>
      <c r="I197" s="1"/>
      <c r="J197" s="1"/>
      <c r="K197" s="1"/>
      <c r="L197" s="1"/>
      <c r="M197" s="1"/>
      <c r="N197" s="1"/>
      <c r="O197" s="1"/>
      <c r="P197" s="1"/>
      <c r="Q197" s="1"/>
      <c r="R197" s="1"/>
      <c r="S197" s="1"/>
      <c r="T197" s="21" t="str">
        <f t="shared" ca="1" si="29"/>
        <v>912104,..,3604</v>
      </c>
      <c r="U197" s="21">
        <f t="shared" ca="1" si="33"/>
        <v>912104</v>
      </c>
      <c r="V197" s="21">
        <f t="shared" ca="1" si="33"/>
        <v>3604</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35">
      <c r="A198" s="70">
        <f t="shared" si="32"/>
        <v>5</v>
      </c>
      <c r="B198" s="70"/>
      <c r="C198" s="52" t="s">
        <v>97</v>
      </c>
      <c r="D198" s="52" t="s">
        <v>286</v>
      </c>
      <c r="E198" s="61">
        <f t="shared" si="34"/>
        <v>799.76519999999994</v>
      </c>
      <c r="F198" s="61">
        <f t="shared" si="35"/>
        <v>30.031559999999999</v>
      </c>
      <c r="G198" s="5">
        <v>0</v>
      </c>
      <c r="H198" s="5">
        <f t="shared" si="31"/>
        <v>829.79675999999995</v>
      </c>
      <c r="I198" s="1"/>
      <c r="J198" s="1"/>
      <c r="K198" s="1"/>
      <c r="L198" s="1"/>
      <c r="M198" s="1"/>
      <c r="N198" s="1"/>
      <c r="O198" s="1"/>
      <c r="P198" s="1"/>
      <c r="Q198" s="1"/>
      <c r="R198" s="1"/>
      <c r="S198" s="1"/>
      <c r="T198" s="21" t="str">
        <f t="shared" ca="1" si="29"/>
        <v>912105,..,3605</v>
      </c>
      <c r="U198" s="21">
        <f t="shared" ca="1" si="33"/>
        <v>912105</v>
      </c>
      <c r="V198" s="21">
        <f t="shared" ca="1" si="33"/>
        <v>3605</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35">
      <c r="A199" s="70">
        <f t="shared" si="32"/>
        <v>6</v>
      </c>
      <c r="B199" s="70"/>
      <c r="C199" s="52" t="s">
        <v>97</v>
      </c>
      <c r="D199" s="52" t="s">
        <v>287</v>
      </c>
      <c r="E199" s="61">
        <f t="shared" ref="E199:E200" si="36">(59.6)*10.764</f>
        <v>641.53440000000001</v>
      </c>
      <c r="F199" s="61">
        <f t="shared" ref="F199:F200" si="37">(2.6)*10.764</f>
        <v>27.9864</v>
      </c>
      <c r="G199" s="5">
        <v>0</v>
      </c>
      <c r="H199" s="5">
        <f t="shared" si="31"/>
        <v>669.52080000000001</v>
      </c>
      <c r="I199" s="1"/>
      <c r="J199" s="1"/>
      <c r="K199" s="1"/>
      <c r="L199" s="1"/>
      <c r="M199" s="1"/>
      <c r="N199" s="1"/>
      <c r="O199" s="1"/>
      <c r="P199" s="1"/>
      <c r="Q199" s="1"/>
      <c r="R199" s="1"/>
      <c r="S199" s="1"/>
      <c r="T199" s="21" t="str">
        <f t="shared" ca="1" si="29"/>
        <v>912106,..,3606</v>
      </c>
      <c r="U199" s="21">
        <f t="shared" ca="1" si="33"/>
        <v>912106</v>
      </c>
      <c r="V199" s="21">
        <f t="shared" ca="1" si="33"/>
        <v>3606</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35">
      <c r="A200" s="70">
        <f t="shared" si="32"/>
        <v>7</v>
      </c>
      <c r="B200" s="70"/>
      <c r="C200" s="52" t="s">
        <v>97</v>
      </c>
      <c r="D200" s="52" t="s">
        <v>287</v>
      </c>
      <c r="E200" s="61">
        <f t="shared" si="36"/>
        <v>641.53440000000001</v>
      </c>
      <c r="F200" s="61">
        <f t="shared" si="37"/>
        <v>27.9864</v>
      </c>
      <c r="G200" s="5">
        <v>0</v>
      </c>
      <c r="H200" s="5">
        <f t="shared" si="31"/>
        <v>669.52080000000001</v>
      </c>
      <c r="I200" s="1"/>
      <c r="J200" s="1"/>
      <c r="K200" s="1"/>
      <c r="L200" s="1"/>
      <c r="M200" s="1"/>
      <c r="N200" s="1"/>
      <c r="O200" s="1"/>
      <c r="P200" s="1"/>
      <c r="Q200" s="1"/>
      <c r="R200" s="1"/>
      <c r="S200" s="1"/>
      <c r="T200" s="21" t="str">
        <f t="shared" ca="1" si="29"/>
        <v>912107,..,3607</v>
      </c>
      <c r="U200" s="21">
        <f t="shared" ca="1" si="33"/>
        <v>912107</v>
      </c>
      <c r="V200" s="21">
        <f t="shared" ca="1" si="33"/>
        <v>3607</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35">
      <c r="A201" s="70">
        <f t="shared" si="32"/>
        <v>8</v>
      </c>
      <c r="B201" s="70"/>
      <c r="C201" s="52" t="s">
        <v>97</v>
      </c>
      <c r="D201" s="52" t="s">
        <v>286</v>
      </c>
      <c r="E201" s="61">
        <f>(74.3)*10.764</f>
        <v>799.76519999999994</v>
      </c>
      <c r="F201" s="61">
        <f>(2.79)*10.764</f>
        <v>30.031559999999999</v>
      </c>
      <c r="G201" s="5">
        <v>0</v>
      </c>
      <c r="H201" s="5">
        <f t="shared" si="31"/>
        <v>829.79675999999995</v>
      </c>
      <c r="I201" s="1"/>
      <c r="J201" s="1"/>
      <c r="K201" s="1"/>
      <c r="L201" s="1"/>
      <c r="M201" s="1"/>
      <c r="N201" s="1"/>
      <c r="O201" s="1"/>
      <c r="P201" s="1"/>
      <c r="Q201" s="1"/>
      <c r="R201" s="1"/>
      <c r="S201" s="1"/>
      <c r="T201" s="21" t="str">
        <f t="shared" ca="1" si="29"/>
        <v>912108,..,3608</v>
      </c>
      <c r="U201" s="21">
        <f t="shared" ca="1" si="33"/>
        <v>912108</v>
      </c>
      <c r="V201" s="21">
        <f t="shared" ca="1" si="33"/>
        <v>3608</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5" x14ac:dyDescent="0.35">
      <c r="A202" s="80" t="s">
        <v>330</v>
      </c>
      <c r="B202" s="81"/>
      <c r="C202" s="81"/>
      <c r="D202" s="81"/>
      <c r="E202" s="81"/>
      <c r="F202" s="81"/>
      <c r="G202" s="81"/>
      <c r="H202" s="8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35">
      <c r="A203" s="70">
        <v>1</v>
      </c>
      <c r="B203" s="70"/>
      <c r="C203" s="63" t="s">
        <v>97</v>
      </c>
      <c r="D203" s="61" t="s">
        <v>286</v>
      </c>
      <c r="E203" s="61">
        <f>(74.3)*10.764</f>
        <v>799.76519999999994</v>
      </c>
      <c r="F203" s="61">
        <f>(2.79)*10.764</f>
        <v>30.031559999999999</v>
      </c>
      <c r="G203" s="61">
        <f>(3.2*1.2+3.05*1.6+1.45*2.7+3*1.2)*10.764</f>
        <v>174.75353999999999</v>
      </c>
      <c r="H203" s="61">
        <f>E203+F203+(IF(G203&lt;101,G203,IF(G203&lt;201,G203/2,IF(G203&lt;=301,G203/3,G203/4))))</f>
        <v>917.17352999999991</v>
      </c>
      <c r="I203" s="1"/>
      <c r="J203" s="1"/>
      <c r="K203" s="1"/>
      <c r="L203" s="1"/>
      <c r="M203" s="1"/>
      <c r="N203" s="1"/>
      <c r="O203" s="1"/>
      <c r="P203" s="1"/>
      <c r="Q203" s="1"/>
      <c r="R203" s="1"/>
      <c r="S203" s="1"/>
      <c r="T203" s="21" t="str">
        <f t="shared" ref="T203:T210" ca="1" si="38">U203&amp;""&amp;",..,"&amp;""&amp;V203</f>
        <v>2101,..,2101</v>
      </c>
      <c r="U203" s="21">
        <f ca="1">(SUMPRODUCT(MID(0&amp;(LEFT(A202,SUM(LEN(A202)-LEN(SUBSTITUTE(A202,{"0","1","2","3"},""))))), LARGE(INDEX(ISNUMBER(--MID((LEFT(A202,SUM(LEN(A202)-LEN(SUBSTITUTE(A202,{"0","1","2","3"},""))))), ROW(INDIRECT("1:"&amp;LEN((LEFT(A202,SUM(LEN(A202)-LEN(SUBSTITUTE(A202,{"0","1","2","3"},"")))))))), 1)) * ROW(INDIRECT("1:"&amp;LEN((LEFT(A202,SUM(LEN(A202)-LEN(SUBSTITUTE(A202,{"0","1","2","3"},"")))))))), 0), ROW(INDIRECT("1:"&amp;LEN((LEFT(A202,SUM(LEN(A202)-LEN(SUBSTITUTE(A202,{"0","1","2","3"},"")))))))))+1, 1) * 10^ROW(INDIRECT("1:"&amp;LEN((LEFT(A202,SUM(LEN(A202)-LEN(SUBSTITUTE(A202,{"0","1","2","3"},""))))))))/10))*100+1</f>
        <v>2101</v>
      </c>
      <c r="V203" s="21">
        <f ca="1">(SUMPRODUCT(MID(0&amp;(--TRIM(RIGHT(SUBSTITUTE(LEFT(A202,_xlfn.AGGREGATE(16,6,FIND({0,1,2,3,4,5,6,7,8,9},A202,ROW(INDIRECT("1:"&amp;LEN(A202)))),1)),"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2101</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5">
      <c r="A204" s="70">
        <f>A203+1</f>
        <v>2</v>
      </c>
      <c r="B204" s="70"/>
      <c r="C204" s="63" t="s">
        <v>97</v>
      </c>
      <c r="D204" s="61" t="s">
        <v>287</v>
      </c>
      <c r="E204" s="61">
        <f>(59.6)*10.764</f>
        <v>641.53440000000001</v>
      </c>
      <c r="F204" s="61">
        <f t="shared" ref="F204:F205" si="39">(2.6)*10.764</f>
        <v>27.9864</v>
      </c>
      <c r="G204" s="61">
        <f>(2.8*1.2+5.96*0.6+3.12*1.2)*10.764</f>
        <v>114.95951999999998</v>
      </c>
      <c r="H204" s="61">
        <f t="shared" ref="H204:H210" si="40">E204+F204+(IF(G204&lt;101,G204,IF(G204&lt;201,G204/2,IF(G204&lt;=301,G204/3,G204/4))))</f>
        <v>727.00055999999995</v>
      </c>
      <c r="I204" s="1"/>
      <c r="J204" s="1"/>
      <c r="K204" s="1"/>
      <c r="L204" s="1"/>
      <c r="M204" s="1"/>
      <c r="N204" s="1"/>
      <c r="O204" s="1"/>
      <c r="P204" s="1"/>
      <c r="Q204" s="1"/>
      <c r="R204" s="1"/>
      <c r="S204" s="1"/>
      <c r="T204" s="21" t="str">
        <f t="shared" ca="1" si="38"/>
        <v>2102,..,2102</v>
      </c>
      <c r="U204" s="21">
        <f ca="1">U203+1</f>
        <v>2102</v>
      </c>
      <c r="V204" s="21">
        <f ca="1">V203+1</f>
        <v>2102</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35">
      <c r="A205" s="70">
        <f t="shared" ref="A205:A210" si="41">A204+1</f>
        <v>3</v>
      </c>
      <c r="B205" s="70"/>
      <c r="C205" s="63" t="s">
        <v>97</v>
      </c>
      <c r="D205" s="61" t="s">
        <v>287</v>
      </c>
      <c r="E205" s="61">
        <f>(59.6)*10.764</f>
        <v>641.53440000000001</v>
      </c>
      <c r="F205" s="61">
        <f t="shared" si="39"/>
        <v>27.9864</v>
      </c>
      <c r="G205" s="61">
        <f>(2.8*1.2+5.96*0.6+3.12*1.2)*10.764</f>
        <v>114.95951999999998</v>
      </c>
      <c r="H205" s="61">
        <f t="shared" si="40"/>
        <v>727.00055999999995</v>
      </c>
      <c r="I205" s="1"/>
      <c r="J205" s="1"/>
      <c r="K205" s="1"/>
      <c r="L205" s="1"/>
      <c r="M205" s="1"/>
      <c r="N205" s="1"/>
      <c r="O205" s="1"/>
      <c r="P205" s="1"/>
      <c r="Q205" s="1"/>
      <c r="R205" s="1"/>
      <c r="S205" s="1"/>
      <c r="T205" s="21" t="str">
        <f t="shared" ca="1" si="38"/>
        <v>2103,..,2103</v>
      </c>
      <c r="U205" s="21">
        <f t="shared" ref="U205:V205" ca="1" si="42">U204+1</f>
        <v>2103</v>
      </c>
      <c r="V205" s="21">
        <f t="shared" ca="1" si="42"/>
        <v>2103</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35">
      <c r="A206" s="70">
        <f t="shared" si="41"/>
        <v>4</v>
      </c>
      <c r="B206" s="70"/>
      <c r="C206" s="63" t="s">
        <v>97</v>
      </c>
      <c r="D206" s="61" t="s">
        <v>286</v>
      </c>
      <c r="E206" s="61">
        <f t="shared" ref="E206:E207" si="43">(74.3)*10.764</f>
        <v>799.76519999999994</v>
      </c>
      <c r="F206" s="61">
        <f t="shared" ref="F206:F207" si="44">(2.79)*10.764</f>
        <v>30.031559999999999</v>
      </c>
      <c r="G206" s="64">
        <f>(3.2*1.2+3.05*1.6+1.45*2.7+3*1.2)*10.764</f>
        <v>174.75353999999999</v>
      </c>
      <c r="H206" s="61">
        <f t="shared" si="40"/>
        <v>917.17352999999991</v>
      </c>
      <c r="I206" s="1"/>
      <c r="J206" s="1"/>
      <c r="K206" s="1"/>
      <c r="L206" s="1"/>
      <c r="M206" s="1"/>
      <c r="N206" s="1"/>
      <c r="O206" s="1"/>
      <c r="P206" s="1"/>
      <c r="Q206" s="1"/>
      <c r="R206" s="1"/>
      <c r="S206" s="1"/>
      <c r="T206" s="21" t="str">
        <f t="shared" ca="1" si="38"/>
        <v>2104,..,2104</v>
      </c>
      <c r="U206" s="21">
        <f t="shared" ref="U206:V206" ca="1" si="45">U205+1</f>
        <v>2104</v>
      </c>
      <c r="V206" s="21">
        <f t="shared" ca="1" si="45"/>
        <v>2104</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35">
      <c r="A207" s="70">
        <f t="shared" si="41"/>
        <v>5</v>
      </c>
      <c r="B207" s="70"/>
      <c r="C207" s="63" t="s">
        <v>97</v>
      </c>
      <c r="D207" s="63" t="s">
        <v>286</v>
      </c>
      <c r="E207" s="61">
        <f t="shared" si="43"/>
        <v>799.76519999999994</v>
      </c>
      <c r="F207" s="61">
        <f t="shared" si="44"/>
        <v>30.031559999999999</v>
      </c>
      <c r="G207" s="61">
        <f>(3.2*1.2+3.05*1.6+1.45*2.7+3*1.2)*10.764</f>
        <v>174.75353999999999</v>
      </c>
      <c r="H207" s="61">
        <f t="shared" si="40"/>
        <v>917.17352999999991</v>
      </c>
      <c r="I207" s="1"/>
      <c r="J207" s="1"/>
      <c r="K207" s="1"/>
      <c r="L207" s="1"/>
      <c r="M207" s="1"/>
      <c r="N207" s="1"/>
      <c r="O207" s="1"/>
      <c r="P207" s="1"/>
      <c r="Q207" s="1"/>
      <c r="R207" s="1"/>
      <c r="S207" s="1"/>
      <c r="T207" s="21" t="str">
        <f t="shared" ca="1" si="38"/>
        <v>2105,..,2105</v>
      </c>
      <c r="U207" s="21">
        <f t="shared" ref="U207:V207" ca="1" si="46">U206+1</f>
        <v>2105</v>
      </c>
      <c r="V207" s="21">
        <f t="shared" ca="1" si="46"/>
        <v>2105</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35">
      <c r="A208" s="70">
        <f t="shared" si="41"/>
        <v>6</v>
      </c>
      <c r="B208" s="70"/>
      <c r="C208" s="63" t="s">
        <v>97</v>
      </c>
      <c r="D208" s="63" t="s">
        <v>287</v>
      </c>
      <c r="E208" s="61">
        <f t="shared" ref="E208:E209" si="47">(59.6)*10.764</f>
        <v>641.53440000000001</v>
      </c>
      <c r="F208" s="61">
        <f t="shared" ref="F208:F209" si="48">(2.6)*10.764</f>
        <v>27.9864</v>
      </c>
      <c r="G208" s="64">
        <f t="shared" ref="G208:G209" si="49">(2.8*1.2+5.96*0.6+3.12*1.2)*10.764</f>
        <v>114.95951999999998</v>
      </c>
      <c r="H208" s="61">
        <f t="shared" si="40"/>
        <v>727.00055999999995</v>
      </c>
      <c r="I208" s="1"/>
      <c r="J208" s="1"/>
      <c r="K208" s="1"/>
      <c r="L208" s="1"/>
      <c r="M208" s="1"/>
      <c r="N208" s="1"/>
      <c r="O208" s="1"/>
      <c r="P208" s="1"/>
      <c r="Q208" s="1"/>
      <c r="R208" s="1"/>
      <c r="S208" s="1"/>
      <c r="T208" s="21" t="str">
        <f t="shared" ca="1" si="38"/>
        <v>2106,..,2106</v>
      </c>
      <c r="U208" s="21">
        <f t="shared" ref="U208:V208" ca="1" si="50">U207+1</f>
        <v>2106</v>
      </c>
      <c r="V208" s="21">
        <f t="shared" ca="1" si="50"/>
        <v>2106</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35">
      <c r="A209" s="70">
        <f t="shared" si="41"/>
        <v>7</v>
      </c>
      <c r="B209" s="70"/>
      <c r="C209" s="63" t="s">
        <v>97</v>
      </c>
      <c r="D209" s="63" t="s">
        <v>287</v>
      </c>
      <c r="E209" s="61">
        <f t="shared" si="47"/>
        <v>641.53440000000001</v>
      </c>
      <c r="F209" s="61">
        <f t="shared" si="48"/>
        <v>27.9864</v>
      </c>
      <c r="G209" s="64">
        <f t="shared" si="49"/>
        <v>114.95951999999998</v>
      </c>
      <c r="H209" s="61">
        <f t="shared" si="40"/>
        <v>727.00055999999995</v>
      </c>
      <c r="I209" s="1"/>
      <c r="J209" s="1"/>
      <c r="K209" s="1"/>
      <c r="L209" s="1"/>
      <c r="M209" s="1"/>
      <c r="N209" s="1"/>
      <c r="O209" s="1"/>
      <c r="P209" s="1"/>
      <c r="Q209" s="1"/>
      <c r="R209" s="1"/>
      <c r="S209" s="1"/>
      <c r="T209" s="21" t="str">
        <f t="shared" ca="1" si="38"/>
        <v>2107,..,2107</v>
      </c>
      <c r="U209" s="21">
        <f t="shared" ref="U209:V209" ca="1" si="51">U208+1</f>
        <v>2107</v>
      </c>
      <c r="V209" s="21">
        <f t="shared" ca="1" si="51"/>
        <v>2107</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35">
      <c r="A210" s="70">
        <f t="shared" si="41"/>
        <v>8</v>
      </c>
      <c r="B210" s="70"/>
      <c r="C210" s="63" t="s">
        <v>97</v>
      </c>
      <c r="D210" s="63" t="s">
        <v>286</v>
      </c>
      <c r="E210" s="61">
        <f>(74.3)*10.764</f>
        <v>799.76519999999994</v>
      </c>
      <c r="F210" s="61">
        <f>(2.79)*10.764</f>
        <v>30.031559999999999</v>
      </c>
      <c r="G210" s="64">
        <f>(3.2*1.2+3.05*1.6+1.45*2.7+3*1.2)*10.764</f>
        <v>174.75353999999999</v>
      </c>
      <c r="H210" s="61">
        <f t="shared" si="40"/>
        <v>917.17352999999991</v>
      </c>
      <c r="I210" s="1"/>
      <c r="J210" s="1"/>
      <c r="K210" s="1"/>
      <c r="L210" s="1"/>
      <c r="M210" s="1"/>
      <c r="N210" s="1"/>
      <c r="O210" s="1"/>
      <c r="P210" s="1"/>
      <c r="Q210" s="1"/>
      <c r="R210" s="1"/>
      <c r="S210" s="1"/>
      <c r="T210" s="21" t="str">
        <f t="shared" ca="1" si="38"/>
        <v>2108,..,2108</v>
      </c>
      <c r="U210" s="21">
        <f t="shared" ref="U210:V210" ca="1" si="52">U209+1</f>
        <v>2108</v>
      </c>
      <c r="V210" s="21">
        <f t="shared" ca="1" si="52"/>
        <v>2108</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5" x14ac:dyDescent="0.35">
      <c r="A211" s="80" t="s">
        <v>293</v>
      </c>
      <c r="B211" s="81"/>
      <c r="C211" s="81"/>
      <c r="D211" s="81"/>
      <c r="E211" s="81"/>
      <c r="F211" s="81"/>
      <c r="G211" s="81"/>
      <c r="H211" s="82"/>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35">
      <c r="A212" s="70">
        <v>1</v>
      </c>
      <c r="B212" s="70"/>
      <c r="C212" s="52" t="s">
        <v>97</v>
      </c>
      <c r="D212" s="5" t="s">
        <v>286</v>
      </c>
      <c r="E212" s="61">
        <f>(74.3)*10.764</f>
        <v>799.76519999999994</v>
      </c>
      <c r="F212" s="61">
        <f>(2.79)*10.764</f>
        <v>30.031559999999999</v>
      </c>
      <c r="G212" s="5">
        <v>0</v>
      </c>
      <c r="H212" s="5">
        <f>E212+F212+(IF(G212&lt;101,G212,IF(G212&lt;201,G212/2,IF(G212&lt;=301,G212/3,G212/4))))</f>
        <v>829.79675999999995</v>
      </c>
      <c r="I212" s="1">
        <f>2.275*1.225</f>
        <v>2.7868750000000002</v>
      </c>
      <c r="J212" s="1"/>
      <c r="K212" s="1"/>
      <c r="L212" s="1"/>
      <c r="M212" s="1"/>
      <c r="N212" s="1"/>
      <c r="O212" s="1"/>
      <c r="P212" s="1"/>
      <c r="Q212" s="1"/>
      <c r="R212" s="1"/>
      <c r="S212" s="1"/>
      <c r="T212" s="21" t="str">
        <f t="shared" ref="T212:T219" ca="1" si="53">U212&amp;""&amp;",..,"&amp;""&amp;V212</f>
        <v>131801,..,3101</v>
      </c>
      <c r="U212" s="21">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131801</v>
      </c>
      <c r="V212" s="21">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3101</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35">
      <c r="A213" s="70">
        <f>A212+1</f>
        <v>2</v>
      </c>
      <c r="B213" s="70"/>
      <c r="C213" s="52" t="s">
        <v>97</v>
      </c>
      <c r="D213" s="5" t="s">
        <v>287</v>
      </c>
      <c r="E213" s="61">
        <f>(59.6)*10.764</f>
        <v>641.53440000000001</v>
      </c>
      <c r="F213" s="61">
        <f t="shared" ref="F213:F214" si="54">(2.6)*10.764</f>
        <v>27.9864</v>
      </c>
      <c r="G213" s="5">
        <v>0</v>
      </c>
      <c r="H213" s="5">
        <f t="shared" ref="H213:H219" si="55">E213+F213+(IF(G213&lt;101,G213,IF(G213&lt;201,G213/2,IF(G213&lt;=301,G213/3,G213/4))))</f>
        <v>669.52080000000001</v>
      </c>
      <c r="I213" s="1"/>
      <c r="J213" s="1"/>
      <c r="K213" s="1"/>
      <c r="L213" s="1"/>
      <c r="M213" s="1"/>
      <c r="N213" s="1"/>
      <c r="O213" s="1"/>
      <c r="P213" s="1"/>
      <c r="Q213" s="1"/>
      <c r="R213" s="1"/>
      <c r="S213" s="1"/>
      <c r="T213" s="21" t="str">
        <f t="shared" ca="1" si="53"/>
        <v>131802,..,3102</v>
      </c>
      <c r="U213" s="21">
        <f ca="1">U212+1</f>
        <v>131802</v>
      </c>
      <c r="V213" s="21">
        <f ca="1">V212+1</f>
        <v>3102</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35">
      <c r="A214" s="70">
        <f t="shared" ref="A214:A219" si="56">A213+1</f>
        <v>3</v>
      </c>
      <c r="B214" s="70"/>
      <c r="C214" s="52" t="s">
        <v>97</v>
      </c>
      <c r="D214" s="5" t="s">
        <v>287</v>
      </c>
      <c r="E214" s="61">
        <f>(59.6)*10.764</f>
        <v>641.53440000000001</v>
      </c>
      <c r="F214" s="61">
        <f t="shared" si="54"/>
        <v>27.9864</v>
      </c>
      <c r="G214" s="5">
        <v>0</v>
      </c>
      <c r="H214" s="5">
        <f t="shared" si="55"/>
        <v>669.52080000000001</v>
      </c>
      <c r="I214" s="1"/>
      <c r="J214" s="1"/>
      <c r="K214" s="1"/>
      <c r="L214" s="1"/>
      <c r="M214" s="1"/>
      <c r="N214" s="1"/>
      <c r="O214" s="1"/>
      <c r="P214" s="1"/>
      <c r="Q214" s="1"/>
      <c r="R214" s="1"/>
      <c r="S214" s="1"/>
      <c r="T214" s="21" t="str">
        <f t="shared" ca="1" si="53"/>
        <v>131803,..,3103</v>
      </c>
      <c r="U214" s="21">
        <f t="shared" ref="U214:V214" ca="1" si="57">U213+1</f>
        <v>131803</v>
      </c>
      <c r="V214" s="21">
        <f t="shared" ca="1" si="57"/>
        <v>3103</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35">
      <c r="A215" s="70">
        <f t="shared" si="56"/>
        <v>4</v>
      </c>
      <c r="B215" s="70"/>
      <c r="C215" s="52" t="s">
        <v>97</v>
      </c>
      <c r="D215" s="5" t="s">
        <v>286</v>
      </c>
      <c r="E215" s="61">
        <f t="shared" ref="E215:E216" si="58">(74.3)*10.764</f>
        <v>799.76519999999994</v>
      </c>
      <c r="F215" s="61">
        <f t="shared" ref="F215:F216" si="59">(2.79)*10.764</f>
        <v>30.031559999999999</v>
      </c>
      <c r="G215" s="5">
        <v>0</v>
      </c>
      <c r="H215" s="5">
        <f t="shared" si="55"/>
        <v>829.79675999999995</v>
      </c>
      <c r="I215" s="1"/>
      <c r="J215" s="1"/>
      <c r="K215" s="1"/>
      <c r="L215" s="1"/>
      <c r="M215" s="1"/>
      <c r="N215" s="1"/>
      <c r="O215" s="1"/>
      <c r="P215" s="1"/>
      <c r="Q215" s="1"/>
      <c r="R215" s="1"/>
      <c r="S215" s="1"/>
      <c r="T215" s="21" t="str">
        <f t="shared" ca="1" si="53"/>
        <v>131804,..,3104</v>
      </c>
      <c r="U215" s="21">
        <f t="shared" ref="U215:V215" ca="1" si="60">U214+1</f>
        <v>131804</v>
      </c>
      <c r="V215" s="21">
        <f t="shared" ca="1" si="60"/>
        <v>3104</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35">
      <c r="A216" s="70">
        <f t="shared" si="56"/>
        <v>5</v>
      </c>
      <c r="B216" s="70"/>
      <c r="C216" s="52" t="s">
        <v>97</v>
      </c>
      <c r="D216" s="52" t="s">
        <v>286</v>
      </c>
      <c r="E216" s="61">
        <f t="shared" si="58"/>
        <v>799.76519999999994</v>
      </c>
      <c r="F216" s="61">
        <f t="shared" si="59"/>
        <v>30.031559999999999</v>
      </c>
      <c r="G216" s="5">
        <v>0</v>
      </c>
      <c r="H216" s="5">
        <f t="shared" si="55"/>
        <v>829.79675999999995</v>
      </c>
      <c r="I216" s="1"/>
      <c r="J216" s="1"/>
      <c r="K216" s="1"/>
      <c r="L216" s="1"/>
      <c r="M216" s="1"/>
      <c r="N216" s="1"/>
      <c r="O216" s="1"/>
      <c r="P216" s="1"/>
      <c r="Q216" s="1"/>
      <c r="R216" s="1"/>
      <c r="S216" s="1"/>
      <c r="T216" s="21" t="str">
        <f t="shared" ca="1" si="53"/>
        <v>131805,..,3105</v>
      </c>
      <c r="U216" s="21">
        <f t="shared" ref="U216:V216" ca="1" si="61">U215+1</f>
        <v>131805</v>
      </c>
      <c r="V216" s="21">
        <f t="shared" ca="1" si="61"/>
        <v>3105</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35">
      <c r="A217" s="70">
        <f t="shared" si="56"/>
        <v>6</v>
      </c>
      <c r="B217" s="70"/>
      <c r="C217" s="83" t="s">
        <v>292</v>
      </c>
      <c r="D217" s="84"/>
      <c r="E217" s="84"/>
      <c r="F217" s="84"/>
      <c r="G217" s="84"/>
      <c r="H217" s="85"/>
      <c r="I217" s="1"/>
      <c r="J217" s="1"/>
      <c r="K217" s="1"/>
      <c r="L217" s="1"/>
      <c r="M217" s="1"/>
      <c r="N217" s="1"/>
      <c r="O217" s="1"/>
      <c r="P217" s="1"/>
      <c r="Q217" s="1"/>
      <c r="R217" s="1"/>
      <c r="S217" s="1"/>
      <c r="T217" s="21" t="str">
        <f t="shared" ca="1" si="53"/>
        <v>131806,..,3106</v>
      </c>
      <c r="U217" s="21">
        <f t="shared" ref="U217:V217" ca="1" si="62">U216+1</f>
        <v>131806</v>
      </c>
      <c r="V217" s="21">
        <f t="shared" ca="1" si="62"/>
        <v>3106</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35">
      <c r="A218" s="70">
        <f t="shared" si="56"/>
        <v>7</v>
      </c>
      <c r="B218" s="70"/>
      <c r="C218" s="52" t="s">
        <v>97</v>
      </c>
      <c r="D218" s="52" t="s">
        <v>287</v>
      </c>
      <c r="E218" s="61">
        <f t="shared" ref="E218" si="63">(59.6)*10.764</f>
        <v>641.53440000000001</v>
      </c>
      <c r="F218" s="61">
        <f t="shared" ref="F218" si="64">(2.6)*10.764</f>
        <v>27.9864</v>
      </c>
      <c r="G218" s="5">
        <v>0</v>
      </c>
      <c r="H218" s="5">
        <f t="shared" si="55"/>
        <v>669.52080000000001</v>
      </c>
      <c r="I218" s="1"/>
      <c r="J218" s="1"/>
      <c r="K218" s="1"/>
      <c r="L218" s="1"/>
      <c r="M218" s="1"/>
      <c r="N218" s="1"/>
      <c r="O218" s="1"/>
      <c r="P218" s="1"/>
      <c r="Q218" s="1"/>
      <c r="R218" s="1"/>
      <c r="S218" s="1"/>
      <c r="T218" s="21" t="str">
        <f t="shared" ca="1" si="53"/>
        <v>131807,..,3107</v>
      </c>
      <c r="U218" s="21">
        <f t="shared" ref="U218:V218" ca="1" si="65">U217+1</f>
        <v>131807</v>
      </c>
      <c r="V218" s="21">
        <f t="shared" ca="1" si="65"/>
        <v>3107</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35">
      <c r="A219" s="70">
        <f t="shared" si="56"/>
        <v>8</v>
      </c>
      <c r="B219" s="70"/>
      <c r="C219" s="52" t="s">
        <v>97</v>
      </c>
      <c r="D219" s="52" t="s">
        <v>286</v>
      </c>
      <c r="E219" s="61">
        <f>(74.3)*10.764</f>
        <v>799.76519999999994</v>
      </c>
      <c r="F219" s="61">
        <f>(2.79)*10.764</f>
        <v>30.031559999999999</v>
      </c>
      <c r="G219" s="5">
        <v>0</v>
      </c>
      <c r="H219" s="5">
        <f t="shared" si="55"/>
        <v>829.79675999999995</v>
      </c>
      <c r="I219" s="1"/>
      <c r="J219" s="1"/>
      <c r="K219" s="1"/>
      <c r="L219" s="1"/>
      <c r="M219" s="1"/>
      <c r="N219" s="1"/>
      <c r="O219" s="1"/>
      <c r="P219" s="1"/>
      <c r="Q219" s="1"/>
      <c r="R219" s="1"/>
      <c r="S219" s="1"/>
      <c r="T219" s="21" t="str">
        <f t="shared" ca="1" si="53"/>
        <v>131808,..,3108</v>
      </c>
      <c r="U219" s="21">
        <f t="shared" ref="U219:V219" ca="1" si="66">U218+1</f>
        <v>131808</v>
      </c>
      <c r="V219" s="21">
        <f t="shared" ca="1" si="66"/>
        <v>3108</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5" x14ac:dyDescent="0.35">
      <c r="A220" s="95" t="s">
        <v>290</v>
      </c>
      <c r="B220" s="96"/>
      <c r="C220" s="96"/>
      <c r="D220" s="96"/>
      <c r="E220" s="96"/>
      <c r="F220" s="96"/>
      <c r="G220" s="96"/>
      <c r="H220" s="97"/>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5" x14ac:dyDescent="0.35">
      <c r="A221" s="95" t="s">
        <v>294</v>
      </c>
      <c r="B221" s="96"/>
      <c r="C221" s="96"/>
      <c r="D221" s="96"/>
      <c r="E221" s="96"/>
      <c r="F221" s="96"/>
      <c r="G221" s="96"/>
      <c r="H221" s="9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5" x14ac:dyDescent="0.35">
      <c r="A222" s="95" t="s">
        <v>284</v>
      </c>
      <c r="B222" s="96"/>
      <c r="C222" s="96"/>
      <c r="D222" s="96"/>
      <c r="E222" s="96"/>
      <c r="F222" s="96"/>
      <c r="G222" s="96"/>
      <c r="H222" s="9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5" x14ac:dyDescent="0.35">
      <c r="A223" s="95" t="s">
        <v>285</v>
      </c>
      <c r="B223" s="96"/>
      <c r="C223" s="96"/>
      <c r="D223" s="96"/>
      <c r="E223" s="96"/>
      <c r="F223" s="96"/>
      <c r="G223" s="96"/>
      <c r="H223" s="9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5" x14ac:dyDescent="0.35">
      <c r="A224" s="80" t="s">
        <v>331</v>
      </c>
      <c r="B224" s="81"/>
      <c r="C224" s="81"/>
      <c r="D224" s="81"/>
      <c r="E224" s="81"/>
      <c r="F224" s="81"/>
      <c r="G224" s="81"/>
      <c r="H224" s="82"/>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35">
      <c r="A225" s="70">
        <v>1</v>
      </c>
      <c r="B225" s="70"/>
      <c r="C225" s="86" t="s">
        <v>288</v>
      </c>
      <c r="D225" s="87"/>
      <c r="E225" s="87"/>
      <c r="F225" s="87"/>
      <c r="G225" s="87"/>
      <c r="H225" s="88"/>
      <c r="I225" s="1"/>
      <c r="J225" s="1"/>
      <c r="K225" s="1"/>
      <c r="L225" s="1"/>
      <c r="M225" s="1"/>
      <c r="N225" s="1"/>
      <c r="O225" s="1"/>
      <c r="P225" s="1"/>
      <c r="Q225" s="1"/>
      <c r="R225" s="1"/>
      <c r="S225" s="1"/>
      <c r="T225" s="21" t="str">
        <f ca="1">U225&amp;""&amp;" to "&amp;""&amp;V225</f>
        <v>201 to 201</v>
      </c>
      <c r="U225" s="21">
        <f ca="1">(SUMPRODUCT(MID(0&amp;(LEFT(A224,SUM(LEN(A224)-LEN(SUBSTITUTE(A224,{"0","1","2","3"},""))))), LARGE(INDEX(ISNUMBER(--MID((LEFT(A224,SUM(LEN(A224)-LEN(SUBSTITUTE(A224,{"0","1","2","3"},""))))), ROW(INDIRECT("1:"&amp;LEN((LEFT(A224,SUM(LEN(A224)-LEN(SUBSTITUTE(A224,{"0","1","2","3"},"")))))))), 1)) * ROW(INDIRECT("1:"&amp;LEN((LEFT(A224,SUM(LEN(A224)-LEN(SUBSTITUTE(A224,{"0","1","2","3"},"")))))))), 0), ROW(INDIRECT("1:"&amp;LEN((LEFT(A224,SUM(LEN(A224)-LEN(SUBSTITUTE(A224,{"0","1","2","3"},"")))))))))+1, 1) * 10^ROW(INDIRECT("1:"&amp;LEN((LEFT(A224,SUM(LEN(A224)-LEN(SUBSTITUTE(A224,{"0","1","2","3"},""))))))))/10))*100+1</f>
        <v>201</v>
      </c>
      <c r="V225" s="21">
        <f ca="1">(SUMPRODUCT(MID(0&amp;(--TRIM(RIGHT(SUBSTITUTE(LEFT(A224,_xlfn.AGGREGATE(16,6,FIND({0,1,2,3,4,5,6,7,8,9},A224,ROW(INDIRECT("1:"&amp;LEN(A224)))),1)),"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",LEN(A224))),LEN(A224)))))))/10))*100+1</f>
        <v>201</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35">
      <c r="A226" s="70">
        <f>A225+1</f>
        <v>2</v>
      </c>
      <c r="B226" s="70"/>
      <c r="C226" s="89"/>
      <c r="D226" s="90"/>
      <c r="E226" s="90"/>
      <c r="F226" s="90"/>
      <c r="G226" s="90"/>
      <c r="H226" s="91"/>
      <c r="I226" s="1"/>
      <c r="J226" s="1"/>
      <c r="K226" s="1"/>
      <c r="L226" s="1"/>
      <c r="M226" s="1"/>
      <c r="N226" s="1"/>
      <c r="O226" s="1"/>
      <c r="P226" s="1"/>
      <c r="Q226" s="1"/>
      <c r="R226" s="1"/>
      <c r="S226" s="1"/>
      <c r="T226" s="21" t="str">
        <f t="shared" ref="T226:T232" ca="1" si="67">U226&amp;""&amp;" to "&amp;""&amp;V226</f>
        <v>202 to 202</v>
      </c>
      <c r="U226" s="21">
        <f ca="1">U225+1</f>
        <v>202</v>
      </c>
      <c r="V226" s="21">
        <f ca="1">V225+1</f>
        <v>202</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35">
      <c r="A227" s="70">
        <f t="shared" ref="A227:A234" si="68">A226+1</f>
        <v>3</v>
      </c>
      <c r="B227" s="70"/>
      <c r="C227" s="89"/>
      <c r="D227" s="90"/>
      <c r="E227" s="90"/>
      <c r="F227" s="90"/>
      <c r="G227" s="90"/>
      <c r="H227" s="91"/>
      <c r="I227" s="1"/>
      <c r="J227" s="1"/>
      <c r="K227" s="1"/>
      <c r="L227" s="1"/>
      <c r="M227" s="1"/>
      <c r="N227" s="1"/>
      <c r="O227" s="1"/>
      <c r="P227" s="1"/>
      <c r="Q227" s="1"/>
      <c r="R227" s="1"/>
      <c r="S227" s="1"/>
      <c r="T227" s="21" t="str">
        <f t="shared" ca="1" si="67"/>
        <v>203 to 203</v>
      </c>
      <c r="U227" s="21">
        <f t="shared" ref="U227:V232" ca="1" si="69">U226+1</f>
        <v>203</v>
      </c>
      <c r="V227" s="21">
        <f t="shared" ca="1" si="69"/>
        <v>203</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35">
      <c r="A228" s="70">
        <f t="shared" si="68"/>
        <v>4</v>
      </c>
      <c r="B228" s="70"/>
      <c r="C228" s="92"/>
      <c r="D228" s="93"/>
      <c r="E228" s="93"/>
      <c r="F228" s="93"/>
      <c r="G228" s="93"/>
      <c r="H228" s="94"/>
      <c r="I228" s="1"/>
      <c r="J228" s="1"/>
      <c r="K228" s="1"/>
      <c r="L228" s="1"/>
      <c r="M228" s="1"/>
      <c r="N228" s="1"/>
      <c r="O228" s="1"/>
      <c r="P228" s="1"/>
      <c r="Q228" s="1"/>
      <c r="R228" s="1"/>
      <c r="S228" s="1"/>
      <c r="T228" s="21" t="str">
        <f t="shared" ca="1" si="67"/>
        <v>204 to 204</v>
      </c>
      <c r="U228" s="21">
        <f t="shared" ca="1" si="69"/>
        <v>204</v>
      </c>
      <c r="V228" s="21">
        <f t="shared" ca="1" si="69"/>
        <v>204</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35">
      <c r="A229" s="70">
        <f t="shared" si="68"/>
        <v>5</v>
      </c>
      <c r="B229" s="70"/>
      <c r="C229" s="52" t="s">
        <v>97</v>
      </c>
      <c r="D229" s="5" t="s">
        <v>287</v>
      </c>
      <c r="E229" s="5">
        <f>(55.87)*10.764</f>
        <v>601.38467999999989</v>
      </c>
      <c r="F229" s="5">
        <v>0</v>
      </c>
      <c r="G229" s="5">
        <f>((((5+8.5)/2)*5)+2.2*1.2)*10.764</f>
        <v>391.70195999999999</v>
      </c>
      <c r="H229" s="5">
        <f t="shared" ref="H229:H232" si="70">E229+F229+(IF(G229&lt;101,G229,IF(G229&lt;201,G229/2,IF(G229&lt;=301,G229/3,G229/4))))</f>
        <v>699.31016999999986</v>
      </c>
      <c r="I229" s="1"/>
      <c r="J229" s="1"/>
      <c r="K229" s="1"/>
      <c r="L229" s="1"/>
      <c r="M229" s="1"/>
      <c r="N229" s="1"/>
      <c r="O229" s="1"/>
      <c r="P229" s="1"/>
      <c r="Q229" s="1"/>
      <c r="R229" s="1"/>
      <c r="S229" s="1"/>
      <c r="T229" s="21" t="str">
        <f t="shared" ca="1" si="67"/>
        <v>205 to 205</v>
      </c>
      <c r="U229" s="21">
        <f t="shared" ca="1" si="69"/>
        <v>205</v>
      </c>
      <c r="V229" s="21">
        <f t="shared" ca="1" si="69"/>
        <v>205</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35">
      <c r="A230" s="70">
        <f t="shared" si="68"/>
        <v>6</v>
      </c>
      <c r="B230" s="70"/>
      <c r="C230" s="52" t="s">
        <v>97</v>
      </c>
      <c r="D230" s="5" t="s">
        <v>287</v>
      </c>
      <c r="E230" s="5">
        <f>(59.69)*10.764</f>
        <v>642.50315999999998</v>
      </c>
      <c r="F230" s="5">
        <f>(2.53)*10.764</f>
        <v>27.232919999999996</v>
      </c>
      <c r="G230" s="5">
        <v>0</v>
      </c>
      <c r="H230" s="5">
        <f t="shared" si="70"/>
        <v>669.73608000000002</v>
      </c>
      <c r="I230" s="1"/>
      <c r="J230" s="1"/>
      <c r="K230" s="1"/>
      <c r="L230" s="1"/>
      <c r="M230" s="1"/>
      <c r="N230" s="1"/>
      <c r="O230" s="1"/>
      <c r="P230" s="1"/>
      <c r="Q230" s="1"/>
      <c r="R230" s="1"/>
      <c r="S230" s="1"/>
      <c r="T230" s="21" t="str">
        <f t="shared" ca="1" si="67"/>
        <v>206 to 206</v>
      </c>
      <c r="U230" s="21">
        <f t="shared" ca="1" si="69"/>
        <v>206</v>
      </c>
      <c r="V230" s="21">
        <f t="shared" ca="1" si="69"/>
        <v>206</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35">
      <c r="A231" s="70">
        <f t="shared" si="68"/>
        <v>7</v>
      </c>
      <c r="B231" s="70"/>
      <c r="C231" s="52" t="s">
        <v>97</v>
      </c>
      <c r="D231" s="5" t="s">
        <v>295</v>
      </c>
      <c r="E231" s="5">
        <f>(38.92)*10.764</f>
        <v>418.93488000000002</v>
      </c>
      <c r="F231" s="5">
        <f>(2.42)*10.764</f>
        <v>26.048879999999997</v>
      </c>
      <c r="G231" s="5">
        <v>0</v>
      </c>
      <c r="H231" s="5">
        <f t="shared" si="70"/>
        <v>444.98376000000002</v>
      </c>
      <c r="I231" s="1"/>
      <c r="J231" s="1"/>
      <c r="K231" s="1"/>
      <c r="L231" s="1"/>
      <c r="M231" s="1"/>
      <c r="N231" s="1"/>
      <c r="O231" s="1"/>
      <c r="P231" s="1"/>
      <c r="Q231" s="1"/>
      <c r="R231" s="1"/>
      <c r="S231" s="1"/>
      <c r="T231" s="21" t="str">
        <f t="shared" ca="1" si="67"/>
        <v>207 to 207</v>
      </c>
      <c r="U231" s="21">
        <f t="shared" ca="1" si="69"/>
        <v>207</v>
      </c>
      <c r="V231" s="21">
        <f t="shared" ca="1" si="69"/>
        <v>207</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35">
      <c r="A232" s="70">
        <f t="shared" si="68"/>
        <v>8</v>
      </c>
      <c r="B232" s="70"/>
      <c r="C232" s="52" t="s">
        <v>97</v>
      </c>
      <c r="D232" s="5" t="s">
        <v>295</v>
      </c>
      <c r="E232" s="5">
        <f>(38.92)*10.764</f>
        <v>418.93488000000002</v>
      </c>
      <c r="F232" s="5">
        <f>(2.42)*10.764</f>
        <v>26.048879999999997</v>
      </c>
      <c r="G232" s="5">
        <v>0</v>
      </c>
      <c r="H232" s="5">
        <f t="shared" si="70"/>
        <v>444.98376000000002</v>
      </c>
      <c r="I232" s="1"/>
      <c r="J232" s="1"/>
      <c r="K232" s="1"/>
      <c r="L232" s="1"/>
      <c r="M232" s="1"/>
      <c r="N232" s="1"/>
      <c r="O232" s="1"/>
      <c r="P232" s="1"/>
      <c r="Q232" s="1"/>
      <c r="R232" s="1"/>
      <c r="S232" s="1"/>
      <c r="T232" s="21" t="str">
        <f t="shared" ca="1" si="67"/>
        <v>208 to 208</v>
      </c>
      <c r="U232" s="21">
        <f t="shared" ca="1" si="69"/>
        <v>208</v>
      </c>
      <c r="V232" s="21">
        <f t="shared" ca="1" si="69"/>
        <v>208</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35">
      <c r="A233" s="70">
        <f t="shared" si="68"/>
        <v>9</v>
      </c>
      <c r="B233" s="70"/>
      <c r="C233" s="52" t="s">
        <v>97</v>
      </c>
      <c r="D233" s="5" t="s">
        <v>295</v>
      </c>
      <c r="E233" s="5">
        <f>(38.92)*10.764</f>
        <v>418.93488000000002</v>
      </c>
      <c r="F233" s="5">
        <f>(2.42)*10.764</f>
        <v>26.048879999999997</v>
      </c>
      <c r="G233" s="5">
        <v>0</v>
      </c>
      <c r="H233" s="5">
        <f t="shared" ref="H233:H234" si="71">E233+F233+(IF(G233&lt;101,G233,IF(G233&lt;201,G233/2,IF(G233&lt;=301,G233/3,G233/4))))</f>
        <v>444.98376000000002</v>
      </c>
      <c r="I233" s="1"/>
      <c r="J233" s="1"/>
      <c r="K233" s="1"/>
      <c r="L233" s="1"/>
      <c r="M233" s="1"/>
      <c r="N233" s="1"/>
      <c r="O233" s="1"/>
      <c r="P233" s="1"/>
      <c r="Q233" s="1"/>
      <c r="R233" s="1"/>
      <c r="S233" s="1"/>
      <c r="T233" s="21" t="str">
        <f t="shared" ref="T233:T234" ca="1" si="72">U233&amp;""&amp;" to "&amp;""&amp;V233</f>
        <v>209 to 209</v>
      </c>
      <c r="U233" s="21">
        <f t="shared" ref="U233:V233" ca="1" si="73">U232+1</f>
        <v>209</v>
      </c>
      <c r="V233" s="21">
        <f t="shared" ca="1" si="73"/>
        <v>209</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35">
      <c r="A234" s="70">
        <f t="shared" si="68"/>
        <v>10</v>
      </c>
      <c r="B234" s="70"/>
      <c r="C234" s="52" t="s">
        <v>97</v>
      </c>
      <c r="D234" s="5" t="s">
        <v>287</v>
      </c>
      <c r="E234" s="5">
        <f>(59.39)*10.764</f>
        <v>639.27395999999999</v>
      </c>
      <c r="F234" s="5">
        <f>(2.42)*10.764</f>
        <v>26.048879999999997</v>
      </c>
      <c r="G234" s="5">
        <v>0</v>
      </c>
      <c r="H234" s="5">
        <f t="shared" si="71"/>
        <v>665.32284000000004</v>
      </c>
      <c r="I234" s="1"/>
      <c r="J234" s="1"/>
      <c r="K234" s="1"/>
      <c r="L234" s="1"/>
      <c r="M234" s="1"/>
      <c r="N234" s="1"/>
      <c r="O234" s="1"/>
      <c r="P234" s="1"/>
      <c r="Q234" s="1"/>
      <c r="R234" s="1"/>
      <c r="S234" s="1"/>
      <c r="T234" s="21" t="str">
        <f t="shared" ca="1" si="72"/>
        <v>210 to 210</v>
      </c>
      <c r="U234" s="21">
        <f t="shared" ref="U234:V234" ca="1" si="74">U233+1</f>
        <v>210</v>
      </c>
      <c r="V234" s="21">
        <f t="shared" ca="1" si="74"/>
        <v>210</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5" x14ac:dyDescent="0.35">
      <c r="A235" s="80" t="s">
        <v>324</v>
      </c>
      <c r="B235" s="81"/>
      <c r="C235" s="81"/>
      <c r="D235" s="81"/>
      <c r="E235" s="81"/>
      <c r="F235" s="81"/>
      <c r="G235" s="81"/>
      <c r="H235" s="82"/>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35">
      <c r="A236" s="70">
        <v>1</v>
      </c>
      <c r="B236" s="70"/>
      <c r="C236" s="86" t="s">
        <v>288</v>
      </c>
      <c r="D236" s="87"/>
      <c r="E236" s="87"/>
      <c r="F236" s="87"/>
      <c r="G236" s="87"/>
      <c r="H236" s="88"/>
      <c r="I236" s="1"/>
      <c r="J236" s="1"/>
      <c r="K236" s="1"/>
      <c r="L236" s="1"/>
      <c r="M236" s="1"/>
      <c r="N236" s="1"/>
      <c r="O236" s="1"/>
      <c r="P236" s="1"/>
      <c r="Q236" s="1"/>
      <c r="R236" s="1"/>
      <c r="S236" s="1"/>
      <c r="T236" s="21" t="str">
        <f ca="1">U236&amp;""&amp;" to "&amp;""&amp;V236</f>
        <v>301 to 401</v>
      </c>
      <c r="U236" s="21">
        <f ca="1">(SUMPRODUCT(MID(0&amp;(LEFT(A235,SUM(LEN(A235)-LEN(SUBSTITUTE(A235,{"0","1","2","3"},""))))), LARGE(INDEX(ISNUMBER(--MID((LEFT(A235,SUM(LEN(A235)-LEN(SUBSTITUTE(A235,{"0","1","2","3"},""))))), ROW(INDIRECT("1:"&amp;LEN((LEFT(A235,SUM(LEN(A235)-LEN(SUBSTITUTE(A235,{"0","1","2","3"},"")))))))), 1)) * ROW(INDIRECT("1:"&amp;LEN((LEFT(A235,SUM(LEN(A235)-LEN(SUBSTITUTE(A235,{"0","1","2","3"},"")))))))), 0), ROW(INDIRECT("1:"&amp;LEN((LEFT(A235,SUM(LEN(A235)-LEN(SUBSTITUTE(A235,{"0","1","2","3"},"")))))))))+1, 1) * 10^ROW(INDIRECT("1:"&amp;LEN((LEFT(A235,SUM(LEN(A235)-LEN(SUBSTITUTE(A235,{"0","1","2","3"},""))))))))/10))*100+1</f>
        <v>301</v>
      </c>
      <c r="V236" s="21">
        <f ca="1">(SUMPRODUCT(MID(0&amp;(--TRIM(RIGHT(SUBSTITUTE(LEFT(A235,_xlfn.AGGREGATE(16,6,FIND({0,1,2,3,4,5,6,7,8,9},A235,ROW(INDIRECT("1:"&amp;LEN(A235)))),1)),"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",LEN(A235))),LEN(A235)))))))/10))*100+1</f>
        <v>401</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35">
      <c r="A237" s="70">
        <f>A236+1</f>
        <v>2</v>
      </c>
      <c r="B237" s="70"/>
      <c r="C237" s="89"/>
      <c r="D237" s="90"/>
      <c r="E237" s="90"/>
      <c r="F237" s="90"/>
      <c r="G237" s="90"/>
      <c r="H237" s="91"/>
      <c r="I237" s="1"/>
      <c r="J237" s="1"/>
      <c r="K237" s="1"/>
      <c r="L237" s="1"/>
      <c r="M237" s="1"/>
      <c r="N237" s="1"/>
      <c r="O237" s="1"/>
      <c r="P237" s="1"/>
      <c r="Q237" s="1"/>
      <c r="R237" s="1"/>
      <c r="S237" s="1"/>
      <c r="T237" s="21" t="str">
        <f t="shared" ref="T237:T245" ca="1" si="75">U237&amp;""&amp;" to "&amp;""&amp;V237</f>
        <v>302 to 402</v>
      </c>
      <c r="U237" s="21">
        <f ca="1">U236+1</f>
        <v>302</v>
      </c>
      <c r="V237" s="21">
        <f ca="1">V236+1</f>
        <v>402</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35">
      <c r="A238" s="70">
        <f t="shared" ref="A238:A245" si="76">A237+1</f>
        <v>3</v>
      </c>
      <c r="B238" s="70"/>
      <c r="C238" s="89"/>
      <c r="D238" s="90"/>
      <c r="E238" s="90"/>
      <c r="F238" s="90"/>
      <c r="G238" s="90"/>
      <c r="H238" s="91"/>
      <c r="I238" s="1"/>
      <c r="J238" s="1"/>
      <c r="K238" s="1"/>
      <c r="L238" s="1"/>
      <c r="M238" s="1"/>
      <c r="N238" s="1"/>
      <c r="O238" s="1"/>
      <c r="P238" s="1"/>
      <c r="Q238" s="1"/>
      <c r="R238" s="1"/>
      <c r="S238" s="1"/>
      <c r="T238" s="21" t="str">
        <f t="shared" ca="1" si="75"/>
        <v>303 to 403</v>
      </c>
      <c r="U238" s="21">
        <f t="shared" ref="U238:V238" ca="1" si="77">U237+1</f>
        <v>303</v>
      </c>
      <c r="V238" s="21">
        <f t="shared" ca="1" si="77"/>
        <v>403</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35">
      <c r="A239" s="70">
        <f t="shared" si="76"/>
        <v>4</v>
      </c>
      <c r="B239" s="70"/>
      <c r="C239" s="92"/>
      <c r="D239" s="93"/>
      <c r="E239" s="93"/>
      <c r="F239" s="93"/>
      <c r="G239" s="93"/>
      <c r="H239" s="94"/>
      <c r="I239" s="1"/>
      <c r="J239" s="1"/>
      <c r="K239" s="1"/>
      <c r="L239" s="1"/>
      <c r="M239" s="1"/>
      <c r="N239" s="1"/>
      <c r="O239" s="1"/>
      <c r="P239" s="1"/>
      <c r="Q239" s="1"/>
      <c r="R239" s="1"/>
      <c r="S239" s="1"/>
      <c r="T239" s="21" t="str">
        <f t="shared" ca="1" si="75"/>
        <v>304 to 404</v>
      </c>
      <c r="U239" s="21">
        <f t="shared" ref="U239:V239" ca="1" si="78">U238+1</f>
        <v>304</v>
      </c>
      <c r="V239" s="21">
        <f t="shared" ca="1" si="78"/>
        <v>404</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35">
      <c r="A240" s="70">
        <f t="shared" si="76"/>
        <v>5</v>
      </c>
      <c r="B240" s="70"/>
      <c r="C240" s="63" t="s">
        <v>97</v>
      </c>
      <c r="D240" s="61" t="s">
        <v>287</v>
      </c>
      <c r="E240" s="61">
        <f>(55.87)*10.764</f>
        <v>601.38467999999989</v>
      </c>
      <c r="F240" s="61">
        <v>0</v>
      </c>
      <c r="G240" s="61">
        <v>0</v>
      </c>
      <c r="H240" s="61">
        <f t="shared" ref="H240:H245" si="79">E240+F240+(IF(G240&lt;101,G240,IF(G240&lt;201,G240/2,IF(G240&lt;=301,G240/3,G240/4))))</f>
        <v>601.38467999999989</v>
      </c>
      <c r="I240" s="1"/>
      <c r="J240" s="1"/>
      <c r="K240" s="1"/>
      <c r="L240" s="1"/>
      <c r="M240" s="1"/>
      <c r="N240" s="1"/>
      <c r="O240" s="1"/>
      <c r="P240" s="1"/>
      <c r="Q240" s="1"/>
      <c r="R240" s="1"/>
      <c r="S240" s="1"/>
      <c r="T240" s="21" t="str">
        <f t="shared" ca="1" si="75"/>
        <v>305 to 405</v>
      </c>
      <c r="U240" s="21">
        <f t="shared" ref="U240:V240" ca="1" si="80">U239+1</f>
        <v>305</v>
      </c>
      <c r="V240" s="21">
        <f t="shared" ca="1" si="80"/>
        <v>405</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35">
      <c r="A241" s="70">
        <f t="shared" si="76"/>
        <v>6</v>
      </c>
      <c r="B241" s="70"/>
      <c r="C241" s="63" t="s">
        <v>97</v>
      </c>
      <c r="D241" s="61" t="s">
        <v>287</v>
      </c>
      <c r="E241" s="61">
        <f>(59.69)*10.764</f>
        <v>642.50315999999998</v>
      </c>
      <c r="F241" s="61">
        <f>(2.53)*10.764</f>
        <v>27.232919999999996</v>
      </c>
      <c r="G241" s="61">
        <v>0</v>
      </c>
      <c r="H241" s="61">
        <f t="shared" si="79"/>
        <v>669.73608000000002</v>
      </c>
      <c r="I241" s="1"/>
      <c r="J241" s="1"/>
      <c r="K241" s="1"/>
      <c r="L241" s="1"/>
      <c r="M241" s="1"/>
      <c r="N241" s="1"/>
      <c r="O241" s="1"/>
      <c r="P241" s="1"/>
      <c r="Q241" s="1"/>
      <c r="R241" s="1"/>
      <c r="S241" s="1"/>
      <c r="T241" s="21" t="str">
        <f t="shared" ca="1" si="75"/>
        <v>306 to 406</v>
      </c>
      <c r="U241" s="21">
        <f t="shared" ref="U241:V241" ca="1" si="81">U240+1</f>
        <v>306</v>
      </c>
      <c r="V241" s="21">
        <f t="shared" ca="1" si="81"/>
        <v>406</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35">
      <c r="A242" s="70">
        <f t="shared" si="76"/>
        <v>7</v>
      </c>
      <c r="B242" s="70"/>
      <c r="C242" s="63" t="s">
        <v>97</v>
      </c>
      <c r="D242" s="61" t="s">
        <v>295</v>
      </c>
      <c r="E242" s="61">
        <f>(38.92)*10.764</f>
        <v>418.93488000000002</v>
      </c>
      <c r="F242" s="61">
        <f>(2.42)*10.764</f>
        <v>26.048879999999997</v>
      </c>
      <c r="G242" s="61">
        <v>0</v>
      </c>
      <c r="H242" s="61">
        <f t="shared" si="79"/>
        <v>444.98376000000002</v>
      </c>
      <c r="I242" s="1"/>
      <c r="J242" s="1"/>
      <c r="K242" s="1"/>
      <c r="L242" s="1"/>
      <c r="M242" s="1"/>
      <c r="N242" s="1"/>
      <c r="O242" s="1"/>
      <c r="P242" s="1"/>
      <c r="Q242" s="1"/>
      <c r="R242" s="1"/>
      <c r="S242" s="1"/>
      <c r="T242" s="21" t="str">
        <f t="shared" ca="1" si="75"/>
        <v>307 to 407</v>
      </c>
      <c r="U242" s="21">
        <f t="shared" ref="U242:V242" ca="1" si="82">U241+1</f>
        <v>307</v>
      </c>
      <c r="V242" s="21">
        <f t="shared" ca="1" si="82"/>
        <v>407</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35">
      <c r="A243" s="70">
        <f t="shared" si="76"/>
        <v>8</v>
      </c>
      <c r="B243" s="70"/>
      <c r="C243" s="63" t="s">
        <v>97</v>
      </c>
      <c r="D243" s="61" t="s">
        <v>295</v>
      </c>
      <c r="E243" s="61">
        <f>(38.92)*10.764</f>
        <v>418.93488000000002</v>
      </c>
      <c r="F243" s="61">
        <f>(2.42)*10.764</f>
        <v>26.048879999999997</v>
      </c>
      <c r="G243" s="61">
        <v>0</v>
      </c>
      <c r="H243" s="61">
        <f t="shared" si="79"/>
        <v>444.98376000000002</v>
      </c>
      <c r="I243" s="1"/>
      <c r="J243" s="1"/>
      <c r="K243" s="1"/>
      <c r="L243" s="1"/>
      <c r="M243" s="1"/>
      <c r="N243" s="1"/>
      <c r="O243" s="1"/>
      <c r="P243" s="1"/>
      <c r="Q243" s="1"/>
      <c r="R243" s="1"/>
      <c r="S243" s="1"/>
      <c r="T243" s="21" t="str">
        <f t="shared" ca="1" si="75"/>
        <v>308 to 408</v>
      </c>
      <c r="U243" s="21">
        <f t="shared" ref="U243:V243" ca="1" si="83">U242+1</f>
        <v>308</v>
      </c>
      <c r="V243" s="21">
        <f t="shared" ca="1" si="83"/>
        <v>408</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35">
      <c r="A244" s="70">
        <f t="shared" si="76"/>
        <v>9</v>
      </c>
      <c r="B244" s="70"/>
      <c r="C244" s="63" t="s">
        <v>97</v>
      </c>
      <c r="D244" s="61" t="s">
        <v>295</v>
      </c>
      <c r="E244" s="61">
        <f>(38.92)*10.764</f>
        <v>418.93488000000002</v>
      </c>
      <c r="F244" s="61">
        <f>(2.42)*10.764</f>
        <v>26.048879999999997</v>
      </c>
      <c r="G244" s="61">
        <v>0</v>
      </c>
      <c r="H244" s="61">
        <f t="shared" si="79"/>
        <v>444.98376000000002</v>
      </c>
      <c r="I244" s="1"/>
      <c r="J244" s="1"/>
      <c r="K244" s="1"/>
      <c r="L244" s="1"/>
      <c r="M244" s="1"/>
      <c r="N244" s="1"/>
      <c r="O244" s="1"/>
      <c r="P244" s="1"/>
      <c r="Q244" s="1"/>
      <c r="R244" s="1"/>
      <c r="S244" s="1"/>
      <c r="T244" s="21" t="str">
        <f t="shared" ca="1" si="75"/>
        <v>309 to 409</v>
      </c>
      <c r="U244" s="21">
        <f t="shared" ref="U244:V244" ca="1" si="84">U243+1</f>
        <v>309</v>
      </c>
      <c r="V244" s="21">
        <f t="shared" ca="1" si="84"/>
        <v>409</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35">
      <c r="A245" s="70">
        <f t="shared" si="76"/>
        <v>10</v>
      </c>
      <c r="B245" s="70"/>
      <c r="C245" s="63" t="s">
        <v>97</v>
      </c>
      <c r="D245" s="61" t="s">
        <v>287</v>
      </c>
      <c r="E245" s="61">
        <f>(59.39)*10.764</f>
        <v>639.27395999999999</v>
      </c>
      <c r="F245" s="61">
        <f>(2.42)*10.764</f>
        <v>26.048879999999997</v>
      </c>
      <c r="G245" s="61">
        <v>0</v>
      </c>
      <c r="H245" s="61">
        <f t="shared" si="79"/>
        <v>665.32284000000004</v>
      </c>
      <c r="I245" s="1"/>
      <c r="J245" s="1"/>
      <c r="K245" s="1"/>
      <c r="L245" s="1"/>
      <c r="M245" s="1"/>
      <c r="N245" s="1"/>
      <c r="O245" s="1"/>
      <c r="P245" s="1"/>
      <c r="Q245" s="1"/>
      <c r="R245" s="1"/>
      <c r="S245" s="1"/>
      <c r="T245" s="21" t="str">
        <f t="shared" ca="1" si="75"/>
        <v>310 to 410</v>
      </c>
      <c r="U245" s="21">
        <f t="shared" ref="U245:V245" ca="1" si="85">U244+1</f>
        <v>310</v>
      </c>
      <c r="V245" s="21">
        <f t="shared" ca="1" si="85"/>
        <v>410</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5" x14ac:dyDescent="0.35">
      <c r="A246" s="80" t="s">
        <v>323</v>
      </c>
      <c r="B246" s="81"/>
      <c r="C246" s="81"/>
      <c r="D246" s="81"/>
      <c r="E246" s="81"/>
      <c r="F246" s="81"/>
      <c r="G246" s="81"/>
      <c r="H246" s="82"/>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35">
      <c r="A247" s="70">
        <v>1</v>
      </c>
      <c r="B247" s="70"/>
      <c r="C247" s="86" t="s">
        <v>288</v>
      </c>
      <c r="D247" s="87"/>
      <c r="E247" s="87"/>
      <c r="F247" s="87"/>
      <c r="G247" s="87"/>
      <c r="H247" s="88"/>
      <c r="I247" s="1"/>
      <c r="J247" s="1"/>
      <c r="K247" s="1"/>
      <c r="L247" s="1"/>
      <c r="M247" s="1"/>
      <c r="N247" s="1"/>
      <c r="O247" s="1"/>
      <c r="P247" s="1"/>
      <c r="Q247" s="1"/>
      <c r="R247" s="1"/>
      <c r="S247" s="1"/>
      <c r="T247" s="21" t="e">
        <f ca="1">U247&amp;""&amp;" to "&amp;""&amp;V247</f>
        <v>#REF!</v>
      </c>
      <c r="U247" s="21" t="e">
        <f ca="1">(SUMPRODUCT(MID(0&amp;(LEFT(A246,SUM(LEN(A246)-LEN(SUBSTITUTE(A246,{"0","1","2","3"},""))))), LARGE(INDEX(ISNUMBER(--MID((LEFT(A246,SUM(LEN(A246)-LEN(SUBSTITUTE(A246,{"0","1","2","3"},""))))), ROW(INDIRECT("1:"&amp;LEN((LEFT(A246,SUM(LEN(A246)-LEN(SUBSTITUTE(A246,{"0","1","2","3"},"")))))))), 1)) * ROW(INDIRECT("1:"&amp;LEN((LEFT(A246,SUM(LEN(A246)-LEN(SUBSTITUTE(A246,{"0","1","2","3"},"")))))))), 0), ROW(INDIRECT("1:"&amp;LEN((LEFT(A246,SUM(LEN(A246)-LEN(SUBSTITUTE(A246,{"0","1","2","3"},"")))))))))+1, 1) * 10^ROW(INDIRECT("1:"&amp;LEN((LEFT(A246,SUM(LEN(A246)-LEN(SUBSTITUTE(A246,{"0","1","2","3"},""))))))))/10))*100+1</f>
        <v>#REF!</v>
      </c>
      <c r="V247" s="21">
        <f ca="1">(SUMPRODUCT(MID(0&amp;(--TRIM(RIGHT(SUBSTITUTE(LEFT(A246,_xlfn.AGGREGATE(16,6,FIND({0,1,2,3,4,5,6,7,8,9},A246,ROW(INDIRECT("1:"&amp;LEN(A246)))),1)),"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",LEN(A246))),LEN(A246)))))))/10))*100+1</f>
        <v>501</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35">
      <c r="A248" s="70">
        <f>A247+1</f>
        <v>2</v>
      </c>
      <c r="B248" s="70"/>
      <c r="C248" s="89"/>
      <c r="D248" s="90"/>
      <c r="E248" s="90"/>
      <c r="F248" s="90"/>
      <c r="G248" s="90"/>
      <c r="H248" s="91"/>
      <c r="I248" s="1"/>
      <c r="J248" s="1"/>
      <c r="K248" s="1"/>
      <c r="L248" s="1"/>
      <c r="M248" s="1"/>
      <c r="N248" s="1"/>
      <c r="O248" s="1"/>
      <c r="P248" s="1"/>
      <c r="Q248" s="1"/>
      <c r="R248" s="1"/>
      <c r="S248" s="1"/>
      <c r="T248" s="21" t="e">
        <f t="shared" ref="T248:T256" ca="1" si="86">U248&amp;""&amp;" to "&amp;""&amp;V248</f>
        <v>#REF!</v>
      </c>
      <c r="U248" s="21" t="e">
        <f ca="1">U247+1</f>
        <v>#REF!</v>
      </c>
      <c r="V248" s="21">
        <f ca="1">V247+1</f>
        <v>502</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35">
      <c r="A249" s="70">
        <f t="shared" ref="A249:A256" si="87">A248+1</f>
        <v>3</v>
      </c>
      <c r="B249" s="70"/>
      <c r="C249" s="89"/>
      <c r="D249" s="90"/>
      <c r="E249" s="90"/>
      <c r="F249" s="90"/>
      <c r="G249" s="90"/>
      <c r="H249" s="91"/>
      <c r="I249" s="1"/>
      <c r="J249" s="1"/>
      <c r="K249" s="1"/>
      <c r="L249" s="1"/>
      <c r="M249" s="1"/>
      <c r="N249" s="1"/>
      <c r="O249" s="1"/>
      <c r="P249" s="1"/>
      <c r="Q249" s="1"/>
      <c r="R249" s="1"/>
      <c r="S249" s="1"/>
      <c r="T249" s="21" t="e">
        <f t="shared" ca="1" si="86"/>
        <v>#REF!</v>
      </c>
      <c r="U249" s="21" t="e">
        <f t="shared" ref="U249:V249" ca="1" si="88">U248+1</f>
        <v>#REF!</v>
      </c>
      <c r="V249" s="21">
        <f t="shared" ca="1" si="88"/>
        <v>503</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35">
      <c r="A250" s="70">
        <f t="shared" si="87"/>
        <v>4</v>
      </c>
      <c r="B250" s="70"/>
      <c r="C250" s="92"/>
      <c r="D250" s="93"/>
      <c r="E250" s="93"/>
      <c r="F250" s="93"/>
      <c r="G250" s="93"/>
      <c r="H250" s="94"/>
      <c r="I250" s="1"/>
      <c r="J250" s="1"/>
      <c r="K250" s="1"/>
      <c r="L250" s="1"/>
      <c r="M250" s="1"/>
      <c r="N250" s="1"/>
      <c r="O250" s="1"/>
      <c r="P250" s="1"/>
      <c r="Q250" s="1"/>
      <c r="R250" s="1"/>
      <c r="S250" s="1"/>
      <c r="T250" s="21" t="e">
        <f t="shared" ca="1" si="86"/>
        <v>#REF!</v>
      </c>
      <c r="U250" s="21" t="e">
        <f t="shared" ref="U250:V250" ca="1" si="89">U249+1</f>
        <v>#REF!</v>
      </c>
      <c r="V250" s="21">
        <f t="shared" ca="1" si="89"/>
        <v>504</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35">
      <c r="A251" s="70">
        <f t="shared" si="87"/>
        <v>5</v>
      </c>
      <c r="B251" s="70"/>
      <c r="C251" s="63" t="s">
        <v>97</v>
      </c>
      <c r="D251" s="61" t="s">
        <v>287</v>
      </c>
      <c r="E251" s="61">
        <f>(55.87)*10.764</f>
        <v>601.38467999999989</v>
      </c>
      <c r="F251" s="61">
        <v>0</v>
      </c>
      <c r="G251" s="61">
        <v>0</v>
      </c>
      <c r="H251" s="61">
        <f t="shared" ref="H251:H256" si="90">E251+F251+(IF(G251&lt;101,G251,IF(G251&lt;201,G251/2,IF(G251&lt;=301,G251/3,G251/4))))</f>
        <v>601.38467999999989</v>
      </c>
      <c r="I251" s="1"/>
      <c r="J251" s="1"/>
      <c r="K251" s="1"/>
      <c r="L251" s="1"/>
      <c r="M251" s="1"/>
      <c r="N251" s="1"/>
      <c r="O251" s="1"/>
      <c r="P251" s="1"/>
      <c r="Q251" s="1"/>
      <c r="R251" s="1"/>
      <c r="S251" s="1"/>
      <c r="T251" s="21" t="e">
        <f t="shared" ca="1" si="86"/>
        <v>#REF!</v>
      </c>
      <c r="U251" s="21" t="e">
        <f t="shared" ref="U251:V251" ca="1" si="91">U250+1</f>
        <v>#REF!</v>
      </c>
      <c r="V251" s="21">
        <f t="shared" ca="1" si="91"/>
        <v>505</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35">
      <c r="A252" s="70">
        <f t="shared" si="87"/>
        <v>6</v>
      </c>
      <c r="B252" s="70"/>
      <c r="C252" s="63" t="s">
        <v>97</v>
      </c>
      <c r="D252" s="61" t="s">
        <v>287</v>
      </c>
      <c r="E252" s="61">
        <f>(59.69)*10.764</f>
        <v>642.50315999999998</v>
      </c>
      <c r="F252" s="61">
        <f>(2.53)*10.764</f>
        <v>27.232919999999996</v>
      </c>
      <c r="G252" s="61">
        <v>0</v>
      </c>
      <c r="H252" s="61">
        <f t="shared" si="90"/>
        <v>669.73608000000002</v>
      </c>
      <c r="I252" s="1"/>
      <c r="J252" s="1"/>
      <c r="K252" s="1"/>
      <c r="L252" s="1"/>
      <c r="M252" s="1"/>
      <c r="N252" s="1"/>
      <c r="O252" s="1"/>
      <c r="P252" s="1"/>
      <c r="Q252" s="1"/>
      <c r="R252" s="1"/>
      <c r="S252" s="1"/>
      <c r="T252" s="21" t="e">
        <f t="shared" ca="1" si="86"/>
        <v>#REF!</v>
      </c>
      <c r="U252" s="21" t="e">
        <f t="shared" ref="U252:V252" ca="1" si="92">U251+1</f>
        <v>#REF!</v>
      </c>
      <c r="V252" s="21">
        <f t="shared" ca="1" si="92"/>
        <v>506</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35">
      <c r="A253" s="70">
        <f t="shared" si="87"/>
        <v>7</v>
      </c>
      <c r="B253" s="70"/>
      <c r="C253" s="63" t="s">
        <v>97</v>
      </c>
      <c r="D253" s="61" t="s">
        <v>295</v>
      </c>
      <c r="E253" s="61">
        <f>(38.92)*10.764</f>
        <v>418.93488000000002</v>
      </c>
      <c r="F253" s="61">
        <f>(2.42)*10.764</f>
        <v>26.048879999999997</v>
      </c>
      <c r="G253" s="61">
        <v>0</v>
      </c>
      <c r="H253" s="61">
        <f t="shared" si="90"/>
        <v>444.98376000000002</v>
      </c>
      <c r="I253" s="1"/>
      <c r="J253" s="1"/>
      <c r="K253" s="1"/>
      <c r="L253" s="1"/>
      <c r="M253" s="1"/>
      <c r="N253" s="1"/>
      <c r="O253" s="1"/>
      <c r="P253" s="1"/>
      <c r="Q253" s="1"/>
      <c r="R253" s="1"/>
      <c r="S253" s="1"/>
      <c r="T253" s="21" t="e">
        <f t="shared" ca="1" si="86"/>
        <v>#REF!</v>
      </c>
      <c r="U253" s="21" t="e">
        <f t="shared" ref="U253:V253" ca="1" si="93">U252+1</f>
        <v>#REF!</v>
      </c>
      <c r="V253" s="21">
        <f t="shared" ca="1" si="93"/>
        <v>507</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35">
      <c r="A254" s="70">
        <f t="shared" si="87"/>
        <v>8</v>
      </c>
      <c r="B254" s="70"/>
      <c r="C254" s="63" t="s">
        <v>97</v>
      </c>
      <c r="D254" s="61" t="s">
        <v>295</v>
      </c>
      <c r="E254" s="61">
        <f>(38.92)*10.764</f>
        <v>418.93488000000002</v>
      </c>
      <c r="F254" s="61">
        <f>(2.42)*10.764</f>
        <v>26.048879999999997</v>
      </c>
      <c r="G254" s="61">
        <v>0</v>
      </c>
      <c r="H254" s="61">
        <f t="shared" si="90"/>
        <v>444.98376000000002</v>
      </c>
      <c r="I254" s="1"/>
      <c r="J254" s="1"/>
      <c r="K254" s="1"/>
      <c r="L254" s="1"/>
      <c r="M254" s="1"/>
      <c r="N254" s="1"/>
      <c r="O254" s="1"/>
      <c r="P254" s="1"/>
      <c r="Q254" s="1"/>
      <c r="R254" s="1"/>
      <c r="S254" s="1"/>
      <c r="T254" s="21" t="e">
        <f t="shared" ca="1" si="86"/>
        <v>#REF!</v>
      </c>
      <c r="U254" s="21" t="e">
        <f t="shared" ref="U254:V254" ca="1" si="94">U253+1</f>
        <v>#REF!</v>
      </c>
      <c r="V254" s="21">
        <f t="shared" ca="1" si="94"/>
        <v>508</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35">
      <c r="A255" s="70">
        <f t="shared" si="87"/>
        <v>9</v>
      </c>
      <c r="B255" s="70"/>
      <c r="C255" s="63" t="s">
        <v>97</v>
      </c>
      <c r="D255" s="61" t="s">
        <v>295</v>
      </c>
      <c r="E255" s="61">
        <f>(38.92)*10.764</f>
        <v>418.93488000000002</v>
      </c>
      <c r="F255" s="61">
        <f>(2.42)*10.764</f>
        <v>26.048879999999997</v>
      </c>
      <c r="G255" s="61">
        <v>0</v>
      </c>
      <c r="H255" s="61">
        <f t="shared" si="90"/>
        <v>444.98376000000002</v>
      </c>
      <c r="I255" s="1"/>
      <c r="J255" s="1"/>
      <c r="K255" s="1"/>
      <c r="L255" s="1"/>
      <c r="M255" s="1"/>
      <c r="N255" s="1"/>
      <c r="O255" s="1"/>
      <c r="P255" s="1"/>
      <c r="Q255" s="1"/>
      <c r="R255" s="1"/>
      <c r="S255" s="1"/>
      <c r="T255" s="21" t="e">
        <f t="shared" ca="1" si="86"/>
        <v>#REF!</v>
      </c>
      <c r="U255" s="21" t="e">
        <f t="shared" ref="U255:V255" ca="1" si="95">U254+1</f>
        <v>#REF!</v>
      </c>
      <c r="V255" s="21">
        <f t="shared" ca="1" si="95"/>
        <v>509</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35">
      <c r="A256" s="70">
        <f t="shared" si="87"/>
        <v>10</v>
      </c>
      <c r="B256" s="70"/>
      <c r="C256" s="63" t="s">
        <v>97</v>
      </c>
      <c r="D256" s="61" t="s">
        <v>287</v>
      </c>
      <c r="E256" s="61">
        <f>(59.39)*10.764</f>
        <v>639.27395999999999</v>
      </c>
      <c r="F256" s="61">
        <f>(2.42)*10.764</f>
        <v>26.048879999999997</v>
      </c>
      <c r="G256" s="61">
        <v>0</v>
      </c>
      <c r="H256" s="61">
        <f t="shared" si="90"/>
        <v>665.32284000000004</v>
      </c>
      <c r="I256" s="1"/>
      <c r="J256" s="1"/>
      <c r="K256" s="1"/>
      <c r="L256" s="1"/>
      <c r="M256" s="1"/>
      <c r="N256" s="1"/>
      <c r="O256" s="1"/>
      <c r="P256" s="1"/>
      <c r="Q256" s="1"/>
      <c r="R256" s="1"/>
      <c r="S256" s="1"/>
      <c r="T256" s="21" t="e">
        <f t="shared" ca="1" si="86"/>
        <v>#REF!</v>
      </c>
      <c r="U256" s="21" t="e">
        <f t="shared" ref="U256:V256" ca="1" si="96">U255+1</f>
        <v>#REF!</v>
      </c>
      <c r="V256" s="21">
        <f t="shared" ca="1" si="96"/>
        <v>510</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5" x14ac:dyDescent="0.35">
      <c r="A257" s="95" t="s">
        <v>325</v>
      </c>
      <c r="B257" s="96"/>
      <c r="C257" s="96"/>
      <c r="D257" s="96"/>
      <c r="E257" s="96"/>
      <c r="F257" s="96"/>
      <c r="G257" s="96"/>
      <c r="H257" s="97"/>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5" x14ac:dyDescent="0.35">
      <c r="A258" s="70">
        <v>1</v>
      </c>
      <c r="B258" s="70"/>
      <c r="C258" s="86" t="s">
        <v>326</v>
      </c>
      <c r="D258" s="87"/>
      <c r="E258" s="87"/>
      <c r="F258" s="87"/>
      <c r="G258" s="87"/>
      <c r="H258" s="88"/>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5" x14ac:dyDescent="0.35">
      <c r="A259" s="98">
        <f>A258+1</f>
        <v>2</v>
      </c>
      <c r="B259" s="99"/>
      <c r="C259" s="89"/>
      <c r="D259" s="90"/>
      <c r="E259" s="90"/>
      <c r="F259" s="90"/>
      <c r="G259" s="90"/>
      <c r="H259" s="9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5" x14ac:dyDescent="0.35">
      <c r="A260" s="98">
        <f t="shared" ref="A260:A267" si="97">A259+1</f>
        <v>3</v>
      </c>
      <c r="B260" s="99"/>
      <c r="C260" s="89"/>
      <c r="D260" s="90"/>
      <c r="E260" s="90"/>
      <c r="F260" s="90"/>
      <c r="G260" s="90"/>
      <c r="H260" s="9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35">
      <c r="A261" s="98">
        <f t="shared" si="97"/>
        <v>4</v>
      </c>
      <c r="B261" s="99"/>
      <c r="C261" s="92"/>
      <c r="D261" s="93"/>
      <c r="E261" s="93"/>
      <c r="F261" s="93"/>
      <c r="G261" s="93"/>
      <c r="H261" s="94"/>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35">
      <c r="A262" s="98">
        <f t="shared" si="97"/>
        <v>5</v>
      </c>
      <c r="B262" s="99"/>
      <c r="C262" s="52" t="s">
        <v>97</v>
      </c>
      <c r="D262" s="5" t="s">
        <v>287</v>
      </c>
      <c r="E262" s="61">
        <f>(55.87)*10.764</f>
        <v>601.38467999999989</v>
      </c>
      <c r="F262" s="61">
        <v>0</v>
      </c>
      <c r="G262" s="5">
        <v>0</v>
      </c>
      <c r="H262" s="5">
        <f t="shared" ref="H262:H265" si="98">E262+F262+(IF(G262&lt;101,G262,IF(G262&lt;201,G262/2,IF(G262&lt;=301,G262/3,G262/4))))</f>
        <v>601.38467999999989</v>
      </c>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35">
      <c r="A263" s="98">
        <f t="shared" si="97"/>
        <v>6</v>
      </c>
      <c r="B263" s="99"/>
      <c r="C263" s="52" t="s">
        <v>97</v>
      </c>
      <c r="D263" s="5" t="s">
        <v>287</v>
      </c>
      <c r="E263" s="61">
        <f>(59.69)*10.764</f>
        <v>642.50315999999998</v>
      </c>
      <c r="F263" s="61">
        <f>(2.53)*10.764</f>
        <v>27.232919999999996</v>
      </c>
      <c r="G263" s="5">
        <v>0</v>
      </c>
      <c r="H263" s="5">
        <f t="shared" si="98"/>
        <v>669.73608000000002</v>
      </c>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35">
      <c r="A264" s="98">
        <f t="shared" si="97"/>
        <v>7</v>
      </c>
      <c r="B264" s="99"/>
      <c r="C264" s="52" t="s">
        <v>97</v>
      </c>
      <c r="D264" s="5" t="s">
        <v>295</v>
      </c>
      <c r="E264" s="61">
        <f>(38.92)*10.764</f>
        <v>418.93488000000002</v>
      </c>
      <c r="F264" s="61">
        <f>(2.42)*10.764</f>
        <v>26.048879999999997</v>
      </c>
      <c r="G264" s="5">
        <v>0</v>
      </c>
      <c r="H264" s="5">
        <f t="shared" si="98"/>
        <v>444.98376000000002</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35">
      <c r="A265" s="98">
        <f t="shared" si="97"/>
        <v>8</v>
      </c>
      <c r="B265" s="99"/>
      <c r="C265" s="52" t="s">
        <v>97</v>
      </c>
      <c r="D265" s="5" t="s">
        <v>295</v>
      </c>
      <c r="E265" s="61">
        <f>(38.92)*10.764</f>
        <v>418.93488000000002</v>
      </c>
      <c r="F265" s="61">
        <f>(2.42)*10.764</f>
        <v>26.048879999999997</v>
      </c>
      <c r="G265" s="5">
        <v>0</v>
      </c>
      <c r="H265" s="5">
        <f t="shared" si="98"/>
        <v>444.98376000000002</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35">
      <c r="A266" s="98">
        <f t="shared" si="97"/>
        <v>9</v>
      </c>
      <c r="B266" s="99"/>
      <c r="C266" s="52" t="s">
        <v>97</v>
      </c>
      <c r="D266" s="5" t="s">
        <v>295</v>
      </c>
      <c r="E266" s="61">
        <f>(38.92)*10.764</f>
        <v>418.93488000000002</v>
      </c>
      <c r="F266" s="61">
        <f>(2.42)*10.764</f>
        <v>26.048879999999997</v>
      </c>
      <c r="G266" s="5">
        <v>0</v>
      </c>
      <c r="H266" s="5">
        <f t="shared" ref="H266:H267" si="99">E266+F266+(IF(G266&lt;101,G266,IF(G266&lt;201,G266/2,IF(G266&lt;=301,G266/3,G266/4))))</f>
        <v>444.98376000000002</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35">
      <c r="A267" s="98">
        <f t="shared" si="97"/>
        <v>10</v>
      </c>
      <c r="B267" s="99"/>
      <c r="C267" s="52" t="s">
        <v>97</v>
      </c>
      <c r="D267" s="5" t="s">
        <v>287</v>
      </c>
      <c r="E267" s="61">
        <f>(59.39)*10.764</f>
        <v>639.27395999999999</v>
      </c>
      <c r="F267" s="61">
        <f>(2.42)*10.764</f>
        <v>26.048879999999997</v>
      </c>
      <c r="G267" s="5">
        <v>0</v>
      </c>
      <c r="H267" s="5">
        <f t="shared" si="99"/>
        <v>665.32284000000004</v>
      </c>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5" x14ac:dyDescent="0.35">
      <c r="A268" s="190" t="s">
        <v>307</v>
      </c>
      <c r="B268" s="191"/>
      <c r="C268" s="191"/>
      <c r="D268" s="191"/>
      <c r="E268" s="191"/>
      <c r="F268" s="191"/>
      <c r="G268" s="191"/>
      <c r="H268" s="192"/>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5" x14ac:dyDescent="0.35">
      <c r="A269" s="70">
        <v>1</v>
      </c>
      <c r="B269" s="70"/>
      <c r="C269" s="188" t="s">
        <v>296</v>
      </c>
      <c r="D269" s="189"/>
      <c r="E269" s="189"/>
      <c r="F269" s="189"/>
      <c r="G269" s="189"/>
      <c r="H269" s="18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5" x14ac:dyDescent="0.35">
      <c r="A270" s="98">
        <f>A269+1</f>
        <v>2</v>
      </c>
      <c r="B270" s="99"/>
      <c r="C270" s="189"/>
      <c r="D270" s="189"/>
      <c r="E270" s="189"/>
      <c r="F270" s="189"/>
      <c r="G270" s="189"/>
      <c r="H270" s="18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5" x14ac:dyDescent="0.35">
      <c r="A271" s="98">
        <f t="shared" ref="A271:A278" si="100">A270+1</f>
        <v>3</v>
      </c>
      <c r="B271" s="99"/>
      <c r="C271" s="189" t="s">
        <v>297</v>
      </c>
      <c r="D271" s="189"/>
      <c r="E271" s="189"/>
      <c r="F271" s="189"/>
      <c r="G271" s="189"/>
      <c r="H271" s="18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35">
      <c r="A272" s="98">
        <f t="shared" si="100"/>
        <v>4</v>
      </c>
      <c r="B272" s="99"/>
      <c r="C272" s="189"/>
      <c r="D272" s="189"/>
      <c r="E272" s="189"/>
      <c r="F272" s="189"/>
      <c r="G272" s="189"/>
      <c r="H272" s="18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35">
      <c r="A273" s="98">
        <f t="shared" si="100"/>
        <v>5</v>
      </c>
      <c r="B273" s="99"/>
      <c r="C273" s="52" t="s">
        <v>97</v>
      </c>
      <c r="D273" s="5" t="s">
        <v>287</v>
      </c>
      <c r="E273" s="61">
        <f>(55.87)*10.764</f>
        <v>601.38467999999989</v>
      </c>
      <c r="F273" s="61">
        <v>0</v>
      </c>
      <c r="G273" s="5">
        <v>0</v>
      </c>
      <c r="H273" s="5">
        <f t="shared" ref="H273:H278" si="101">E273+F273+(IF(G273&lt;101,G273,IF(G273&lt;201,G273/2,IF(G273&lt;=301,G273/3,G273/4))))</f>
        <v>601.38467999999989</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35">
      <c r="A274" s="98">
        <f t="shared" si="100"/>
        <v>6</v>
      </c>
      <c r="B274" s="99"/>
      <c r="C274" s="52" t="s">
        <v>97</v>
      </c>
      <c r="D274" s="5" t="s">
        <v>287</v>
      </c>
      <c r="E274" s="61">
        <f>(59.69)*10.764</f>
        <v>642.50315999999998</v>
      </c>
      <c r="F274" s="61">
        <f>(2.53)*10.764</f>
        <v>27.232919999999996</v>
      </c>
      <c r="G274" s="5">
        <v>0</v>
      </c>
      <c r="H274" s="5">
        <f t="shared" si="101"/>
        <v>669.73608000000002</v>
      </c>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35">
      <c r="A275" s="98">
        <f t="shared" si="100"/>
        <v>7</v>
      </c>
      <c r="B275" s="99"/>
      <c r="C275" s="52" t="s">
        <v>97</v>
      </c>
      <c r="D275" s="5" t="s">
        <v>295</v>
      </c>
      <c r="E275" s="61">
        <f>(38.92)*10.764</f>
        <v>418.93488000000002</v>
      </c>
      <c r="F275" s="61">
        <f>(2.42)*10.764</f>
        <v>26.048879999999997</v>
      </c>
      <c r="G275" s="5">
        <v>0</v>
      </c>
      <c r="H275" s="5">
        <f t="shared" si="101"/>
        <v>444.98376000000002</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35">
      <c r="A276" s="98">
        <f t="shared" si="100"/>
        <v>8</v>
      </c>
      <c r="B276" s="99"/>
      <c r="C276" s="52" t="s">
        <v>97</v>
      </c>
      <c r="D276" s="5" t="s">
        <v>295</v>
      </c>
      <c r="E276" s="61">
        <f>(38.92)*10.764</f>
        <v>418.93488000000002</v>
      </c>
      <c r="F276" s="61">
        <f>(2.42)*10.764</f>
        <v>26.048879999999997</v>
      </c>
      <c r="G276" s="5">
        <v>0</v>
      </c>
      <c r="H276" s="5">
        <f t="shared" si="101"/>
        <v>444.98376000000002</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35">
      <c r="A277" s="98">
        <f t="shared" si="100"/>
        <v>9</v>
      </c>
      <c r="B277" s="99"/>
      <c r="C277" s="52" t="s">
        <v>97</v>
      </c>
      <c r="D277" s="5" t="s">
        <v>295</v>
      </c>
      <c r="E277" s="61">
        <f>(38.92)*10.764</f>
        <v>418.93488000000002</v>
      </c>
      <c r="F277" s="61">
        <f>(2.42)*10.764</f>
        <v>26.048879999999997</v>
      </c>
      <c r="G277" s="5">
        <v>0</v>
      </c>
      <c r="H277" s="5">
        <f t="shared" si="101"/>
        <v>444.98376000000002</v>
      </c>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35">
      <c r="A278" s="98">
        <f t="shared" si="100"/>
        <v>10</v>
      </c>
      <c r="B278" s="99"/>
      <c r="C278" s="52" t="s">
        <v>97</v>
      </c>
      <c r="D278" s="5" t="s">
        <v>287</v>
      </c>
      <c r="E278" s="61">
        <f>(59.39)*10.764</f>
        <v>639.27395999999999</v>
      </c>
      <c r="F278" s="61">
        <f>(2.42)*10.764</f>
        <v>26.048879999999997</v>
      </c>
      <c r="G278" s="5">
        <v>0</v>
      </c>
      <c r="H278" s="5">
        <f t="shared" si="101"/>
        <v>665.32284000000004</v>
      </c>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5" x14ac:dyDescent="0.35">
      <c r="A279" s="95" t="s">
        <v>291</v>
      </c>
      <c r="B279" s="96"/>
      <c r="C279" s="96"/>
      <c r="D279" s="96"/>
      <c r="E279" s="96"/>
      <c r="F279" s="96"/>
      <c r="G279" s="96"/>
      <c r="H279" s="97"/>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5" x14ac:dyDescent="0.35">
      <c r="A280" s="70">
        <v>1</v>
      </c>
      <c r="B280" s="70"/>
      <c r="C280" s="86" t="s">
        <v>328</v>
      </c>
      <c r="D280" s="87"/>
      <c r="E280" s="87"/>
      <c r="F280" s="87"/>
      <c r="G280" s="87"/>
      <c r="H280" s="88"/>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5" x14ac:dyDescent="0.35">
      <c r="A281" s="98">
        <f>A280+1</f>
        <v>2</v>
      </c>
      <c r="B281" s="99"/>
      <c r="C281" s="89"/>
      <c r="D281" s="90"/>
      <c r="E281" s="90"/>
      <c r="F281" s="90"/>
      <c r="G281" s="90"/>
      <c r="H281" s="9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5" x14ac:dyDescent="0.35">
      <c r="A282" s="98">
        <f t="shared" ref="A282:A289" si="102">A281+1</f>
        <v>3</v>
      </c>
      <c r="B282" s="99"/>
      <c r="C282" s="89"/>
      <c r="D282" s="90"/>
      <c r="E282" s="90"/>
      <c r="F282" s="90"/>
      <c r="G282" s="90"/>
      <c r="H282" s="9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35">
      <c r="A283" s="98">
        <f t="shared" si="102"/>
        <v>4</v>
      </c>
      <c r="B283" s="99"/>
      <c r="C283" s="92"/>
      <c r="D283" s="93"/>
      <c r="E283" s="93"/>
      <c r="F283" s="93"/>
      <c r="G283" s="93"/>
      <c r="H283" s="94"/>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35">
      <c r="A284" s="98">
        <f t="shared" si="102"/>
        <v>5</v>
      </c>
      <c r="B284" s="99"/>
      <c r="C284" s="52" t="s">
        <v>97</v>
      </c>
      <c r="D284" s="5" t="s">
        <v>287</v>
      </c>
      <c r="E284" s="61">
        <f>(55.87)*10.764</f>
        <v>601.38467999999989</v>
      </c>
      <c r="F284" s="61">
        <v>0</v>
      </c>
      <c r="G284" s="5">
        <v>0</v>
      </c>
      <c r="H284" s="5">
        <f t="shared" ref="H284:H289" si="103">E284+F284+(IF(G284&lt;101,G284,IF(G284&lt;201,G284/2,IF(G284&lt;=301,G284/3,G284/4))))</f>
        <v>601.38467999999989</v>
      </c>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35">
      <c r="A285" s="98">
        <f t="shared" si="102"/>
        <v>6</v>
      </c>
      <c r="B285" s="99"/>
      <c r="C285" s="52" t="s">
        <v>97</v>
      </c>
      <c r="D285" s="5" t="s">
        <v>287</v>
      </c>
      <c r="E285" s="61">
        <f>(59.69)*10.764</f>
        <v>642.50315999999998</v>
      </c>
      <c r="F285" s="61">
        <f>(2.53)*10.764</f>
        <v>27.232919999999996</v>
      </c>
      <c r="G285" s="5">
        <v>0</v>
      </c>
      <c r="H285" s="5">
        <f t="shared" si="103"/>
        <v>669.73608000000002</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35">
      <c r="A286" s="98">
        <f t="shared" si="102"/>
        <v>7</v>
      </c>
      <c r="B286" s="99"/>
      <c r="C286" s="52" t="s">
        <v>97</v>
      </c>
      <c r="D286" s="5" t="s">
        <v>295</v>
      </c>
      <c r="E286" s="61">
        <f>(38.92)*10.764</f>
        <v>418.93488000000002</v>
      </c>
      <c r="F286" s="61">
        <f>(2.42)*10.764</f>
        <v>26.048879999999997</v>
      </c>
      <c r="G286" s="5">
        <v>0</v>
      </c>
      <c r="H286" s="5">
        <f t="shared" si="103"/>
        <v>444.98376000000002</v>
      </c>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35">
      <c r="A287" s="98">
        <f t="shared" si="102"/>
        <v>8</v>
      </c>
      <c r="B287" s="99"/>
      <c r="C287" s="52" t="s">
        <v>97</v>
      </c>
      <c r="D287" s="5" t="s">
        <v>295</v>
      </c>
      <c r="E287" s="61">
        <f>(38.92)*10.764</f>
        <v>418.93488000000002</v>
      </c>
      <c r="F287" s="61">
        <f>(2.42)*10.764</f>
        <v>26.048879999999997</v>
      </c>
      <c r="G287" s="5">
        <v>0</v>
      </c>
      <c r="H287" s="5">
        <f t="shared" si="103"/>
        <v>444.98376000000002</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35">
      <c r="A288" s="98">
        <f t="shared" si="102"/>
        <v>9</v>
      </c>
      <c r="B288" s="99"/>
      <c r="C288" s="98" t="s">
        <v>292</v>
      </c>
      <c r="D288" s="187"/>
      <c r="E288" s="187"/>
      <c r="F288" s="187"/>
      <c r="G288" s="187"/>
      <c r="H288" s="9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35">
      <c r="A289" s="98">
        <f t="shared" si="102"/>
        <v>10</v>
      </c>
      <c r="B289" s="99"/>
      <c r="C289" s="52" t="s">
        <v>97</v>
      </c>
      <c r="D289" s="5" t="s">
        <v>287</v>
      </c>
      <c r="E289" s="61">
        <f>(59.39)*10.764</f>
        <v>639.27395999999999</v>
      </c>
      <c r="F289" s="61">
        <f>(2.42)*10.764</f>
        <v>26.048879999999997</v>
      </c>
      <c r="G289" s="5">
        <v>0</v>
      </c>
      <c r="H289" s="5">
        <f t="shared" si="103"/>
        <v>665.32284000000004</v>
      </c>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5" x14ac:dyDescent="0.35">
      <c r="A290" s="80" t="s">
        <v>332</v>
      </c>
      <c r="B290" s="81"/>
      <c r="C290" s="81"/>
      <c r="D290" s="81"/>
      <c r="E290" s="81"/>
      <c r="F290" s="81"/>
      <c r="G290" s="81"/>
      <c r="H290" s="82"/>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35">
      <c r="A291" s="70">
        <v>1</v>
      </c>
      <c r="B291" s="70"/>
      <c r="C291" s="52" t="s">
        <v>97</v>
      </c>
      <c r="D291" s="5" t="s">
        <v>287</v>
      </c>
      <c r="E291" s="5">
        <f>(55.45)*10.764</f>
        <v>596.86379999999997</v>
      </c>
      <c r="F291" s="5">
        <v>0</v>
      </c>
      <c r="G291" s="5">
        <v>0</v>
      </c>
      <c r="H291" s="5">
        <f>E291+F291+(IF(G291&lt;101,G291,IF(G291&lt;201,G291/2,IF(G291&lt;=301,G291/3,G291/4))))</f>
        <v>596.86379999999997</v>
      </c>
      <c r="I291" s="1"/>
      <c r="J291" s="1"/>
      <c r="K291" s="1"/>
      <c r="L291" s="1"/>
      <c r="M291" s="1"/>
      <c r="N291" s="1"/>
      <c r="O291" s="1"/>
      <c r="P291" s="1"/>
      <c r="Q291" s="1"/>
      <c r="R291" s="1"/>
      <c r="S291" s="1"/>
      <c r="T291" s="21" t="str">
        <f t="shared" ref="T291:T298" ca="1" si="104">U291&amp;""&amp;",..,"&amp;""&amp;V291</f>
        <v>901,..,1901</v>
      </c>
      <c r="U291" s="21">
        <f ca="1">(SUMPRODUCT(MID(0&amp;(LEFT(A290,SUM(LEN(A290)-LEN(SUBSTITUTE(A290,{"0","1","2","3"},""))))), LARGE(INDEX(ISNUMBER(--MID((LEFT(A290,SUM(LEN(A290)-LEN(SUBSTITUTE(A290,{"0","1","2","3"},""))))), ROW(INDIRECT("1:"&amp;LEN((LEFT(A290,SUM(LEN(A290)-LEN(SUBSTITUTE(A290,{"0","1","2","3"},"")))))))), 1)) * ROW(INDIRECT("1:"&amp;LEN((LEFT(A290,SUM(LEN(A290)-LEN(SUBSTITUTE(A290,{"0","1","2","3"},"")))))))), 0), ROW(INDIRECT("1:"&amp;LEN((LEFT(A290,SUM(LEN(A290)-LEN(SUBSTITUTE(A290,{"0","1","2","3"},"")))))))))+1, 1) * 10^ROW(INDIRECT("1:"&amp;LEN((LEFT(A290,SUM(LEN(A290)-LEN(SUBSTITUTE(A290,{"0","1","2","3"},""))))))))/10))*100+1</f>
        <v>901</v>
      </c>
      <c r="V291" s="21">
        <f ca="1">(SUMPRODUCT(MID(0&amp;(--TRIM(RIGHT(SUBSTITUTE(LEFT(A290,_xlfn.AGGREGATE(16,6,FIND({0,1,2,3,4,5,6,7,8,9},A290,ROW(INDIRECT("1:"&amp;LEN(A290)))),1))," ",REPT(" ",LEN(A290))),LEN(A290)))), LARGE(INDEX(ISNUMBER(--MID((--TRIM(RIGHT(SUBSTITUTE(LEFT(A290,_xlfn.AGGREGATE(16,6,FIND({0,1,2,3,4,5,6,7,8,9},A290,ROW(INDIRECT("1:"&amp;LEN(A290)))),1))," ",REPT(" ",LEN(A290))),LEN(A290)))), ROW(INDIRECT("1:"&amp;LEN((--TRIM(RIGHT(SUBSTITUTE(LEFT(A290,_xlfn.AGGREGATE(16,6,FIND({0,1,2,3,4,5,6,7,8,9},A290,ROW(INDIRECT("1:"&amp;LEN(A290)))),1))," ",REPT(" ",LEN(A290))),LEN(A290))))))), 1)) * ROW(INDIRECT("1:"&amp;LEN((--TRIM(RIGHT(SUBSTITUTE(LEFT(A290,_xlfn.AGGREGATE(16,6,FIND({0,1,2,3,4,5,6,7,8,9},A290,ROW(INDIRECT("1:"&amp;LEN(A290)))),1))," ",REPT(" ",LEN(A290))),LEN(A290))))))), 0), ROW(INDIRECT("1:"&amp;LEN((--TRIM(RIGHT(SUBSTITUTE(LEFT(A290,_xlfn.AGGREGATE(16,6,FIND({0,1,2,3,4,5,6,7,8,9},A290,ROW(INDIRECT("1:"&amp;LEN(A290)))),1))," ",REPT(" ",LEN(A290))),LEN(A290))))))))+1, 1) * 10^ROW(INDIRECT("1:"&amp;LEN((--TRIM(RIGHT(SUBSTITUTE(LEFT(A290,_xlfn.AGGREGATE(16,6,FIND({0,1,2,3,4,5,6,7,8,9},A290,ROW(INDIRECT("1:"&amp;LEN(A290)))),1))," ",REPT(" ",LEN(A290))),LEN(A290)))))))/10))*100+1</f>
        <v>1901</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35">
      <c r="A292" s="70">
        <f>A291+1</f>
        <v>2</v>
      </c>
      <c r="B292" s="70"/>
      <c r="C292" s="52" t="s">
        <v>97</v>
      </c>
      <c r="D292" s="5" t="s">
        <v>295</v>
      </c>
      <c r="E292" s="61">
        <f>(36.49)*10.764</f>
        <v>392.77836000000002</v>
      </c>
      <c r="F292" s="5">
        <v>0</v>
      </c>
      <c r="G292" s="5">
        <v>0</v>
      </c>
      <c r="H292" s="5">
        <f t="shared" ref="H292:H298" si="105">E292+F292+(IF(G292&lt;101,G292,IF(G292&lt;201,G292/2,IF(G292&lt;=301,G292/3,G292/4))))</f>
        <v>392.77836000000002</v>
      </c>
      <c r="I292" s="1"/>
      <c r="J292" s="1"/>
      <c r="K292" s="1"/>
      <c r="L292" s="1"/>
      <c r="M292" s="1"/>
      <c r="N292" s="1"/>
      <c r="O292" s="1"/>
      <c r="P292" s="1"/>
      <c r="Q292" s="1"/>
      <c r="R292" s="1"/>
      <c r="S292" s="1"/>
      <c r="T292" s="21" t="str">
        <f t="shared" ca="1" si="104"/>
        <v>902,..,1902</v>
      </c>
      <c r="U292" s="21">
        <f ca="1">U291+1</f>
        <v>902</v>
      </c>
      <c r="V292" s="21">
        <f ca="1">V291+1</f>
        <v>1902</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35">
      <c r="A293" s="70">
        <f t="shared" ref="A293:A300" si="106">A292+1</f>
        <v>3</v>
      </c>
      <c r="B293" s="70"/>
      <c r="C293" s="52" t="s">
        <v>97</v>
      </c>
      <c r="D293" s="5" t="s">
        <v>295</v>
      </c>
      <c r="E293" s="61">
        <f>(36.49)*10.764</f>
        <v>392.77836000000002</v>
      </c>
      <c r="F293" s="5">
        <v>0</v>
      </c>
      <c r="G293" s="5">
        <v>0</v>
      </c>
      <c r="H293" s="5">
        <f t="shared" si="105"/>
        <v>392.77836000000002</v>
      </c>
      <c r="I293" s="1"/>
      <c r="J293" s="1"/>
      <c r="K293" s="1"/>
      <c r="L293" s="1"/>
      <c r="M293" s="1"/>
      <c r="N293" s="1"/>
      <c r="O293" s="1"/>
      <c r="P293" s="1"/>
      <c r="Q293" s="1"/>
      <c r="R293" s="1"/>
      <c r="S293" s="1"/>
      <c r="T293" s="21" t="str">
        <f t="shared" ca="1" si="104"/>
        <v>903,..,1903</v>
      </c>
      <c r="U293" s="21">
        <f t="shared" ref="U293:V298" ca="1" si="107">U292+1</f>
        <v>903</v>
      </c>
      <c r="V293" s="21">
        <f t="shared" ca="1" si="107"/>
        <v>1903</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35">
      <c r="A294" s="70">
        <f t="shared" si="106"/>
        <v>4</v>
      </c>
      <c r="B294" s="70"/>
      <c r="C294" s="52" t="s">
        <v>97</v>
      </c>
      <c r="D294" s="5" t="s">
        <v>295</v>
      </c>
      <c r="E294" s="61">
        <f>(36.49)*10.764</f>
        <v>392.77836000000002</v>
      </c>
      <c r="F294" s="5">
        <v>0</v>
      </c>
      <c r="G294" s="5">
        <v>0</v>
      </c>
      <c r="H294" s="5">
        <f t="shared" si="105"/>
        <v>392.77836000000002</v>
      </c>
      <c r="I294" s="1"/>
      <c r="J294" s="1"/>
      <c r="K294" s="1"/>
      <c r="L294" s="1"/>
      <c r="M294" s="1"/>
      <c r="N294" s="1"/>
      <c r="O294" s="1"/>
      <c r="P294" s="1"/>
      <c r="Q294" s="1"/>
      <c r="R294" s="1"/>
      <c r="S294" s="1"/>
      <c r="T294" s="21" t="str">
        <f t="shared" ca="1" si="104"/>
        <v>904,..,1904</v>
      </c>
      <c r="U294" s="21">
        <f t="shared" ca="1" si="107"/>
        <v>904</v>
      </c>
      <c r="V294" s="21">
        <f t="shared" ca="1" si="107"/>
        <v>1904</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35">
      <c r="A295" s="70">
        <f t="shared" si="106"/>
        <v>5</v>
      </c>
      <c r="B295" s="70"/>
      <c r="C295" s="52" t="s">
        <v>97</v>
      </c>
      <c r="D295" s="5" t="s">
        <v>287</v>
      </c>
      <c r="E295" s="61">
        <f>(55.87)*10.764</f>
        <v>601.38467999999989</v>
      </c>
      <c r="F295" s="61">
        <v>0</v>
      </c>
      <c r="G295" s="5">
        <v>0</v>
      </c>
      <c r="H295" s="5">
        <f t="shared" si="105"/>
        <v>601.38467999999989</v>
      </c>
      <c r="I295" s="1"/>
      <c r="J295" s="1"/>
      <c r="K295" s="1"/>
      <c r="L295" s="1"/>
      <c r="M295" s="1"/>
      <c r="N295" s="1"/>
      <c r="O295" s="1"/>
      <c r="P295" s="1"/>
      <c r="Q295" s="1"/>
      <c r="R295" s="1"/>
      <c r="S295" s="1"/>
      <c r="T295" s="21" t="str">
        <f t="shared" ca="1" si="104"/>
        <v>905,..,1905</v>
      </c>
      <c r="U295" s="21">
        <f t="shared" ca="1" si="107"/>
        <v>905</v>
      </c>
      <c r="V295" s="21">
        <f t="shared" ca="1" si="107"/>
        <v>1905</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35">
      <c r="A296" s="70">
        <f t="shared" si="106"/>
        <v>6</v>
      </c>
      <c r="B296" s="70"/>
      <c r="C296" s="52" t="s">
        <v>97</v>
      </c>
      <c r="D296" s="5" t="s">
        <v>287</v>
      </c>
      <c r="E296" s="61">
        <f>(59.69)*10.764</f>
        <v>642.50315999999998</v>
      </c>
      <c r="F296" s="61">
        <f>(2.53)*10.764</f>
        <v>27.232919999999996</v>
      </c>
      <c r="G296" s="5">
        <v>0</v>
      </c>
      <c r="H296" s="5">
        <f t="shared" si="105"/>
        <v>669.73608000000002</v>
      </c>
      <c r="I296" s="1"/>
      <c r="J296" s="1"/>
      <c r="K296" s="1"/>
      <c r="L296" s="1"/>
      <c r="M296" s="1"/>
      <c r="N296" s="1"/>
      <c r="O296" s="1"/>
      <c r="P296" s="1"/>
      <c r="Q296" s="1"/>
      <c r="R296" s="1"/>
      <c r="S296" s="1"/>
      <c r="T296" s="21" t="str">
        <f t="shared" ca="1" si="104"/>
        <v>906,..,1906</v>
      </c>
      <c r="U296" s="21">
        <f t="shared" ca="1" si="107"/>
        <v>906</v>
      </c>
      <c r="V296" s="21">
        <f t="shared" ca="1" si="107"/>
        <v>1906</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35">
      <c r="A297" s="70">
        <f t="shared" si="106"/>
        <v>7</v>
      </c>
      <c r="B297" s="70"/>
      <c r="C297" s="52" t="s">
        <v>97</v>
      </c>
      <c r="D297" s="5" t="s">
        <v>295</v>
      </c>
      <c r="E297" s="61">
        <f>(38.92)*10.764</f>
        <v>418.93488000000002</v>
      </c>
      <c r="F297" s="61">
        <f>(2.42)*10.764</f>
        <v>26.048879999999997</v>
      </c>
      <c r="G297" s="5">
        <v>0</v>
      </c>
      <c r="H297" s="5">
        <f t="shared" si="105"/>
        <v>444.98376000000002</v>
      </c>
      <c r="I297" s="1"/>
      <c r="J297" s="1"/>
      <c r="K297" s="1"/>
      <c r="L297" s="1"/>
      <c r="M297" s="1"/>
      <c r="N297" s="1"/>
      <c r="O297" s="1"/>
      <c r="P297" s="1"/>
      <c r="Q297" s="1"/>
      <c r="R297" s="1"/>
      <c r="S297" s="1"/>
      <c r="T297" s="21" t="str">
        <f t="shared" ca="1" si="104"/>
        <v>907,..,1907</v>
      </c>
      <c r="U297" s="21">
        <f t="shared" ca="1" si="107"/>
        <v>907</v>
      </c>
      <c r="V297" s="21">
        <f t="shared" ca="1" si="107"/>
        <v>1907</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35">
      <c r="A298" s="70">
        <f t="shared" si="106"/>
        <v>8</v>
      </c>
      <c r="B298" s="70"/>
      <c r="C298" s="52" t="s">
        <v>97</v>
      </c>
      <c r="D298" s="5" t="s">
        <v>295</v>
      </c>
      <c r="E298" s="61">
        <f>(38.92)*10.764</f>
        <v>418.93488000000002</v>
      </c>
      <c r="F298" s="61">
        <f>(2.42)*10.764</f>
        <v>26.048879999999997</v>
      </c>
      <c r="G298" s="5">
        <v>0</v>
      </c>
      <c r="H298" s="5">
        <f t="shared" si="105"/>
        <v>444.98376000000002</v>
      </c>
      <c r="I298" s="1"/>
      <c r="J298" s="1"/>
      <c r="K298" s="1"/>
      <c r="L298" s="1"/>
      <c r="M298" s="1"/>
      <c r="N298" s="1"/>
      <c r="O298" s="1"/>
      <c r="P298" s="1"/>
      <c r="Q298" s="1"/>
      <c r="R298" s="1"/>
      <c r="S298" s="1"/>
      <c r="T298" s="21" t="str">
        <f t="shared" ca="1" si="104"/>
        <v>908,..,1908</v>
      </c>
      <c r="U298" s="21">
        <f t="shared" ca="1" si="107"/>
        <v>908</v>
      </c>
      <c r="V298" s="21">
        <f t="shared" ca="1" si="107"/>
        <v>1908</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35">
      <c r="A299" s="70">
        <f t="shared" si="106"/>
        <v>9</v>
      </c>
      <c r="B299" s="70"/>
      <c r="C299" s="52" t="s">
        <v>97</v>
      </c>
      <c r="D299" s="5" t="s">
        <v>295</v>
      </c>
      <c r="E299" s="61">
        <f>(38.92)*10.764</f>
        <v>418.93488000000002</v>
      </c>
      <c r="F299" s="61">
        <f>(2.42)*10.764</f>
        <v>26.048879999999997</v>
      </c>
      <c r="G299" s="5">
        <v>0</v>
      </c>
      <c r="H299" s="5">
        <f t="shared" ref="H299:H300" si="108">E299+F299+(IF(G299&lt;101,G299,IF(G299&lt;201,G299/2,IF(G299&lt;=301,G299/3,G299/4))))</f>
        <v>444.98376000000002</v>
      </c>
      <c r="I299" s="1"/>
      <c r="J299" s="1"/>
      <c r="K299" s="1"/>
      <c r="L299" s="1"/>
      <c r="M299" s="1"/>
      <c r="N299" s="1"/>
      <c r="O299" s="1"/>
      <c r="P299" s="1"/>
      <c r="Q299" s="1"/>
      <c r="R299" s="1"/>
      <c r="S299" s="1"/>
      <c r="T299" s="21" t="str">
        <f t="shared" ref="T299:T300" ca="1" si="109">U299&amp;""&amp;",..,"&amp;""&amp;V299</f>
        <v>909,..,1909</v>
      </c>
      <c r="U299" s="21">
        <f t="shared" ref="U299:V299" ca="1" si="110">U298+1</f>
        <v>909</v>
      </c>
      <c r="V299" s="21">
        <f t="shared" ca="1" si="110"/>
        <v>1909</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customHeight="1" x14ac:dyDescent="0.35">
      <c r="A300" s="70">
        <f t="shared" si="106"/>
        <v>10</v>
      </c>
      <c r="B300" s="70"/>
      <c r="C300" s="52" t="s">
        <v>97</v>
      </c>
      <c r="D300" s="5" t="s">
        <v>287</v>
      </c>
      <c r="E300" s="61">
        <f>(59.39)*10.764</f>
        <v>639.27395999999999</v>
      </c>
      <c r="F300" s="61">
        <f>(2.42)*10.764</f>
        <v>26.048879999999997</v>
      </c>
      <c r="G300" s="5">
        <v>0</v>
      </c>
      <c r="H300" s="5">
        <f t="shared" si="108"/>
        <v>665.32284000000004</v>
      </c>
      <c r="I300" s="1"/>
      <c r="J300" s="1"/>
      <c r="K300" s="1"/>
      <c r="L300" s="1"/>
      <c r="M300" s="1"/>
      <c r="N300" s="1"/>
      <c r="O300" s="1"/>
      <c r="P300" s="1"/>
      <c r="Q300" s="1"/>
      <c r="R300" s="1"/>
      <c r="S300" s="1"/>
      <c r="T300" s="21" t="str">
        <f t="shared" ca="1" si="109"/>
        <v>910,..,1910</v>
      </c>
      <c r="U300" s="21">
        <f t="shared" ref="U300:V300" ca="1" si="111">U299+1</f>
        <v>910</v>
      </c>
      <c r="V300" s="21">
        <f t="shared" ca="1" si="111"/>
        <v>1910</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5" x14ac:dyDescent="0.35">
      <c r="A301" s="80" t="s">
        <v>298</v>
      </c>
      <c r="B301" s="81"/>
      <c r="C301" s="81"/>
      <c r="D301" s="81"/>
      <c r="E301" s="81"/>
      <c r="F301" s="81"/>
      <c r="G301" s="81"/>
      <c r="H301" s="82"/>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35">
      <c r="A302" s="70">
        <v>1</v>
      </c>
      <c r="B302" s="70"/>
      <c r="C302" s="52" t="s">
        <v>97</v>
      </c>
      <c r="D302" s="61" t="s">
        <v>287</v>
      </c>
      <c r="E302" s="61">
        <f>(55.45)*10.764</f>
        <v>596.86379999999997</v>
      </c>
      <c r="F302" s="61">
        <v>0</v>
      </c>
      <c r="G302" s="5">
        <v>0</v>
      </c>
      <c r="H302" s="5">
        <f>E302+F302+(IF(G302&lt;101,G302,IF(G302&lt;201,G302/2,IF(G302&lt;=301,G302/3,G302/4))))</f>
        <v>596.86379999999997</v>
      </c>
      <c r="I302" s="1"/>
      <c r="J302" s="1"/>
      <c r="K302" s="1"/>
      <c r="L302" s="1"/>
      <c r="M302" s="1"/>
      <c r="N302" s="1"/>
      <c r="O302" s="1"/>
      <c r="P302" s="1"/>
      <c r="Q302" s="1"/>
      <c r="R302" s="1"/>
      <c r="S302" s="1"/>
      <c r="T302" s="21" t="str">
        <f t="shared" ref="T302:T311" ca="1" si="112">U302&amp;""&amp;",..,"&amp;""&amp;V302</f>
        <v>1301,..,1801</v>
      </c>
      <c r="U302" s="21">
        <f ca="1">(SUMPRODUCT(MID(0&amp;(LEFT(A301,SUM(LEN(A301)-LEN(SUBSTITUTE(A301,{"0","1","2","3"},""))))), LARGE(INDEX(ISNUMBER(--MID((LEFT(A301,SUM(LEN(A301)-LEN(SUBSTITUTE(A301,{"0","1","2","3"},""))))), ROW(INDIRECT("1:"&amp;LEN((LEFT(A301,SUM(LEN(A301)-LEN(SUBSTITUTE(A301,{"0","1","2","3"},"")))))))), 1)) * ROW(INDIRECT("1:"&amp;LEN((LEFT(A301,SUM(LEN(A301)-LEN(SUBSTITUTE(A301,{"0","1","2","3"},"")))))))), 0), ROW(INDIRECT("1:"&amp;LEN((LEFT(A301,SUM(LEN(A301)-LEN(SUBSTITUTE(A301,{"0","1","2","3"},"")))))))))+1, 1) * 10^ROW(INDIRECT("1:"&amp;LEN((LEFT(A301,SUM(LEN(A301)-LEN(SUBSTITUTE(A301,{"0","1","2","3"},""))))))))/10))*100+1</f>
        <v>1301</v>
      </c>
      <c r="V302" s="21">
        <f ca="1">(SUMPRODUCT(MID(0&amp;(--TRIM(RIGHT(SUBSTITUTE(LEFT(A301,_xlfn.AGGREGATE(16,6,FIND({0,1,2,3,4,5,6,7,8,9},A301,ROW(INDIRECT("1:"&amp;LEN(A301)))),1))," ",REPT(" ",LEN(A301))),LEN(A301)))), LARGE(INDEX(ISNUMBER(--MID((--TRIM(RIGHT(SUBSTITUTE(LEFT(A301,_xlfn.AGGREGATE(16,6,FIND({0,1,2,3,4,5,6,7,8,9},A301,ROW(INDIRECT("1:"&amp;LEN(A301)))),1))," ",REPT(" ",LEN(A301))),LEN(A301)))), ROW(INDIRECT("1:"&amp;LEN((--TRIM(RIGHT(SUBSTITUTE(LEFT(A301,_xlfn.AGGREGATE(16,6,FIND({0,1,2,3,4,5,6,7,8,9},A301,ROW(INDIRECT("1:"&amp;LEN(A301)))),1))," ",REPT(" ",LEN(A301))),LEN(A301))))))), 1)) * ROW(INDIRECT("1:"&amp;LEN((--TRIM(RIGHT(SUBSTITUTE(LEFT(A301,_xlfn.AGGREGATE(16,6,FIND({0,1,2,3,4,5,6,7,8,9},A301,ROW(INDIRECT("1:"&amp;LEN(A301)))),1))," ",REPT(" ",LEN(A301))),LEN(A301))))))), 0), ROW(INDIRECT("1:"&amp;LEN((--TRIM(RIGHT(SUBSTITUTE(LEFT(A301,_xlfn.AGGREGATE(16,6,FIND({0,1,2,3,4,5,6,7,8,9},A301,ROW(INDIRECT("1:"&amp;LEN(A301)))),1))," ",REPT(" ",LEN(A301))),LEN(A301))))))))+1, 1) * 10^ROW(INDIRECT("1:"&amp;LEN((--TRIM(RIGHT(SUBSTITUTE(LEFT(A301,_xlfn.AGGREGATE(16,6,FIND({0,1,2,3,4,5,6,7,8,9},A301,ROW(INDIRECT("1:"&amp;LEN(A301)))),1))," ",REPT(" ",LEN(A301))),LEN(A301)))))))/10))*100+1</f>
        <v>1801</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35">
      <c r="A303" s="70">
        <f>A302+1</f>
        <v>2</v>
      </c>
      <c r="B303" s="70"/>
      <c r="C303" s="52" t="s">
        <v>97</v>
      </c>
      <c r="D303" s="61" t="s">
        <v>295</v>
      </c>
      <c r="E303" s="61">
        <f>(36.49)*10.764</f>
        <v>392.77836000000002</v>
      </c>
      <c r="F303" s="61">
        <v>0</v>
      </c>
      <c r="G303" s="5">
        <v>0</v>
      </c>
      <c r="H303" s="5">
        <f t="shared" ref="H303:H311" si="113">E303+F303+(IF(G303&lt;101,G303,IF(G303&lt;201,G303/2,IF(G303&lt;=301,G303/3,G303/4))))</f>
        <v>392.77836000000002</v>
      </c>
      <c r="I303" s="1"/>
      <c r="J303" s="1"/>
      <c r="K303" s="1"/>
      <c r="L303" s="1"/>
      <c r="M303" s="1"/>
      <c r="N303" s="1"/>
      <c r="O303" s="1"/>
      <c r="P303" s="1"/>
      <c r="Q303" s="1"/>
      <c r="R303" s="1"/>
      <c r="S303" s="1"/>
      <c r="T303" s="21" t="str">
        <f t="shared" ca="1" si="112"/>
        <v>1302,..,1802</v>
      </c>
      <c r="U303" s="21">
        <f ca="1">U302+1</f>
        <v>1302</v>
      </c>
      <c r="V303" s="21">
        <f ca="1">V302+1</f>
        <v>1802</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35">
      <c r="A304" s="70">
        <f t="shared" ref="A304:A311" si="114">A303+1</f>
        <v>3</v>
      </c>
      <c r="B304" s="70"/>
      <c r="C304" s="52" t="s">
        <v>97</v>
      </c>
      <c r="D304" s="61" t="s">
        <v>295</v>
      </c>
      <c r="E304" s="61">
        <f>(36.49)*10.764</f>
        <v>392.77836000000002</v>
      </c>
      <c r="F304" s="61">
        <v>0</v>
      </c>
      <c r="G304" s="5">
        <v>0</v>
      </c>
      <c r="H304" s="5">
        <f t="shared" si="113"/>
        <v>392.77836000000002</v>
      </c>
      <c r="I304" s="1"/>
      <c r="J304" s="1"/>
      <c r="K304" s="1"/>
      <c r="L304" s="1"/>
      <c r="M304" s="1"/>
      <c r="N304" s="1"/>
      <c r="O304" s="1"/>
      <c r="P304" s="1"/>
      <c r="Q304" s="1"/>
      <c r="R304" s="1"/>
      <c r="S304" s="1"/>
      <c r="T304" s="21" t="str">
        <f t="shared" ca="1" si="112"/>
        <v>1303,..,1803</v>
      </c>
      <c r="U304" s="21">
        <f t="shared" ref="U304:V304" ca="1" si="115">U303+1</f>
        <v>1303</v>
      </c>
      <c r="V304" s="21">
        <f t="shared" ca="1" si="115"/>
        <v>1803</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35">
      <c r="A305" s="70">
        <f t="shared" si="114"/>
        <v>4</v>
      </c>
      <c r="B305" s="70"/>
      <c r="C305" s="52" t="s">
        <v>97</v>
      </c>
      <c r="D305" s="61" t="s">
        <v>295</v>
      </c>
      <c r="E305" s="61">
        <f>(36.49)*10.764</f>
        <v>392.77836000000002</v>
      </c>
      <c r="F305" s="61">
        <v>0</v>
      </c>
      <c r="G305" s="5">
        <v>0</v>
      </c>
      <c r="H305" s="5">
        <f t="shared" si="113"/>
        <v>392.77836000000002</v>
      </c>
      <c r="I305" s="1"/>
      <c r="J305" s="1"/>
      <c r="K305" s="1"/>
      <c r="L305" s="1"/>
      <c r="M305" s="1"/>
      <c r="N305" s="1"/>
      <c r="O305" s="1"/>
      <c r="P305" s="1"/>
      <c r="Q305" s="1"/>
      <c r="R305" s="1"/>
      <c r="S305" s="1"/>
      <c r="T305" s="21" t="str">
        <f t="shared" ca="1" si="112"/>
        <v>1304,..,1804</v>
      </c>
      <c r="U305" s="21">
        <f t="shared" ref="U305:V305" ca="1" si="116">U304+1</f>
        <v>1304</v>
      </c>
      <c r="V305" s="21">
        <f t="shared" ca="1" si="116"/>
        <v>1804</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35">
      <c r="A306" s="70">
        <f t="shared" si="114"/>
        <v>5</v>
      </c>
      <c r="B306" s="70"/>
      <c r="C306" s="52" t="s">
        <v>97</v>
      </c>
      <c r="D306" s="61" t="s">
        <v>287</v>
      </c>
      <c r="E306" s="61">
        <f>(55.87)*10.764</f>
        <v>601.38467999999989</v>
      </c>
      <c r="F306" s="61">
        <v>0</v>
      </c>
      <c r="G306" s="5">
        <v>0</v>
      </c>
      <c r="H306" s="5">
        <f t="shared" si="113"/>
        <v>601.38467999999989</v>
      </c>
      <c r="I306" s="1"/>
      <c r="J306" s="1"/>
      <c r="K306" s="1"/>
      <c r="L306" s="1"/>
      <c r="M306" s="1"/>
      <c r="N306" s="1"/>
      <c r="O306" s="1"/>
      <c r="P306" s="1"/>
      <c r="Q306" s="1"/>
      <c r="R306" s="1"/>
      <c r="S306" s="1"/>
      <c r="T306" s="21" t="str">
        <f t="shared" ca="1" si="112"/>
        <v>1305,..,1805</v>
      </c>
      <c r="U306" s="21">
        <f t="shared" ref="U306:V306" ca="1" si="117">U305+1</f>
        <v>1305</v>
      </c>
      <c r="V306" s="21">
        <f t="shared" ca="1" si="117"/>
        <v>1805</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35">
      <c r="A307" s="70">
        <f t="shared" si="114"/>
        <v>6</v>
      </c>
      <c r="B307" s="70"/>
      <c r="C307" s="52" t="s">
        <v>97</v>
      </c>
      <c r="D307" s="61" t="s">
        <v>287</v>
      </c>
      <c r="E307" s="61">
        <f>(59.69)*10.764</f>
        <v>642.50315999999998</v>
      </c>
      <c r="F307" s="61">
        <f>(2.53)*10.764</f>
        <v>27.232919999999996</v>
      </c>
      <c r="G307" s="5">
        <v>0</v>
      </c>
      <c r="H307" s="5">
        <f t="shared" si="113"/>
        <v>669.73608000000002</v>
      </c>
      <c r="I307" s="1"/>
      <c r="J307" s="1"/>
      <c r="K307" s="1"/>
      <c r="L307" s="1"/>
      <c r="M307" s="1"/>
      <c r="N307" s="1"/>
      <c r="O307" s="1"/>
      <c r="P307" s="1"/>
      <c r="Q307" s="1"/>
      <c r="R307" s="1"/>
      <c r="S307" s="1"/>
      <c r="T307" s="21" t="str">
        <f t="shared" ca="1" si="112"/>
        <v>1306,..,1806</v>
      </c>
      <c r="U307" s="21">
        <f t="shared" ref="U307:V307" ca="1" si="118">U306+1</f>
        <v>1306</v>
      </c>
      <c r="V307" s="21">
        <f t="shared" ca="1" si="118"/>
        <v>1806</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35">
      <c r="A308" s="70">
        <f t="shared" si="114"/>
        <v>7</v>
      </c>
      <c r="B308" s="70"/>
      <c r="C308" s="52" t="s">
        <v>97</v>
      </c>
      <c r="D308" s="61" t="s">
        <v>295</v>
      </c>
      <c r="E308" s="61">
        <f>(38.92)*10.764</f>
        <v>418.93488000000002</v>
      </c>
      <c r="F308" s="61">
        <f>(2.42)*10.764</f>
        <v>26.048879999999997</v>
      </c>
      <c r="G308" s="5">
        <v>0</v>
      </c>
      <c r="H308" s="5">
        <f t="shared" si="113"/>
        <v>444.98376000000002</v>
      </c>
      <c r="I308" s="1"/>
      <c r="J308" s="1"/>
      <c r="K308" s="1"/>
      <c r="L308" s="1"/>
      <c r="M308" s="1"/>
      <c r="N308" s="1"/>
      <c r="O308" s="1"/>
      <c r="P308" s="1"/>
      <c r="Q308" s="1"/>
      <c r="R308" s="1"/>
      <c r="S308" s="1"/>
      <c r="T308" s="21" t="str">
        <f t="shared" ca="1" si="112"/>
        <v>1307,..,1807</v>
      </c>
      <c r="U308" s="21">
        <f t="shared" ref="U308:V308" ca="1" si="119">U307+1</f>
        <v>1307</v>
      </c>
      <c r="V308" s="21">
        <f t="shared" ca="1" si="119"/>
        <v>1807</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35">
      <c r="A309" s="70">
        <f t="shared" si="114"/>
        <v>8</v>
      </c>
      <c r="B309" s="70"/>
      <c r="C309" s="52" t="s">
        <v>97</v>
      </c>
      <c r="D309" s="61" t="s">
        <v>287</v>
      </c>
      <c r="E309" s="61">
        <f>(59.39)*10.764</f>
        <v>639.27395999999999</v>
      </c>
      <c r="F309" s="61">
        <f>(2.42)*10.764</f>
        <v>26.048879999999997</v>
      </c>
      <c r="G309" s="5">
        <v>0</v>
      </c>
      <c r="H309" s="5">
        <f t="shared" si="113"/>
        <v>665.32284000000004</v>
      </c>
      <c r="I309" s="1"/>
      <c r="J309" s="1"/>
      <c r="K309" s="1"/>
      <c r="L309" s="1"/>
      <c r="M309" s="1"/>
      <c r="N309" s="1"/>
      <c r="O309" s="1"/>
      <c r="P309" s="1"/>
      <c r="Q309" s="1"/>
      <c r="R309" s="1"/>
      <c r="S309" s="1"/>
      <c r="T309" s="21" t="str">
        <f t="shared" ca="1" si="112"/>
        <v>1308,..,1808</v>
      </c>
      <c r="U309" s="21">
        <f t="shared" ref="U309:V309" ca="1" si="120">U308+1</f>
        <v>1308</v>
      </c>
      <c r="V309" s="21">
        <f t="shared" ca="1" si="120"/>
        <v>1808</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35">
      <c r="A310" s="70">
        <f t="shared" si="114"/>
        <v>9</v>
      </c>
      <c r="B310" s="70"/>
      <c r="C310" s="83" t="s">
        <v>292</v>
      </c>
      <c r="D310" s="84"/>
      <c r="E310" s="84"/>
      <c r="F310" s="84"/>
      <c r="G310" s="84"/>
      <c r="H310" s="85"/>
      <c r="I310" s="1"/>
      <c r="J310" s="1"/>
      <c r="K310" s="1"/>
      <c r="L310" s="1"/>
      <c r="M310" s="1"/>
      <c r="N310" s="1"/>
      <c r="O310" s="1"/>
      <c r="P310" s="1"/>
      <c r="Q310" s="1"/>
      <c r="R310" s="1"/>
      <c r="S310" s="1"/>
      <c r="T310" s="21" t="str">
        <f t="shared" ca="1" si="112"/>
        <v>1309,..,1809</v>
      </c>
      <c r="U310" s="21">
        <f t="shared" ref="U310:V310" ca="1" si="121">U309+1</f>
        <v>1309</v>
      </c>
      <c r="V310" s="21">
        <f t="shared" ca="1" si="121"/>
        <v>1809</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35">
      <c r="A311" s="70">
        <f t="shared" si="114"/>
        <v>10</v>
      </c>
      <c r="B311" s="70"/>
      <c r="C311" s="52" t="s">
        <v>97</v>
      </c>
      <c r="D311" s="5" t="s">
        <v>287</v>
      </c>
      <c r="E311" s="5">
        <f>(58.73)*10.764</f>
        <v>632.16971999999998</v>
      </c>
      <c r="F311" s="5">
        <f>(2.42)*10.764</f>
        <v>26.048879999999997</v>
      </c>
      <c r="G311" s="5">
        <v>0</v>
      </c>
      <c r="H311" s="5">
        <f t="shared" si="113"/>
        <v>658.21859999999992</v>
      </c>
      <c r="I311" s="1"/>
      <c r="J311" s="1"/>
      <c r="K311" s="1"/>
      <c r="L311" s="1"/>
      <c r="M311" s="1"/>
      <c r="N311" s="1"/>
      <c r="O311" s="1"/>
      <c r="P311" s="1"/>
      <c r="Q311" s="1"/>
      <c r="R311" s="1"/>
      <c r="S311" s="1"/>
      <c r="T311" s="21" t="str">
        <f t="shared" ca="1" si="112"/>
        <v>1310,..,1810</v>
      </c>
      <c r="U311" s="21">
        <f t="shared" ref="U311:V311" ca="1" si="122">U310+1</f>
        <v>1310</v>
      </c>
      <c r="V311" s="21">
        <f t="shared" ca="1" si="122"/>
        <v>1810</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5" x14ac:dyDescent="0.35">
      <c r="A312" s="95" t="s">
        <v>290</v>
      </c>
      <c r="B312" s="96"/>
      <c r="C312" s="96"/>
      <c r="D312" s="96"/>
      <c r="E312" s="96"/>
      <c r="F312" s="96"/>
      <c r="G312" s="96"/>
      <c r="H312" s="97"/>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5" x14ac:dyDescent="0.35">
      <c r="A313" s="80" t="s">
        <v>330</v>
      </c>
      <c r="B313" s="81"/>
      <c r="C313" s="81"/>
      <c r="D313" s="81"/>
      <c r="E313" s="81"/>
      <c r="F313" s="81"/>
      <c r="G313" s="81"/>
      <c r="H313" s="82"/>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35">
      <c r="A314" s="70">
        <v>1</v>
      </c>
      <c r="B314" s="70"/>
      <c r="C314" s="63" t="s">
        <v>97</v>
      </c>
      <c r="D314" s="61" t="s">
        <v>287</v>
      </c>
      <c r="E314" s="61">
        <f>(55.78)*10.764</f>
        <v>600.41592000000003</v>
      </c>
      <c r="F314" s="61">
        <f>(2.44)*10.764</f>
        <v>26.264159999999997</v>
      </c>
      <c r="G314" s="61">
        <f>(3.05*0.6)*10.764</f>
        <v>19.698119999999996</v>
      </c>
      <c r="H314" s="61">
        <f>E314+F314+(IF(G314&lt;101,G314,IF(G314&lt;201,G314/2,IF(G314&lt;=301,G314/3,G314/4))))</f>
        <v>646.37819999999999</v>
      </c>
      <c r="I314" s="1"/>
      <c r="J314" s="1"/>
      <c r="K314" s="1"/>
      <c r="L314" s="1"/>
      <c r="M314" s="1"/>
      <c r="N314" s="1"/>
      <c r="O314" s="1"/>
      <c r="P314" s="1"/>
      <c r="Q314" s="1"/>
      <c r="R314" s="1"/>
      <c r="S314" s="1"/>
      <c r="T314" s="21" t="str">
        <f t="shared" ref="T314:T323" ca="1" si="123">U314&amp;""&amp;",..,"&amp;""&amp;V314</f>
        <v>2101,..,2101</v>
      </c>
      <c r="U314" s="21">
        <f ca="1">(SUMPRODUCT(MID(0&amp;(LEFT(A313,SUM(LEN(A313)-LEN(SUBSTITUTE(A313,{"0","1","2","3"},""))))), LARGE(INDEX(ISNUMBER(--MID((LEFT(A313,SUM(LEN(A313)-LEN(SUBSTITUTE(A313,{"0","1","2","3"},""))))), ROW(INDIRECT("1:"&amp;LEN((LEFT(A313,SUM(LEN(A313)-LEN(SUBSTITUTE(A313,{"0","1","2","3"},"")))))))), 1)) * ROW(INDIRECT("1:"&amp;LEN((LEFT(A313,SUM(LEN(A313)-LEN(SUBSTITUTE(A313,{"0","1","2","3"},"")))))))), 0), ROW(INDIRECT("1:"&amp;LEN((LEFT(A313,SUM(LEN(A313)-LEN(SUBSTITUTE(A313,{"0","1","2","3"},"")))))))))+1, 1) * 10^ROW(INDIRECT("1:"&amp;LEN((LEFT(A313,SUM(LEN(A313)-LEN(SUBSTITUTE(A313,{"0","1","2","3"},""))))))))/10))*100+1</f>
        <v>2101</v>
      </c>
      <c r="V314" s="21">
        <f ca="1">(SUMPRODUCT(MID(0&amp;(--TRIM(RIGHT(SUBSTITUTE(LEFT(A313,_xlfn.AGGREGATE(16,6,FIND({0,1,2,3,4,5,6,7,8,9},A313,ROW(INDIRECT("1:"&amp;LEN(A313)))),1))," ",REPT(" ",LEN(A313))),LEN(A313)))), LARGE(INDEX(ISNUMBER(--MID((--TRIM(RIGHT(SUBSTITUTE(LEFT(A313,_xlfn.AGGREGATE(16,6,FIND({0,1,2,3,4,5,6,7,8,9},A313,ROW(INDIRECT("1:"&amp;LEN(A313)))),1))," ",REPT(" ",LEN(A313))),LEN(A313)))), ROW(INDIRECT("1:"&amp;LEN((--TRIM(RIGHT(SUBSTITUTE(LEFT(A313,_xlfn.AGGREGATE(16,6,FIND({0,1,2,3,4,5,6,7,8,9},A313,ROW(INDIRECT("1:"&amp;LEN(A313)))),1))," ",REPT(" ",LEN(A313))),LEN(A313))))))), 1)) * ROW(INDIRECT("1:"&amp;LEN((--TRIM(RIGHT(SUBSTITUTE(LEFT(A313,_xlfn.AGGREGATE(16,6,FIND({0,1,2,3,4,5,6,7,8,9},A313,ROW(INDIRECT("1:"&amp;LEN(A313)))),1))," ",REPT(" ",LEN(A313))),LEN(A313))))))), 0), ROW(INDIRECT("1:"&amp;LEN((--TRIM(RIGHT(SUBSTITUTE(LEFT(A313,_xlfn.AGGREGATE(16,6,FIND({0,1,2,3,4,5,6,7,8,9},A313,ROW(INDIRECT("1:"&amp;LEN(A313)))),1))," ",REPT(" ",LEN(A313))),LEN(A313))))))))+1, 1) * 10^ROW(INDIRECT("1:"&amp;LEN((--TRIM(RIGHT(SUBSTITUTE(LEFT(A313,_xlfn.AGGREGATE(16,6,FIND({0,1,2,3,4,5,6,7,8,9},A313,ROW(INDIRECT("1:"&amp;LEN(A313)))),1))," ",REPT(" ",LEN(A313))),LEN(A313)))))))/10))*100+1</f>
        <v>2101</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35">
      <c r="A315" s="70">
        <f>A314+1</f>
        <v>2</v>
      </c>
      <c r="B315" s="70"/>
      <c r="C315" s="63" t="s">
        <v>97</v>
      </c>
      <c r="D315" s="61" t="s">
        <v>295</v>
      </c>
      <c r="E315" s="61">
        <f>(36.82)*10.764</f>
        <v>396.33047999999997</v>
      </c>
      <c r="F315" s="61">
        <f>(2.42)*10.764</f>
        <v>26.048879999999997</v>
      </c>
      <c r="G315" s="61">
        <f>(2.7*0.45)*10.764</f>
        <v>13.07826</v>
      </c>
      <c r="H315" s="61">
        <f t="shared" ref="H315:H323" si="124">E315+F315+(IF(G315&lt;101,G315,IF(G315&lt;201,G315/2,IF(G315&lt;=301,G315/3,G315/4))))</f>
        <v>435.45761999999996</v>
      </c>
      <c r="I315" s="1"/>
      <c r="J315" s="1"/>
      <c r="K315" s="1"/>
      <c r="L315" s="1"/>
      <c r="M315" s="1"/>
      <c r="N315" s="1"/>
      <c r="O315" s="1"/>
      <c r="P315" s="1"/>
      <c r="Q315" s="1"/>
      <c r="R315" s="1"/>
      <c r="S315" s="1"/>
      <c r="T315" s="21" t="str">
        <f t="shared" ca="1" si="123"/>
        <v>2102,..,2102</v>
      </c>
      <c r="U315" s="21">
        <f ca="1">U314+1</f>
        <v>2102</v>
      </c>
      <c r="V315" s="21">
        <f ca="1">V314+1</f>
        <v>2102</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35">
      <c r="A316" s="70">
        <f t="shared" ref="A316:A323" si="125">A315+1</f>
        <v>3</v>
      </c>
      <c r="B316" s="70"/>
      <c r="C316" s="63" t="s">
        <v>97</v>
      </c>
      <c r="D316" s="61" t="s">
        <v>295</v>
      </c>
      <c r="E316" s="61">
        <f>(36.82)*10.764</f>
        <v>396.33047999999997</v>
      </c>
      <c r="F316" s="61">
        <f t="shared" ref="F316:F317" si="126">(2.42)*10.764</f>
        <v>26.048879999999997</v>
      </c>
      <c r="G316" s="61">
        <f>(2.7*0.45)*10.764</f>
        <v>13.07826</v>
      </c>
      <c r="H316" s="61">
        <f t="shared" si="124"/>
        <v>435.45761999999996</v>
      </c>
      <c r="I316" s="1"/>
      <c r="J316" s="1"/>
      <c r="K316" s="1"/>
      <c r="L316" s="1"/>
      <c r="M316" s="1"/>
      <c r="N316" s="1"/>
      <c r="O316" s="1"/>
      <c r="P316" s="1"/>
      <c r="Q316" s="1"/>
      <c r="R316" s="1"/>
      <c r="S316" s="1"/>
      <c r="T316" s="21" t="str">
        <f t="shared" ca="1" si="123"/>
        <v>2103,..,2103</v>
      </c>
      <c r="U316" s="21">
        <f t="shared" ref="U316:V316" ca="1" si="127">U315+1</f>
        <v>2103</v>
      </c>
      <c r="V316" s="21">
        <f t="shared" ca="1" si="127"/>
        <v>2103</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35">
      <c r="A317" s="70">
        <f t="shared" si="125"/>
        <v>4</v>
      </c>
      <c r="B317" s="70"/>
      <c r="C317" s="63" t="s">
        <v>97</v>
      </c>
      <c r="D317" s="61" t="s">
        <v>295</v>
      </c>
      <c r="E317" s="61">
        <f>(36.61)*10.764</f>
        <v>394.07003999999995</v>
      </c>
      <c r="F317" s="61">
        <f t="shared" si="126"/>
        <v>26.048879999999997</v>
      </c>
      <c r="G317" s="61">
        <f>(3.05*0.6)*10.764</f>
        <v>19.698119999999996</v>
      </c>
      <c r="H317" s="61">
        <f t="shared" si="124"/>
        <v>439.81703999999996</v>
      </c>
      <c r="I317" s="1"/>
      <c r="J317" s="1"/>
      <c r="K317" s="1"/>
      <c r="L317" s="1"/>
      <c r="M317" s="1"/>
      <c r="N317" s="1"/>
      <c r="O317" s="1"/>
      <c r="P317" s="1"/>
      <c r="Q317" s="1"/>
      <c r="R317" s="1"/>
      <c r="S317" s="1"/>
      <c r="T317" s="21" t="str">
        <f t="shared" ca="1" si="123"/>
        <v>2104,..,2104</v>
      </c>
      <c r="U317" s="21">
        <f t="shared" ref="U317:V317" ca="1" si="128">U316+1</f>
        <v>2104</v>
      </c>
      <c r="V317" s="21">
        <f t="shared" ca="1" si="128"/>
        <v>2104</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35">
      <c r="A318" s="70">
        <f t="shared" si="125"/>
        <v>5</v>
      </c>
      <c r="B318" s="70"/>
      <c r="C318" s="63" t="s">
        <v>97</v>
      </c>
      <c r="D318" s="61" t="s">
        <v>287</v>
      </c>
      <c r="E318" s="61">
        <f>(56.21)*10.764</f>
        <v>605.04444000000001</v>
      </c>
      <c r="F318" s="61">
        <f>(2.53)*10.764</f>
        <v>27.232919999999996</v>
      </c>
      <c r="G318" s="61">
        <f>(3.05*0.6)*10.764</f>
        <v>19.698119999999996</v>
      </c>
      <c r="H318" s="61">
        <f t="shared" si="124"/>
        <v>651.97548000000006</v>
      </c>
      <c r="I318" s="1"/>
      <c r="J318" s="1"/>
      <c r="K318" s="1"/>
      <c r="L318" s="1"/>
      <c r="M318" s="1"/>
      <c r="N318" s="1"/>
      <c r="O318" s="1"/>
      <c r="P318" s="1"/>
      <c r="Q318" s="1"/>
      <c r="R318" s="1"/>
      <c r="S318" s="1"/>
      <c r="T318" s="21" t="str">
        <f t="shared" ca="1" si="123"/>
        <v>2105,..,2105</v>
      </c>
      <c r="U318" s="21">
        <f t="shared" ref="U318:V318" ca="1" si="129">U317+1</f>
        <v>2105</v>
      </c>
      <c r="V318" s="21">
        <f t="shared" ca="1" si="129"/>
        <v>2105</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35">
      <c r="A319" s="70">
        <f t="shared" si="125"/>
        <v>6</v>
      </c>
      <c r="B319" s="70"/>
      <c r="C319" s="63" t="s">
        <v>97</v>
      </c>
      <c r="D319" s="61" t="s">
        <v>287</v>
      </c>
      <c r="E319" s="61">
        <f>(59.69)*10.764</f>
        <v>642.50315999999998</v>
      </c>
      <c r="F319" s="61">
        <f>(2.53)*10.764</f>
        <v>27.232919999999996</v>
      </c>
      <c r="G319" s="61">
        <f>(3.05*0.6)*10.764</f>
        <v>19.698119999999996</v>
      </c>
      <c r="H319" s="61">
        <f t="shared" si="124"/>
        <v>689.43420000000003</v>
      </c>
      <c r="I319" s="1"/>
      <c r="J319" s="1"/>
      <c r="K319" s="1"/>
      <c r="L319" s="1"/>
      <c r="M319" s="1"/>
      <c r="N319" s="1"/>
      <c r="O319" s="1"/>
      <c r="P319" s="1"/>
      <c r="Q319" s="1"/>
      <c r="R319" s="1"/>
      <c r="S319" s="1"/>
      <c r="T319" s="21" t="str">
        <f t="shared" ca="1" si="123"/>
        <v>2106,..,2106</v>
      </c>
      <c r="U319" s="21">
        <f t="shared" ref="U319:V319" ca="1" si="130">U318+1</f>
        <v>2106</v>
      </c>
      <c r="V319" s="21">
        <f t="shared" ca="1" si="130"/>
        <v>2106</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35">
      <c r="A320" s="70">
        <f t="shared" si="125"/>
        <v>7</v>
      </c>
      <c r="B320" s="70"/>
      <c r="C320" s="63" t="s">
        <v>97</v>
      </c>
      <c r="D320" s="61" t="s">
        <v>295</v>
      </c>
      <c r="E320" s="61">
        <f>(38.92)*10.764</f>
        <v>418.93488000000002</v>
      </c>
      <c r="F320" s="61">
        <f>(2.42)*10.764</f>
        <v>26.048879999999997</v>
      </c>
      <c r="G320" s="61">
        <v>0</v>
      </c>
      <c r="H320" s="61">
        <f t="shared" si="124"/>
        <v>444.98376000000002</v>
      </c>
      <c r="I320" s="1"/>
      <c r="J320" s="1"/>
      <c r="K320" s="1"/>
      <c r="L320" s="1"/>
      <c r="M320" s="1"/>
      <c r="N320" s="1"/>
      <c r="O320" s="1"/>
      <c r="P320" s="1"/>
      <c r="Q320" s="1"/>
      <c r="R320" s="1"/>
      <c r="S320" s="1"/>
      <c r="T320" s="21" t="str">
        <f t="shared" ca="1" si="123"/>
        <v>2107,..,2107</v>
      </c>
      <c r="U320" s="21">
        <f t="shared" ref="U320:V320" ca="1" si="131">U319+1</f>
        <v>2107</v>
      </c>
      <c r="V320" s="21">
        <f t="shared" ca="1" si="131"/>
        <v>2107</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customHeight="1" x14ac:dyDescent="0.35">
      <c r="A321" s="70">
        <f t="shared" si="125"/>
        <v>8</v>
      </c>
      <c r="B321" s="70"/>
      <c r="C321" s="63" t="s">
        <v>97</v>
      </c>
      <c r="D321" s="61" t="s">
        <v>295</v>
      </c>
      <c r="E321" s="61">
        <f>(38.92)*10.764</f>
        <v>418.93488000000002</v>
      </c>
      <c r="F321" s="61">
        <f>(2.42)*10.764</f>
        <v>26.048879999999997</v>
      </c>
      <c r="G321" s="61">
        <v>0</v>
      </c>
      <c r="H321" s="61">
        <f t="shared" si="124"/>
        <v>444.98376000000002</v>
      </c>
      <c r="I321" s="1"/>
      <c r="J321" s="1"/>
      <c r="K321" s="1"/>
      <c r="L321" s="1"/>
      <c r="M321" s="1"/>
      <c r="N321" s="1"/>
      <c r="O321" s="1"/>
      <c r="P321" s="1"/>
      <c r="Q321" s="1"/>
      <c r="R321" s="1"/>
      <c r="S321" s="1"/>
      <c r="T321" s="21" t="str">
        <f t="shared" ca="1" si="123"/>
        <v>2108,..,2108</v>
      </c>
      <c r="U321" s="21">
        <f t="shared" ref="U321:V321" ca="1" si="132">U320+1</f>
        <v>2108</v>
      </c>
      <c r="V321" s="21">
        <f t="shared" ca="1" si="132"/>
        <v>2108</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35">
      <c r="A322" s="70">
        <f t="shared" si="125"/>
        <v>9</v>
      </c>
      <c r="B322" s="70"/>
      <c r="C322" s="63" t="s">
        <v>97</v>
      </c>
      <c r="D322" s="61" t="s">
        <v>295</v>
      </c>
      <c r="E322" s="61">
        <f>(38.92)*10.764</f>
        <v>418.93488000000002</v>
      </c>
      <c r="F322" s="61">
        <f>(2.42)*10.764</f>
        <v>26.048879999999997</v>
      </c>
      <c r="G322" s="61">
        <v>0</v>
      </c>
      <c r="H322" s="61">
        <f t="shared" si="124"/>
        <v>444.98376000000002</v>
      </c>
      <c r="I322" s="1"/>
      <c r="J322" s="1"/>
      <c r="K322" s="1"/>
      <c r="L322" s="1"/>
      <c r="M322" s="1"/>
      <c r="N322" s="1"/>
      <c r="O322" s="1"/>
      <c r="P322" s="1"/>
      <c r="Q322" s="1"/>
      <c r="R322" s="1"/>
      <c r="S322" s="1"/>
      <c r="T322" s="21" t="str">
        <f t="shared" ca="1" si="123"/>
        <v>2109,..,2109</v>
      </c>
      <c r="U322" s="21">
        <f t="shared" ref="U322:V322" ca="1" si="133">U321+1</f>
        <v>2109</v>
      </c>
      <c r="V322" s="21">
        <f t="shared" ca="1" si="133"/>
        <v>2109</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35">
      <c r="A323" s="70">
        <f t="shared" si="125"/>
        <v>10</v>
      </c>
      <c r="B323" s="70"/>
      <c r="C323" s="63" t="s">
        <v>97</v>
      </c>
      <c r="D323" s="61" t="s">
        <v>287</v>
      </c>
      <c r="E323" s="61">
        <f>(59.39)*10.764</f>
        <v>639.27395999999999</v>
      </c>
      <c r="F323" s="61">
        <f>(2.42)*10.764</f>
        <v>26.048879999999997</v>
      </c>
      <c r="G323" s="61">
        <f>(3.05*0.6)*10.764</f>
        <v>19.698119999999996</v>
      </c>
      <c r="H323" s="61">
        <f t="shared" si="124"/>
        <v>685.02096000000006</v>
      </c>
      <c r="I323" s="1"/>
      <c r="J323" s="1"/>
      <c r="K323" s="1"/>
      <c r="L323" s="1"/>
      <c r="M323" s="1"/>
      <c r="N323" s="1"/>
      <c r="O323" s="1"/>
      <c r="P323" s="1"/>
      <c r="Q323" s="1"/>
      <c r="R323" s="1"/>
      <c r="S323" s="1"/>
      <c r="T323" s="21" t="str">
        <f t="shared" ca="1" si="123"/>
        <v>2110,..,2110</v>
      </c>
      <c r="U323" s="21">
        <f t="shared" ref="U323:V323" ca="1" si="134">U322+1</f>
        <v>2110</v>
      </c>
      <c r="V323" s="21">
        <f t="shared" ca="1" si="134"/>
        <v>2110</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5" x14ac:dyDescent="0.35">
      <c r="A324" s="80" t="s">
        <v>303</v>
      </c>
      <c r="B324" s="81"/>
      <c r="C324" s="81"/>
      <c r="D324" s="81"/>
      <c r="E324" s="81"/>
      <c r="F324" s="81"/>
      <c r="G324" s="81"/>
      <c r="H324" s="82"/>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35">
      <c r="A325" s="70">
        <v>1</v>
      </c>
      <c r="B325" s="70"/>
      <c r="C325" s="52" t="s">
        <v>97</v>
      </c>
      <c r="D325" s="61" t="s">
        <v>287</v>
      </c>
      <c r="E325" s="61">
        <f>(55.78)*10.764</f>
        <v>600.41592000000003</v>
      </c>
      <c r="F325" s="61">
        <f>(2.44)*10.764</f>
        <v>26.264159999999997</v>
      </c>
      <c r="G325" s="5">
        <v>0</v>
      </c>
      <c r="H325" s="5">
        <f>E325+F325+(IF(G325&lt;101,G325,IF(G325&lt;201,G325/2,IF(G325&lt;=301,G325/3,G325/4))))</f>
        <v>626.68007999999998</v>
      </c>
      <c r="I325" s="1"/>
      <c r="J325" s="1"/>
      <c r="K325" s="1"/>
      <c r="L325" s="1"/>
      <c r="M325" s="1"/>
      <c r="N325" s="1"/>
      <c r="O325" s="1"/>
      <c r="P325" s="1"/>
      <c r="Q325" s="1"/>
      <c r="R325" s="1"/>
      <c r="S325" s="1"/>
      <c r="T325" s="21" t="str">
        <f t="shared" ref="T325:T334" ca="1" si="135">U325&amp;""&amp;",..,"&amp;""&amp;V325</f>
        <v>2201,..,3101</v>
      </c>
      <c r="U325" s="21">
        <f ca="1">(SUMPRODUCT(MID(0&amp;(LEFT(A324,SUM(LEN(A324)-LEN(SUBSTITUTE(A324,{"0","1","2","3"},""))))), LARGE(INDEX(ISNUMBER(--MID((LEFT(A324,SUM(LEN(A324)-LEN(SUBSTITUTE(A324,{"0","1","2","3"},""))))), ROW(INDIRECT("1:"&amp;LEN((LEFT(A324,SUM(LEN(A324)-LEN(SUBSTITUTE(A324,{"0","1","2","3"},"")))))))), 1)) * ROW(INDIRECT("1:"&amp;LEN((LEFT(A324,SUM(LEN(A324)-LEN(SUBSTITUTE(A324,{"0","1","2","3"},"")))))))), 0), ROW(INDIRECT("1:"&amp;LEN((LEFT(A324,SUM(LEN(A324)-LEN(SUBSTITUTE(A324,{"0","1","2","3"},"")))))))))+1, 1) * 10^ROW(INDIRECT("1:"&amp;LEN((LEFT(A324,SUM(LEN(A324)-LEN(SUBSTITUTE(A324,{"0","1","2","3"},""))))))))/10))*100+1</f>
        <v>2201</v>
      </c>
      <c r="V325" s="21">
        <f ca="1">(SUMPRODUCT(MID(0&amp;(--TRIM(RIGHT(SUBSTITUTE(LEFT(A324,_xlfn.AGGREGATE(16,6,FIND({0,1,2,3,4,5,6,7,8,9},A324,ROW(INDIRECT("1:"&amp;LEN(A324)))),1))," ",REPT(" ",LEN(A324))),LEN(A324)))), LARGE(INDEX(ISNUMBER(--MID((--TRIM(RIGHT(SUBSTITUTE(LEFT(A324,_xlfn.AGGREGATE(16,6,FIND({0,1,2,3,4,5,6,7,8,9},A324,ROW(INDIRECT("1:"&amp;LEN(A324)))),1))," ",REPT(" ",LEN(A324))),LEN(A324)))), ROW(INDIRECT("1:"&amp;LEN((--TRIM(RIGHT(SUBSTITUTE(LEFT(A324,_xlfn.AGGREGATE(16,6,FIND({0,1,2,3,4,5,6,7,8,9},A324,ROW(INDIRECT("1:"&amp;LEN(A324)))),1))," ",REPT(" ",LEN(A324))),LEN(A324))))))), 1)) * ROW(INDIRECT("1:"&amp;LEN((--TRIM(RIGHT(SUBSTITUTE(LEFT(A324,_xlfn.AGGREGATE(16,6,FIND({0,1,2,3,4,5,6,7,8,9},A324,ROW(INDIRECT("1:"&amp;LEN(A324)))),1))," ",REPT(" ",LEN(A324))),LEN(A324))))))), 0), ROW(INDIRECT("1:"&amp;LEN((--TRIM(RIGHT(SUBSTITUTE(LEFT(A324,_xlfn.AGGREGATE(16,6,FIND({0,1,2,3,4,5,6,7,8,9},A324,ROW(INDIRECT("1:"&amp;LEN(A324)))),1))," ",REPT(" ",LEN(A324))),LEN(A324))))))))+1, 1) * 10^ROW(INDIRECT("1:"&amp;LEN((--TRIM(RIGHT(SUBSTITUTE(LEFT(A324,_xlfn.AGGREGATE(16,6,FIND({0,1,2,3,4,5,6,7,8,9},A324,ROW(INDIRECT("1:"&amp;LEN(A324)))),1))," ",REPT(" ",LEN(A324))),LEN(A324)))))))/10))*100+1</f>
        <v>3101</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35">
      <c r="A326" s="70">
        <f>A325+1</f>
        <v>2</v>
      </c>
      <c r="B326" s="70"/>
      <c r="C326" s="52" t="s">
        <v>97</v>
      </c>
      <c r="D326" s="61" t="s">
        <v>295</v>
      </c>
      <c r="E326" s="61">
        <f>(36.82)*10.764</f>
        <v>396.33047999999997</v>
      </c>
      <c r="F326" s="61">
        <f>(2.42)*10.764</f>
        <v>26.048879999999997</v>
      </c>
      <c r="G326" s="5">
        <v>0</v>
      </c>
      <c r="H326" s="5">
        <f t="shared" ref="H326:H334" si="136">E326+F326+(IF(G326&lt;101,G326,IF(G326&lt;201,G326/2,IF(G326&lt;=301,G326/3,G326/4))))</f>
        <v>422.37935999999996</v>
      </c>
      <c r="I326" s="1"/>
      <c r="J326" s="1"/>
      <c r="K326" s="1"/>
      <c r="L326" s="1"/>
      <c r="M326" s="1"/>
      <c r="N326" s="1"/>
      <c r="O326" s="1"/>
      <c r="P326" s="1"/>
      <c r="Q326" s="1"/>
      <c r="R326" s="1"/>
      <c r="S326" s="1"/>
      <c r="T326" s="21" t="str">
        <f t="shared" ca="1" si="135"/>
        <v>2202,..,3102</v>
      </c>
      <c r="U326" s="21">
        <f ca="1">U325+1</f>
        <v>2202</v>
      </c>
      <c r="V326" s="21">
        <f ca="1">V325+1</f>
        <v>3102</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35">
      <c r="A327" s="70">
        <f t="shared" ref="A327:A334" si="137">A326+1</f>
        <v>3</v>
      </c>
      <c r="B327" s="70"/>
      <c r="C327" s="52" t="s">
        <v>97</v>
      </c>
      <c r="D327" s="61" t="s">
        <v>295</v>
      </c>
      <c r="E327" s="61">
        <f>(36.82)*10.764</f>
        <v>396.33047999999997</v>
      </c>
      <c r="F327" s="61">
        <f t="shared" ref="F327:F328" si="138">(2.42)*10.764</f>
        <v>26.048879999999997</v>
      </c>
      <c r="G327" s="5">
        <v>0</v>
      </c>
      <c r="H327" s="5">
        <f t="shared" si="136"/>
        <v>422.37935999999996</v>
      </c>
      <c r="I327" s="1"/>
      <c r="J327" s="1"/>
      <c r="K327" s="1"/>
      <c r="L327" s="1"/>
      <c r="M327" s="1"/>
      <c r="N327" s="1"/>
      <c r="O327" s="1"/>
      <c r="P327" s="1"/>
      <c r="Q327" s="1"/>
      <c r="R327" s="1"/>
      <c r="S327" s="1"/>
      <c r="T327" s="21" t="str">
        <f t="shared" ca="1" si="135"/>
        <v>2203,..,3103</v>
      </c>
      <c r="U327" s="21">
        <f t="shared" ref="U327:V327" ca="1" si="139">U326+1</f>
        <v>2203</v>
      </c>
      <c r="V327" s="21">
        <f t="shared" ca="1" si="139"/>
        <v>3103</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customHeight="1" x14ac:dyDescent="0.35">
      <c r="A328" s="70">
        <f t="shared" si="137"/>
        <v>4</v>
      </c>
      <c r="B328" s="70"/>
      <c r="C328" s="52" t="s">
        <v>97</v>
      </c>
      <c r="D328" s="61" t="s">
        <v>295</v>
      </c>
      <c r="E328" s="61">
        <f>(36.61)*10.764</f>
        <v>394.07003999999995</v>
      </c>
      <c r="F328" s="61">
        <f t="shared" si="138"/>
        <v>26.048879999999997</v>
      </c>
      <c r="G328" s="5">
        <v>0</v>
      </c>
      <c r="H328" s="5">
        <f t="shared" si="136"/>
        <v>420.11891999999995</v>
      </c>
      <c r="I328" s="1"/>
      <c r="J328" s="1"/>
      <c r="K328" s="1"/>
      <c r="L328" s="1"/>
      <c r="M328" s="1"/>
      <c r="N328" s="1"/>
      <c r="O328" s="1"/>
      <c r="P328" s="1"/>
      <c r="Q328" s="1"/>
      <c r="R328" s="1"/>
      <c r="S328" s="1"/>
      <c r="T328" s="21" t="str">
        <f t="shared" ca="1" si="135"/>
        <v>2204,..,3104</v>
      </c>
      <c r="U328" s="21">
        <f t="shared" ref="U328:V328" ca="1" si="140">U327+1</f>
        <v>2204</v>
      </c>
      <c r="V328" s="21">
        <f t="shared" ca="1" si="140"/>
        <v>3104</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customHeight="1" x14ac:dyDescent="0.35">
      <c r="A329" s="70">
        <f t="shared" si="137"/>
        <v>5</v>
      </c>
      <c r="B329" s="70"/>
      <c r="C329" s="52" t="s">
        <v>97</v>
      </c>
      <c r="D329" s="61" t="s">
        <v>287</v>
      </c>
      <c r="E329" s="61">
        <f>(56.21)*10.764</f>
        <v>605.04444000000001</v>
      </c>
      <c r="F329" s="61">
        <f>(2.53)*10.764</f>
        <v>27.232919999999996</v>
      </c>
      <c r="G329" s="5">
        <v>0</v>
      </c>
      <c r="H329" s="5">
        <f t="shared" si="136"/>
        <v>632.27736000000004</v>
      </c>
      <c r="I329" s="1"/>
      <c r="J329" s="1"/>
      <c r="K329" s="1"/>
      <c r="L329" s="1"/>
      <c r="M329" s="1"/>
      <c r="N329" s="1"/>
      <c r="O329" s="1"/>
      <c r="P329" s="1"/>
      <c r="Q329" s="1"/>
      <c r="R329" s="1"/>
      <c r="S329" s="1"/>
      <c r="T329" s="21" t="str">
        <f t="shared" ca="1" si="135"/>
        <v>2205,..,3105</v>
      </c>
      <c r="U329" s="21">
        <f t="shared" ref="U329:V329" ca="1" si="141">U328+1</f>
        <v>2205</v>
      </c>
      <c r="V329" s="21">
        <f t="shared" ca="1" si="141"/>
        <v>3105</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customHeight="1" x14ac:dyDescent="0.35">
      <c r="A330" s="70">
        <f t="shared" si="137"/>
        <v>6</v>
      </c>
      <c r="B330" s="70"/>
      <c r="C330" s="52" t="s">
        <v>97</v>
      </c>
      <c r="D330" s="61" t="s">
        <v>287</v>
      </c>
      <c r="E330" s="61">
        <f>(59.69)*10.764</f>
        <v>642.50315999999998</v>
      </c>
      <c r="F330" s="61">
        <f>(2.53)*10.764</f>
        <v>27.232919999999996</v>
      </c>
      <c r="G330" s="5">
        <v>0</v>
      </c>
      <c r="H330" s="5">
        <f t="shared" si="136"/>
        <v>669.73608000000002</v>
      </c>
      <c r="I330" s="1"/>
      <c r="J330" s="1"/>
      <c r="K330" s="1"/>
      <c r="L330" s="1"/>
      <c r="M330" s="1"/>
      <c r="N330" s="1"/>
      <c r="O330" s="1"/>
      <c r="P330" s="1"/>
      <c r="Q330" s="1"/>
      <c r="R330" s="1"/>
      <c r="S330" s="1"/>
      <c r="T330" s="21" t="str">
        <f t="shared" ca="1" si="135"/>
        <v>2206,..,3106</v>
      </c>
      <c r="U330" s="21">
        <f t="shared" ref="U330:V330" ca="1" si="142">U329+1</f>
        <v>2206</v>
      </c>
      <c r="V330" s="21">
        <f t="shared" ca="1" si="142"/>
        <v>3106</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35">
      <c r="A331" s="70">
        <f t="shared" si="137"/>
        <v>7</v>
      </c>
      <c r="B331" s="70"/>
      <c r="C331" s="52" t="s">
        <v>97</v>
      </c>
      <c r="D331" s="61" t="s">
        <v>295</v>
      </c>
      <c r="E331" s="61">
        <f>(38.92)*10.764</f>
        <v>418.93488000000002</v>
      </c>
      <c r="F331" s="61">
        <f>(2.42)*10.764</f>
        <v>26.048879999999997</v>
      </c>
      <c r="G331" s="5">
        <v>0</v>
      </c>
      <c r="H331" s="5">
        <f t="shared" si="136"/>
        <v>444.98376000000002</v>
      </c>
      <c r="I331" s="1"/>
      <c r="J331" s="1"/>
      <c r="K331" s="1"/>
      <c r="L331" s="1"/>
      <c r="M331" s="1"/>
      <c r="N331" s="1"/>
      <c r="O331" s="1"/>
      <c r="P331" s="1"/>
      <c r="Q331" s="1"/>
      <c r="R331" s="1"/>
      <c r="S331" s="1"/>
      <c r="T331" s="21" t="str">
        <f t="shared" ca="1" si="135"/>
        <v>2207,..,3107</v>
      </c>
      <c r="U331" s="21">
        <f t="shared" ref="U331:V331" ca="1" si="143">U330+1</f>
        <v>2207</v>
      </c>
      <c r="V331" s="21">
        <f t="shared" ca="1" si="143"/>
        <v>3107</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35">
      <c r="A332" s="70">
        <f t="shared" si="137"/>
        <v>8</v>
      </c>
      <c r="B332" s="70"/>
      <c r="C332" s="52" t="s">
        <v>97</v>
      </c>
      <c r="D332" s="61" t="s">
        <v>295</v>
      </c>
      <c r="E332" s="61">
        <f>(38.92)*10.764</f>
        <v>418.93488000000002</v>
      </c>
      <c r="F332" s="61">
        <f>(2.42)*10.764</f>
        <v>26.048879999999997</v>
      </c>
      <c r="G332" s="5">
        <v>0</v>
      </c>
      <c r="H332" s="5">
        <f t="shared" si="136"/>
        <v>444.98376000000002</v>
      </c>
      <c r="I332" s="1"/>
      <c r="J332" s="1"/>
      <c r="K332" s="1"/>
      <c r="L332" s="1"/>
      <c r="M332" s="1"/>
      <c r="N332" s="1"/>
      <c r="O332" s="1"/>
      <c r="P332" s="1"/>
      <c r="Q332" s="1"/>
      <c r="R332" s="1"/>
      <c r="S332" s="1"/>
      <c r="T332" s="21" t="str">
        <f t="shared" ca="1" si="135"/>
        <v>2208,..,3108</v>
      </c>
      <c r="U332" s="21">
        <f t="shared" ref="U332:V332" ca="1" si="144">U331+1</f>
        <v>2208</v>
      </c>
      <c r="V332" s="21">
        <f t="shared" ca="1" si="144"/>
        <v>3108</v>
      </c>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customHeight="1" x14ac:dyDescent="0.35">
      <c r="A333" s="70">
        <f t="shared" si="137"/>
        <v>9</v>
      </c>
      <c r="B333" s="70"/>
      <c r="C333" s="83" t="s">
        <v>292</v>
      </c>
      <c r="D333" s="84"/>
      <c r="E333" s="84"/>
      <c r="F333" s="84"/>
      <c r="G333" s="84"/>
      <c r="H333" s="85"/>
      <c r="I333" s="1"/>
      <c r="J333" s="1"/>
      <c r="K333" s="1"/>
      <c r="L333" s="1"/>
      <c r="M333" s="1"/>
      <c r="N333" s="1"/>
      <c r="O333" s="1"/>
      <c r="P333" s="1"/>
      <c r="Q333" s="1"/>
      <c r="R333" s="1"/>
      <c r="S333" s="1"/>
      <c r="T333" s="21" t="str">
        <f t="shared" ca="1" si="135"/>
        <v>2209,..,3109</v>
      </c>
      <c r="U333" s="21">
        <f t="shared" ref="U333:V333" ca="1" si="145">U332+1</f>
        <v>2209</v>
      </c>
      <c r="V333" s="21">
        <f t="shared" ca="1" si="145"/>
        <v>3109</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customHeight="1" x14ac:dyDescent="0.35">
      <c r="A334" s="70">
        <f t="shared" si="137"/>
        <v>10</v>
      </c>
      <c r="B334" s="70"/>
      <c r="C334" s="52" t="s">
        <v>97</v>
      </c>
      <c r="D334" s="61" t="s">
        <v>287</v>
      </c>
      <c r="E334" s="61">
        <f>(59.39)*10.764</f>
        <v>639.27395999999999</v>
      </c>
      <c r="F334" s="61">
        <f>(2.42)*10.764</f>
        <v>26.048879999999997</v>
      </c>
      <c r="G334" s="5">
        <v>0</v>
      </c>
      <c r="H334" s="5">
        <f t="shared" si="136"/>
        <v>665.32284000000004</v>
      </c>
      <c r="I334" s="1"/>
      <c r="J334" s="1"/>
      <c r="K334" s="1"/>
      <c r="L334" s="1"/>
      <c r="M334" s="1"/>
      <c r="N334" s="1"/>
      <c r="O334" s="1"/>
      <c r="P334" s="1"/>
      <c r="Q334" s="1"/>
      <c r="R334" s="1"/>
      <c r="S334" s="1"/>
      <c r="T334" s="21" t="str">
        <f t="shared" ca="1" si="135"/>
        <v>2210,..,3110</v>
      </c>
      <c r="U334" s="21">
        <f t="shared" ref="U334:V334" ca="1" si="146">U333+1</f>
        <v>2210</v>
      </c>
      <c r="V334" s="21">
        <f t="shared" ca="1" si="146"/>
        <v>3110</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5" x14ac:dyDescent="0.35">
      <c r="A335" s="80" t="s">
        <v>333</v>
      </c>
      <c r="B335" s="81"/>
      <c r="C335" s="81"/>
      <c r="D335" s="81"/>
      <c r="E335" s="81"/>
      <c r="F335" s="81"/>
      <c r="G335" s="81"/>
      <c r="H335" s="82"/>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customHeight="1" x14ac:dyDescent="0.35">
      <c r="A336" s="70">
        <v>1</v>
      </c>
      <c r="B336" s="70"/>
      <c r="C336" s="63" t="s">
        <v>97</v>
      </c>
      <c r="D336" s="61" t="s">
        <v>287</v>
      </c>
      <c r="E336" s="61">
        <f>(55.78)*10.764</f>
        <v>600.41592000000003</v>
      </c>
      <c r="F336" s="61">
        <f>(2.44)*10.764</f>
        <v>26.264159999999997</v>
      </c>
      <c r="G336" s="61">
        <v>0</v>
      </c>
      <c r="H336" s="61">
        <f>E336+F336+(IF(G336&lt;101,G336,IF(G336&lt;201,G336/2,IF(G336&lt;=301,G336/3,G336/4))))</f>
        <v>626.68007999999998</v>
      </c>
      <c r="I336" s="1"/>
      <c r="J336" s="1"/>
      <c r="K336" s="1"/>
      <c r="L336" s="1"/>
      <c r="M336" s="1"/>
      <c r="N336" s="1"/>
      <c r="O336" s="1"/>
      <c r="P336" s="1"/>
      <c r="Q336" s="1"/>
      <c r="R336" s="1"/>
      <c r="S336" s="1"/>
      <c r="T336" s="21" t="str">
        <f t="shared" ref="T336:T345" ca="1" si="147">U336&amp;""&amp;",..,"&amp;""&amp;V336</f>
        <v>2301,..,3201</v>
      </c>
      <c r="U336" s="21">
        <f ca="1">(SUMPRODUCT(MID(0&amp;(LEFT(A335,SUM(LEN(A335)-LEN(SUBSTITUTE(A335,{"0","1","2","3"},""))))), LARGE(INDEX(ISNUMBER(--MID((LEFT(A335,SUM(LEN(A335)-LEN(SUBSTITUTE(A335,{"0","1","2","3"},""))))), ROW(INDIRECT("1:"&amp;LEN((LEFT(A335,SUM(LEN(A335)-LEN(SUBSTITUTE(A335,{"0","1","2","3"},"")))))))), 1)) * ROW(INDIRECT("1:"&amp;LEN((LEFT(A335,SUM(LEN(A335)-LEN(SUBSTITUTE(A335,{"0","1","2","3"},"")))))))), 0), ROW(INDIRECT("1:"&amp;LEN((LEFT(A335,SUM(LEN(A335)-LEN(SUBSTITUTE(A335,{"0","1","2","3"},"")))))))))+1, 1) * 10^ROW(INDIRECT("1:"&amp;LEN((LEFT(A335,SUM(LEN(A335)-LEN(SUBSTITUTE(A335,{"0","1","2","3"},""))))))))/10))*100+1</f>
        <v>2301</v>
      </c>
      <c r="V336" s="21">
        <f ca="1">(SUMPRODUCT(MID(0&amp;(--TRIM(RIGHT(SUBSTITUTE(LEFT(A335,_xlfn.AGGREGATE(16,6,FIND({0,1,2,3,4,5,6,7,8,9},A335,ROW(INDIRECT("1:"&amp;LEN(A335)))),1))," ",REPT(" ",LEN(A335))),LEN(A335)))), LARGE(INDEX(ISNUMBER(--MID((--TRIM(RIGHT(SUBSTITUTE(LEFT(A335,_xlfn.AGGREGATE(16,6,FIND({0,1,2,3,4,5,6,7,8,9},A335,ROW(INDIRECT("1:"&amp;LEN(A335)))),1))," ",REPT(" ",LEN(A335))),LEN(A335)))), ROW(INDIRECT("1:"&amp;LEN((--TRIM(RIGHT(SUBSTITUTE(LEFT(A335,_xlfn.AGGREGATE(16,6,FIND({0,1,2,3,4,5,6,7,8,9},A335,ROW(INDIRECT("1:"&amp;LEN(A335)))),1))," ",REPT(" ",LEN(A335))),LEN(A335))))))), 1)) * ROW(INDIRECT("1:"&amp;LEN((--TRIM(RIGHT(SUBSTITUTE(LEFT(A335,_xlfn.AGGREGATE(16,6,FIND({0,1,2,3,4,5,6,7,8,9},A335,ROW(INDIRECT("1:"&amp;LEN(A335)))),1))," ",REPT(" ",LEN(A335))),LEN(A335))))))), 0), ROW(INDIRECT("1:"&amp;LEN((--TRIM(RIGHT(SUBSTITUTE(LEFT(A335,_xlfn.AGGREGATE(16,6,FIND({0,1,2,3,4,5,6,7,8,9},A335,ROW(INDIRECT("1:"&amp;LEN(A335)))),1))," ",REPT(" ",LEN(A335))),LEN(A335))))))))+1, 1) * 10^ROW(INDIRECT("1:"&amp;LEN((--TRIM(RIGHT(SUBSTITUTE(LEFT(A335,_xlfn.AGGREGATE(16,6,FIND({0,1,2,3,4,5,6,7,8,9},A335,ROW(INDIRECT("1:"&amp;LEN(A335)))),1))," ",REPT(" ",LEN(A335))),LEN(A335)))))))/10))*100+1</f>
        <v>3201</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35">
      <c r="A337" s="70">
        <f>A336+1</f>
        <v>2</v>
      </c>
      <c r="B337" s="70"/>
      <c r="C337" s="63" t="s">
        <v>97</v>
      </c>
      <c r="D337" s="61" t="s">
        <v>295</v>
      </c>
      <c r="E337" s="61">
        <f>(36.82)*10.764</f>
        <v>396.33047999999997</v>
      </c>
      <c r="F337" s="61">
        <f>(2.42)*10.764</f>
        <v>26.048879999999997</v>
      </c>
      <c r="G337" s="61">
        <v>0</v>
      </c>
      <c r="H337" s="61">
        <f t="shared" ref="H337:H345" si="148">E337+F337+(IF(G337&lt;101,G337,IF(G337&lt;201,G337/2,IF(G337&lt;=301,G337/3,G337/4))))</f>
        <v>422.37935999999996</v>
      </c>
      <c r="I337" s="1"/>
      <c r="J337" s="1"/>
      <c r="K337" s="1"/>
      <c r="L337" s="1"/>
      <c r="M337" s="1"/>
      <c r="N337" s="1"/>
      <c r="O337" s="1"/>
      <c r="P337" s="1"/>
      <c r="Q337" s="1"/>
      <c r="R337" s="1"/>
      <c r="S337" s="1"/>
      <c r="T337" s="21" t="str">
        <f t="shared" ca="1" si="147"/>
        <v>2302,..,3202</v>
      </c>
      <c r="U337" s="21">
        <f ca="1">U336+1</f>
        <v>2302</v>
      </c>
      <c r="V337" s="21">
        <f ca="1">V336+1</f>
        <v>3202</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35">
      <c r="A338" s="70">
        <f t="shared" ref="A338:A345" si="149">A337+1</f>
        <v>3</v>
      </c>
      <c r="B338" s="70"/>
      <c r="C338" s="63" t="s">
        <v>97</v>
      </c>
      <c r="D338" s="61" t="s">
        <v>295</v>
      </c>
      <c r="E338" s="61">
        <f>(36.82)*10.764</f>
        <v>396.33047999999997</v>
      </c>
      <c r="F338" s="61">
        <f t="shared" ref="F338:F339" si="150">(2.42)*10.764</f>
        <v>26.048879999999997</v>
      </c>
      <c r="G338" s="61">
        <v>0</v>
      </c>
      <c r="H338" s="61">
        <f t="shared" si="148"/>
        <v>422.37935999999996</v>
      </c>
      <c r="I338" s="1"/>
      <c r="J338" s="1"/>
      <c r="K338" s="1"/>
      <c r="L338" s="1"/>
      <c r="M338" s="1"/>
      <c r="N338" s="1"/>
      <c r="O338" s="1"/>
      <c r="P338" s="1"/>
      <c r="Q338" s="1"/>
      <c r="R338" s="1"/>
      <c r="S338" s="1"/>
      <c r="T338" s="21" t="str">
        <f t="shared" ca="1" si="147"/>
        <v>2303,..,3203</v>
      </c>
      <c r="U338" s="21">
        <f t="shared" ref="U338:V338" ca="1" si="151">U337+1</f>
        <v>2303</v>
      </c>
      <c r="V338" s="21">
        <f t="shared" ca="1" si="151"/>
        <v>3203</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35">
      <c r="A339" s="70">
        <f t="shared" si="149"/>
        <v>4</v>
      </c>
      <c r="B339" s="70"/>
      <c r="C339" s="63" t="s">
        <v>97</v>
      </c>
      <c r="D339" s="61" t="s">
        <v>295</v>
      </c>
      <c r="E339" s="61">
        <f>(36.61)*10.764</f>
        <v>394.07003999999995</v>
      </c>
      <c r="F339" s="61">
        <f t="shared" si="150"/>
        <v>26.048879999999997</v>
      </c>
      <c r="G339" s="61">
        <v>0</v>
      </c>
      <c r="H339" s="61">
        <f t="shared" si="148"/>
        <v>420.11891999999995</v>
      </c>
      <c r="I339" s="1"/>
      <c r="J339" s="1"/>
      <c r="K339" s="1"/>
      <c r="L339" s="1"/>
      <c r="M339" s="1"/>
      <c r="N339" s="1"/>
      <c r="O339" s="1"/>
      <c r="P339" s="1"/>
      <c r="Q339" s="1"/>
      <c r="R339" s="1"/>
      <c r="S339" s="1"/>
      <c r="T339" s="21" t="str">
        <f t="shared" ca="1" si="147"/>
        <v>2304,..,3204</v>
      </c>
      <c r="U339" s="21">
        <f t="shared" ref="U339:V339" ca="1" si="152">U338+1</f>
        <v>2304</v>
      </c>
      <c r="V339" s="21">
        <f t="shared" ca="1" si="152"/>
        <v>3204</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35">
      <c r="A340" s="70">
        <f t="shared" si="149"/>
        <v>5</v>
      </c>
      <c r="B340" s="70"/>
      <c r="C340" s="63" t="s">
        <v>97</v>
      </c>
      <c r="D340" s="61" t="s">
        <v>287</v>
      </c>
      <c r="E340" s="61">
        <f>(56.21)*10.764</f>
        <v>605.04444000000001</v>
      </c>
      <c r="F340" s="61">
        <f>(2.53)*10.764</f>
        <v>27.232919999999996</v>
      </c>
      <c r="G340" s="61">
        <v>0</v>
      </c>
      <c r="H340" s="61">
        <f t="shared" si="148"/>
        <v>632.27736000000004</v>
      </c>
      <c r="I340" s="1"/>
      <c r="J340" s="1"/>
      <c r="K340" s="1"/>
      <c r="L340" s="1"/>
      <c r="M340" s="1"/>
      <c r="N340" s="1"/>
      <c r="O340" s="1"/>
      <c r="P340" s="1"/>
      <c r="Q340" s="1"/>
      <c r="R340" s="1"/>
      <c r="S340" s="1"/>
      <c r="T340" s="21" t="str">
        <f t="shared" ca="1" si="147"/>
        <v>2305,..,3205</v>
      </c>
      <c r="U340" s="21">
        <f t="shared" ref="U340:V340" ca="1" si="153">U339+1</f>
        <v>2305</v>
      </c>
      <c r="V340" s="21">
        <f t="shared" ca="1" si="153"/>
        <v>3205</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customHeight="1" x14ac:dyDescent="0.35">
      <c r="A341" s="70">
        <f t="shared" si="149"/>
        <v>6</v>
      </c>
      <c r="B341" s="70"/>
      <c r="C341" s="63" t="s">
        <v>97</v>
      </c>
      <c r="D341" s="61" t="s">
        <v>287</v>
      </c>
      <c r="E341" s="61">
        <f>(59.69)*10.764</f>
        <v>642.50315999999998</v>
      </c>
      <c r="F341" s="61">
        <f>(2.53)*10.764</f>
        <v>27.232919999999996</v>
      </c>
      <c r="G341" s="61">
        <v>0</v>
      </c>
      <c r="H341" s="61">
        <f t="shared" si="148"/>
        <v>669.73608000000002</v>
      </c>
      <c r="I341" s="1"/>
      <c r="J341" s="1"/>
      <c r="K341" s="1"/>
      <c r="L341" s="1"/>
      <c r="M341" s="1"/>
      <c r="N341" s="1"/>
      <c r="O341" s="1"/>
      <c r="P341" s="1"/>
      <c r="Q341" s="1"/>
      <c r="R341" s="1"/>
      <c r="S341" s="1"/>
      <c r="T341" s="21" t="str">
        <f t="shared" ca="1" si="147"/>
        <v>2306,..,3206</v>
      </c>
      <c r="U341" s="21">
        <f t="shared" ref="U341:V341" ca="1" si="154">U340+1</f>
        <v>2306</v>
      </c>
      <c r="V341" s="21">
        <f t="shared" ca="1" si="154"/>
        <v>3206</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customHeight="1" x14ac:dyDescent="0.35">
      <c r="A342" s="70">
        <f t="shared" si="149"/>
        <v>7</v>
      </c>
      <c r="B342" s="70"/>
      <c r="C342" s="63" t="s">
        <v>97</v>
      </c>
      <c r="D342" s="61" t="s">
        <v>295</v>
      </c>
      <c r="E342" s="61">
        <f>(38.92)*10.764</f>
        <v>418.93488000000002</v>
      </c>
      <c r="F342" s="61">
        <f>(2.42)*10.764</f>
        <v>26.048879999999997</v>
      </c>
      <c r="G342" s="61">
        <v>0</v>
      </c>
      <c r="H342" s="61">
        <f t="shared" si="148"/>
        <v>444.98376000000002</v>
      </c>
      <c r="I342" s="1"/>
      <c r="J342" s="1"/>
      <c r="K342" s="1"/>
      <c r="L342" s="1"/>
      <c r="M342" s="1"/>
      <c r="N342" s="1"/>
      <c r="O342" s="1"/>
      <c r="P342" s="1"/>
      <c r="Q342" s="1"/>
      <c r="R342" s="1"/>
      <c r="S342" s="1"/>
      <c r="T342" s="21" t="str">
        <f t="shared" ca="1" si="147"/>
        <v>2307,..,3207</v>
      </c>
      <c r="U342" s="21">
        <f t="shared" ref="U342:V342" ca="1" si="155">U341+1</f>
        <v>2307</v>
      </c>
      <c r="V342" s="21">
        <f t="shared" ca="1" si="155"/>
        <v>3207</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35">
      <c r="A343" s="70">
        <f t="shared" si="149"/>
        <v>8</v>
      </c>
      <c r="B343" s="70"/>
      <c r="C343" s="63" t="s">
        <v>97</v>
      </c>
      <c r="D343" s="61" t="s">
        <v>295</v>
      </c>
      <c r="E343" s="61">
        <f>(38.92)*10.764</f>
        <v>418.93488000000002</v>
      </c>
      <c r="F343" s="61">
        <f>(2.42)*10.764</f>
        <v>26.048879999999997</v>
      </c>
      <c r="G343" s="61">
        <v>0</v>
      </c>
      <c r="H343" s="61">
        <f t="shared" si="148"/>
        <v>444.98376000000002</v>
      </c>
      <c r="I343" s="1"/>
      <c r="J343" s="1"/>
      <c r="K343" s="1"/>
      <c r="L343" s="1"/>
      <c r="M343" s="1"/>
      <c r="N343" s="1"/>
      <c r="O343" s="1"/>
      <c r="P343" s="1"/>
      <c r="Q343" s="1"/>
      <c r="R343" s="1"/>
      <c r="S343" s="1"/>
      <c r="T343" s="21" t="str">
        <f t="shared" ca="1" si="147"/>
        <v>2308,..,3208</v>
      </c>
      <c r="U343" s="21">
        <f t="shared" ref="U343:V343" ca="1" si="156">U342+1</f>
        <v>2308</v>
      </c>
      <c r="V343" s="21">
        <f t="shared" ca="1" si="156"/>
        <v>3208</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35">
      <c r="A344" s="70">
        <f t="shared" si="149"/>
        <v>9</v>
      </c>
      <c r="B344" s="70"/>
      <c r="C344" s="63" t="s">
        <v>97</v>
      </c>
      <c r="D344" s="61" t="s">
        <v>295</v>
      </c>
      <c r="E344" s="61">
        <f>(38.92)*10.764</f>
        <v>418.93488000000002</v>
      </c>
      <c r="F344" s="61">
        <f>(2.42)*10.764</f>
        <v>26.048879999999997</v>
      </c>
      <c r="G344" s="61">
        <v>0</v>
      </c>
      <c r="H344" s="61">
        <f t="shared" si="148"/>
        <v>444.98376000000002</v>
      </c>
      <c r="I344" s="1"/>
      <c r="J344" s="1"/>
      <c r="K344" s="1"/>
      <c r="L344" s="1"/>
      <c r="M344" s="1"/>
      <c r="N344" s="1"/>
      <c r="O344" s="1"/>
      <c r="P344" s="1"/>
      <c r="Q344" s="1"/>
      <c r="R344" s="1"/>
      <c r="S344" s="1"/>
      <c r="T344" s="21" t="str">
        <f t="shared" ca="1" si="147"/>
        <v>2309,..,3209</v>
      </c>
      <c r="U344" s="21">
        <f t="shared" ref="U344:V344" ca="1" si="157">U343+1</f>
        <v>2309</v>
      </c>
      <c r="V344" s="21">
        <f t="shared" ca="1" si="157"/>
        <v>3209</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customHeight="1" x14ac:dyDescent="0.35">
      <c r="A345" s="70">
        <f t="shared" si="149"/>
        <v>10</v>
      </c>
      <c r="B345" s="70"/>
      <c r="C345" s="63" t="s">
        <v>97</v>
      </c>
      <c r="D345" s="61" t="s">
        <v>287</v>
      </c>
      <c r="E345" s="61">
        <f>(59.39)*10.764</f>
        <v>639.27395999999999</v>
      </c>
      <c r="F345" s="61">
        <f>(2.42)*10.764</f>
        <v>26.048879999999997</v>
      </c>
      <c r="G345" s="61">
        <v>0</v>
      </c>
      <c r="H345" s="61">
        <f t="shared" si="148"/>
        <v>665.32284000000004</v>
      </c>
      <c r="I345" s="1"/>
      <c r="J345" s="1"/>
      <c r="K345" s="1"/>
      <c r="L345" s="1"/>
      <c r="M345" s="1"/>
      <c r="N345" s="1"/>
      <c r="O345" s="1"/>
      <c r="P345" s="1"/>
      <c r="Q345" s="1"/>
      <c r="R345" s="1"/>
      <c r="S345" s="1"/>
      <c r="T345" s="21" t="str">
        <f t="shared" ca="1" si="147"/>
        <v>2310,..,3210</v>
      </c>
      <c r="U345" s="21">
        <f t="shared" ref="U345:V345" ca="1" si="158">U344+1</f>
        <v>2310</v>
      </c>
      <c r="V345" s="21">
        <f t="shared" ca="1" si="158"/>
        <v>3210</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5" x14ac:dyDescent="0.35">
      <c r="A346" s="95" t="s">
        <v>299</v>
      </c>
      <c r="B346" s="96"/>
      <c r="C346" s="96"/>
      <c r="D346" s="96"/>
      <c r="E346" s="96"/>
      <c r="F346" s="96"/>
      <c r="G346" s="96"/>
      <c r="H346" s="97"/>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5" x14ac:dyDescent="0.35">
      <c r="A347" s="95" t="s">
        <v>284</v>
      </c>
      <c r="B347" s="96"/>
      <c r="C347" s="96"/>
      <c r="D347" s="96"/>
      <c r="E347" s="96"/>
      <c r="F347" s="96"/>
      <c r="G347" s="96"/>
      <c r="H347" s="97"/>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5" x14ac:dyDescent="0.35">
      <c r="A348" s="95" t="s">
        <v>334</v>
      </c>
      <c r="B348" s="96"/>
      <c r="C348" s="96"/>
      <c r="D348" s="96"/>
      <c r="E348" s="96"/>
      <c r="F348" s="96"/>
      <c r="G348" s="96"/>
      <c r="H348" s="97"/>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5" x14ac:dyDescent="0.35">
      <c r="A349" s="80" t="s">
        <v>335</v>
      </c>
      <c r="B349" s="81"/>
      <c r="C349" s="81"/>
      <c r="D349" s="81"/>
      <c r="E349" s="81"/>
      <c r="F349" s="81"/>
      <c r="G349" s="81"/>
      <c r="H349" s="82"/>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35">
      <c r="A350" s="70">
        <v>1</v>
      </c>
      <c r="B350" s="70"/>
      <c r="C350" s="52" t="s">
        <v>300</v>
      </c>
      <c r="D350" s="5" t="s">
        <v>287</v>
      </c>
      <c r="E350" s="5">
        <f>(49.84)*10.764</f>
        <v>536.47775999999999</v>
      </c>
      <c r="F350" s="5">
        <v>0</v>
      </c>
      <c r="G350" s="5">
        <v>0</v>
      </c>
      <c r="H350" s="5">
        <f>E350+F350+(IF(G350&lt;101,G350,IF(G350&lt;201,G350/2,IF(G350&lt;=301,G350/3,G350/4))))</f>
        <v>536.47775999999999</v>
      </c>
      <c r="I350" s="1"/>
      <c r="J350" s="1"/>
      <c r="K350" s="1"/>
      <c r="L350" s="1"/>
      <c r="M350" s="1"/>
      <c r="N350" s="1"/>
      <c r="O350" s="1"/>
      <c r="P350" s="1"/>
      <c r="Q350" s="1"/>
      <c r="R350" s="1"/>
      <c r="S350" s="1"/>
      <c r="T350" s="21" t="str">
        <f ca="1">U350&amp;""&amp;" to "&amp;""&amp;V350</f>
        <v>201 to 201</v>
      </c>
      <c r="U350" s="21">
        <f ca="1">(SUMPRODUCT(MID(0&amp;(LEFT(A349,SUM(LEN(A349)-LEN(SUBSTITUTE(A349,{"0","1","2","3"},""))))), LARGE(INDEX(ISNUMBER(--MID((LEFT(A349,SUM(LEN(A349)-LEN(SUBSTITUTE(A349,{"0","1","2","3"},""))))), ROW(INDIRECT("1:"&amp;LEN((LEFT(A349,SUM(LEN(A349)-LEN(SUBSTITUTE(A349,{"0","1","2","3"},"")))))))), 1)) * ROW(INDIRECT("1:"&amp;LEN((LEFT(A349,SUM(LEN(A349)-LEN(SUBSTITUTE(A349,{"0","1","2","3"},"")))))))), 0), ROW(INDIRECT("1:"&amp;LEN((LEFT(A349,SUM(LEN(A349)-LEN(SUBSTITUTE(A349,{"0","1","2","3"},"")))))))))+1, 1) * 10^ROW(INDIRECT("1:"&amp;LEN((LEFT(A349,SUM(LEN(A349)-LEN(SUBSTITUTE(A349,{"0","1","2","3"},""))))))))/10))*100+1</f>
        <v>201</v>
      </c>
      <c r="V350" s="21">
        <f ca="1">(SUMPRODUCT(MID(0&amp;(--TRIM(RIGHT(SUBSTITUTE(LEFT(A349,_xlfn.AGGREGATE(16,6,FIND({0,1,2,3,4,5,6,7,8,9},A349,ROW(INDIRECT("1:"&amp;LEN(A349)))),1))," ",REPT(" ",LEN(A349))),LEN(A349)))), LARGE(INDEX(ISNUMBER(--MID((--TRIM(RIGHT(SUBSTITUTE(LEFT(A349,_xlfn.AGGREGATE(16,6,FIND({0,1,2,3,4,5,6,7,8,9},A349,ROW(INDIRECT("1:"&amp;LEN(A349)))),1))," ",REPT(" ",LEN(A349))),LEN(A349)))), ROW(INDIRECT("1:"&amp;LEN((--TRIM(RIGHT(SUBSTITUTE(LEFT(A349,_xlfn.AGGREGATE(16,6,FIND({0,1,2,3,4,5,6,7,8,9},A349,ROW(INDIRECT("1:"&amp;LEN(A349)))),1))," ",REPT(" ",LEN(A349))),LEN(A349))))))), 1)) * ROW(INDIRECT("1:"&amp;LEN((--TRIM(RIGHT(SUBSTITUTE(LEFT(A349,_xlfn.AGGREGATE(16,6,FIND({0,1,2,3,4,5,6,7,8,9},A349,ROW(INDIRECT("1:"&amp;LEN(A349)))),1))," ",REPT(" ",LEN(A349))),LEN(A349))))))), 0), ROW(INDIRECT("1:"&amp;LEN((--TRIM(RIGHT(SUBSTITUTE(LEFT(A349,_xlfn.AGGREGATE(16,6,FIND({0,1,2,3,4,5,6,7,8,9},A349,ROW(INDIRECT("1:"&amp;LEN(A349)))),1))," ",REPT(" ",LEN(A349))),LEN(A349))))))))+1, 1) * 10^ROW(INDIRECT("1:"&amp;LEN((--TRIM(RIGHT(SUBSTITUTE(LEFT(A349,_xlfn.AGGREGATE(16,6,FIND({0,1,2,3,4,5,6,7,8,9},A349,ROW(INDIRECT("1:"&amp;LEN(A349)))),1))," ",REPT(" ",LEN(A349))),LEN(A349)))))))/10))*100+1</f>
        <v>201</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35">
      <c r="A351" s="70">
        <f>A350+1</f>
        <v>2</v>
      </c>
      <c r="B351" s="70"/>
      <c r="C351" s="52" t="s">
        <v>300</v>
      </c>
      <c r="D351" s="5" t="s">
        <v>295</v>
      </c>
      <c r="E351" s="5">
        <f>(36.73)*10.764</f>
        <v>395.36171999999993</v>
      </c>
      <c r="F351" s="5">
        <v>0</v>
      </c>
      <c r="G351" s="5">
        <v>0</v>
      </c>
      <c r="H351" s="5">
        <f t="shared" ref="H351:H357" si="159">E351+F351+(IF(G351&lt;101,G351,IF(G351&lt;201,G351/2,IF(G351&lt;=301,G351/3,G351/4))))</f>
        <v>395.36171999999993</v>
      </c>
      <c r="I351" s="1"/>
      <c r="J351" s="1"/>
      <c r="K351" s="1"/>
      <c r="L351" s="1"/>
      <c r="M351" s="1"/>
      <c r="N351" s="1"/>
      <c r="O351" s="1"/>
      <c r="P351" s="1"/>
      <c r="Q351" s="1"/>
      <c r="R351" s="1"/>
      <c r="S351" s="1"/>
      <c r="T351" s="21" t="str">
        <f t="shared" ref="T351:T357" ca="1" si="160">U351&amp;""&amp;" to "&amp;""&amp;V351</f>
        <v>202 to 202</v>
      </c>
      <c r="U351" s="21">
        <f ca="1">U350+1</f>
        <v>202</v>
      </c>
      <c r="V351" s="21">
        <f ca="1">V350+1</f>
        <v>202</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35">
      <c r="A352" s="70">
        <f t="shared" ref="A352:A359" si="161">A351+1</f>
        <v>3</v>
      </c>
      <c r="B352" s="70"/>
      <c r="C352" s="52" t="s">
        <v>300</v>
      </c>
      <c r="D352" s="5" t="s">
        <v>295</v>
      </c>
      <c r="E352" s="5">
        <f>(36.15)*10.764</f>
        <v>389.11859999999996</v>
      </c>
      <c r="F352" s="5">
        <v>0</v>
      </c>
      <c r="G352" s="5">
        <v>0</v>
      </c>
      <c r="H352" s="5">
        <f t="shared" si="159"/>
        <v>389.11859999999996</v>
      </c>
      <c r="I352" s="1"/>
      <c r="J352" s="1"/>
      <c r="K352" s="1"/>
      <c r="L352" s="1"/>
      <c r="M352" s="1"/>
      <c r="N352" s="1"/>
      <c r="O352" s="1"/>
      <c r="P352" s="1"/>
      <c r="Q352" s="1"/>
      <c r="R352" s="1"/>
      <c r="S352" s="1"/>
      <c r="T352" s="21" t="str">
        <f t="shared" ca="1" si="160"/>
        <v>203 to 203</v>
      </c>
      <c r="U352" s="21">
        <f t="shared" ref="U352:V357" ca="1" si="162">U351+1</f>
        <v>203</v>
      </c>
      <c r="V352" s="21">
        <f t="shared" ca="1" si="162"/>
        <v>203</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customHeight="1" x14ac:dyDescent="0.35">
      <c r="A353" s="70">
        <f t="shared" si="161"/>
        <v>4</v>
      </c>
      <c r="B353" s="70"/>
      <c r="C353" s="52" t="s">
        <v>300</v>
      </c>
      <c r="D353" s="5" t="s">
        <v>295</v>
      </c>
      <c r="E353" s="5">
        <f>(36.47)*10.764</f>
        <v>392.56307999999996</v>
      </c>
      <c r="F353" s="5">
        <v>0</v>
      </c>
      <c r="G353" s="5">
        <v>0</v>
      </c>
      <c r="H353" s="5">
        <f t="shared" si="159"/>
        <v>392.56307999999996</v>
      </c>
      <c r="I353" s="1"/>
      <c r="J353" s="1"/>
      <c r="K353" s="1"/>
      <c r="L353" s="1"/>
      <c r="M353" s="1"/>
      <c r="N353" s="1"/>
      <c r="O353" s="1"/>
      <c r="P353" s="1"/>
      <c r="Q353" s="1"/>
      <c r="R353" s="1"/>
      <c r="S353" s="1"/>
      <c r="T353" s="21" t="str">
        <f t="shared" ca="1" si="160"/>
        <v>204 to 204</v>
      </c>
      <c r="U353" s="21">
        <f t="shared" ca="1" si="162"/>
        <v>204</v>
      </c>
      <c r="V353" s="21">
        <f t="shared" ca="1" si="162"/>
        <v>204</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35">
      <c r="A354" s="70">
        <f t="shared" si="161"/>
        <v>5</v>
      </c>
      <c r="B354" s="70"/>
      <c r="C354" s="52" t="s">
        <v>300</v>
      </c>
      <c r="D354" s="5" t="s">
        <v>287</v>
      </c>
      <c r="E354" s="5">
        <f>(49.83)*10.764</f>
        <v>536.37011999999993</v>
      </c>
      <c r="F354" s="5">
        <v>0</v>
      </c>
      <c r="G354" s="5">
        <v>0</v>
      </c>
      <c r="H354" s="5">
        <f t="shared" si="159"/>
        <v>536.37011999999993</v>
      </c>
      <c r="I354" s="1"/>
      <c r="J354" s="1"/>
      <c r="K354" s="1"/>
      <c r="L354" s="1"/>
      <c r="M354" s="1"/>
      <c r="N354" s="1"/>
      <c r="O354" s="1"/>
      <c r="P354" s="1"/>
      <c r="Q354" s="1"/>
      <c r="R354" s="1"/>
      <c r="S354" s="1"/>
      <c r="T354" s="21" t="str">
        <f t="shared" ca="1" si="160"/>
        <v>205 to 205</v>
      </c>
      <c r="U354" s="21">
        <f t="shared" ca="1" si="162"/>
        <v>205</v>
      </c>
      <c r="V354" s="21">
        <f t="shared" ca="1" si="162"/>
        <v>205</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35">
      <c r="A355" s="70">
        <f t="shared" si="161"/>
        <v>6</v>
      </c>
      <c r="B355" s="70"/>
      <c r="C355" s="52" t="s">
        <v>300</v>
      </c>
      <c r="D355" s="5" t="s">
        <v>287</v>
      </c>
      <c r="E355" s="5">
        <f>(49.78)*10.764</f>
        <v>535.83191999999997</v>
      </c>
      <c r="F355" s="5">
        <v>0</v>
      </c>
      <c r="G355" s="5">
        <f>(1.2*2)*10.764</f>
        <v>25.833599999999997</v>
      </c>
      <c r="H355" s="5">
        <f t="shared" si="159"/>
        <v>561.66552000000001</v>
      </c>
      <c r="I355" s="1"/>
      <c r="J355" s="1"/>
      <c r="K355" s="1"/>
      <c r="L355" s="1"/>
      <c r="M355" s="1"/>
      <c r="N355" s="1"/>
      <c r="O355" s="1"/>
      <c r="P355" s="1"/>
      <c r="Q355" s="1"/>
      <c r="R355" s="1"/>
      <c r="S355" s="1"/>
      <c r="T355" s="21" t="str">
        <f t="shared" ca="1" si="160"/>
        <v>206 to 206</v>
      </c>
      <c r="U355" s="21">
        <f t="shared" ca="1" si="162"/>
        <v>206</v>
      </c>
      <c r="V355" s="21">
        <f t="shared" ca="1" si="162"/>
        <v>206</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35">
      <c r="A356" s="70">
        <f t="shared" si="161"/>
        <v>7</v>
      </c>
      <c r="B356" s="70"/>
      <c r="C356" s="52" t="s">
        <v>300</v>
      </c>
      <c r="D356" s="5" t="s">
        <v>295</v>
      </c>
      <c r="E356" s="5">
        <f>(38.48)*10.764</f>
        <v>414.19871999999992</v>
      </c>
      <c r="F356" s="5">
        <v>0</v>
      </c>
      <c r="G356" s="5">
        <f>(1.2*2)*10.764</f>
        <v>25.833599999999997</v>
      </c>
      <c r="H356" s="5">
        <f t="shared" si="159"/>
        <v>440.03231999999991</v>
      </c>
      <c r="I356" s="1"/>
      <c r="J356" s="1"/>
      <c r="K356" s="1"/>
      <c r="L356" s="1"/>
      <c r="M356" s="1"/>
      <c r="N356" s="1"/>
      <c r="O356" s="1"/>
      <c r="P356" s="1"/>
      <c r="Q356" s="1"/>
      <c r="R356" s="1"/>
      <c r="S356" s="1"/>
      <c r="T356" s="21" t="str">
        <f t="shared" ca="1" si="160"/>
        <v>207 to 207</v>
      </c>
      <c r="U356" s="21">
        <f t="shared" ca="1" si="162"/>
        <v>207</v>
      </c>
      <c r="V356" s="21">
        <f t="shared" ca="1" si="162"/>
        <v>207</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35">
      <c r="A357" s="70">
        <f t="shared" si="161"/>
        <v>8</v>
      </c>
      <c r="B357" s="70"/>
      <c r="C357" s="52" t="s">
        <v>300</v>
      </c>
      <c r="D357" s="5" t="s">
        <v>295</v>
      </c>
      <c r="E357" s="5">
        <f>(38.48)*10.764</f>
        <v>414.19871999999992</v>
      </c>
      <c r="F357" s="5">
        <v>0</v>
      </c>
      <c r="G357" s="61">
        <f>(1.2*2)*10.764</f>
        <v>25.833599999999997</v>
      </c>
      <c r="H357" s="5">
        <f t="shared" si="159"/>
        <v>440.03231999999991</v>
      </c>
      <c r="I357" s="1"/>
      <c r="J357" s="1"/>
      <c r="K357" s="1"/>
      <c r="L357" s="1"/>
      <c r="M357" s="1"/>
      <c r="N357" s="1"/>
      <c r="O357" s="1"/>
      <c r="P357" s="1"/>
      <c r="Q357" s="1"/>
      <c r="R357" s="1"/>
      <c r="S357" s="1"/>
      <c r="T357" s="21" t="str">
        <f t="shared" ca="1" si="160"/>
        <v>208 to 208</v>
      </c>
      <c r="U357" s="21">
        <f t="shared" ca="1" si="162"/>
        <v>208</v>
      </c>
      <c r="V357" s="21">
        <f t="shared" ca="1" si="162"/>
        <v>208</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customHeight="1" x14ac:dyDescent="0.35">
      <c r="A358" s="70">
        <f t="shared" si="161"/>
        <v>9</v>
      </c>
      <c r="B358" s="70"/>
      <c r="C358" s="52" t="s">
        <v>300</v>
      </c>
      <c r="D358" s="5" t="s">
        <v>295</v>
      </c>
      <c r="E358" s="5">
        <f>(38.54)*10.764</f>
        <v>414.84455999999994</v>
      </c>
      <c r="F358" s="5">
        <v>0</v>
      </c>
      <c r="G358" s="61">
        <f>(1.2*2)*10.764</f>
        <v>25.833599999999997</v>
      </c>
      <c r="H358" s="5">
        <f t="shared" ref="H358:H359" si="163">E358+F358+(IF(G358&lt;101,G358,IF(G358&lt;201,G358/2,IF(G358&lt;=301,G358/3,G358/4))))</f>
        <v>440.67815999999993</v>
      </c>
      <c r="I358" s="1"/>
      <c r="J358" s="1"/>
      <c r="K358" s="1"/>
      <c r="L358" s="1"/>
      <c r="M358" s="1"/>
      <c r="N358" s="1"/>
      <c r="O358" s="1"/>
      <c r="P358" s="1"/>
      <c r="Q358" s="1"/>
      <c r="R358" s="1"/>
      <c r="S358" s="1"/>
      <c r="T358" s="21" t="str">
        <f t="shared" ref="T358:T359" ca="1" si="164">U358&amp;""&amp;" to "&amp;""&amp;V358</f>
        <v>209 to 209</v>
      </c>
      <c r="U358" s="21">
        <f t="shared" ref="U358:V358" ca="1" si="165">U357+1</f>
        <v>209</v>
      </c>
      <c r="V358" s="21">
        <f t="shared" ca="1" si="165"/>
        <v>209</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customHeight="1" x14ac:dyDescent="0.35">
      <c r="A359" s="70">
        <f t="shared" si="161"/>
        <v>10</v>
      </c>
      <c r="B359" s="70"/>
      <c r="C359" s="52" t="s">
        <v>300</v>
      </c>
      <c r="D359" s="5" t="s">
        <v>287</v>
      </c>
      <c r="E359" s="5">
        <f>(49.81)*10.764</f>
        <v>536.15484000000004</v>
      </c>
      <c r="F359" s="5">
        <v>0</v>
      </c>
      <c r="G359" s="5">
        <v>0</v>
      </c>
      <c r="H359" s="5">
        <f t="shared" si="163"/>
        <v>536.15484000000004</v>
      </c>
      <c r="I359" s="1"/>
      <c r="J359" s="1"/>
      <c r="K359" s="1"/>
      <c r="L359" s="1"/>
      <c r="M359" s="1"/>
      <c r="N359" s="1"/>
      <c r="O359" s="1"/>
      <c r="P359" s="1"/>
      <c r="Q359" s="1"/>
      <c r="R359" s="1"/>
      <c r="S359" s="1"/>
      <c r="T359" s="21" t="str">
        <f t="shared" ca="1" si="164"/>
        <v>210 to 210</v>
      </c>
      <c r="U359" s="21">
        <f t="shared" ref="U359:V359" ca="1" si="166">U358+1</f>
        <v>210</v>
      </c>
      <c r="V359" s="21">
        <f t="shared" ca="1" si="166"/>
        <v>210</v>
      </c>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5" x14ac:dyDescent="0.35">
      <c r="A360" s="80" t="s">
        <v>336</v>
      </c>
      <c r="B360" s="81"/>
      <c r="C360" s="81"/>
      <c r="D360" s="81"/>
      <c r="E360" s="81"/>
      <c r="F360" s="81"/>
      <c r="G360" s="81"/>
      <c r="H360" s="82"/>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customHeight="1" x14ac:dyDescent="0.35">
      <c r="A361" s="70">
        <v>1</v>
      </c>
      <c r="B361" s="70"/>
      <c r="C361" s="63" t="s">
        <v>300</v>
      </c>
      <c r="D361" s="61" t="s">
        <v>287</v>
      </c>
      <c r="E361" s="61">
        <f>(49.84)*10.764</f>
        <v>536.47775999999999</v>
      </c>
      <c r="F361" s="61">
        <v>0</v>
      </c>
      <c r="G361" s="61">
        <v>0</v>
      </c>
      <c r="H361" s="61">
        <f>E361+F361+(IF(G361&lt;101,G361,IF(G361&lt;201,G361/2,IF(G361&lt;=301,G361/3,G361/4))))</f>
        <v>536.47775999999999</v>
      </c>
      <c r="I361" s="1"/>
      <c r="J361" s="1"/>
      <c r="K361" s="1"/>
      <c r="L361" s="1"/>
      <c r="M361" s="1"/>
      <c r="N361" s="1"/>
      <c r="O361" s="1"/>
      <c r="P361" s="1"/>
      <c r="Q361" s="1"/>
      <c r="R361" s="1"/>
      <c r="S361" s="1"/>
      <c r="T361" s="21" t="str">
        <f ca="1">U361&amp;""&amp;" to "&amp;""&amp;V361</f>
        <v>301 to 401</v>
      </c>
      <c r="U361" s="21">
        <f ca="1">(SUMPRODUCT(MID(0&amp;(LEFT(A360,SUM(LEN(A360)-LEN(SUBSTITUTE(A360,{"0","1","2","3"},""))))), LARGE(INDEX(ISNUMBER(--MID((LEFT(A360,SUM(LEN(A360)-LEN(SUBSTITUTE(A360,{"0","1","2","3"},""))))), ROW(INDIRECT("1:"&amp;LEN((LEFT(A360,SUM(LEN(A360)-LEN(SUBSTITUTE(A360,{"0","1","2","3"},"")))))))), 1)) * ROW(INDIRECT("1:"&amp;LEN((LEFT(A360,SUM(LEN(A360)-LEN(SUBSTITUTE(A360,{"0","1","2","3"},"")))))))), 0), ROW(INDIRECT("1:"&amp;LEN((LEFT(A360,SUM(LEN(A360)-LEN(SUBSTITUTE(A360,{"0","1","2","3"},"")))))))))+1, 1) * 10^ROW(INDIRECT("1:"&amp;LEN((LEFT(A360,SUM(LEN(A360)-LEN(SUBSTITUTE(A360,{"0","1","2","3"},""))))))))/10))*100+1</f>
        <v>301</v>
      </c>
      <c r="V361" s="21">
        <f ca="1">(SUMPRODUCT(MID(0&amp;(--TRIM(RIGHT(SUBSTITUTE(LEFT(A360,_xlfn.AGGREGATE(16,6,FIND({0,1,2,3,4,5,6,7,8,9},A360,ROW(INDIRECT("1:"&amp;LEN(A360)))),1))," ",REPT(" ",LEN(A360))),LEN(A360)))), LARGE(INDEX(ISNUMBER(--MID((--TRIM(RIGHT(SUBSTITUTE(LEFT(A360,_xlfn.AGGREGATE(16,6,FIND({0,1,2,3,4,5,6,7,8,9},A360,ROW(INDIRECT("1:"&amp;LEN(A360)))),1))," ",REPT(" ",LEN(A360))),LEN(A360)))), ROW(INDIRECT("1:"&amp;LEN((--TRIM(RIGHT(SUBSTITUTE(LEFT(A360,_xlfn.AGGREGATE(16,6,FIND({0,1,2,3,4,5,6,7,8,9},A360,ROW(INDIRECT("1:"&amp;LEN(A360)))),1))," ",REPT(" ",LEN(A360))),LEN(A360))))))), 1)) * ROW(INDIRECT("1:"&amp;LEN((--TRIM(RIGHT(SUBSTITUTE(LEFT(A360,_xlfn.AGGREGATE(16,6,FIND({0,1,2,3,4,5,6,7,8,9},A360,ROW(INDIRECT("1:"&amp;LEN(A360)))),1))," ",REPT(" ",LEN(A360))),LEN(A360))))))), 0), ROW(INDIRECT("1:"&amp;LEN((--TRIM(RIGHT(SUBSTITUTE(LEFT(A360,_xlfn.AGGREGATE(16,6,FIND({0,1,2,3,4,5,6,7,8,9},A360,ROW(INDIRECT("1:"&amp;LEN(A360)))),1))," ",REPT(" ",LEN(A360))),LEN(A360))))))))+1, 1) * 10^ROW(INDIRECT("1:"&amp;LEN((--TRIM(RIGHT(SUBSTITUTE(LEFT(A360,_xlfn.AGGREGATE(16,6,FIND({0,1,2,3,4,5,6,7,8,9},A360,ROW(INDIRECT("1:"&amp;LEN(A360)))),1))," ",REPT(" ",LEN(A360))),LEN(A360)))))))/10))*100+1</f>
        <v>401</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35">
      <c r="A362" s="70">
        <f>A361+1</f>
        <v>2</v>
      </c>
      <c r="B362" s="70"/>
      <c r="C362" s="63" t="s">
        <v>300</v>
      </c>
      <c r="D362" s="61" t="s">
        <v>295</v>
      </c>
      <c r="E362" s="61">
        <f>(36.73)*10.764</f>
        <v>395.36171999999993</v>
      </c>
      <c r="F362" s="61">
        <v>0</v>
      </c>
      <c r="G362" s="61">
        <v>0</v>
      </c>
      <c r="H362" s="61">
        <f t="shared" ref="H362:H370" si="167">E362+F362+(IF(G362&lt;101,G362,IF(G362&lt;201,G362/2,IF(G362&lt;=301,G362/3,G362/4))))</f>
        <v>395.36171999999993</v>
      </c>
      <c r="I362" s="1"/>
      <c r="J362" s="1"/>
      <c r="K362" s="1"/>
      <c r="L362" s="1"/>
      <c r="M362" s="1"/>
      <c r="N362" s="1"/>
      <c r="O362" s="1"/>
      <c r="P362" s="1"/>
      <c r="Q362" s="1"/>
      <c r="R362" s="1"/>
      <c r="S362" s="1"/>
      <c r="T362" s="21" t="str">
        <f t="shared" ref="T362:T370" ca="1" si="168">U362&amp;""&amp;" to "&amp;""&amp;V362</f>
        <v>302 to 402</v>
      </c>
      <c r="U362" s="21">
        <f ca="1">U361+1</f>
        <v>302</v>
      </c>
      <c r="V362" s="21">
        <f ca="1">V361+1</f>
        <v>402</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35">
      <c r="A363" s="70">
        <f t="shared" ref="A363:A370" si="169">A362+1</f>
        <v>3</v>
      </c>
      <c r="B363" s="70"/>
      <c r="C363" s="63" t="s">
        <v>300</v>
      </c>
      <c r="D363" s="61" t="s">
        <v>295</v>
      </c>
      <c r="E363" s="61">
        <f>(36.15)*10.764</f>
        <v>389.11859999999996</v>
      </c>
      <c r="F363" s="61">
        <v>0</v>
      </c>
      <c r="G363" s="61">
        <v>0</v>
      </c>
      <c r="H363" s="61">
        <f t="shared" si="167"/>
        <v>389.11859999999996</v>
      </c>
      <c r="I363" s="1"/>
      <c r="J363" s="1"/>
      <c r="K363" s="1"/>
      <c r="L363" s="1"/>
      <c r="M363" s="1"/>
      <c r="N363" s="1"/>
      <c r="O363" s="1"/>
      <c r="P363" s="1"/>
      <c r="Q363" s="1"/>
      <c r="R363" s="1"/>
      <c r="S363" s="1"/>
      <c r="T363" s="21" t="str">
        <f t="shared" ca="1" si="168"/>
        <v>303 to 403</v>
      </c>
      <c r="U363" s="21">
        <f t="shared" ref="U363:V363" ca="1" si="170">U362+1</f>
        <v>303</v>
      </c>
      <c r="V363" s="21">
        <f t="shared" ca="1" si="170"/>
        <v>403</v>
      </c>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customHeight="1" x14ac:dyDescent="0.35">
      <c r="A364" s="70">
        <f t="shared" si="169"/>
        <v>4</v>
      </c>
      <c r="B364" s="70"/>
      <c r="C364" s="63" t="s">
        <v>300</v>
      </c>
      <c r="D364" s="61" t="s">
        <v>295</v>
      </c>
      <c r="E364" s="61">
        <f>(36.47)*10.764</f>
        <v>392.56307999999996</v>
      </c>
      <c r="F364" s="61">
        <v>0</v>
      </c>
      <c r="G364" s="61">
        <v>0</v>
      </c>
      <c r="H364" s="61">
        <f t="shared" si="167"/>
        <v>392.56307999999996</v>
      </c>
      <c r="I364" s="1"/>
      <c r="J364" s="1"/>
      <c r="K364" s="1"/>
      <c r="L364" s="1"/>
      <c r="M364" s="1"/>
      <c r="N364" s="1"/>
      <c r="O364" s="1"/>
      <c r="P364" s="1"/>
      <c r="Q364" s="1"/>
      <c r="R364" s="1"/>
      <c r="S364" s="1"/>
      <c r="T364" s="21" t="str">
        <f t="shared" ca="1" si="168"/>
        <v>304 to 404</v>
      </c>
      <c r="U364" s="21">
        <f t="shared" ref="U364:V364" ca="1" si="171">U363+1</f>
        <v>304</v>
      </c>
      <c r="V364" s="21">
        <f t="shared" ca="1" si="171"/>
        <v>404</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35">
      <c r="A365" s="70">
        <f t="shared" si="169"/>
        <v>5</v>
      </c>
      <c r="B365" s="70"/>
      <c r="C365" s="63" t="s">
        <v>300</v>
      </c>
      <c r="D365" s="61" t="s">
        <v>287</v>
      </c>
      <c r="E365" s="61">
        <f>(49.83)*10.764</f>
        <v>536.37011999999993</v>
      </c>
      <c r="F365" s="61">
        <v>0</v>
      </c>
      <c r="G365" s="61">
        <v>0</v>
      </c>
      <c r="H365" s="61">
        <f t="shared" si="167"/>
        <v>536.37011999999993</v>
      </c>
      <c r="I365" s="1"/>
      <c r="J365" s="1"/>
      <c r="K365" s="1"/>
      <c r="L365" s="1"/>
      <c r="M365" s="1"/>
      <c r="N365" s="1"/>
      <c r="O365" s="1"/>
      <c r="P365" s="1"/>
      <c r="Q365" s="1"/>
      <c r="R365" s="1"/>
      <c r="S365" s="1"/>
      <c r="T365" s="21" t="str">
        <f t="shared" ca="1" si="168"/>
        <v>305 to 405</v>
      </c>
      <c r="U365" s="21">
        <f t="shared" ref="U365:V365" ca="1" si="172">U364+1</f>
        <v>305</v>
      </c>
      <c r="V365" s="21">
        <f t="shared" ca="1" si="172"/>
        <v>405</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customHeight="1" x14ac:dyDescent="0.35">
      <c r="A366" s="70">
        <f t="shared" si="169"/>
        <v>6</v>
      </c>
      <c r="B366" s="70"/>
      <c r="C366" s="63" t="s">
        <v>300</v>
      </c>
      <c r="D366" s="61" t="s">
        <v>287</v>
      </c>
      <c r="E366" s="61">
        <f>(49.78)*10.764</f>
        <v>535.83191999999997</v>
      </c>
      <c r="F366" s="61">
        <v>0</v>
      </c>
      <c r="G366" s="61">
        <v>0</v>
      </c>
      <c r="H366" s="61">
        <f t="shared" si="167"/>
        <v>535.83191999999997</v>
      </c>
      <c r="I366" s="1"/>
      <c r="J366" s="1"/>
      <c r="K366" s="1"/>
      <c r="L366" s="1"/>
      <c r="M366" s="1"/>
      <c r="N366" s="1"/>
      <c r="O366" s="1"/>
      <c r="P366" s="1"/>
      <c r="Q366" s="1"/>
      <c r="R366" s="1"/>
      <c r="S366" s="1"/>
      <c r="T366" s="21" t="str">
        <f t="shared" ca="1" si="168"/>
        <v>306 to 406</v>
      </c>
      <c r="U366" s="21">
        <f t="shared" ref="U366:V366" ca="1" si="173">U365+1</f>
        <v>306</v>
      </c>
      <c r="V366" s="21">
        <f t="shared" ca="1" si="173"/>
        <v>406</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customHeight="1" x14ac:dyDescent="0.35">
      <c r="A367" s="70">
        <f t="shared" si="169"/>
        <v>7</v>
      </c>
      <c r="B367" s="70"/>
      <c r="C367" s="63" t="s">
        <v>300</v>
      </c>
      <c r="D367" s="61" t="s">
        <v>295</v>
      </c>
      <c r="E367" s="61">
        <f>(38.48)*10.764</f>
        <v>414.19871999999992</v>
      </c>
      <c r="F367" s="61">
        <v>0</v>
      </c>
      <c r="G367" s="61">
        <v>0</v>
      </c>
      <c r="H367" s="61">
        <f t="shared" si="167"/>
        <v>414.19871999999992</v>
      </c>
      <c r="I367" s="1"/>
      <c r="J367" s="1"/>
      <c r="K367" s="1"/>
      <c r="L367" s="1"/>
      <c r="M367" s="1"/>
      <c r="N367" s="1"/>
      <c r="O367" s="1"/>
      <c r="P367" s="1"/>
      <c r="Q367" s="1"/>
      <c r="R367" s="1"/>
      <c r="S367" s="1"/>
      <c r="T367" s="21" t="str">
        <f t="shared" ca="1" si="168"/>
        <v>307 to 407</v>
      </c>
      <c r="U367" s="21">
        <f t="shared" ref="U367:V367" ca="1" si="174">U366+1</f>
        <v>307</v>
      </c>
      <c r="V367" s="21">
        <f t="shared" ca="1" si="174"/>
        <v>407</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customHeight="1" x14ac:dyDescent="0.35">
      <c r="A368" s="70">
        <f t="shared" si="169"/>
        <v>8</v>
      </c>
      <c r="B368" s="70"/>
      <c r="C368" s="63" t="s">
        <v>300</v>
      </c>
      <c r="D368" s="61" t="s">
        <v>295</v>
      </c>
      <c r="E368" s="61">
        <f>(38.48)*10.764</f>
        <v>414.19871999999992</v>
      </c>
      <c r="F368" s="61">
        <v>0</v>
      </c>
      <c r="G368" s="61">
        <v>0</v>
      </c>
      <c r="H368" s="61">
        <f t="shared" si="167"/>
        <v>414.19871999999992</v>
      </c>
      <c r="I368" s="1"/>
      <c r="J368" s="1"/>
      <c r="K368" s="1"/>
      <c r="L368" s="1"/>
      <c r="M368" s="1"/>
      <c r="N368" s="1"/>
      <c r="O368" s="1"/>
      <c r="P368" s="1"/>
      <c r="Q368" s="1"/>
      <c r="R368" s="1"/>
      <c r="S368" s="1"/>
      <c r="T368" s="21" t="str">
        <f t="shared" ca="1" si="168"/>
        <v>308 to 408</v>
      </c>
      <c r="U368" s="21">
        <f t="shared" ref="U368:V368" ca="1" si="175">U367+1</f>
        <v>308</v>
      </c>
      <c r="V368" s="21">
        <f t="shared" ca="1" si="175"/>
        <v>408</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customHeight="1" x14ac:dyDescent="0.35">
      <c r="A369" s="70">
        <f t="shared" si="169"/>
        <v>9</v>
      </c>
      <c r="B369" s="70"/>
      <c r="C369" s="63" t="s">
        <v>300</v>
      </c>
      <c r="D369" s="61" t="s">
        <v>295</v>
      </c>
      <c r="E369" s="61">
        <f>(38.54)*10.764</f>
        <v>414.84455999999994</v>
      </c>
      <c r="F369" s="61">
        <v>0</v>
      </c>
      <c r="G369" s="61">
        <v>0</v>
      </c>
      <c r="H369" s="61">
        <f t="shared" si="167"/>
        <v>414.84455999999994</v>
      </c>
      <c r="I369" s="1"/>
      <c r="J369" s="1"/>
      <c r="K369" s="1"/>
      <c r="L369" s="1"/>
      <c r="M369" s="1"/>
      <c r="N369" s="1"/>
      <c r="O369" s="1"/>
      <c r="P369" s="1"/>
      <c r="Q369" s="1"/>
      <c r="R369" s="1"/>
      <c r="S369" s="1"/>
      <c r="T369" s="21" t="str">
        <f t="shared" ca="1" si="168"/>
        <v>309 to 409</v>
      </c>
      <c r="U369" s="21">
        <f t="shared" ref="U369:V369" ca="1" si="176">U368+1</f>
        <v>309</v>
      </c>
      <c r="V369" s="21">
        <f t="shared" ca="1" si="176"/>
        <v>409</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customHeight="1" x14ac:dyDescent="0.35">
      <c r="A370" s="70">
        <f t="shared" si="169"/>
        <v>10</v>
      </c>
      <c r="B370" s="70"/>
      <c r="C370" s="63" t="s">
        <v>300</v>
      </c>
      <c r="D370" s="61" t="s">
        <v>287</v>
      </c>
      <c r="E370" s="61">
        <f>(49.81)*10.764</f>
        <v>536.15484000000004</v>
      </c>
      <c r="F370" s="61">
        <v>0</v>
      </c>
      <c r="G370" s="61">
        <v>0</v>
      </c>
      <c r="H370" s="61">
        <f t="shared" si="167"/>
        <v>536.15484000000004</v>
      </c>
      <c r="I370" s="1"/>
      <c r="J370" s="1"/>
      <c r="K370" s="1"/>
      <c r="L370" s="1"/>
      <c r="M370" s="1"/>
      <c r="N370" s="1"/>
      <c r="O370" s="1"/>
      <c r="P370" s="1"/>
      <c r="Q370" s="1"/>
      <c r="R370" s="1"/>
      <c r="S370" s="1"/>
      <c r="T370" s="21" t="str">
        <f t="shared" ca="1" si="168"/>
        <v>310 to 410</v>
      </c>
      <c r="U370" s="21">
        <f t="shared" ref="U370:V370" ca="1" si="177">U369+1</f>
        <v>310</v>
      </c>
      <c r="V370" s="21">
        <f t="shared" ca="1" si="177"/>
        <v>410</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5" x14ac:dyDescent="0.35">
      <c r="A371" s="80" t="s">
        <v>337</v>
      </c>
      <c r="B371" s="81"/>
      <c r="C371" s="81"/>
      <c r="D371" s="81"/>
      <c r="E371" s="81"/>
      <c r="F371" s="81"/>
      <c r="G371" s="81"/>
      <c r="H371" s="82"/>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5" x14ac:dyDescent="0.35">
      <c r="A372" s="70">
        <v>1</v>
      </c>
      <c r="B372" s="70"/>
      <c r="C372" s="52" t="s">
        <v>300</v>
      </c>
      <c r="D372" s="5" t="s">
        <v>287</v>
      </c>
      <c r="E372" s="61">
        <f>(49.84)*10.764</f>
        <v>536.47775999999999</v>
      </c>
      <c r="F372" s="5">
        <v>0</v>
      </c>
      <c r="G372" s="5">
        <v>0</v>
      </c>
      <c r="H372" s="5">
        <f>E372+F372+(IF(G372&lt;101,G372,IF(G372&lt;201,G372/2,IF(G372&lt;=301,G372/3,G372/4))))</f>
        <v>536.47775999999999</v>
      </c>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5" x14ac:dyDescent="0.35">
      <c r="A373" s="98">
        <f>A372+1</f>
        <v>2</v>
      </c>
      <c r="B373" s="99"/>
      <c r="C373" s="52" t="s">
        <v>300</v>
      </c>
      <c r="D373" s="5" t="s">
        <v>295</v>
      </c>
      <c r="E373" s="61">
        <f>(36.73)*10.764</f>
        <v>395.36171999999993</v>
      </c>
      <c r="F373" s="5">
        <v>0</v>
      </c>
      <c r="G373" s="5">
        <v>0</v>
      </c>
      <c r="H373" s="5">
        <f t="shared" ref="H373:H379" si="178">E373+F373+(IF(G373&lt;101,G373,IF(G373&lt;201,G373/2,IF(G373&lt;=301,G373/3,G373/4))))</f>
        <v>395.36171999999993</v>
      </c>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5" x14ac:dyDescent="0.35">
      <c r="A374" s="98">
        <f t="shared" ref="A374:A381" si="179">A373+1</f>
        <v>3</v>
      </c>
      <c r="B374" s="99"/>
      <c r="C374" s="52" t="s">
        <v>300</v>
      </c>
      <c r="D374" s="5" t="s">
        <v>295</v>
      </c>
      <c r="E374" s="61">
        <f>(36.15)*10.764</f>
        <v>389.11859999999996</v>
      </c>
      <c r="F374" s="5">
        <v>0</v>
      </c>
      <c r="G374" s="5">
        <v>0</v>
      </c>
      <c r="H374" s="5">
        <f t="shared" si="178"/>
        <v>389.11859999999996</v>
      </c>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customHeight="1" x14ac:dyDescent="0.35">
      <c r="A375" s="98">
        <f t="shared" si="179"/>
        <v>4</v>
      </c>
      <c r="B375" s="99"/>
      <c r="C375" s="52" t="s">
        <v>300</v>
      </c>
      <c r="D375" s="5" t="s">
        <v>295</v>
      </c>
      <c r="E375" s="61">
        <f>(36.47)*10.764</f>
        <v>392.56307999999996</v>
      </c>
      <c r="F375" s="5">
        <v>0</v>
      </c>
      <c r="G375" s="5">
        <v>0</v>
      </c>
      <c r="H375" s="5">
        <f t="shared" si="178"/>
        <v>392.56307999999996</v>
      </c>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customHeight="1" x14ac:dyDescent="0.35">
      <c r="A376" s="98">
        <f t="shared" si="179"/>
        <v>5</v>
      </c>
      <c r="B376" s="99"/>
      <c r="C376" s="52" t="s">
        <v>300</v>
      </c>
      <c r="D376" s="5" t="s">
        <v>287</v>
      </c>
      <c r="E376" s="61">
        <f>(49.83)*10.764</f>
        <v>536.37011999999993</v>
      </c>
      <c r="F376" s="5">
        <v>0</v>
      </c>
      <c r="G376" s="5">
        <v>0</v>
      </c>
      <c r="H376" s="5">
        <f t="shared" si="178"/>
        <v>536.37011999999993</v>
      </c>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customHeight="1" x14ac:dyDescent="0.35">
      <c r="A377" s="98">
        <f t="shared" si="179"/>
        <v>6</v>
      </c>
      <c r="B377" s="99"/>
      <c r="C377" s="52" t="s">
        <v>300</v>
      </c>
      <c r="D377" s="5" t="s">
        <v>287</v>
      </c>
      <c r="E377" s="61">
        <f>(49.78)*10.764</f>
        <v>535.83191999999997</v>
      </c>
      <c r="F377" s="5">
        <v>0</v>
      </c>
      <c r="G377" s="5">
        <v>0</v>
      </c>
      <c r="H377" s="5">
        <f t="shared" si="178"/>
        <v>535.83191999999997</v>
      </c>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customHeight="1" x14ac:dyDescent="0.35">
      <c r="A378" s="98">
        <f t="shared" si="179"/>
        <v>7</v>
      </c>
      <c r="B378" s="99"/>
      <c r="C378" s="52" t="s">
        <v>300</v>
      </c>
      <c r="D378" s="5" t="s">
        <v>295</v>
      </c>
      <c r="E378" s="61">
        <f>(38.48)*10.764</f>
        <v>414.19871999999992</v>
      </c>
      <c r="F378" s="5">
        <v>0</v>
      </c>
      <c r="G378" s="5">
        <v>0</v>
      </c>
      <c r="H378" s="5">
        <f t="shared" si="178"/>
        <v>414.19871999999992</v>
      </c>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customHeight="1" x14ac:dyDescent="0.35">
      <c r="A379" s="98">
        <f t="shared" si="179"/>
        <v>8</v>
      </c>
      <c r="B379" s="99"/>
      <c r="C379" s="52" t="s">
        <v>300</v>
      </c>
      <c r="D379" s="5" t="s">
        <v>295</v>
      </c>
      <c r="E379" s="61">
        <f>(38.48)*10.764</f>
        <v>414.19871999999992</v>
      </c>
      <c r="F379" s="5">
        <v>0</v>
      </c>
      <c r="G379" s="5">
        <v>0</v>
      </c>
      <c r="H379" s="5">
        <f t="shared" si="178"/>
        <v>414.19871999999992</v>
      </c>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customHeight="1" x14ac:dyDescent="0.35">
      <c r="A380" s="98">
        <f t="shared" si="179"/>
        <v>9</v>
      </c>
      <c r="B380" s="99"/>
      <c r="C380" s="52" t="s">
        <v>300</v>
      </c>
      <c r="D380" s="5" t="s">
        <v>295</v>
      </c>
      <c r="E380" s="61">
        <f>(38.54)*10.764</f>
        <v>414.84455999999994</v>
      </c>
      <c r="F380" s="5">
        <v>0</v>
      </c>
      <c r="G380" s="5">
        <v>0</v>
      </c>
      <c r="H380" s="5">
        <f t="shared" ref="H380:H381" si="180">E380+F380+(IF(G380&lt;101,G380,IF(G380&lt;201,G380/2,IF(G380&lt;=301,G380/3,G380/4))))</f>
        <v>414.84455999999994</v>
      </c>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customHeight="1" x14ac:dyDescent="0.35">
      <c r="A381" s="98">
        <f t="shared" si="179"/>
        <v>10</v>
      </c>
      <c r="B381" s="99"/>
      <c r="C381" s="52" t="s">
        <v>300</v>
      </c>
      <c r="D381" s="5" t="s">
        <v>287</v>
      </c>
      <c r="E381" s="61">
        <f>(49.81)*10.764</f>
        <v>536.15484000000004</v>
      </c>
      <c r="F381" s="5">
        <v>0</v>
      </c>
      <c r="G381" s="5">
        <v>0</v>
      </c>
      <c r="H381" s="5">
        <f t="shared" si="180"/>
        <v>536.15484000000004</v>
      </c>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5" x14ac:dyDescent="0.35">
      <c r="A382" s="80" t="s">
        <v>301</v>
      </c>
      <c r="B382" s="81"/>
      <c r="C382" s="81"/>
      <c r="D382" s="81"/>
      <c r="E382" s="81"/>
      <c r="F382" s="81"/>
      <c r="G382" s="81"/>
      <c r="H382" s="82"/>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customHeight="1" x14ac:dyDescent="0.35">
      <c r="A383" s="70">
        <v>1</v>
      </c>
      <c r="B383" s="70"/>
      <c r="C383" s="5" t="s">
        <v>89</v>
      </c>
      <c r="D383" s="5" t="s">
        <v>287</v>
      </c>
      <c r="E383" s="5">
        <f>(56.12)*10.764</f>
        <v>604.07567999999992</v>
      </c>
      <c r="F383" s="5">
        <v>0</v>
      </c>
      <c r="G383" s="5">
        <v>0</v>
      </c>
      <c r="H383" s="5">
        <f>E383+F383+(IF(G383&lt;101,G383,IF(G383&lt;201,G383/2,IF(G383&lt;=301,G383/3,G383/4))))</f>
        <v>604.07567999999992</v>
      </c>
      <c r="I383" s="1"/>
      <c r="J383" s="1"/>
      <c r="K383" s="1"/>
      <c r="L383" s="1"/>
      <c r="M383" s="1"/>
      <c r="N383" s="1"/>
      <c r="O383" s="1"/>
      <c r="P383" s="1"/>
      <c r="Q383" s="1"/>
      <c r="R383" s="1"/>
      <c r="S383" s="1"/>
      <c r="T383" s="21" t="str">
        <f t="shared" ref="T383:T390" ca="1" si="181">U383&amp;""&amp;",..,"&amp;""&amp;V383</f>
        <v>601,..,1901</v>
      </c>
      <c r="U383" s="21">
        <f ca="1">(SUMPRODUCT(MID(0&amp;(LEFT(A382,SUM(LEN(A382)-LEN(SUBSTITUTE(A382,{"0","1","2","3"},""))))), LARGE(INDEX(ISNUMBER(--MID((LEFT(A382,SUM(LEN(A382)-LEN(SUBSTITUTE(A382,{"0","1","2","3"},""))))), ROW(INDIRECT("1:"&amp;LEN((LEFT(A382,SUM(LEN(A382)-LEN(SUBSTITUTE(A382,{"0","1","2","3"},"")))))))), 1)) * ROW(INDIRECT("1:"&amp;LEN((LEFT(A382,SUM(LEN(A382)-LEN(SUBSTITUTE(A382,{"0","1","2","3"},"")))))))), 0), ROW(INDIRECT("1:"&amp;LEN((LEFT(A382,SUM(LEN(A382)-LEN(SUBSTITUTE(A382,{"0","1","2","3"},"")))))))))+1, 1) * 10^ROW(INDIRECT("1:"&amp;LEN((LEFT(A382,SUM(LEN(A382)-LEN(SUBSTITUTE(A382,{"0","1","2","3"},""))))))))/10))*100+1</f>
        <v>601</v>
      </c>
      <c r="V383" s="21">
        <f ca="1">(SUMPRODUCT(MID(0&amp;(--TRIM(RIGHT(SUBSTITUTE(LEFT(A382,_xlfn.AGGREGATE(16,6,FIND({0,1,2,3,4,5,6,7,8,9},A382,ROW(INDIRECT("1:"&amp;LEN(A382)))),1))," ",REPT(" ",LEN(A382))),LEN(A382)))), LARGE(INDEX(ISNUMBER(--MID((--TRIM(RIGHT(SUBSTITUTE(LEFT(A382,_xlfn.AGGREGATE(16,6,FIND({0,1,2,3,4,5,6,7,8,9},A382,ROW(INDIRECT("1:"&amp;LEN(A382)))),1))," ",REPT(" ",LEN(A382))),LEN(A382)))), ROW(INDIRECT("1:"&amp;LEN((--TRIM(RIGHT(SUBSTITUTE(LEFT(A382,_xlfn.AGGREGATE(16,6,FIND({0,1,2,3,4,5,6,7,8,9},A382,ROW(INDIRECT("1:"&amp;LEN(A382)))),1))," ",REPT(" ",LEN(A382))),LEN(A382))))))), 1)) * ROW(INDIRECT("1:"&amp;LEN((--TRIM(RIGHT(SUBSTITUTE(LEFT(A382,_xlfn.AGGREGATE(16,6,FIND({0,1,2,3,4,5,6,7,8,9},A382,ROW(INDIRECT("1:"&amp;LEN(A382)))),1))," ",REPT(" ",LEN(A382))),LEN(A382))))))), 0), ROW(INDIRECT("1:"&amp;LEN((--TRIM(RIGHT(SUBSTITUTE(LEFT(A382,_xlfn.AGGREGATE(16,6,FIND({0,1,2,3,4,5,6,7,8,9},A382,ROW(INDIRECT("1:"&amp;LEN(A382)))),1))," ",REPT(" ",LEN(A382))),LEN(A382))))))))+1, 1) * 10^ROW(INDIRECT("1:"&amp;LEN((--TRIM(RIGHT(SUBSTITUTE(LEFT(A382,_xlfn.AGGREGATE(16,6,FIND({0,1,2,3,4,5,6,7,8,9},A382,ROW(INDIRECT("1:"&amp;LEN(A382)))),1))," ",REPT(" ",LEN(A382))),LEN(A382)))))))/10))*100+1</f>
        <v>1901</v>
      </c>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customHeight="1" x14ac:dyDescent="0.35">
      <c r="A384" s="70">
        <f>A383+1</f>
        <v>2</v>
      </c>
      <c r="B384" s="70"/>
      <c r="C384" s="5" t="s">
        <v>89</v>
      </c>
      <c r="D384" s="5" t="s">
        <v>295</v>
      </c>
      <c r="E384" s="5">
        <f>(36.6)*10.764</f>
        <v>393.9624</v>
      </c>
      <c r="F384" s="5">
        <v>0</v>
      </c>
      <c r="G384" s="5">
        <v>0</v>
      </c>
      <c r="H384" s="5">
        <f t="shared" ref="H384:H390" si="182">E384+F384+(IF(G384&lt;101,G384,IF(G384&lt;201,G384/2,IF(G384&lt;=301,G384/3,G384/4))))</f>
        <v>393.9624</v>
      </c>
      <c r="I384" s="1"/>
      <c r="J384" s="1"/>
      <c r="K384" s="1"/>
      <c r="L384" s="1"/>
      <c r="M384" s="1"/>
      <c r="N384" s="1"/>
      <c r="O384" s="1"/>
      <c r="P384" s="1"/>
      <c r="Q384" s="1"/>
      <c r="R384" s="1"/>
      <c r="S384" s="1"/>
      <c r="T384" s="21" t="str">
        <f t="shared" ca="1" si="181"/>
        <v>602,..,1902</v>
      </c>
      <c r="U384" s="21">
        <f ca="1">U383+1</f>
        <v>602</v>
      </c>
      <c r="V384" s="21">
        <f ca="1">V383+1</f>
        <v>1902</v>
      </c>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customHeight="1" x14ac:dyDescent="0.35">
      <c r="A385" s="70">
        <f t="shared" ref="A385:A392" si="183">A384+1</f>
        <v>3</v>
      </c>
      <c r="B385" s="70"/>
      <c r="C385" s="5" t="s">
        <v>89</v>
      </c>
      <c r="D385" s="5" t="s">
        <v>295</v>
      </c>
      <c r="E385" s="5">
        <f>(36.6)*10.764</f>
        <v>393.9624</v>
      </c>
      <c r="F385" s="5">
        <v>0</v>
      </c>
      <c r="G385" s="5">
        <v>0</v>
      </c>
      <c r="H385" s="5">
        <f t="shared" si="182"/>
        <v>393.9624</v>
      </c>
      <c r="I385" s="1"/>
      <c r="J385" s="1"/>
      <c r="K385" s="1"/>
      <c r="L385" s="1"/>
      <c r="M385" s="1"/>
      <c r="N385" s="1"/>
      <c r="O385" s="1"/>
      <c r="P385" s="1"/>
      <c r="Q385" s="1"/>
      <c r="R385" s="1"/>
      <c r="S385" s="1"/>
      <c r="T385" s="21" t="str">
        <f t="shared" ca="1" si="181"/>
        <v>603,..,1903</v>
      </c>
      <c r="U385" s="21">
        <f t="shared" ref="U385:V390" ca="1" si="184">U384+1</f>
        <v>603</v>
      </c>
      <c r="V385" s="21">
        <f t="shared" ca="1" si="184"/>
        <v>1903</v>
      </c>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customHeight="1" x14ac:dyDescent="0.35">
      <c r="A386" s="70">
        <f t="shared" si="183"/>
        <v>4</v>
      </c>
      <c r="B386" s="70"/>
      <c r="C386" s="5" t="s">
        <v>89</v>
      </c>
      <c r="D386" s="5" t="s">
        <v>295</v>
      </c>
      <c r="E386" s="5">
        <f>(36.6)*10.764</f>
        <v>393.9624</v>
      </c>
      <c r="F386" s="5">
        <v>0</v>
      </c>
      <c r="G386" s="5">
        <v>0</v>
      </c>
      <c r="H386" s="5">
        <f t="shared" si="182"/>
        <v>393.9624</v>
      </c>
      <c r="I386" s="1"/>
      <c r="J386" s="1"/>
      <c r="K386" s="1"/>
      <c r="L386" s="1"/>
      <c r="M386" s="1"/>
      <c r="N386" s="1"/>
      <c r="O386" s="1"/>
      <c r="P386" s="1"/>
      <c r="Q386" s="1"/>
      <c r="R386" s="1"/>
      <c r="S386" s="1"/>
      <c r="T386" s="21" t="str">
        <f t="shared" ca="1" si="181"/>
        <v>604,..,1904</v>
      </c>
      <c r="U386" s="21">
        <f t="shared" ca="1" si="184"/>
        <v>604</v>
      </c>
      <c r="V386" s="21">
        <f t="shared" ca="1" si="184"/>
        <v>1904</v>
      </c>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customHeight="1" x14ac:dyDescent="0.35">
      <c r="A387" s="70">
        <f t="shared" si="183"/>
        <v>5</v>
      </c>
      <c r="B387" s="70"/>
      <c r="C387" s="5" t="s">
        <v>89</v>
      </c>
      <c r="D387" s="5" t="s">
        <v>287</v>
      </c>
      <c r="E387" s="5">
        <f>(55.49)*10.764</f>
        <v>597.29435999999998</v>
      </c>
      <c r="F387" s="5">
        <v>0</v>
      </c>
      <c r="G387" s="5">
        <v>0</v>
      </c>
      <c r="H387" s="5">
        <f t="shared" si="182"/>
        <v>597.29435999999998</v>
      </c>
      <c r="I387" s="1"/>
      <c r="J387" s="1"/>
      <c r="K387" s="1"/>
      <c r="L387" s="1"/>
      <c r="M387" s="1"/>
      <c r="N387" s="1"/>
      <c r="O387" s="1"/>
      <c r="P387" s="1"/>
      <c r="Q387" s="1"/>
      <c r="R387" s="1"/>
      <c r="S387" s="1"/>
      <c r="T387" s="21" t="str">
        <f t="shared" ca="1" si="181"/>
        <v>605,..,1905</v>
      </c>
      <c r="U387" s="21">
        <f t="shared" ca="1" si="184"/>
        <v>605</v>
      </c>
      <c r="V387" s="21">
        <f t="shared" ca="1" si="184"/>
        <v>1905</v>
      </c>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customHeight="1" x14ac:dyDescent="0.35">
      <c r="A388" s="70">
        <f t="shared" si="183"/>
        <v>6</v>
      </c>
      <c r="B388" s="70"/>
      <c r="C388" s="5" t="s">
        <v>89</v>
      </c>
      <c r="D388" s="5" t="s">
        <v>287</v>
      </c>
      <c r="E388" s="5">
        <f>(59.31)*10.764</f>
        <v>638.41283999999996</v>
      </c>
      <c r="F388" s="5">
        <f>(2.44)*10.764</f>
        <v>26.264159999999997</v>
      </c>
      <c r="G388" s="5">
        <v>0</v>
      </c>
      <c r="H388" s="5">
        <f t="shared" si="182"/>
        <v>664.67699999999991</v>
      </c>
      <c r="I388" s="1"/>
      <c r="J388" s="1"/>
      <c r="K388" s="1"/>
      <c r="L388" s="1"/>
      <c r="M388" s="1"/>
      <c r="N388" s="1"/>
      <c r="O388" s="1"/>
      <c r="P388" s="1"/>
      <c r="Q388" s="1"/>
      <c r="R388" s="1"/>
      <c r="S388" s="1"/>
      <c r="T388" s="21" t="str">
        <f t="shared" ca="1" si="181"/>
        <v>606,..,1906</v>
      </c>
      <c r="U388" s="21">
        <f t="shared" ca="1" si="184"/>
        <v>606</v>
      </c>
      <c r="V388" s="21">
        <f t="shared" ca="1" si="184"/>
        <v>1906</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customHeight="1" x14ac:dyDescent="0.35">
      <c r="A389" s="70">
        <f t="shared" si="183"/>
        <v>7</v>
      </c>
      <c r="B389" s="70"/>
      <c r="C389" s="5" t="s">
        <v>89</v>
      </c>
      <c r="D389" s="5" t="s">
        <v>295</v>
      </c>
      <c r="E389" s="5">
        <f>(38.88)*10.764</f>
        <v>418.50432000000001</v>
      </c>
      <c r="F389" s="5">
        <f>(2.42)*10.764</f>
        <v>26.048879999999997</v>
      </c>
      <c r="G389" s="5">
        <v>0</v>
      </c>
      <c r="H389" s="5">
        <f t="shared" si="182"/>
        <v>444.5532</v>
      </c>
      <c r="I389" s="1"/>
      <c r="J389" s="1"/>
      <c r="K389" s="1"/>
      <c r="L389" s="1"/>
      <c r="M389" s="1"/>
      <c r="N389" s="1"/>
      <c r="O389" s="1"/>
      <c r="P389" s="1"/>
      <c r="Q389" s="1"/>
      <c r="R389" s="1"/>
      <c r="S389" s="1"/>
      <c r="T389" s="21" t="str">
        <f t="shared" ca="1" si="181"/>
        <v>607,..,1907</v>
      </c>
      <c r="U389" s="21">
        <f t="shared" ca="1" si="184"/>
        <v>607</v>
      </c>
      <c r="V389" s="21">
        <f t="shared" ca="1" si="184"/>
        <v>1907</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customHeight="1" x14ac:dyDescent="0.35">
      <c r="A390" s="70">
        <f t="shared" si="183"/>
        <v>8</v>
      </c>
      <c r="B390" s="70"/>
      <c r="C390" s="5" t="s">
        <v>89</v>
      </c>
      <c r="D390" s="5" t="s">
        <v>295</v>
      </c>
      <c r="E390" s="5">
        <f>(38.55)*10.764</f>
        <v>414.95219999999995</v>
      </c>
      <c r="F390" s="5">
        <f>(2.42)*10.764</f>
        <v>26.048879999999997</v>
      </c>
      <c r="G390" s="5">
        <v>0</v>
      </c>
      <c r="H390" s="5">
        <f t="shared" si="182"/>
        <v>441.00107999999994</v>
      </c>
      <c r="I390" s="1"/>
      <c r="J390" s="1"/>
      <c r="K390" s="1"/>
      <c r="L390" s="1"/>
      <c r="M390" s="1"/>
      <c r="N390" s="1"/>
      <c r="O390" s="1"/>
      <c r="P390" s="1"/>
      <c r="Q390" s="1"/>
      <c r="R390" s="1"/>
      <c r="S390" s="1"/>
      <c r="T390" s="21" t="str">
        <f t="shared" ca="1" si="181"/>
        <v>608,..,1908</v>
      </c>
      <c r="U390" s="21">
        <f t="shared" ca="1" si="184"/>
        <v>608</v>
      </c>
      <c r="V390" s="21">
        <f t="shared" ca="1" si="184"/>
        <v>1908</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customHeight="1" x14ac:dyDescent="0.35">
      <c r="A391" s="70">
        <f t="shared" si="183"/>
        <v>9</v>
      </c>
      <c r="B391" s="70"/>
      <c r="C391" s="5" t="s">
        <v>89</v>
      </c>
      <c r="D391" s="5" t="s">
        <v>295</v>
      </c>
      <c r="E391" s="5">
        <f>(38.55)*10.764</f>
        <v>414.95219999999995</v>
      </c>
      <c r="F391" s="5">
        <f>(2.42)*10.764</f>
        <v>26.048879999999997</v>
      </c>
      <c r="G391" s="5">
        <v>0</v>
      </c>
      <c r="H391" s="5">
        <f t="shared" ref="H391:H392" si="185">E391+F391+(IF(G391&lt;101,G391,IF(G391&lt;201,G391/2,IF(G391&lt;=301,G391/3,G391/4))))</f>
        <v>441.00107999999994</v>
      </c>
      <c r="I391" s="1"/>
      <c r="J391" s="1"/>
      <c r="K391" s="1"/>
      <c r="L391" s="1"/>
      <c r="M391" s="1"/>
      <c r="N391" s="1"/>
      <c r="O391" s="1"/>
      <c r="P391" s="1"/>
      <c r="Q391" s="1"/>
      <c r="R391" s="1"/>
      <c r="S391" s="1"/>
      <c r="T391" s="21" t="str">
        <f t="shared" ref="T391:T392" ca="1" si="186">U391&amp;""&amp;",..,"&amp;""&amp;V391</f>
        <v>609,..,1909</v>
      </c>
      <c r="U391" s="21">
        <f t="shared" ref="U391:V391" ca="1" si="187">U390+1</f>
        <v>609</v>
      </c>
      <c r="V391" s="21">
        <f t="shared" ca="1" si="187"/>
        <v>1909</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customHeight="1" x14ac:dyDescent="0.35">
      <c r="A392" s="70">
        <f t="shared" si="183"/>
        <v>10</v>
      </c>
      <c r="B392" s="70"/>
      <c r="C392" s="5" t="s">
        <v>89</v>
      </c>
      <c r="D392" s="5" t="s">
        <v>287</v>
      </c>
      <c r="E392" s="5">
        <f>(59.3)*10.764</f>
        <v>638.3051999999999</v>
      </c>
      <c r="F392" s="5">
        <f>(2.42)*10.764</f>
        <v>26.048879999999997</v>
      </c>
      <c r="G392" s="5">
        <v>0</v>
      </c>
      <c r="H392" s="5">
        <f t="shared" si="185"/>
        <v>664.35407999999984</v>
      </c>
      <c r="I392" s="1"/>
      <c r="J392" s="1"/>
      <c r="K392" s="1"/>
      <c r="L392" s="1"/>
      <c r="M392" s="1"/>
      <c r="N392" s="1"/>
      <c r="O392" s="1"/>
      <c r="P392" s="1"/>
      <c r="Q392" s="1"/>
      <c r="R392" s="1"/>
      <c r="S392" s="1"/>
      <c r="T392" s="21" t="str">
        <f t="shared" ca="1" si="186"/>
        <v>610,..,1910</v>
      </c>
      <c r="U392" s="21">
        <f t="shared" ref="U392:V392" ca="1" si="188">U391+1</f>
        <v>610</v>
      </c>
      <c r="V392" s="21">
        <f t="shared" ca="1" si="188"/>
        <v>1910</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5" x14ac:dyDescent="0.35">
      <c r="A393" s="80" t="s">
        <v>302</v>
      </c>
      <c r="B393" s="81"/>
      <c r="C393" s="81"/>
      <c r="D393" s="81"/>
      <c r="E393" s="81"/>
      <c r="F393" s="81"/>
      <c r="G393" s="81"/>
      <c r="H393" s="82"/>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customHeight="1" x14ac:dyDescent="0.35">
      <c r="A394" s="70">
        <v>1</v>
      </c>
      <c r="B394" s="70"/>
      <c r="C394" s="5" t="s">
        <v>89</v>
      </c>
      <c r="D394" s="5" t="s">
        <v>287</v>
      </c>
      <c r="E394" s="61">
        <f>(56.12)*10.764</f>
        <v>604.07567999999992</v>
      </c>
      <c r="F394" s="61">
        <v>0</v>
      </c>
      <c r="G394" s="5">
        <v>0</v>
      </c>
      <c r="H394" s="5">
        <f>E394+F394+(IF(G394&lt;101,G394,IF(G394&lt;201,G394/2,IF(G394&lt;=301,G394/3,G394/4))))</f>
        <v>604.07567999999992</v>
      </c>
      <c r="I394" s="1"/>
      <c r="J394" s="1"/>
      <c r="K394" s="1"/>
      <c r="L394" s="1"/>
      <c r="M394" s="1"/>
      <c r="N394" s="1"/>
      <c r="O394" s="1"/>
      <c r="P394" s="1"/>
      <c r="Q394" s="1"/>
      <c r="R394" s="1"/>
      <c r="S394" s="1"/>
      <c r="T394" s="21" t="str">
        <f t="shared" ref="T394:T403" ca="1" si="189">U394&amp;""&amp;",..,"&amp;""&amp;V394</f>
        <v>801,..,1801</v>
      </c>
      <c r="U394" s="21">
        <f ca="1">(SUMPRODUCT(MID(0&amp;(LEFT(A393,SUM(LEN(A393)-LEN(SUBSTITUTE(A393,{"0","1","2","3"},""))))), LARGE(INDEX(ISNUMBER(--MID((LEFT(A393,SUM(LEN(A393)-LEN(SUBSTITUTE(A393,{"0","1","2","3"},""))))), ROW(INDIRECT("1:"&amp;LEN((LEFT(A393,SUM(LEN(A393)-LEN(SUBSTITUTE(A393,{"0","1","2","3"},"")))))))), 1)) * ROW(INDIRECT("1:"&amp;LEN((LEFT(A393,SUM(LEN(A393)-LEN(SUBSTITUTE(A393,{"0","1","2","3"},"")))))))), 0), ROW(INDIRECT("1:"&amp;LEN((LEFT(A393,SUM(LEN(A393)-LEN(SUBSTITUTE(A393,{"0","1","2","3"},"")))))))))+1, 1) * 10^ROW(INDIRECT("1:"&amp;LEN((LEFT(A393,SUM(LEN(A393)-LEN(SUBSTITUTE(A393,{"0","1","2","3"},""))))))))/10))*100+1</f>
        <v>801</v>
      </c>
      <c r="V394" s="21">
        <f ca="1">(SUMPRODUCT(MID(0&amp;(--TRIM(RIGHT(SUBSTITUTE(LEFT(A393,_xlfn.AGGREGATE(16,6,FIND({0,1,2,3,4,5,6,7,8,9},A393,ROW(INDIRECT("1:"&amp;LEN(A393)))),1))," ",REPT(" ",LEN(A393))),LEN(A393)))), LARGE(INDEX(ISNUMBER(--MID((--TRIM(RIGHT(SUBSTITUTE(LEFT(A393,_xlfn.AGGREGATE(16,6,FIND({0,1,2,3,4,5,6,7,8,9},A393,ROW(INDIRECT("1:"&amp;LEN(A393)))),1))," ",REPT(" ",LEN(A393))),LEN(A393)))), ROW(INDIRECT("1:"&amp;LEN((--TRIM(RIGHT(SUBSTITUTE(LEFT(A393,_xlfn.AGGREGATE(16,6,FIND({0,1,2,3,4,5,6,7,8,9},A393,ROW(INDIRECT("1:"&amp;LEN(A393)))),1))," ",REPT(" ",LEN(A393))),LEN(A393))))))), 1)) * ROW(INDIRECT("1:"&amp;LEN((--TRIM(RIGHT(SUBSTITUTE(LEFT(A393,_xlfn.AGGREGATE(16,6,FIND({0,1,2,3,4,5,6,7,8,9},A393,ROW(INDIRECT("1:"&amp;LEN(A393)))),1))," ",REPT(" ",LEN(A393))),LEN(A393))))))), 0), ROW(INDIRECT("1:"&amp;LEN((--TRIM(RIGHT(SUBSTITUTE(LEFT(A393,_xlfn.AGGREGATE(16,6,FIND({0,1,2,3,4,5,6,7,8,9},A393,ROW(INDIRECT("1:"&amp;LEN(A393)))),1))," ",REPT(" ",LEN(A393))),LEN(A393))))))))+1, 1) * 10^ROW(INDIRECT("1:"&amp;LEN((--TRIM(RIGHT(SUBSTITUTE(LEFT(A393,_xlfn.AGGREGATE(16,6,FIND({0,1,2,3,4,5,6,7,8,9},A393,ROW(INDIRECT("1:"&amp;LEN(A393)))),1))," ",REPT(" ",LEN(A393))),LEN(A393)))))))/10))*100+1</f>
        <v>1801</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customHeight="1" x14ac:dyDescent="0.35">
      <c r="A395" s="70">
        <f>A394+1</f>
        <v>2</v>
      </c>
      <c r="B395" s="70"/>
      <c r="C395" s="5" t="s">
        <v>89</v>
      </c>
      <c r="D395" s="5" t="s">
        <v>295</v>
      </c>
      <c r="E395" s="61">
        <f>(36.6)*10.764</f>
        <v>393.9624</v>
      </c>
      <c r="F395" s="61">
        <v>0</v>
      </c>
      <c r="G395" s="5">
        <v>0</v>
      </c>
      <c r="H395" s="5">
        <f t="shared" ref="H395:H403" si="190">E395+F395+(IF(G395&lt;101,G395,IF(G395&lt;201,G395/2,IF(G395&lt;=301,G395/3,G395/4))))</f>
        <v>393.9624</v>
      </c>
      <c r="I395" s="1"/>
      <c r="J395" s="1"/>
      <c r="K395" s="1"/>
      <c r="L395" s="1"/>
      <c r="M395" s="1"/>
      <c r="N395" s="1"/>
      <c r="O395" s="1"/>
      <c r="P395" s="1"/>
      <c r="Q395" s="1"/>
      <c r="R395" s="1"/>
      <c r="S395" s="1"/>
      <c r="T395" s="21" t="str">
        <f t="shared" ca="1" si="189"/>
        <v>802,..,1802</v>
      </c>
      <c r="U395" s="21">
        <f ca="1">U394+1</f>
        <v>802</v>
      </c>
      <c r="V395" s="21">
        <f ca="1">V394+1</f>
        <v>1802</v>
      </c>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customHeight="1" x14ac:dyDescent="0.35">
      <c r="A396" s="70">
        <f t="shared" ref="A396:A403" si="191">A395+1</f>
        <v>3</v>
      </c>
      <c r="B396" s="70"/>
      <c r="C396" s="5" t="s">
        <v>89</v>
      </c>
      <c r="D396" s="5" t="s">
        <v>295</v>
      </c>
      <c r="E396" s="61">
        <f>(36.6)*10.764</f>
        <v>393.9624</v>
      </c>
      <c r="F396" s="61">
        <v>0</v>
      </c>
      <c r="G396" s="5">
        <v>0</v>
      </c>
      <c r="H396" s="5">
        <f t="shared" si="190"/>
        <v>393.9624</v>
      </c>
      <c r="I396" s="1"/>
      <c r="J396" s="1"/>
      <c r="K396" s="1"/>
      <c r="L396" s="1"/>
      <c r="M396" s="1"/>
      <c r="N396" s="1"/>
      <c r="O396" s="1"/>
      <c r="P396" s="1"/>
      <c r="Q396" s="1"/>
      <c r="R396" s="1"/>
      <c r="S396" s="1"/>
      <c r="T396" s="21" t="str">
        <f t="shared" ca="1" si="189"/>
        <v>803,..,1803</v>
      </c>
      <c r="U396" s="21">
        <f t="shared" ref="U396:V396" ca="1" si="192">U395+1</f>
        <v>803</v>
      </c>
      <c r="V396" s="21">
        <f t="shared" ca="1" si="192"/>
        <v>1803</v>
      </c>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customHeight="1" x14ac:dyDescent="0.35">
      <c r="A397" s="70">
        <f t="shared" si="191"/>
        <v>4</v>
      </c>
      <c r="B397" s="70"/>
      <c r="C397" s="5" t="s">
        <v>89</v>
      </c>
      <c r="D397" s="5" t="s">
        <v>295</v>
      </c>
      <c r="E397" s="61">
        <f>(36.6)*10.764</f>
        <v>393.9624</v>
      </c>
      <c r="F397" s="61">
        <v>0</v>
      </c>
      <c r="G397" s="5">
        <v>0</v>
      </c>
      <c r="H397" s="5">
        <f t="shared" si="190"/>
        <v>393.9624</v>
      </c>
      <c r="I397" s="1"/>
      <c r="J397" s="1"/>
      <c r="K397" s="1"/>
      <c r="L397" s="1"/>
      <c r="M397" s="1"/>
      <c r="N397" s="1"/>
      <c r="O397" s="1"/>
      <c r="P397" s="1"/>
      <c r="Q397" s="1"/>
      <c r="R397" s="1"/>
      <c r="S397" s="1"/>
      <c r="T397" s="21" t="str">
        <f t="shared" ca="1" si="189"/>
        <v>804,..,1804</v>
      </c>
      <c r="U397" s="21">
        <f t="shared" ref="U397:V397" ca="1" si="193">U396+1</f>
        <v>804</v>
      </c>
      <c r="V397" s="21">
        <f t="shared" ca="1" si="193"/>
        <v>1804</v>
      </c>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customHeight="1" x14ac:dyDescent="0.35">
      <c r="A398" s="70">
        <f t="shared" si="191"/>
        <v>5</v>
      </c>
      <c r="B398" s="70"/>
      <c r="C398" s="5" t="s">
        <v>89</v>
      </c>
      <c r="D398" s="5" t="s">
        <v>287</v>
      </c>
      <c r="E398" s="61">
        <f>(55.49)*10.764</f>
        <v>597.29435999999998</v>
      </c>
      <c r="F398" s="61">
        <v>0</v>
      </c>
      <c r="G398" s="5">
        <v>0</v>
      </c>
      <c r="H398" s="5">
        <f t="shared" si="190"/>
        <v>597.29435999999998</v>
      </c>
      <c r="I398" s="1"/>
      <c r="J398" s="1"/>
      <c r="K398" s="1"/>
      <c r="L398" s="1"/>
      <c r="M398" s="1"/>
      <c r="N398" s="1"/>
      <c r="O398" s="1"/>
      <c r="P398" s="1"/>
      <c r="Q398" s="1"/>
      <c r="R398" s="1"/>
      <c r="S398" s="1"/>
      <c r="T398" s="21" t="str">
        <f t="shared" ca="1" si="189"/>
        <v>805,..,1805</v>
      </c>
      <c r="U398" s="21">
        <f t="shared" ref="U398:V398" ca="1" si="194">U397+1</f>
        <v>805</v>
      </c>
      <c r="V398" s="21">
        <f t="shared" ca="1" si="194"/>
        <v>1805</v>
      </c>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customHeight="1" x14ac:dyDescent="0.35">
      <c r="A399" s="70">
        <f t="shared" si="191"/>
        <v>6</v>
      </c>
      <c r="B399" s="70"/>
      <c r="C399" s="5" t="s">
        <v>89</v>
      </c>
      <c r="D399" s="5" t="s">
        <v>287</v>
      </c>
      <c r="E399" s="61">
        <f>(59.31)*10.764</f>
        <v>638.41283999999996</v>
      </c>
      <c r="F399" s="61">
        <f>(2.44)*10.764</f>
        <v>26.264159999999997</v>
      </c>
      <c r="G399" s="5">
        <v>0</v>
      </c>
      <c r="H399" s="5">
        <f t="shared" si="190"/>
        <v>664.67699999999991</v>
      </c>
      <c r="I399" s="1"/>
      <c r="J399" s="1"/>
      <c r="K399" s="1"/>
      <c r="L399" s="1"/>
      <c r="M399" s="1"/>
      <c r="N399" s="1"/>
      <c r="O399" s="1"/>
      <c r="P399" s="1"/>
      <c r="Q399" s="1"/>
      <c r="R399" s="1"/>
      <c r="S399" s="1"/>
      <c r="T399" s="21" t="str">
        <f t="shared" ca="1" si="189"/>
        <v>806,..,1806</v>
      </c>
      <c r="U399" s="21">
        <f t="shared" ref="U399:V399" ca="1" si="195">U398+1</f>
        <v>806</v>
      </c>
      <c r="V399" s="21">
        <f t="shared" ca="1" si="195"/>
        <v>1806</v>
      </c>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customHeight="1" x14ac:dyDescent="0.35">
      <c r="A400" s="70">
        <f t="shared" si="191"/>
        <v>7</v>
      </c>
      <c r="B400" s="70"/>
      <c r="C400" s="5" t="s">
        <v>89</v>
      </c>
      <c r="D400" s="5" t="s">
        <v>295</v>
      </c>
      <c r="E400" s="61">
        <f>(38.88)*10.764</f>
        <v>418.50432000000001</v>
      </c>
      <c r="F400" s="61">
        <f>(2.42)*10.764</f>
        <v>26.048879999999997</v>
      </c>
      <c r="G400" s="5">
        <v>0</v>
      </c>
      <c r="H400" s="5">
        <f t="shared" si="190"/>
        <v>444.5532</v>
      </c>
      <c r="I400" s="1"/>
      <c r="J400" s="1"/>
      <c r="K400" s="1"/>
      <c r="L400" s="1"/>
      <c r="M400" s="1"/>
      <c r="N400" s="1"/>
      <c r="O400" s="1"/>
      <c r="P400" s="1"/>
      <c r="Q400" s="1"/>
      <c r="R400" s="1"/>
      <c r="S400" s="1"/>
      <c r="T400" s="21" t="str">
        <f t="shared" ca="1" si="189"/>
        <v>807,..,1807</v>
      </c>
      <c r="U400" s="21">
        <f t="shared" ref="U400:V400" ca="1" si="196">U399+1</f>
        <v>807</v>
      </c>
      <c r="V400" s="21">
        <f t="shared" ca="1" si="196"/>
        <v>1807</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customHeight="1" x14ac:dyDescent="0.35">
      <c r="A401" s="70">
        <f t="shared" si="191"/>
        <v>8</v>
      </c>
      <c r="B401" s="70"/>
      <c r="C401" s="5" t="s">
        <v>89</v>
      </c>
      <c r="D401" s="5" t="s">
        <v>295</v>
      </c>
      <c r="E401" s="61">
        <f>(38.55)*10.764</f>
        <v>414.95219999999995</v>
      </c>
      <c r="F401" s="61">
        <f>(2.42)*10.764</f>
        <v>26.048879999999997</v>
      </c>
      <c r="G401" s="5">
        <v>0</v>
      </c>
      <c r="H401" s="5">
        <f t="shared" si="190"/>
        <v>441.00107999999994</v>
      </c>
      <c r="I401" s="1"/>
      <c r="J401" s="1"/>
      <c r="K401" s="1"/>
      <c r="L401" s="1"/>
      <c r="M401" s="1"/>
      <c r="N401" s="1"/>
      <c r="O401" s="1"/>
      <c r="P401" s="1"/>
      <c r="Q401" s="1"/>
      <c r="R401" s="1"/>
      <c r="S401" s="1"/>
      <c r="T401" s="21" t="str">
        <f t="shared" ca="1" si="189"/>
        <v>808,..,1808</v>
      </c>
      <c r="U401" s="21">
        <f t="shared" ref="U401:V401" ca="1" si="197">U400+1</f>
        <v>808</v>
      </c>
      <c r="V401" s="21">
        <f t="shared" ca="1" si="197"/>
        <v>1808</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customHeight="1" x14ac:dyDescent="0.35">
      <c r="A402" s="70">
        <f t="shared" si="191"/>
        <v>9</v>
      </c>
      <c r="B402" s="70"/>
      <c r="C402" s="98" t="s">
        <v>292</v>
      </c>
      <c r="D402" s="187"/>
      <c r="E402" s="187"/>
      <c r="F402" s="187"/>
      <c r="G402" s="187"/>
      <c r="H402" s="99"/>
      <c r="I402" s="1"/>
      <c r="J402" s="1"/>
      <c r="K402" s="1"/>
      <c r="L402" s="1"/>
      <c r="M402" s="1"/>
      <c r="N402" s="1"/>
      <c r="O402" s="1"/>
      <c r="P402" s="1"/>
      <c r="Q402" s="1"/>
      <c r="R402" s="1"/>
      <c r="S402" s="1"/>
      <c r="T402" s="21" t="str">
        <f t="shared" ca="1" si="189"/>
        <v>809,..,1809</v>
      </c>
      <c r="U402" s="21">
        <f t="shared" ref="U402:V402" ca="1" si="198">U401+1</f>
        <v>809</v>
      </c>
      <c r="V402" s="21">
        <f t="shared" ca="1" si="198"/>
        <v>1809</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customHeight="1" x14ac:dyDescent="0.35">
      <c r="A403" s="70">
        <f t="shared" si="191"/>
        <v>10</v>
      </c>
      <c r="B403" s="70"/>
      <c r="C403" s="5" t="s">
        <v>89</v>
      </c>
      <c r="D403" s="5" t="s">
        <v>287</v>
      </c>
      <c r="E403" s="61">
        <f>(59.3)*10.764</f>
        <v>638.3051999999999</v>
      </c>
      <c r="F403" s="61">
        <f>(2.42)*10.764</f>
        <v>26.048879999999997</v>
      </c>
      <c r="G403" s="5">
        <v>0</v>
      </c>
      <c r="H403" s="5">
        <f t="shared" si="190"/>
        <v>664.35407999999984</v>
      </c>
      <c r="I403" s="1"/>
      <c r="J403" s="1"/>
      <c r="K403" s="1"/>
      <c r="L403" s="1"/>
      <c r="M403" s="1"/>
      <c r="N403" s="1"/>
      <c r="O403" s="1"/>
      <c r="P403" s="1"/>
      <c r="Q403" s="1"/>
      <c r="R403" s="1"/>
      <c r="S403" s="1"/>
      <c r="T403" s="21" t="str">
        <f t="shared" ca="1" si="189"/>
        <v>810,..,1810</v>
      </c>
      <c r="U403" s="21">
        <f t="shared" ref="U403:V403" ca="1" si="199">U402+1</f>
        <v>810</v>
      </c>
      <c r="V403" s="21">
        <f t="shared" ca="1" si="199"/>
        <v>1810</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5" x14ac:dyDescent="0.35">
      <c r="A404" s="95" t="s">
        <v>290</v>
      </c>
      <c r="B404" s="96"/>
      <c r="C404" s="96"/>
      <c r="D404" s="96"/>
      <c r="E404" s="96"/>
      <c r="F404" s="96"/>
      <c r="G404" s="96"/>
      <c r="H404" s="97"/>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5" x14ac:dyDescent="0.35">
      <c r="A405" s="80" t="s">
        <v>330</v>
      </c>
      <c r="B405" s="81"/>
      <c r="C405" s="81"/>
      <c r="D405" s="81"/>
      <c r="E405" s="81"/>
      <c r="F405" s="81"/>
      <c r="G405" s="81"/>
      <c r="H405" s="82"/>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customHeight="1" x14ac:dyDescent="0.35">
      <c r="A406" s="70">
        <v>1</v>
      </c>
      <c r="B406" s="70"/>
      <c r="C406" s="61" t="s">
        <v>89</v>
      </c>
      <c r="D406" s="61" t="s">
        <v>287</v>
      </c>
      <c r="E406" s="61">
        <f>(56.12)*10.764</f>
        <v>604.07567999999992</v>
      </c>
      <c r="F406" s="61">
        <f>(2.42)*10.764</f>
        <v>26.048879999999997</v>
      </c>
      <c r="G406" s="61">
        <f>(3*0.45)*10.764</f>
        <v>14.5314</v>
      </c>
      <c r="H406" s="61">
        <f>E406+F406+(IF(G406&lt;101,G406,IF(G406&lt;201,G406/2,IF(G406&lt;=301,G406/3,G406/4))))</f>
        <v>644.65595999999994</v>
      </c>
      <c r="I406" s="1"/>
      <c r="J406" s="1"/>
      <c r="K406" s="1"/>
      <c r="L406" s="1"/>
      <c r="M406" s="1"/>
      <c r="N406" s="1"/>
      <c r="O406" s="1"/>
      <c r="P406" s="1"/>
      <c r="Q406" s="1"/>
      <c r="R406" s="1"/>
      <c r="S406" s="1"/>
      <c r="T406" s="21" t="str">
        <f t="shared" ref="T406:T415" ca="1" si="200">U406&amp;""&amp;",..,"&amp;""&amp;V406</f>
        <v>2101,..,2101</v>
      </c>
      <c r="U406" s="21">
        <f ca="1">(SUMPRODUCT(MID(0&amp;(LEFT(A405,SUM(LEN(A405)-LEN(SUBSTITUTE(A405,{"0","1","2","3"},""))))), LARGE(INDEX(ISNUMBER(--MID((LEFT(A405,SUM(LEN(A405)-LEN(SUBSTITUTE(A405,{"0","1","2","3"},""))))), ROW(INDIRECT("1:"&amp;LEN((LEFT(A405,SUM(LEN(A405)-LEN(SUBSTITUTE(A405,{"0","1","2","3"},"")))))))), 1)) * ROW(INDIRECT("1:"&amp;LEN((LEFT(A405,SUM(LEN(A405)-LEN(SUBSTITUTE(A405,{"0","1","2","3"},"")))))))), 0), ROW(INDIRECT("1:"&amp;LEN((LEFT(A405,SUM(LEN(A405)-LEN(SUBSTITUTE(A405,{"0","1","2","3"},"")))))))))+1, 1) * 10^ROW(INDIRECT("1:"&amp;LEN((LEFT(A405,SUM(LEN(A405)-LEN(SUBSTITUTE(A405,{"0","1","2","3"},""))))))))/10))*100+1</f>
        <v>2101</v>
      </c>
      <c r="V406" s="21">
        <f ca="1">(SUMPRODUCT(MID(0&amp;(--TRIM(RIGHT(SUBSTITUTE(LEFT(A405,_xlfn.AGGREGATE(16,6,FIND({0,1,2,3,4,5,6,7,8,9},A405,ROW(INDIRECT("1:"&amp;LEN(A405)))),1))," ",REPT(" ",LEN(A405))),LEN(A405)))), LARGE(INDEX(ISNUMBER(--MID((--TRIM(RIGHT(SUBSTITUTE(LEFT(A405,_xlfn.AGGREGATE(16,6,FIND({0,1,2,3,4,5,6,7,8,9},A405,ROW(INDIRECT("1:"&amp;LEN(A405)))),1))," ",REPT(" ",LEN(A405))),LEN(A405)))), ROW(INDIRECT("1:"&amp;LEN((--TRIM(RIGHT(SUBSTITUTE(LEFT(A405,_xlfn.AGGREGATE(16,6,FIND({0,1,2,3,4,5,6,7,8,9},A405,ROW(INDIRECT("1:"&amp;LEN(A405)))),1))," ",REPT(" ",LEN(A405))),LEN(A405))))))), 1)) * ROW(INDIRECT("1:"&amp;LEN((--TRIM(RIGHT(SUBSTITUTE(LEFT(A405,_xlfn.AGGREGATE(16,6,FIND({0,1,2,3,4,5,6,7,8,9},A405,ROW(INDIRECT("1:"&amp;LEN(A405)))),1))," ",REPT(" ",LEN(A405))),LEN(A405))))))), 0), ROW(INDIRECT("1:"&amp;LEN((--TRIM(RIGHT(SUBSTITUTE(LEFT(A405,_xlfn.AGGREGATE(16,6,FIND({0,1,2,3,4,5,6,7,8,9},A405,ROW(INDIRECT("1:"&amp;LEN(A405)))),1))," ",REPT(" ",LEN(A405))),LEN(A405))))))))+1, 1) * 10^ROW(INDIRECT("1:"&amp;LEN((--TRIM(RIGHT(SUBSTITUTE(LEFT(A405,_xlfn.AGGREGATE(16,6,FIND({0,1,2,3,4,5,6,7,8,9},A405,ROW(INDIRECT("1:"&amp;LEN(A405)))),1))," ",REPT(" ",LEN(A405))),LEN(A405)))))))/10))*100+1</f>
        <v>2101</v>
      </c>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customHeight="1" x14ac:dyDescent="0.35">
      <c r="A407" s="70">
        <f>A406+1</f>
        <v>2</v>
      </c>
      <c r="B407" s="70"/>
      <c r="C407" s="61" t="s">
        <v>89</v>
      </c>
      <c r="D407" s="61" t="s">
        <v>295</v>
      </c>
      <c r="E407" s="61">
        <f>(36.6)*10.764</f>
        <v>393.9624</v>
      </c>
      <c r="F407" s="61">
        <f t="shared" ref="F407:F409" si="201">(2.42)*10.764</f>
        <v>26.048879999999997</v>
      </c>
      <c r="G407" s="61">
        <v>0</v>
      </c>
      <c r="H407" s="61">
        <f t="shared" ref="H407:H415" si="202">E407+F407+(IF(G407&lt;101,G407,IF(G407&lt;201,G407/2,IF(G407&lt;=301,G407/3,G407/4))))</f>
        <v>420.01128</v>
      </c>
      <c r="I407" s="1"/>
      <c r="J407" s="1"/>
      <c r="K407" s="1"/>
      <c r="L407" s="1"/>
      <c r="M407" s="1"/>
      <c r="N407" s="1"/>
      <c r="O407" s="1"/>
      <c r="P407" s="1"/>
      <c r="Q407" s="1"/>
      <c r="R407" s="1"/>
      <c r="S407" s="1"/>
      <c r="T407" s="21" t="str">
        <f t="shared" ca="1" si="200"/>
        <v>2102,..,2102</v>
      </c>
      <c r="U407" s="21">
        <f ca="1">U406+1</f>
        <v>2102</v>
      </c>
      <c r="V407" s="21">
        <f ca="1">V406+1</f>
        <v>2102</v>
      </c>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customHeight="1" x14ac:dyDescent="0.35">
      <c r="A408" s="70">
        <f t="shared" ref="A408:A415" si="203">A407+1</f>
        <v>3</v>
      </c>
      <c r="B408" s="70"/>
      <c r="C408" s="61" t="s">
        <v>89</v>
      </c>
      <c r="D408" s="61" t="s">
        <v>295</v>
      </c>
      <c r="E408" s="61">
        <f>(36.6)*10.764</f>
        <v>393.9624</v>
      </c>
      <c r="F408" s="61">
        <f t="shared" si="201"/>
        <v>26.048879999999997</v>
      </c>
      <c r="G408" s="61">
        <v>0</v>
      </c>
      <c r="H408" s="61">
        <f t="shared" si="202"/>
        <v>420.01128</v>
      </c>
      <c r="I408" s="1"/>
      <c r="J408" s="1"/>
      <c r="K408" s="1"/>
      <c r="L408" s="1"/>
      <c r="M408" s="1"/>
      <c r="N408" s="1"/>
      <c r="O408" s="1"/>
      <c r="P408" s="1"/>
      <c r="Q408" s="1"/>
      <c r="R408" s="1"/>
      <c r="S408" s="1"/>
      <c r="T408" s="21" t="str">
        <f t="shared" ca="1" si="200"/>
        <v>2103,..,2103</v>
      </c>
      <c r="U408" s="21">
        <f t="shared" ref="U408:V408" ca="1" si="204">U407+1</f>
        <v>2103</v>
      </c>
      <c r="V408" s="21">
        <f t="shared" ca="1" si="204"/>
        <v>2103</v>
      </c>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customHeight="1" x14ac:dyDescent="0.35">
      <c r="A409" s="70">
        <f t="shared" si="203"/>
        <v>4</v>
      </c>
      <c r="B409" s="70"/>
      <c r="C409" s="61" t="s">
        <v>89</v>
      </c>
      <c r="D409" s="61" t="s">
        <v>295</v>
      </c>
      <c r="E409" s="61">
        <f>(36.6)*10.764</f>
        <v>393.9624</v>
      </c>
      <c r="F409" s="61">
        <f t="shared" si="201"/>
        <v>26.048879999999997</v>
      </c>
      <c r="G409" s="61">
        <v>0</v>
      </c>
      <c r="H409" s="61">
        <f t="shared" si="202"/>
        <v>420.01128</v>
      </c>
      <c r="I409" s="1"/>
      <c r="J409" s="1"/>
      <c r="K409" s="1"/>
      <c r="L409" s="1"/>
      <c r="M409" s="1"/>
      <c r="N409" s="1"/>
      <c r="O409" s="1"/>
      <c r="P409" s="1"/>
      <c r="Q409" s="1"/>
      <c r="R409" s="1"/>
      <c r="S409" s="1"/>
      <c r="T409" s="21" t="str">
        <f t="shared" ca="1" si="200"/>
        <v>2104,..,2104</v>
      </c>
      <c r="U409" s="21">
        <f t="shared" ref="U409:V409" ca="1" si="205">U408+1</f>
        <v>2104</v>
      </c>
      <c r="V409" s="21">
        <f t="shared" ca="1" si="205"/>
        <v>2104</v>
      </c>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customHeight="1" x14ac:dyDescent="0.35">
      <c r="A410" s="70">
        <f t="shared" si="203"/>
        <v>5</v>
      </c>
      <c r="B410" s="70"/>
      <c r="C410" s="61" t="s">
        <v>89</v>
      </c>
      <c r="D410" s="61" t="s">
        <v>287</v>
      </c>
      <c r="E410" s="61">
        <f>(55.49)*10.764</f>
        <v>597.29435999999998</v>
      </c>
      <c r="F410" s="61">
        <f>(2.44)*10.764</f>
        <v>26.264159999999997</v>
      </c>
      <c r="G410" s="61">
        <v>0</v>
      </c>
      <c r="H410" s="61">
        <f t="shared" si="202"/>
        <v>623.55851999999993</v>
      </c>
      <c r="I410" s="1"/>
      <c r="J410" s="1"/>
      <c r="K410" s="1"/>
      <c r="L410" s="1"/>
      <c r="M410" s="1"/>
      <c r="N410" s="1"/>
      <c r="O410" s="1"/>
      <c r="P410" s="1"/>
      <c r="Q410" s="1"/>
      <c r="R410" s="1"/>
      <c r="S410" s="1"/>
      <c r="T410" s="21" t="str">
        <f t="shared" ca="1" si="200"/>
        <v>2105,..,2105</v>
      </c>
      <c r="U410" s="21">
        <f t="shared" ref="U410:V410" ca="1" si="206">U409+1</f>
        <v>2105</v>
      </c>
      <c r="V410" s="21">
        <f t="shared" ca="1" si="206"/>
        <v>2105</v>
      </c>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customHeight="1" x14ac:dyDescent="0.35">
      <c r="A411" s="70">
        <f t="shared" si="203"/>
        <v>6</v>
      </c>
      <c r="B411" s="70"/>
      <c r="C411" s="61" t="s">
        <v>89</v>
      </c>
      <c r="D411" s="61" t="s">
        <v>287</v>
      </c>
      <c r="E411" s="61">
        <f>(59.31)*10.764</f>
        <v>638.41283999999996</v>
      </c>
      <c r="F411" s="61">
        <f>(2.44)*10.764</f>
        <v>26.264159999999997</v>
      </c>
      <c r="G411" s="61">
        <f>(3*0.45)*10.764</f>
        <v>14.5314</v>
      </c>
      <c r="H411" s="61">
        <f t="shared" si="202"/>
        <v>679.20839999999987</v>
      </c>
      <c r="I411" s="1"/>
      <c r="J411" s="1"/>
      <c r="K411" s="1"/>
      <c r="L411" s="1"/>
      <c r="M411" s="1"/>
      <c r="N411" s="1"/>
      <c r="O411" s="1"/>
      <c r="P411" s="1"/>
      <c r="Q411" s="1"/>
      <c r="R411" s="1"/>
      <c r="S411" s="1"/>
      <c r="T411" s="21" t="str">
        <f t="shared" ca="1" si="200"/>
        <v>2106,..,2106</v>
      </c>
      <c r="U411" s="21">
        <f t="shared" ref="U411:V411" ca="1" si="207">U410+1</f>
        <v>2106</v>
      </c>
      <c r="V411" s="21">
        <f t="shared" ca="1" si="207"/>
        <v>2106</v>
      </c>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customHeight="1" x14ac:dyDescent="0.35">
      <c r="A412" s="70">
        <f t="shared" si="203"/>
        <v>7</v>
      </c>
      <c r="B412" s="70"/>
      <c r="C412" s="61" t="s">
        <v>89</v>
      </c>
      <c r="D412" s="61" t="s">
        <v>295</v>
      </c>
      <c r="E412" s="61">
        <f>(38.88)*10.764</f>
        <v>418.50432000000001</v>
      </c>
      <c r="F412" s="61">
        <f>(2.42)*10.764</f>
        <v>26.048879999999997</v>
      </c>
      <c r="G412" s="61">
        <v>0</v>
      </c>
      <c r="H412" s="61">
        <f t="shared" si="202"/>
        <v>444.5532</v>
      </c>
      <c r="I412" s="1"/>
      <c r="J412" s="1"/>
      <c r="K412" s="1"/>
      <c r="L412" s="1"/>
      <c r="M412" s="1"/>
      <c r="N412" s="1"/>
      <c r="O412" s="1"/>
      <c r="P412" s="1"/>
      <c r="Q412" s="1"/>
      <c r="R412" s="1"/>
      <c r="S412" s="1"/>
      <c r="T412" s="21" t="str">
        <f t="shared" ca="1" si="200"/>
        <v>2107,..,2107</v>
      </c>
      <c r="U412" s="21">
        <f t="shared" ref="U412:V412" ca="1" si="208">U411+1</f>
        <v>2107</v>
      </c>
      <c r="V412" s="21">
        <f t="shared" ca="1" si="208"/>
        <v>2107</v>
      </c>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customHeight="1" x14ac:dyDescent="0.35">
      <c r="A413" s="70">
        <f t="shared" si="203"/>
        <v>8</v>
      </c>
      <c r="B413" s="70"/>
      <c r="C413" s="61" t="s">
        <v>89</v>
      </c>
      <c r="D413" s="61" t="s">
        <v>295</v>
      </c>
      <c r="E413" s="61">
        <f>(38.55)*10.764</f>
        <v>414.95219999999995</v>
      </c>
      <c r="F413" s="61">
        <f>(2.42)*10.764</f>
        <v>26.048879999999997</v>
      </c>
      <c r="G413" s="61">
        <v>0</v>
      </c>
      <c r="H413" s="61">
        <f t="shared" si="202"/>
        <v>441.00107999999994</v>
      </c>
      <c r="I413" s="1"/>
      <c r="J413" s="1"/>
      <c r="K413" s="1"/>
      <c r="L413" s="1"/>
      <c r="M413" s="1"/>
      <c r="N413" s="1"/>
      <c r="O413" s="1"/>
      <c r="P413" s="1"/>
      <c r="Q413" s="1"/>
      <c r="R413" s="1"/>
      <c r="S413" s="1"/>
      <c r="T413" s="21" t="str">
        <f t="shared" ca="1" si="200"/>
        <v>2108,..,2108</v>
      </c>
      <c r="U413" s="21">
        <f t="shared" ref="U413:V413" ca="1" si="209">U412+1</f>
        <v>2108</v>
      </c>
      <c r="V413" s="21">
        <f t="shared" ca="1" si="209"/>
        <v>2108</v>
      </c>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0.25" customHeight="1" x14ac:dyDescent="0.35">
      <c r="A414" s="70">
        <f t="shared" si="203"/>
        <v>9</v>
      </c>
      <c r="B414" s="70"/>
      <c r="C414" s="61" t="s">
        <v>89</v>
      </c>
      <c r="D414" s="61" t="s">
        <v>295</v>
      </c>
      <c r="E414" s="61">
        <f>(38.55)*10.764</f>
        <v>414.95219999999995</v>
      </c>
      <c r="F414" s="61">
        <f>(2.42)*10.764</f>
        <v>26.048879999999997</v>
      </c>
      <c r="G414" s="61">
        <v>0</v>
      </c>
      <c r="H414" s="61">
        <f t="shared" si="202"/>
        <v>441.00107999999994</v>
      </c>
      <c r="I414" s="1"/>
      <c r="J414" s="1"/>
      <c r="K414" s="1"/>
      <c r="L414" s="1"/>
      <c r="M414" s="1"/>
      <c r="N414" s="1"/>
      <c r="O414" s="1"/>
      <c r="P414" s="1"/>
      <c r="Q414" s="1"/>
      <c r="R414" s="1"/>
      <c r="S414" s="1"/>
      <c r="T414" s="21" t="str">
        <f t="shared" ca="1" si="200"/>
        <v>2109,..,2109</v>
      </c>
      <c r="U414" s="21">
        <f t="shared" ref="U414:V414" ca="1" si="210">U413+1</f>
        <v>2109</v>
      </c>
      <c r="V414" s="21">
        <f t="shared" ca="1" si="210"/>
        <v>2109</v>
      </c>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customHeight="1" x14ac:dyDescent="0.35">
      <c r="A415" s="70">
        <f t="shared" si="203"/>
        <v>10</v>
      </c>
      <c r="B415" s="70"/>
      <c r="C415" s="61" t="s">
        <v>89</v>
      </c>
      <c r="D415" s="61" t="s">
        <v>287</v>
      </c>
      <c r="E415" s="61">
        <f>(59.3)*10.764</f>
        <v>638.3051999999999</v>
      </c>
      <c r="F415" s="61">
        <f>(2.42)*10.764</f>
        <v>26.048879999999997</v>
      </c>
      <c r="G415" s="61">
        <f>(3*0.45)*10.764</f>
        <v>14.5314</v>
      </c>
      <c r="H415" s="61">
        <f t="shared" si="202"/>
        <v>678.8854799999998</v>
      </c>
      <c r="I415" s="1"/>
      <c r="J415" s="1"/>
      <c r="K415" s="1"/>
      <c r="L415" s="1"/>
      <c r="M415" s="1"/>
      <c r="N415" s="1"/>
      <c r="O415" s="1"/>
      <c r="P415" s="1"/>
      <c r="Q415" s="1"/>
      <c r="R415" s="1"/>
      <c r="S415" s="1"/>
      <c r="T415" s="21" t="str">
        <f t="shared" ca="1" si="200"/>
        <v>2110,..,2110</v>
      </c>
      <c r="U415" s="21">
        <f t="shared" ref="U415:V415" ca="1" si="211">U414+1</f>
        <v>2110</v>
      </c>
      <c r="V415" s="21">
        <f t="shared" ca="1" si="211"/>
        <v>2110</v>
      </c>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5" x14ac:dyDescent="0.35">
      <c r="A416" s="80" t="s">
        <v>338</v>
      </c>
      <c r="B416" s="81"/>
      <c r="C416" s="81"/>
      <c r="D416" s="81"/>
      <c r="E416" s="81"/>
      <c r="F416" s="81"/>
      <c r="G416" s="81"/>
      <c r="H416" s="82"/>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customHeight="1" x14ac:dyDescent="0.35">
      <c r="A417" s="70">
        <v>1</v>
      </c>
      <c r="B417" s="70"/>
      <c r="C417" s="5" t="s">
        <v>89</v>
      </c>
      <c r="D417" s="5" t="s">
        <v>287</v>
      </c>
      <c r="E417" s="61">
        <f>(56.12)*10.764</f>
        <v>604.07567999999992</v>
      </c>
      <c r="F417" s="61">
        <f>(2.42)*10.764</f>
        <v>26.048879999999997</v>
      </c>
      <c r="G417" s="5">
        <v>0</v>
      </c>
      <c r="H417" s="5">
        <f>E417+F417+(IF(G417&lt;101,G417,IF(G417&lt;201,G417/2,IF(G417&lt;=301,G417/3,G417/4))))</f>
        <v>630.12455999999997</v>
      </c>
      <c r="I417" s="1"/>
      <c r="J417" s="1"/>
      <c r="K417" s="1"/>
      <c r="L417" s="1"/>
      <c r="M417" s="1"/>
      <c r="N417" s="1"/>
      <c r="O417" s="1"/>
      <c r="P417" s="1"/>
      <c r="Q417" s="1"/>
      <c r="R417" s="1"/>
      <c r="S417" s="1"/>
      <c r="T417" s="21" t="str">
        <f t="shared" ref="T417:T426" ca="1" si="212">U417&amp;""&amp;",..,"&amp;""&amp;V417</f>
        <v>23201,..,3501</v>
      </c>
      <c r="U417" s="21">
        <f ca="1">(SUMPRODUCT(MID(0&amp;(LEFT(A416,SUM(LEN(A416)-LEN(SUBSTITUTE(A416,{"0","1","2","3"},""))))), LARGE(INDEX(ISNUMBER(--MID((LEFT(A416,SUM(LEN(A416)-LEN(SUBSTITUTE(A416,{"0","1","2","3"},""))))), ROW(INDIRECT("1:"&amp;LEN((LEFT(A416,SUM(LEN(A416)-LEN(SUBSTITUTE(A416,{"0","1","2","3"},"")))))))), 1)) * ROW(INDIRECT("1:"&amp;LEN((LEFT(A416,SUM(LEN(A416)-LEN(SUBSTITUTE(A416,{"0","1","2","3"},"")))))))), 0), ROW(INDIRECT("1:"&amp;LEN((LEFT(A416,SUM(LEN(A416)-LEN(SUBSTITUTE(A416,{"0","1","2","3"},"")))))))))+1, 1) * 10^ROW(INDIRECT("1:"&amp;LEN((LEFT(A416,SUM(LEN(A416)-LEN(SUBSTITUTE(A416,{"0","1","2","3"},""))))))))/10))*100+1</f>
        <v>23201</v>
      </c>
      <c r="V417" s="21">
        <f ca="1">(SUMPRODUCT(MID(0&amp;(--TRIM(RIGHT(SUBSTITUTE(LEFT(A416,_xlfn.AGGREGATE(16,6,FIND({0,1,2,3,4,5,6,7,8,9},A416,ROW(INDIRECT("1:"&amp;LEN(A416)))),1))," ",REPT(" ",LEN(A416))),LEN(A416)))), LARGE(INDEX(ISNUMBER(--MID((--TRIM(RIGHT(SUBSTITUTE(LEFT(A416,_xlfn.AGGREGATE(16,6,FIND({0,1,2,3,4,5,6,7,8,9},A416,ROW(INDIRECT("1:"&amp;LEN(A416)))),1))," ",REPT(" ",LEN(A416))),LEN(A416)))), ROW(INDIRECT("1:"&amp;LEN((--TRIM(RIGHT(SUBSTITUTE(LEFT(A416,_xlfn.AGGREGATE(16,6,FIND({0,1,2,3,4,5,6,7,8,9},A416,ROW(INDIRECT("1:"&amp;LEN(A416)))),1))," ",REPT(" ",LEN(A416))),LEN(A416))))))), 1)) * ROW(INDIRECT("1:"&amp;LEN((--TRIM(RIGHT(SUBSTITUTE(LEFT(A416,_xlfn.AGGREGATE(16,6,FIND({0,1,2,3,4,5,6,7,8,9},A416,ROW(INDIRECT("1:"&amp;LEN(A416)))),1))," ",REPT(" ",LEN(A416))),LEN(A416))))))), 0), ROW(INDIRECT("1:"&amp;LEN((--TRIM(RIGHT(SUBSTITUTE(LEFT(A416,_xlfn.AGGREGATE(16,6,FIND({0,1,2,3,4,5,6,7,8,9},A416,ROW(INDIRECT("1:"&amp;LEN(A416)))),1))," ",REPT(" ",LEN(A416))),LEN(A416))))))))+1, 1) * 10^ROW(INDIRECT("1:"&amp;LEN((--TRIM(RIGHT(SUBSTITUTE(LEFT(A416,_xlfn.AGGREGATE(16,6,FIND({0,1,2,3,4,5,6,7,8,9},A416,ROW(INDIRECT("1:"&amp;LEN(A416)))),1))," ",REPT(" ",LEN(A416))),LEN(A416)))))))/10))*100+1</f>
        <v>3501</v>
      </c>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customHeight="1" x14ac:dyDescent="0.35">
      <c r="A418" s="70">
        <f>A417+1</f>
        <v>2</v>
      </c>
      <c r="B418" s="70"/>
      <c r="C418" s="5" t="s">
        <v>89</v>
      </c>
      <c r="D418" s="5" t="s">
        <v>295</v>
      </c>
      <c r="E418" s="61">
        <f>(36.6)*10.764</f>
        <v>393.9624</v>
      </c>
      <c r="F418" s="61">
        <f t="shared" ref="F418:F420" si="213">(2.42)*10.764</f>
        <v>26.048879999999997</v>
      </c>
      <c r="G418" s="5">
        <v>0</v>
      </c>
      <c r="H418" s="5">
        <f t="shared" ref="H418:H426" si="214">E418+F418+(IF(G418&lt;101,G418,IF(G418&lt;201,G418/2,IF(G418&lt;=301,G418/3,G418/4))))</f>
        <v>420.01128</v>
      </c>
      <c r="I418" s="1"/>
      <c r="J418" s="1"/>
      <c r="K418" s="1"/>
      <c r="L418" s="1"/>
      <c r="M418" s="1"/>
      <c r="N418" s="1"/>
      <c r="O418" s="1"/>
      <c r="P418" s="1"/>
      <c r="Q418" s="1"/>
      <c r="R418" s="1"/>
      <c r="S418" s="1"/>
      <c r="T418" s="21" t="str">
        <f t="shared" ca="1" si="212"/>
        <v>23202,..,3502</v>
      </c>
      <c r="U418" s="21">
        <f ca="1">U417+1</f>
        <v>23202</v>
      </c>
      <c r="V418" s="21">
        <f ca="1">V417+1</f>
        <v>3502</v>
      </c>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customHeight="1" x14ac:dyDescent="0.35">
      <c r="A419" s="70">
        <f t="shared" ref="A419:A426" si="215">A418+1</f>
        <v>3</v>
      </c>
      <c r="B419" s="70"/>
      <c r="C419" s="5" t="s">
        <v>89</v>
      </c>
      <c r="D419" s="5" t="s">
        <v>295</v>
      </c>
      <c r="E419" s="61">
        <f>(36.6)*10.764</f>
        <v>393.9624</v>
      </c>
      <c r="F419" s="61">
        <f t="shared" si="213"/>
        <v>26.048879999999997</v>
      </c>
      <c r="G419" s="5">
        <v>0</v>
      </c>
      <c r="H419" s="5">
        <f t="shared" si="214"/>
        <v>420.01128</v>
      </c>
      <c r="I419" s="1"/>
      <c r="J419" s="1"/>
      <c r="K419" s="1"/>
      <c r="L419" s="1"/>
      <c r="M419" s="1"/>
      <c r="N419" s="1"/>
      <c r="O419" s="1"/>
      <c r="P419" s="1"/>
      <c r="Q419" s="1"/>
      <c r="R419" s="1"/>
      <c r="S419" s="1"/>
      <c r="T419" s="21" t="str">
        <f t="shared" ca="1" si="212"/>
        <v>23203,..,3503</v>
      </c>
      <c r="U419" s="21">
        <f t="shared" ref="U419:V419" ca="1" si="216">U418+1</f>
        <v>23203</v>
      </c>
      <c r="V419" s="21">
        <f t="shared" ca="1" si="216"/>
        <v>3503</v>
      </c>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customHeight="1" x14ac:dyDescent="0.35">
      <c r="A420" s="70">
        <f t="shared" si="215"/>
        <v>4</v>
      </c>
      <c r="B420" s="70"/>
      <c r="C420" s="5" t="s">
        <v>89</v>
      </c>
      <c r="D420" s="5" t="s">
        <v>295</v>
      </c>
      <c r="E420" s="61">
        <f>(36.6)*10.764</f>
        <v>393.9624</v>
      </c>
      <c r="F420" s="61">
        <f t="shared" si="213"/>
        <v>26.048879999999997</v>
      </c>
      <c r="G420" s="5">
        <v>0</v>
      </c>
      <c r="H420" s="5">
        <f t="shared" si="214"/>
        <v>420.01128</v>
      </c>
      <c r="I420" s="1"/>
      <c r="J420" s="1"/>
      <c r="K420" s="1"/>
      <c r="L420" s="1"/>
      <c r="M420" s="1"/>
      <c r="N420" s="1"/>
      <c r="O420" s="1"/>
      <c r="P420" s="1"/>
      <c r="Q420" s="1"/>
      <c r="R420" s="1"/>
      <c r="S420" s="1"/>
      <c r="T420" s="21" t="str">
        <f t="shared" ca="1" si="212"/>
        <v>23204,..,3504</v>
      </c>
      <c r="U420" s="21">
        <f t="shared" ref="U420:V420" ca="1" si="217">U419+1</f>
        <v>23204</v>
      </c>
      <c r="V420" s="21">
        <f t="shared" ca="1" si="217"/>
        <v>3504</v>
      </c>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20.25" customHeight="1" x14ac:dyDescent="0.35">
      <c r="A421" s="70">
        <f t="shared" si="215"/>
        <v>5</v>
      </c>
      <c r="B421" s="70"/>
      <c r="C421" s="5" t="s">
        <v>89</v>
      </c>
      <c r="D421" s="5" t="s">
        <v>287</v>
      </c>
      <c r="E421" s="61">
        <f>(55.49)*10.764</f>
        <v>597.29435999999998</v>
      </c>
      <c r="F421" s="61">
        <f>(2.44)*10.764</f>
        <v>26.264159999999997</v>
      </c>
      <c r="G421" s="5">
        <v>0</v>
      </c>
      <c r="H421" s="5">
        <f t="shared" si="214"/>
        <v>623.55851999999993</v>
      </c>
      <c r="I421" s="1"/>
      <c r="J421" s="1"/>
      <c r="K421" s="1"/>
      <c r="L421" s="1"/>
      <c r="M421" s="1"/>
      <c r="N421" s="1"/>
      <c r="O421" s="1"/>
      <c r="P421" s="1"/>
      <c r="Q421" s="1"/>
      <c r="R421" s="1"/>
      <c r="S421" s="1"/>
      <c r="T421" s="21" t="str">
        <f t="shared" ca="1" si="212"/>
        <v>23205,..,3505</v>
      </c>
      <c r="U421" s="21">
        <f t="shared" ref="U421:V421" ca="1" si="218">U420+1</f>
        <v>23205</v>
      </c>
      <c r="V421" s="21">
        <f t="shared" ca="1" si="218"/>
        <v>3505</v>
      </c>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customHeight="1" x14ac:dyDescent="0.35">
      <c r="A422" s="70">
        <f t="shared" si="215"/>
        <v>6</v>
      </c>
      <c r="B422" s="70"/>
      <c r="C422" s="5" t="s">
        <v>89</v>
      </c>
      <c r="D422" s="5" t="s">
        <v>287</v>
      </c>
      <c r="E422" s="61">
        <f>(59.31)*10.764</f>
        <v>638.41283999999996</v>
      </c>
      <c r="F422" s="61">
        <f>(2.44)*10.764</f>
        <v>26.264159999999997</v>
      </c>
      <c r="G422" s="5">
        <v>0</v>
      </c>
      <c r="H422" s="5">
        <f t="shared" si="214"/>
        <v>664.67699999999991</v>
      </c>
      <c r="I422" s="1"/>
      <c r="J422" s="1"/>
      <c r="K422" s="1"/>
      <c r="L422" s="1"/>
      <c r="M422" s="1"/>
      <c r="N422" s="1"/>
      <c r="O422" s="1"/>
      <c r="P422" s="1"/>
      <c r="Q422" s="1"/>
      <c r="R422" s="1"/>
      <c r="S422" s="1"/>
      <c r="T422" s="21" t="str">
        <f t="shared" ca="1" si="212"/>
        <v>23206,..,3506</v>
      </c>
      <c r="U422" s="21">
        <f t="shared" ref="U422:V422" ca="1" si="219">U421+1</f>
        <v>23206</v>
      </c>
      <c r="V422" s="21">
        <f t="shared" ca="1" si="219"/>
        <v>3506</v>
      </c>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customHeight="1" x14ac:dyDescent="0.35">
      <c r="A423" s="70">
        <f t="shared" si="215"/>
        <v>7</v>
      </c>
      <c r="B423" s="70"/>
      <c r="C423" s="5" t="s">
        <v>89</v>
      </c>
      <c r="D423" s="5" t="s">
        <v>295</v>
      </c>
      <c r="E423" s="61">
        <f>(38.88)*10.764</f>
        <v>418.50432000000001</v>
      </c>
      <c r="F423" s="61">
        <f>(2.42)*10.764</f>
        <v>26.048879999999997</v>
      </c>
      <c r="G423" s="5">
        <v>0</v>
      </c>
      <c r="H423" s="5">
        <f t="shared" si="214"/>
        <v>444.5532</v>
      </c>
      <c r="I423" s="1"/>
      <c r="J423" s="1"/>
      <c r="K423" s="1"/>
      <c r="L423" s="1"/>
      <c r="M423" s="1"/>
      <c r="N423" s="1"/>
      <c r="O423" s="1"/>
      <c r="P423" s="1"/>
      <c r="Q423" s="1"/>
      <c r="R423" s="1"/>
      <c r="S423" s="1"/>
      <c r="T423" s="21" t="str">
        <f t="shared" ca="1" si="212"/>
        <v>23207,..,3507</v>
      </c>
      <c r="U423" s="21">
        <f t="shared" ref="U423:V423" ca="1" si="220">U422+1</f>
        <v>23207</v>
      </c>
      <c r="V423" s="21">
        <f t="shared" ca="1" si="220"/>
        <v>3507</v>
      </c>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customHeight="1" x14ac:dyDescent="0.35">
      <c r="A424" s="70">
        <f t="shared" si="215"/>
        <v>8</v>
      </c>
      <c r="B424" s="70"/>
      <c r="C424" s="5" t="s">
        <v>89</v>
      </c>
      <c r="D424" s="5" t="s">
        <v>295</v>
      </c>
      <c r="E424" s="61">
        <f>(38.55)*10.764</f>
        <v>414.95219999999995</v>
      </c>
      <c r="F424" s="61">
        <f>(2.42)*10.764</f>
        <v>26.048879999999997</v>
      </c>
      <c r="G424" s="5">
        <v>0</v>
      </c>
      <c r="H424" s="5">
        <f t="shared" si="214"/>
        <v>441.00107999999994</v>
      </c>
      <c r="I424" s="1"/>
      <c r="J424" s="1"/>
      <c r="K424" s="1"/>
      <c r="L424" s="1"/>
      <c r="M424" s="1"/>
      <c r="N424" s="1"/>
      <c r="O424" s="1"/>
      <c r="P424" s="1"/>
      <c r="Q424" s="1"/>
      <c r="R424" s="1"/>
      <c r="S424" s="1"/>
      <c r="T424" s="21" t="str">
        <f t="shared" ca="1" si="212"/>
        <v>23208,..,3508</v>
      </c>
      <c r="U424" s="21">
        <f t="shared" ref="U424:V424" ca="1" si="221">U423+1</f>
        <v>23208</v>
      </c>
      <c r="V424" s="21">
        <f t="shared" ca="1" si="221"/>
        <v>3508</v>
      </c>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customHeight="1" x14ac:dyDescent="0.35">
      <c r="A425" s="70">
        <f t="shared" si="215"/>
        <v>9</v>
      </c>
      <c r="B425" s="70"/>
      <c r="C425" s="5" t="s">
        <v>89</v>
      </c>
      <c r="D425" s="5" t="s">
        <v>295</v>
      </c>
      <c r="E425" s="61">
        <f>(38.55)*10.764</f>
        <v>414.95219999999995</v>
      </c>
      <c r="F425" s="61">
        <f>(2.42)*10.764</f>
        <v>26.048879999999997</v>
      </c>
      <c r="G425" s="5">
        <v>0</v>
      </c>
      <c r="H425" s="5">
        <f t="shared" si="214"/>
        <v>441.00107999999994</v>
      </c>
      <c r="I425" s="1"/>
      <c r="J425" s="1"/>
      <c r="K425" s="1"/>
      <c r="L425" s="1"/>
      <c r="M425" s="1"/>
      <c r="N425" s="1"/>
      <c r="O425" s="1"/>
      <c r="P425" s="1"/>
      <c r="Q425" s="1"/>
      <c r="R425" s="1"/>
      <c r="S425" s="1"/>
      <c r="T425" s="21" t="str">
        <f t="shared" ca="1" si="212"/>
        <v>23209,..,3509</v>
      </c>
      <c r="U425" s="21">
        <f t="shared" ref="U425:V425" ca="1" si="222">U424+1</f>
        <v>23209</v>
      </c>
      <c r="V425" s="21">
        <f t="shared" ca="1" si="222"/>
        <v>3509</v>
      </c>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customHeight="1" x14ac:dyDescent="0.35">
      <c r="A426" s="70">
        <f t="shared" si="215"/>
        <v>10</v>
      </c>
      <c r="B426" s="70"/>
      <c r="C426" s="5" t="s">
        <v>89</v>
      </c>
      <c r="D426" s="5" t="s">
        <v>287</v>
      </c>
      <c r="E426" s="61">
        <f>(59.3)*10.764</f>
        <v>638.3051999999999</v>
      </c>
      <c r="F426" s="61">
        <f>(2.42)*10.764</f>
        <v>26.048879999999997</v>
      </c>
      <c r="G426" s="5">
        <v>0</v>
      </c>
      <c r="H426" s="5">
        <f t="shared" si="214"/>
        <v>664.35407999999984</v>
      </c>
      <c r="I426" s="1"/>
      <c r="J426" s="1"/>
      <c r="K426" s="1"/>
      <c r="L426" s="1"/>
      <c r="M426" s="1"/>
      <c r="N426" s="1"/>
      <c r="O426" s="1"/>
      <c r="P426" s="1"/>
      <c r="Q426" s="1"/>
      <c r="R426" s="1"/>
      <c r="S426" s="1"/>
      <c r="T426" s="21" t="str">
        <f t="shared" ca="1" si="212"/>
        <v>23210,..,3510</v>
      </c>
      <c r="U426" s="21">
        <f t="shared" ref="U426:V426" ca="1" si="223">U425+1</f>
        <v>23210</v>
      </c>
      <c r="V426" s="21">
        <f t="shared" ca="1" si="223"/>
        <v>3510</v>
      </c>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5" x14ac:dyDescent="0.35">
      <c r="A427" s="80" t="s">
        <v>303</v>
      </c>
      <c r="B427" s="81"/>
      <c r="C427" s="81"/>
      <c r="D427" s="81"/>
      <c r="E427" s="81"/>
      <c r="F427" s="81"/>
      <c r="G427" s="81"/>
      <c r="H427" s="82"/>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customHeight="1" x14ac:dyDescent="0.35">
      <c r="A428" s="70">
        <v>1</v>
      </c>
      <c r="B428" s="70"/>
      <c r="C428" s="5" t="s">
        <v>89</v>
      </c>
      <c r="D428" s="5" t="s">
        <v>287</v>
      </c>
      <c r="E428" s="61">
        <f>(56.12)*10.764</f>
        <v>604.07567999999992</v>
      </c>
      <c r="F428" s="61">
        <f>(2.42)*10.764</f>
        <v>26.048879999999997</v>
      </c>
      <c r="G428" s="5">
        <v>0</v>
      </c>
      <c r="H428" s="5">
        <f>E428+F428+(IF(G428&lt;101,G428,IF(G428&lt;201,G428/2,IF(G428&lt;=301,G428/3,G428/4))))</f>
        <v>630.12455999999997</v>
      </c>
      <c r="I428" s="1"/>
      <c r="J428" s="1"/>
      <c r="K428" s="1"/>
      <c r="L428" s="1"/>
      <c r="M428" s="1"/>
      <c r="N428" s="1"/>
      <c r="O428" s="1"/>
      <c r="P428" s="1"/>
      <c r="Q428" s="1"/>
      <c r="R428" s="1"/>
      <c r="S428" s="1"/>
      <c r="T428" s="21" t="str">
        <f t="shared" ref="T428:T437" ca="1" si="224">U428&amp;""&amp;",..,"&amp;""&amp;V428</f>
        <v>2201,..,3101</v>
      </c>
      <c r="U428" s="21">
        <f ca="1">(SUMPRODUCT(MID(0&amp;(LEFT(A427,SUM(LEN(A427)-LEN(SUBSTITUTE(A427,{"0","1","2","3"},""))))), LARGE(INDEX(ISNUMBER(--MID((LEFT(A427,SUM(LEN(A427)-LEN(SUBSTITUTE(A427,{"0","1","2","3"},""))))), ROW(INDIRECT("1:"&amp;LEN((LEFT(A427,SUM(LEN(A427)-LEN(SUBSTITUTE(A427,{"0","1","2","3"},"")))))))), 1)) * ROW(INDIRECT("1:"&amp;LEN((LEFT(A427,SUM(LEN(A427)-LEN(SUBSTITUTE(A427,{"0","1","2","3"},"")))))))), 0), ROW(INDIRECT("1:"&amp;LEN((LEFT(A427,SUM(LEN(A427)-LEN(SUBSTITUTE(A427,{"0","1","2","3"},"")))))))))+1, 1) * 10^ROW(INDIRECT("1:"&amp;LEN((LEFT(A427,SUM(LEN(A427)-LEN(SUBSTITUTE(A427,{"0","1","2","3"},""))))))))/10))*100+1</f>
        <v>2201</v>
      </c>
      <c r="V428" s="21">
        <f ca="1">(SUMPRODUCT(MID(0&amp;(--TRIM(RIGHT(SUBSTITUTE(LEFT(A427,_xlfn.AGGREGATE(16,6,FIND({0,1,2,3,4,5,6,7,8,9},A427,ROW(INDIRECT("1:"&amp;LEN(A427)))),1))," ",REPT(" ",LEN(A427))),LEN(A427)))), LARGE(INDEX(ISNUMBER(--MID((--TRIM(RIGHT(SUBSTITUTE(LEFT(A427,_xlfn.AGGREGATE(16,6,FIND({0,1,2,3,4,5,6,7,8,9},A427,ROW(INDIRECT("1:"&amp;LEN(A427)))),1))," ",REPT(" ",LEN(A427))),LEN(A427)))), ROW(INDIRECT("1:"&amp;LEN((--TRIM(RIGHT(SUBSTITUTE(LEFT(A427,_xlfn.AGGREGATE(16,6,FIND({0,1,2,3,4,5,6,7,8,9},A427,ROW(INDIRECT("1:"&amp;LEN(A427)))),1))," ",REPT(" ",LEN(A427))),LEN(A427))))))), 1)) * ROW(INDIRECT("1:"&amp;LEN((--TRIM(RIGHT(SUBSTITUTE(LEFT(A427,_xlfn.AGGREGATE(16,6,FIND({0,1,2,3,4,5,6,7,8,9},A427,ROW(INDIRECT("1:"&amp;LEN(A427)))),1))," ",REPT(" ",LEN(A427))),LEN(A427))))))), 0), ROW(INDIRECT("1:"&amp;LEN((--TRIM(RIGHT(SUBSTITUTE(LEFT(A427,_xlfn.AGGREGATE(16,6,FIND({0,1,2,3,4,5,6,7,8,9},A427,ROW(INDIRECT("1:"&amp;LEN(A427)))),1))," ",REPT(" ",LEN(A427))),LEN(A427))))))))+1, 1) * 10^ROW(INDIRECT("1:"&amp;LEN((--TRIM(RIGHT(SUBSTITUTE(LEFT(A427,_xlfn.AGGREGATE(16,6,FIND({0,1,2,3,4,5,6,7,8,9},A427,ROW(INDIRECT("1:"&amp;LEN(A427)))),1))," ",REPT(" ",LEN(A427))),LEN(A427)))))))/10))*100+1</f>
        <v>3101</v>
      </c>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customHeight="1" x14ac:dyDescent="0.35">
      <c r="A429" s="70">
        <f>A428+1</f>
        <v>2</v>
      </c>
      <c r="B429" s="70"/>
      <c r="C429" s="5" t="s">
        <v>89</v>
      </c>
      <c r="D429" s="5" t="s">
        <v>295</v>
      </c>
      <c r="E429" s="61">
        <f>(36.6)*10.764</f>
        <v>393.9624</v>
      </c>
      <c r="F429" s="61">
        <f t="shared" ref="F429:F431" si="225">(2.42)*10.764</f>
        <v>26.048879999999997</v>
      </c>
      <c r="G429" s="5">
        <v>0</v>
      </c>
      <c r="H429" s="5">
        <f t="shared" ref="H429:H435" si="226">E429+F429+(IF(G429&lt;101,G429,IF(G429&lt;201,G429/2,IF(G429&lt;=301,G429/3,G429/4))))</f>
        <v>420.01128</v>
      </c>
      <c r="I429" s="1"/>
      <c r="J429" s="1"/>
      <c r="K429" s="1"/>
      <c r="L429" s="1"/>
      <c r="M429" s="1"/>
      <c r="N429" s="1"/>
      <c r="O429" s="1"/>
      <c r="P429" s="1"/>
      <c r="Q429" s="1"/>
      <c r="R429" s="1"/>
      <c r="S429" s="1"/>
      <c r="T429" s="21" t="str">
        <f t="shared" ca="1" si="224"/>
        <v>2202,..,3102</v>
      </c>
      <c r="U429" s="21">
        <f ca="1">U428+1</f>
        <v>2202</v>
      </c>
      <c r="V429" s="21">
        <f ca="1">V428+1</f>
        <v>3102</v>
      </c>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customHeight="1" x14ac:dyDescent="0.35">
      <c r="A430" s="70">
        <f t="shared" ref="A430:A437" si="227">A429+1</f>
        <v>3</v>
      </c>
      <c r="B430" s="70"/>
      <c r="C430" s="5" t="s">
        <v>89</v>
      </c>
      <c r="D430" s="5" t="s">
        <v>295</v>
      </c>
      <c r="E430" s="61">
        <f>(36.6)*10.764</f>
        <v>393.9624</v>
      </c>
      <c r="F430" s="61">
        <f t="shared" si="225"/>
        <v>26.048879999999997</v>
      </c>
      <c r="G430" s="5">
        <v>0</v>
      </c>
      <c r="H430" s="5">
        <f t="shared" si="226"/>
        <v>420.01128</v>
      </c>
      <c r="I430" s="1"/>
      <c r="J430" s="1"/>
      <c r="K430" s="1"/>
      <c r="L430" s="1"/>
      <c r="M430" s="1"/>
      <c r="N430" s="1"/>
      <c r="O430" s="1"/>
      <c r="P430" s="1"/>
      <c r="Q430" s="1"/>
      <c r="R430" s="1"/>
      <c r="S430" s="1"/>
      <c r="T430" s="21" t="str">
        <f t="shared" ca="1" si="224"/>
        <v>2203,..,3103</v>
      </c>
      <c r="U430" s="21">
        <f t="shared" ref="U430:V430" ca="1" si="228">U429+1</f>
        <v>2203</v>
      </c>
      <c r="V430" s="21">
        <f t="shared" ca="1" si="228"/>
        <v>3103</v>
      </c>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customHeight="1" x14ac:dyDescent="0.35">
      <c r="A431" s="70">
        <f t="shared" si="227"/>
        <v>4</v>
      </c>
      <c r="B431" s="70"/>
      <c r="C431" s="5" t="s">
        <v>89</v>
      </c>
      <c r="D431" s="5" t="s">
        <v>295</v>
      </c>
      <c r="E431" s="61">
        <f>(36.6)*10.764</f>
        <v>393.9624</v>
      </c>
      <c r="F431" s="61">
        <f t="shared" si="225"/>
        <v>26.048879999999997</v>
      </c>
      <c r="G431" s="5">
        <v>0</v>
      </c>
      <c r="H431" s="5">
        <f t="shared" si="226"/>
        <v>420.01128</v>
      </c>
      <c r="I431" s="1"/>
      <c r="J431" s="1"/>
      <c r="K431" s="1"/>
      <c r="L431" s="1"/>
      <c r="M431" s="1"/>
      <c r="N431" s="1"/>
      <c r="O431" s="1"/>
      <c r="P431" s="1"/>
      <c r="Q431" s="1"/>
      <c r="R431" s="1"/>
      <c r="S431" s="1"/>
      <c r="T431" s="21" t="str">
        <f t="shared" ca="1" si="224"/>
        <v>2204,..,3104</v>
      </c>
      <c r="U431" s="21">
        <f t="shared" ref="U431:V431" ca="1" si="229">U430+1</f>
        <v>2204</v>
      </c>
      <c r="V431" s="21">
        <f t="shared" ca="1" si="229"/>
        <v>3104</v>
      </c>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customHeight="1" x14ac:dyDescent="0.35">
      <c r="A432" s="70">
        <f t="shared" si="227"/>
        <v>5</v>
      </c>
      <c r="B432" s="70"/>
      <c r="C432" s="5" t="s">
        <v>89</v>
      </c>
      <c r="D432" s="5" t="s">
        <v>287</v>
      </c>
      <c r="E432" s="61">
        <f>(55.49)*10.764</f>
        <v>597.29435999999998</v>
      </c>
      <c r="F432" s="61">
        <f>(2.44)*10.764</f>
        <v>26.264159999999997</v>
      </c>
      <c r="G432" s="5">
        <v>0</v>
      </c>
      <c r="H432" s="5">
        <f t="shared" si="226"/>
        <v>623.55851999999993</v>
      </c>
      <c r="I432" s="1"/>
      <c r="J432" s="1"/>
      <c r="K432" s="1"/>
      <c r="L432" s="1"/>
      <c r="M432" s="1"/>
      <c r="N432" s="1"/>
      <c r="O432" s="1"/>
      <c r="P432" s="1"/>
      <c r="Q432" s="1"/>
      <c r="R432" s="1"/>
      <c r="S432" s="1"/>
      <c r="T432" s="21" t="str">
        <f t="shared" ca="1" si="224"/>
        <v>2205,..,3105</v>
      </c>
      <c r="U432" s="21">
        <f t="shared" ref="U432:V432" ca="1" si="230">U431+1</f>
        <v>2205</v>
      </c>
      <c r="V432" s="21">
        <f t="shared" ca="1" si="230"/>
        <v>3105</v>
      </c>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customHeight="1" x14ac:dyDescent="0.35">
      <c r="A433" s="70">
        <f t="shared" si="227"/>
        <v>6</v>
      </c>
      <c r="B433" s="70"/>
      <c r="C433" s="5" t="s">
        <v>89</v>
      </c>
      <c r="D433" s="5" t="s">
        <v>287</v>
      </c>
      <c r="E433" s="61">
        <f>(59.31)*10.764</f>
        <v>638.41283999999996</v>
      </c>
      <c r="F433" s="61">
        <f>(2.44)*10.764</f>
        <v>26.264159999999997</v>
      </c>
      <c r="G433" s="5">
        <v>0</v>
      </c>
      <c r="H433" s="5">
        <f t="shared" si="226"/>
        <v>664.67699999999991</v>
      </c>
      <c r="I433" s="1"/>
      <c r="J433" s="1"/>
      <c r="K433" s="1"/>
      <c r="L433" s="1"/>
      <c r="M433" s="1"/>
      <c r="N433" s="1"/>
      <c r="O433" s="1"/>
      <c r="P433" s="1"/>
      <c r="Q433" s="1"/>
      <c r="R433" s="1"/>
      <c r="S433" s="1"/>
      <c r="T433" s="21" t="str">
        <f t="shared" ca="1" si="224"/>
        <v>2206,..,3106</v>
      </c>
      <c r="U433" s="21">
        <f t="shared" ref="U433:V433" ca="1" si="231">U432+1</f>
        <v>2206</v>
      </c>
      <c r="V433" s="21">
        <f t="shared" ca="1" si="231"/>
        <v>3106</v>
      </c>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customHeight="1" x14ac:dyDescent="0.35">
      <c r="A434" s="70">
        <f t="shared" si="227"/>
        <v>7</v>
      </c>
      <c r="B434" s="70"/>
      <c r="C434" s="5" t="s">
        <v>89</v>
      </c>
      <c r="D434" s="5" t="s">
        <v>295</v>
      </c>
      <c r="E434" s="61">
        <f>(38.88)*10.764</f>
        <v>418.50432000000001</v>
      </c>
      <c r="F434" s="61">
        <f>(2.42)*10.764</f>
        <v>26.048879999999997</v>
      </c>
      <c r="G434" s="5">
        <v>0</v>
      </c>
      <c r="H434" s="5">
        <f t="shared" si="226"/>
        <v>444.5532</v>
      </c>
      <c r="I434" s="1"/>
      <c r="J434" s="1"/>
      <c r="K434" s="1"/>
      <c r="L434" s="1"/>
      <c r="M434" s="1"/>
      <c r="N434" s="1"/>
      <c r="O434" s="1"/>
      <c r="P434" s="1"/>
      <c r="Q434" s="1"/>
      <c r="R434" s="1"/>
      <c r="S434" s="1"/>
      <c r="T434" s="21" t="str">
        <f t="shared" ca="1" si="224"/>
        <v>2207,..,3107</v>
      </c>
      <c r="U434" s="21">
        <f t="shared" ref="U434:V434" ca="1" si="232">U433+1</f>
        <v>2207</v>
      </c>
      <c r="V434" s="21">
        <f t="shared" ca="1" si="232"/>
        <v>3107</v>
      </c>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20.25" customHeight="1" x14ac:dyDescent="0.35">
      <c r="A435" s="70">
        <f t="shared" si="227"/>
        <v>8</v>
      </c>
      <c r="B435" s="70"/>
      <c r="C435" s="5" t="s">
        <v>89</v>
      </c>
      <c r="D435" s="5" t="s">
        <v>295</v>
      </c>
      <c r="E435" s="61">
        <f>(38.55)*10.764</f>
        <v>414.95219999999995</v>
      </c>
      <c r="F435" s="61">
        <f>(2.42)*10.764</f>
        <v>26.048879999999997</v>
      </c>
      <c r="G435" s="5">
        <v>0</v>
      </c>
      <c r="H435" s="5">
        <f t="shared" si="226"/>
        <v>441.00107999999994</v>
      </c>
      <c r="I435" s="1"/>
      <c r="J435" s="1"/>
      <c r="K435" s="1"/>
      <c r="L435" s="1"/>
      <c r="M435" s="1"/>
      <c r="N435" s="1"/>
      <c r="O435" s="1"/>
      <c r="P435" s="1"/>
      <c r="Q435" s="1"/>
      <c r="R435" s="1"/>
      <c r="S435" s="1"/>
      <c r="T435" s="21" t="str">
        <f t="shared" ca="1" si="224"/>
        <v>2208,..,3108</v>
      </c>
      <c r="U435" s="21">
        <f t="shared" ref="U435:V435" ca="1" si="233">U434+1</f>
        <v>2208</v>
      </c>
      <c r="V435" s="21">
        <f t="shared" ca="1" si="233"/>
        <v>3108</v>
      </c>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customHeight="1" x14ac:dyDescent="0.35">
      <c r="A436" s="70">
        <f t="shared" si="227"/>
        <v>9</v>
      </c>
      <c r="B436" s="70"/>
      <c r="C436" s="98" t="s">
        <v>292</v>
      </c>
      <c r="D436" s="187"/>
      <c r="E436" s="187"/>
      <c r="F436" s="187"/>
      <c r="G436" s="187"/>
      <c r="H436" s="99"/>
      <c r="I436" s="1"/>
      <c r="J436" s="1"/>
      <c r="K436" s="1"/>
      <c r="L436" s="1"/>
      <c r="M436" s="1"/>
      <c r="N436" s="1"/>
      <c r="O436" s="1"/>
      <c r="P436" s="1"/>
      <c r="Q436" s="1"/>
      <c r="R436" s="1"/>
      <c r="S436" s="1"/>
      <c r="T436" s="21" t="str">
        <f t="shared" ca="1" si="224"/>
        <v>2209,..,3109</v>
      </c>
      <c r="U436" s="21">
        <f t="shared" ref="U436:V436" ca="1" si="234">U435+1</f>
        <v>2209</v>
      </c>
      <c r="V436" s="21">
        <f t="shared" ca="1" si="234"/>
        <v>3109</v>
      </c>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customHeight="1" x14ac:dyDescent="0.35">
      <c r="A437" s="70">
        <f t="shared" si="227"/>
        <v>10</v>
      </c>
      <c r="B437" s="70"/>
      <c r="C437" s="5" t="s">
        <v>89</v>
      </c>
      <c r="D437" s="5" t="s">
        <v>287</v>
      </c>
      <c r="E437" s="61">
        <f>(59.3)*10.764</f>
        <v>638.3051999999999</v>
      </c>
      <c r="F437" s="61">
        <f>(2.42)*10.764</f>
        <v>26.048879999999997</v>
      </c>
      <c r="G437" s="5">
        <v>0</v>
      </c>
      <c r="H437" s="5">
        <f t="shared" ref="H437" si="235">E437+F437+(IF(G437&lt;101,G437,IF(G437&lt;201,G437/2,IF(G437&lt;=301,G437/3,G437/4))))</f>
        <v>664.35407999999984</v>
      </c>
      <c r="I437" s="1"/>
      <c r="J437" s="1"/>
      <c r="K437" s="1"/>
      <c r="L437" s="1"/>
      <c r="M437" s="1"/>
      <c r="N437" s="1"/>
      <c r="O437" s="1"/>
      <c r="P437" s="1"/>
      <c r="Q437" s="1"/>
      <c r="R437" s="1"/>
      <c r="S437" s="1"/>
      <c r="T437" s="21" t="str">
        <f t="shared" ca="1" si="224"/>
        <v>2210,..,3110</v>
      </c>
      <c r="U437" s="21">
        <f t="shared" ref="U437:V437" ca="1" si="236">U436+1</f>
        <v>2210</v>
      </c>
      <c r="V437" s="21">
        <f t="shared" ca="1" si="236"/>
        <v>3110</v>
      </c>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5" hidden="1" x14ac:dyDescent="0.35">
      <c r="A438" s="80" t="s">
        <v>132</v>
      </c>
      <c r="B438" s="81"/>
      <c r="C438" s="81"/>
      <c r="D438" s="81"/>
      <c r="E438" s="81"/>
      <c r="F438" s="81"/>
      <c r="G438" s="81"/>
      <c r="H438" s="82"/>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5" hidden="1" x14ac:dyDescent="0.35">
      <c r="A439" s="70">
        <f>LEFT(A438,SUM(LEN(A438)-LEN(SUBSTITUTE(A438,{"0","1","2","3","4","5","6","7","8","9"},""))))*100+1</f>
        <v>101</v>
      </c>
      <c r="B439" s="70"/>
      <c r="C439" s="52"/>
      <c r="D439" s="52"/>
      <c r="E439" s="31">
        <v>0</v>
      </c>
      <c r="F439" s="5">
        <v>0</v>
      </c>
      <c r="G439" s="5">
        <v>0</v>
      </c>
      <c r="H439" s="5">
        <f>E439+F439+(IF(G439&lt;101,G439,IF(G439&lt;201,G439/2,IF(G439&lt;=301,G439/3,G439/4))))</f>
        <v>0</v>
      </c>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5" hidden="1" x14ac:dyDescent="0.35">
      <c r="A440" s="98">
        <f>A439+1</f>
        <v>102</v>
      </c>
      <c r="B440" s="99"/>
      <c r="C440" s="52"/>
      <c r="D440" s="52"/>
      <c r="E440" s="31"/>
      <c r="F440" s="5"/>
      <c r="G440" s="5"/>
      <c r="H440" s="5">
        <f t="shared" ref="H440:H446" si="237">E440+F440+(IF(G440&lt;101,G440,IF(G440&lt;201,G440/2,IF(G440&lt;=301,G440/3,G440/4))))</f>
        <v>0</v>
      </c>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5" hidden="1" x14ac:dyDescent="0.35">
      <c r="A441" s="98">
        <f t="shared" ref="A441:A446" si="238">A440+1</f>
        <v>103</v>
      </c>
      <c r="B441" s="99"/>
      <c r="C441" s="52"/>
      <c r="D441" s="52"/>
      <c r="E441" s="31"/>
      <c r="F441" s="5"/>
      <c r="G441" s="5"/>
      <c r="H441" s="5">
        <f t="shared" si="237"/>
        <v>0</v>
      </c>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0.25" hidden="1" customHeight="1" x14ac:dyDescent="0.35">
      <c r="A442" s="98">
        <f t="shared" si="238"/>
        <v>104</v>
      </c>
      <c r="B442" s="99"/>
      <c r="C442" s="52"/>
      <c r="D442" s="52"/>
      <c r="E442" s="31"/>
      <c r="F442" s="5"/>
      <c r="G442" s="5"/>
      <c r="H442" s="5">
        <f t="shared" si="237"/>
        <v>0</v>
      </c>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hidden="1" customHeight="1" x14ac:dyDescent="0.35">
      <c r="A443" s="98">
        <f t="shared" si="238"/>
        <v>105</v>
      </c>
      <c r="B443" s="99"/>
      <c r="C443" s="52"/>
      <c r="D443" s="52"/>
      <c r="E443" s="31"/>
      <c r="F443" s="5"/>
      <c r="G443" s="5"/>
      <c r="H443" s="5">
        <f t="shared" si="237"/>
        <v>0</v>
      </c>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hidden="1" customHeight="1" x14ac:dyDescent="0.35">
      <c r="A444" s="98">
        <f t="shared" si="238"/>
        <v>106</v>
      </c>
      <c r="B444" s="99"/>
      <c r="C444" s="52"/>
      <c r="D444" s="52"/>
      <c r="E444" s="31"/>
      <c r="F444" s="5"/>
      <c r="G444" s="5"/>
      <c r="H444" s="5">
        <f t="shared" si="237"/>
        <v>0</v>
      </c>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hidden="1" customHeight="1" x14ac:dyDescent="0.35">
      <c r="A445" s="98">
        <f t="shared" si="238"/>
        <v>107</v>
      </c>
      <c r="B445" s="99"/>
      <c r="C445" s="52"/>
      <c r="D445" s="52"/>
      <c r="E445" s="31"/>
      <c r="F445" s="5"/>
      <c r="G445" s="5"/>
      <c r="H445" s="5">
        <f t="shared" si="237"/>
        <v>0</v>
      </c>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hidden="1" customHeight="1" x14ac:dyDescent="0.35">
      <c r="A446" s="98">
        <f t="shared" si="238"/>
        <v>108</v>
      </c>
      <c r="B446" s="99"/>
      <c r="C446" s="52"/>
      <c r="D446" s="52"/>
      <c r="E446" s="31"/>
      <c r="F446" s="5"/>
      <c r="G446" s="5"/>
      <c r="H446" s="5">
        <f t="shared" si="237"/>
        <v>0</v>
      </c>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5" hidden="1" x14ac:dyDescent="0.35">
      <c r="A447" s="80" t="s">
        <v>133</v>
      </c>
      <c r="B447" s="81"/>
      <c r="C447" s="81"/>
      <c r="D447" s="81"/>
      <c r="E447" s="81"/>
      <c r="F447" s="81"/>
      <c r="G447" s="81"/>
      <c r="H447" s="82"/>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hidden="1" customHeight="1" x14ac:dyDescent="0.35">
      <c r="A448" s="70" t="str">
        <f ca="1">T448</f>
        <v>201,..,901</v>
      </c>
      <c r="B448" s="70"/>
      <c r="C448" s="52"/>
      <c r="D448" s="52"/>
      <c r="E448" s="31">
        <v>0</v>
      </c>
      <c r="F448" s="5">
        <v>0</v>
      </c>
      <c r="G448" s="5">
        <v>0</v>
      </c>
      <c r="H448" s="5">
        <f>E448+F448+(IF(G448&lt;101,G448,IF(G448&lt;201,G448/2,IF(G448&lt;=301,G448/3,G448/4))))</f>
        <v>0</v>
      </c>
      <c r="I448" s="1"/>
      <c r="J448" s="1"/>
      <c r="K448" s="1"/>
      <c r="L448" s="1"/>
      <c r="M448" s="1"/>
      <c r="N448" s="1"/>
      <c r="O448" s="1"/>
      <c r="P448" s="1"/>
      <c r="Q448" s="1"/>
      <c r="R448" s="1"/>
      <c r="S448" s="1"/>
      <c r="T448" s="21" t="str">
        <f t="shared" ref="T448:T455" ca="1" si="239">U448&amp;""&amp;",..,"&amp;""&amp;V448</f>
        <v>201,..,901</v>
      </c>
      <c r="U448" s="21">
        <f ca="1">(SUMPRODUCT(MID(0&amp;(LEFT(A447,SUM(LEN(A447)-LEN(SUBSTITUTE(A447,{"0","1","2","3"},""))))), LARGE(INDEX(ISNUMBER(--MID((LEFT(A447,SUM(LEN(A447)-LEN(SUBSTITUTE(A447,{"0","1","2","3"},""))))), ROW(INDIRECT("1:"&amp;LEN((LEFT(A447,SUM(LEN(A447)-LEN(SUBSTITUTE(A447,{"0","1","2","3"},"")))))))), 1)) * ROW(INDIRECT("1:"&amp;LEN((LEFT(A447,SUM(LEN(A447)-LEN(SUBSTITUTE(A447,{"0","1","2","3"},"")))))))), 0), ROW(INDIRECT("1:"&amp;LEN((LEFT(A447,SUM(LEN(A447)-LEN(SUBSTITUTE(A447,{"0","1","2","3"},"")))))))))+1, 1) * 10^ROW(INDIRECT("1:"&amp;LEN((LEFT(A447,SUM(LEN(A447)-LEN(SUBSTITUTE(A447,{"0","1","2","3"},""))))))))/10))*100+1</f>
        <v>201</v>
      </c>
      <c r="V448" s="21">
        <f ca="1">(SUMPRODUCT(MID(0&amp;(--TRIM(RIGHT(SUBSTITUTE(LEFT(A447,_xlfn.AGGREGATE(16,6,FIND({0,1,2,3,4,5,6,7,8,9},A447,ROW(INDIRECT("1:"&amp;LEN(A447)))),1))," ",REPT(" ",LEN(A447))),LEN(A447)))), LARGE(INDEX(ISNUMBER(--MID((--TRIM(RIGHT(SUBSTITUTE(LEFT(A447,_xlfn.AGGREGATE(16,6,FIND({0,1,2,3,4,5,6,7,8,9},A447,ROW(INDIRECT("1:"&amp;LEN(A447)))),1))," ",REPT(" ",LEN(A447))),LEN(A447)))), ROW(INDIRECT("1:"&amp;LEN((--TRIM(RIGHT(SUBSTITUTE(LEFT(A447,_xlfn.AGGREGATE(16,6,FIND({0,1,2,3,4,5,6,7,8,9},A447,ROW(INDIRECT("1:"&amp;LEN(A447)))),1))," ",REPT(" ",LEN(A447))),LEN(A447))))))), 1)) * ROW(INDIRECT("1:"&amp;LEN((--TRIM(RIGHT(SUBSTITUTE(LEFT(A447,_xlfn.AGGREGATE(16,6,FIND({0,1,2,3,4,5,6,7,8,9},A447,ROW(INDIRECT("1:"&amp;LEN(A447)))),1))," ",REPT(" ",LEN(A447))),LEN(A447))))))), 0), ROW(INDIRECT("1:"&amp;LEN((--TRIM(RIGHT(SUBSTITUTE(LEFT(A447,_xlfn.AGGREGATE(16,6,FIND({0,1,2,3,4,5,6,7,8,9},A447,ROW(INDIRECT("1:"&amp;LEN(A447)))),1))," ",REPT(" ",LEN(A447))),LEN(A447))))))))+1, 1) * 10^ROW(INDIRECT("1:"&amp;LEN((--TRIM(RIGHT(SUBSTITUTE(LEFT(A447,_xlfn.AGGREGATE(16,6,FIND({0,1,2,3,4,5,6,7,8,9},A447,ROW(INDIRECT("1:"&amp;LEN(A447)))),1))," ",REPT(" ",LEN(A447))),LEN(A447)))))))/10))*100+1</f>
        <v>901</v>
      </c>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20.25" hidden="1" customHeight="1" x14ac:dyDescent="0.35">
      <c r="A449" s="70" t="str">
        <f t="shared" ref="A449:A455" ca="1" si="240">T449</f>
        <v>202,..,902</v>
      </c>
      <c r="B449" s="70"/>
      <c r="C449" s="52"/>
      <c r="D449" s="52"/>
      <c r="E449" s="31"/>
      <c r="F449" s="5"/>
      <c r="G449" s="5"/>
      <c r="H449" s="5">
        <f t="shared" ref="H449:H455" si="241">E449+F449+(IF(G449&lt;101,G449,IF(G449&lt;201,G449/2,IF(G449&lt;=301,G449/3,G449/4))))</f>
        <v>0</v>
      </c>
      <c r="I449" s="1"/>
      <c r="J449" s="1"/>
      <c r="K449" s="1"/>
      <c r="L449" s="1"/>
      <c r="M449" s="1"/>
      <c r="N449" s="1"/>
      <c r="O449" s="1"/>
      <c r="P449" s="1"/>
      <c r="Q449" s="1"/>
      <c r="R449" s="1"/>
      <c r="S449" s="1"/>
      <c r="T449" s="21" t="str">
        <f t="shared" ca="1" si="239"/>
        <v>202,..,902</v>
      </c>
      <c r="U449" s="21">
        <f ca="1">U448+1</f>
        <v>202</v>
      </c>
      <c r="V449" s="21">
        <f ca="1">V448+1</f>
        <v>902</v>
      </c>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hidden="1" customHeight="1" x14ac:dyDescent="0.35">
      <c r="A450" s="70" t="str">
        <f t="shared" ca="1" si="240"/>
        <v>203,..,903</v>
      </c>
      <c r="B450" s="70"/>
      <c r="C450" s="52"/>
      <c r="D450" s="52"/>
      <c r="E450" s="31"/>
      <c r="F450" s="5"/>
      <c r="G450" s="5"/>
      <c r="H450" s="5">
        <f t="shared" si="241"/>
        <v>0</v>
      </c>
      <c r="I450" s="1"/>
      <c r="J450" s="1"/>
      <c r="K450" s="1"/>
      <c r="L450" s="1"/>
      <c r="M450" s="1"/>
      <c r="N450" s="1"/>
      <c r="O450" s="1"/>
      <c r="P450" s="1"/>
      <c r="Q450" s="1"/>
      <c r="R450" s="1"/>
      <c r="S450" s="1"/>
      <c r="T450" s="21" t="str">
        <f t="shared" ca="1" si="239"/>
        <v>203,..,903</v>
      </c>
      <c r="U450" s="21">
        <f t="shared" ref="U450:U455" ca="1" si="242">U449+1</f>
        <v>203</v>
      </c>
      <c r="V450" s="21">
        <f t="shared" ref="V450:V455" ca="1" si="243">V449+1</f>
        <v>903</v>
      </c>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hidden="1" customHeight="1" x14ac:dyDescent="0.35">
      <c r="A451" s="70" t="str">
        <f t="shared" ca="1" si="240"/>
        <v>204,..,904</v>
      </c>
      <c r="B451" s="70"/>
      <c r="C451" s="52"/>
      <c r="D451" s="52"/>
      <c r="E451" s="31"/>
      <c r="F451" s="5"/>
      <c r="G451" s="5"/>
      <c r="H451" s="5">
        <f t="shared" si="241"/>
        <v>0</v>
      </c>
      <c r="I451" s="1"/>
      <c r="J451" s="1"/>
      <c r="K451" s="1"/>
      <c r="L451" s="1"/>
      <c r="M451" s="1"/>
      <c r="N451" s="1"/>
      <c r="O451" s="1"/>
      <c r="P451" s="1"/>
      <c r="Q451" s="1"/>
      <c r="R451" s="1"/>
      <c r="S451" s="1"/>
      <c r="T451" s="21" t="str">
        <f t="shared" ca="1" si="239"/>
        <v>204,..,904</v>
      </c>
      <c r="U451" s="21">
        <f t="shared" ca="1" si="242"/>
        <v>204</v>
      </c>
      <c r="V451" s="21">
        <f t="shared" ca="1" si="243"/>
        <v>904</v>
      </c>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hidden="1" customHeight="1" x14ac:dyDescent="0.35">
      <c r="A452" s="70" t="str">
        <f t="shared" ca="1" si="240"/>
        <v>205,..,905</v>
      </c>
      <c r="B452" s="70"/>
      <c r="C452" s="52"/>
      <c r="D452" s="52"/>
      <c r="E452" s="31"/>
      <c r="F452" s="5"/>
      <c r="G452" s="5"/>
      <c r="H452" s="5">
        <f t="shared" si="241"/>
        <v>0</v>
      </c>
      <c r="I452" s="1"/>
      <c r="J452" s="1"/>
      <c r="K452" s="1"/>
      <c r="L452" s="1"/>
      <c r="M452" s="1"/>
      <c r="N452" s="1"/>
      <c r="O452" s="1"/>
      <c r="P452" s="1"/>
      <c r="Q452" s="1"/>
      <c r="R452" s="1"/>
      <c r="S452" s="1"/>
      <c r="T452" s="21" t="str">
        <f t="shared" ca="1" si="239"/>
        <v>205,..,905</v>
      </c>
      <c r="U452" s="21">
        <f t="shared" ca="1" si="242"/>
        <v>205</v>
      </c>
      <c r="V452" s="21">
        <f t="shared" ca="1" si="243"/>
        <v>905</v>
      </c>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hidden="1" customHeight="1" x14ac:dyDescent="0.35">
      <c r="A453" s="70" t="str">
        <f t="shared" ca="1" si="240"/>
        <v>206,..,906</v>
      </c>
      <c r="B453" s="70"/>
      <c r="C453" s="52"/>
      <c r="D453" s="52"/>
      <c r="E453" s="31"/>
      <c r="F453" s="5"/>
      <c r="G453" s="5"/>
      <c r="H453" s="5">
        <f t="shared" si="241"/>
        <v>0</v>
      </c>
      <c r="I453" s="1"/>
      <c r="J453" s="1"/>
      <c r="K453" s="1"/>
      <c r="L453" s="1"/>
      <c r="M453" s="1"/>
      <c r="N453" s="1"/>
      <c r="O453" s="1"/>
      <c r="P453" s="1"/>
      <c r="Q453" s="1"/>
      <c r="R453" s="1"/>
      <c r="S453" s="1"/>
      <c r="T453" s="21" t="str">
        <f t="shared" ca="1" si="239"/>
        <v>206,..,906</v>
      </c>
      <c r="U453" s="21">
        <f t="shared" ca="1" si="242"/>
        <v>206</v>
      </c>
      <c r="V453" s="21">
        <f t="shared" ca="1" si="243"/>
        <v>906</v>
      </c>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hidden="1" customHeight="1" x14ac:dyDescent="0.35">
      <c r="A454" s="70" t="str">
        <f t="shared" ca="1" si="240"/>
        <v>207,..,907</v>
      </c>
      <c r="B454" s="70"/>
      <c r="C454" s="52"/>
      <c r="D454" s="52"/>
      <c r="E454" s="31"/>
      <c r="F454" s="5"/>
      <c r="G454" s="5"/>
      <c r="H454" s="5">
        <f t="shared" si="241"/>
        <v>0</v>
      </c>
      <c r="I454" s="1"/>
      <c r="J454" s="1"/>
      <c r="K454" s="1"/>
      <c r="L454" s="1"/>
      <c r="M454" s="1"/>
      <c r="N454" s="1"/>
      <c r="O454" s="1"/>
      <c r="P454" s="1"/>
      <c r="Q454" s="1"/>
      <c r="R454" s="1"/>
      <c r="S454" s="1"/>
      <c r="T454" s="21" t="str">
        <f t="shared" ca="1" si="239"/>
        <v>207,..,907</v>
      </c>
      <c r="U454" s="21">
        <f t="shared" ca="1" si="242"/>
        <v>207</v>
      </c>
      <c r="V454" s="21">
        <f t="shared" ca="1" si="243"/>
        <v>907</v>
      </c>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20.25" hidden="1" customHeight="1" x14ac:dyDescent="0.35">
      <c r="A455" s="70" t="str">
        <f t="shared" ca="1" si="240"/>
        <v>208,..,908</v>
      </c>
      <c r="B455" s="70"/>
      <c r="C455" s="52"/>
      <c r="D455" s="52"/>
      <c r="E455" s="31"/>
      <c r="F455" s="5"/>
      <c r="G455" s="5"/>
      <c r="H455" s="5">
        <f t="shared" si="241"/>
        <v>0</v>
      </c>
      <c r="I455" s="1"/>
      <c r="J455" s="1"/>
      <c r="K455" s="1"/>
      <c r="L455" s="1"/>
      <c r="M455" s="1"/>
      <c r="N455" s="1"/>
      <c r="O455" s="1"/>
      <c r="P455" s="1"/>
      <c r="Q455" s="1"/>
      <c r="R455" s="1"/>
      <c r="S455" s="1"/>
      <c r="T455" s="21" t="str">
        <f t="shared" ca="1" si="239"/>
        <v>208,..,908</v>
      </c>
      <c r="U455" s="21">
        <f t="shared" ca="1" si="242"/>
        <v>208</v>
      </c>
      <c r="V455" s="21">
        <f t="shared" ca="1" si="243"/>
        <v>908</v>
      </c>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0.5" hidden="1" x14ac:dyDescent="0.35">
      <c r="A456" s="80" t="s">
        <v>134</v>
      </c>
      <c r="B456" s="81"/>
      <c r="C456" s="81"/>
      <c r="D456" s="81"/>
      <c r="E456" s="81"/>
      <c r="F456" s="81"/>
      <c r="G456" s="81"/>
      <c r="H456" s="82"/>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hidden="1" customHeight="1" x14ac:dyDescent="0.35">
      <c r="A457" s="70" t="str">
        <f ca="1">T457</f>
        <v>201 to 501</v>
      </c>
      <c r="B457" s="70"/>
      <c r="C457" s="52"/>
      <c r="D457" s="52"/>
      <c r="E457" s="31">
        <v>0</v>
      </c>
      <c r="F457" s="5">
        <v>0</v>
      </c>
      <c r="G457" s="5">
        <v>0</v>
      </c>
      <c r="H457" s="5">
        <f>E457+F457+(IF(G457&lt;101,G457,IF(G457&lt;201,G457/2,IF(G457&lt;=301,G457/3,G457/4))))</f>
        <v>0</v>
      </c>
      <c r="I457" s="1"/>
      <c r="J457" s="1"/>
      <c r="K457" s="1"/>
      <c r="L457" s="1"/>
      <c r="M457" s="1"/>
      <c r="N457" s="1"/>
      <c r="O457" s="1"/>
      <c r="P457" s="1"/>
      <c r="Q457" s="1"/>
      <c r="R457" s="1"/>
      <c r="S457" s="1"/>
      <c r="T457" s="21" t="str">
        <f ca="1">U457&amp;""&amp;" to "&amp;""&amp;V457</f>
        <v>201 to 501</v>
      </c>
      <c r="U457" s="21">
        <f ca="1">(SUMPRODUCT(MID(0&amp;(LEFT(A456,SUM(LEN(A456)-LEN(SUBSTITUTE(A456,{"0","1","2","3"},""))))), LARGE(INDEX(ISNUMBER(--MID((LEFT(A456,SUM(LEN(A456)-LEN(SUBSTITUTE(A456,{"0","1","2","3"},""))))), ROW(INDIRECT("1:"&amp;LEN((LEFT(A456,SUM(LEN(A456)-LEN(SUBSTITUTE(A456,{"0","1","2","3"},"")))))))), 1)) * ROW(INDIRECT("1:"&amp;LEN((LEFT(A456,SUM(LEN(A456)-LEN(SUBSTITUTE(A456,{"0","1","2","3"},"")))))))), 0), ROW(INDIRECT("1:"&amp;LEN((LEFT(A456,SUM(LEN(A456)-LEN(SUBSTITUTE(A456,{"0","1","2","3"},"")))))))))+1, 1) * 10^ROW(INDIRECT("1:"&amp;LEN((LEFT(A456,SUM(LEN(A456)-LEN(SUBSTITUTE(A456,{"0","1","2","3"},""))))))))/10))*100+1</f>
        <v>201</v>
      </c>
      <c r="V457" s="21">
        <f ca="1">(SUMPRODUCT(MID(0&amp;(--TRIM(RIGHT(SUBSTITUTE(LEFT(A456,_xlfn.AGGREGATE(16,6,FIND({0,1,2,3,4,5,6,7,8,9},A456,ROW(INDIRECT("1:"&amp;LEN(A456)))),1))," ",REPT(" ",LEN(A456))),LEN(A456)))), LARGE(INDEX(ISNUMBER(--MID((--TRIM(RIGHT(SUBSTITUTE(LEFT(A456,_xlfn.AGGREGATE(16,6,FIND({0,1,2,3,4,5,6,7,8,9},A456,ROW(INDIRECT("1:"&amp;LEN(A456)))),1))," ",REPT(" ",LEN(A456))),LEN(A456)))), ROW(INDIRECT("1:"&amp;LEN((--TRIM(RIGHT(SUBSTITUTE(LEFT(A456,_xlfn.AGGREGATE(16,6,FIND({0,1,2,3,4,5,6,7,8,9},A456,ROW(INDIRECT("1:"&amp;LEN(A456)))),1))," ",REPT(" ",LEN(A456))),LEN(A456))))))), 1)) * ROW(INDIRECT("1:"&amp;LEN((--TRIM(RIGHT(SUBSTITUTE(LEFT(A456,_xlfn.AGGREGATE(16,6,FIND({0,1,2,3,4,5,6,7,8,9},A456,ROW(INDIRECT("1:"&amp;LEN(A456)))),1))," ",REPT(" ",LEN(A456))),LEN(A456))))))), 0), ROW(INDIRECT("1:"&amp;LEN((--TRIM(RIGHT(SUBSTITUTE(LEFT(A456,_xlfn.AGGREGATE(16,6,FIND({0,1,2,3,4,5,6,7,8,9},A456,ROW(INDIRECT("1:"&amp;LEN(A456)))),1))," ",REPT(" ",LEN(A456))),LEN(A456))))))))+1, 1) * 10^ROW(INDIRECT("1:"&amp;LEN((--TRIM(RIGHT(SUBSTITUTE(LEFT(A456,_xlfn.AGGREGATE(16,6,FIND({0,1,2,3,4,5,6,7,8,9},A456,ROW(INDIRECT("1:"&amp;LEN(A456)))),1))," ",REPT(" ",LEN(A456))),LEN(A456)))))))/10))*100+1</f>
        <v>501</v>
      </c>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hidden="1" customHeight="1" x14ac:dyDescent="0.35">
      <c r="A458" s="70" t="str">
        <f t="shared" ref="A458:A464" ca="1" si="244">T458</f>
        <v>202 to 502</v>
      </c>
      <c r="B458" s="70"/>
      <c r="C458" s="52"/>
      <c r="D458" s="52"/>
      <c r="E458" s="31"/>
      <c r="F458" s="5"/>
      <c r="G458" s="5"/>
      <c r="H458" s="5">
        <f t="shared" ref="H458:H464" si="245">E458+F458+(IF(G458&lt;101,G458,IF(G458&lt;201,G458/2,IF(G458&lt;=301,G458/3,G458/4))))</f>
        <v>0</v>
      </c>
      <c r="I458" s="1"/>
      <c r="J458" s="1"/>
      <c r="K458" s="1"/>
      <c r="L458" s="1"/>
      <c r="M458" s="1"/>
      <c r="N458" s="1"/>
      <c r="O458" s="1"/>
      <c r="P458" s="1"/>
      <c r="Q458" s="1"/>
      <c r="R458" s="1"/>
      <c r="S458" s="1"/>
      <c r="T458" s="21" t="str">
        <f t="shared" ref="T458:T464" ca="1" si="246">U458&amp;""&amp;" to "&amp;""&amp;V458</f>
        <v>202 to 502</v>
      </c>
      <c r="U458" s="21">
        <f ca="1">U457+1</f>
        <v>202</v>
      </c>
      <c r="V458" s="21">
        <f ca="1">V457+1</f>
        <v>502</v>
      </c>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hidden="1" customHeight="1" x14ac:dyDescent="0.35">
      <c r="A459" s="70" t="str">
        <f t="shared" ca="1" si="244"/>
        <v>203 to 503</v>
      </c>
      <c r="B459" s="70"/>
      <c r="C459" s="52"/>
      <c r="D459" s="52"/>
      <c r="E459" s="31"/>
      <c r="F459" s="5"/>
      <c r="G459" s="5"/>
      <c r="H459" s="5">
        <f t="shared" si="245"/>
        <v>0</v>
      </c>
      <c r="I459" s="1"/>
      <c r="J459" s="1"/>
      <c r="K459" s="1"/>
      <c r="L459" s="1"/>
      <c r="M459" s="1"/>
      <c r="N459" s="1"/>
      <c r="O459" s="1"/>
      <c r="P459" s="1"/>
      <c r="Q459" s="1"/>
      <c r="R459" s="1"/>
      <c r="S459" s="1"/>
      <c r="T459" s="21" t="str">
        <f t="shared" ca="1" si="246"/>
        <v>203 to 503</v>
      </c>
      <c r="U459" s="21">
        <f t="shared" ref="U459:U464" ca="1" si="247">U458+1</f>
        <v>203</v>
      </c>
      <c r="V459" s="21">
        <f t="shared" ref="V459:V464" ca="1" si="248">V458+1</f>
        <v>503</v>
      </c>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hidden="1" customHeight="1" x14ac:dyDescent="0.35">
      <c r="A460" s="70" t="str">
        <f t="shared" ca="1" si="244"/>
        <v>204 to 504</v>
      </c>
      <c r="B460" s="70"/>
      <c r="C460" s="52"/>
      <c r="D460" s="52"/>
      <c r="E460" s="31"/>
      <c r="F460" s="5"/>
      <c r="G460" s="5"/>
      <c r="H460" s="5">
        <f t="shared" si="245"/>
        <v>0</v>
      </c>
      <c r="I460" s="1"/>
      <c r="J460" s="1"/>
      <c r="K460" s="1"/>
      <c r="L460" s="1"/>
      <c r="M460" s="1"/>
      <c r="N460" s="1"/>
      <c r="O460" s="1"/>
      <c r="P460" s="1"/>
      <c r="Q460" s="1"/>
      <c r="R460" s="1"/>
      <c r="S460" s="1"/>
      <c r="T460" s="21" t="str">
        <f t="shared" ca="1" si="246"/>
        <v>204 to 504</v>
      </c>
      <c r="U460" s="21">
        <f t="shared" ca="1" si="247"/>
        <v>204</v>
      </c>
      <c r="V460" s="21">
        <f t="shared" ca="1" si="248"/>
        <v>504</v>
      </c>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hidden="1" customHeight="1" x14ac:dyDescent="0.35">
      <c r="A461" s="70" t="str">
        <f t="shared" ca="1" si="244"/>
        <v>205 to 505</v>
      </c>
      <c r="B461" s="70"/>
      <c r="C461" s="52"/>
      <c r="D461" s="52"/>
      <c r="E461" s="31"/>
      <c r="F461" s="5"/>
      <c r="G461" s="5"/>
      <c r="H461" s="5">
        <f t="shared" si="245"/>
        <v>0</v>
      </c>
      <c r="I461" s="1"/>
      <c r="J461" s="1"/>
      <c r="K461" s="1"/>
      <c r="L461" s="1"/>
      <c r="M461" s="1"/>
      <c r="N461" s="1"/>
      <c r="O461" s="1"/>
      <c r="P461" s="1"/>
      <c r="Q461" s="1"/>
      <c r="R461" s="1"/>
      <c r="S461" s="1"/>
      <c r="T461" s="21" t="str">
        <f t="shared" ca="1" si="246"/>
        <v>205 to 505</v>
      </c>
      <c r="U461" s="21">
        <f t="shared" ca="1" si="247"/>
        <v>205</v>
      </c>
      <c r="V461" s="21">
        <f t="shared" ca="1" si="248"/>
        <v>505</v>
      </c>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20.25" hidden="1" customHeight="1" x14ac:dyDescent="0.35">
      <c r="A462" s="70" t="str">
        <f t="shared" ca="1" si="244"/>
        <v>206 to 506</v>
      </c>
      <c r="B462" s="70"/>
      <c r="C462" s="52"/>
      <c r="D462" s="52"/>
      <c r="E462" s="31"/>
      <c r="F462" s="5"/>
      <c r="G462" s="5"/>
      <c r="H462" s="5">
        <f t="shared" si="245"/>
        <v>0</v>
      </c>
      <c r="I462" s="1"/>
      <c r="J462" s="1"/>
      <c r="K462" s="1"/>
      <c r="L462" s="1"/>
      <c r="M462" s="1"/>
      <c r="N462" s="1"/>
      <c r="O462" s="1"/>
      <c r="P462" s="1"/>
      <c r="Q462" s="1"/>
      <c r="R462" s="1"/>
      <c r="S462" s="1"/>
      <c r="T462" s="21" t="str">
        <f t="shared" ca="1" si="246"/>
        <v>206 to 506</v>
      </c>
      <c r="U462" s="21">
        <f t="shared" ca="1" si="247"/>
        <v>206</v>
      </c>
      <c r="V462" s="21">
        <f t="shared" ca="1" si="248"/>
        <v>506</v>
      </c>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20.25" hidden="1" customHeight="1" x14ac:dyDescent="0.35">
      <c r="A463" s="70" t="str">
        <f t="shared" ca="1" si="244"/>
        <v>207 to 507</v>
      </c>
      <c r="B463" s="70"/>
      <c r="C463" s="52"/>
      <c r="D463" s="52"/>
      <c r="E463" s="31"/>
      <c r="F463" s="5"/>
      <c r="G463" s="5"/>
      <c r="H463" s="5">
        <f t="shared" si="245"/>
        <v>0</v>
      </c>
      <c r="I463" s="1"/>
      <c r="J463" s="1"/>
      <c r="K463" s="1"/>
      <c r="L463" s="1"/>
      <c r="M463" s="1"/>
      <c r="N463" s="1"/>
      <c r="O463" s="1"/>
      <c r="P463" s="1"/>
      <c r="Q463" s="1"/>
      <c r="R463" s="1"/>
      <c r="S463" s="1"/>
      <c r="T463" s="21" t="str">
        <f t="shared" ca="1" si="246"/>
        <v>207 to 507</v>
      </c>
      <c r="U463" s="21">
        <f t="shared" ca="1" si="247"/>
        <v>207</v>
      </c>
      <c r="V463" s="21">
        <f t="shared" ca="1" si="248"/>
        <v>507</v>
      </c>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hidden="1" customHeight="1" x14ac:dyDescent="0.35">
      <c r="A464" s="70" t="str">
        <f t="shared" ca="1" si="244"/>
        <v>208 to 508</v>
      </c>
      <c r="B464" s="70"/>
      <c r="C464" s="52"/>
      <c r="D464" s="52"/>
      <c r="E464" s="31"/>
      <c r="F464" s="5"/>
      <c r="G464" s="5"/>
      <c r="H464" s="5">
        <f t="shared" si="245"/>
        <v>0</v>
      </c>
      <c r="I464" s="1"/>
      <c r="J464" s="1"/>
      <c r="K464" s="1"/>
      <c r="L464" s="1"/>
      <c r="M464" s="1"/>
      <c r="N464" s="1"/>
      <c r="O464" s="1"/>
      <c r="P464" s="1"/>
      <c r="Q464" s="1"/>
      <c r="R464" s="1"/>
      <c r="S464" s="1"/>
      <c r="T464" s="21" t="str">
        <f t="shared" ca="1" si="246"/>
        <v>208 to 508</v>
      </c>
      <c r="U464" s="21">
        <f t="shared" ca="1" si="247"/>
        <v>208</v>
      </c>
      <c r="V464" s="21">
        <f t="shared" ca="1" si="248"/>
        <v>508</v>
      </c>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5" hidden="1" x14ac:dyDescent="0.35">
      <c r="A465" s="80" t="s">
        <v>135</v>
      </c>
      <c r="B465" s="81"/>
      <c r="C465" s="81"/>
      <c r="D465" s="81"/>
      <c r="E465" s="81"/>
      <c r="F465" s="81"/>
      <c r="G465" s="81"/>
      <c r="H465" s="82"/>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hidden="1" customHeight="1" x14ac:dyDescent="0.35">
      <c r="A466" s="70" t="str">
        <f ca="1">T466</f>
        <v>201 &amp; 501</v>
      </c>
      <c r="B466" s="70"/>
      <c r="C466" s="52"/>
      <c r="D466" s="52"/>
      <c r="E466" s="31">
        <v>0</v>
      </c>
      <c r="F466" s="5">
        <v>0</v>
      </c>
      <c r="G466" s="5">
        <v>0</v>
      </c>
      <c r="H466" s="5">
        <f>E466+F466+(IF(G466&lt;101,G466,IF(G466&lt;201,G466/2,IF(G466&lt;=301,G466/3,G466/4))))</f>
        <v>0</v>
      </c>
      <c r="I466" s="1"/>
      <c r="J466" s="1"/>
      <c r="K466" s="1"/>
      <c r="L466" s="1"/>
      <c r="M466" s="1"/>
      <c r="N466" s="1"/>
      <c r="O466" s="1"/>
      <c r="P466" s="1"/>
      <c r="Q466" s="1"/>
      <c r="R466" s="1"/>
      <c r="S466" s="1"/>
      <c r="T466" s="21" t="str">
        <f ca="1">U466&amp;""&amp;" &amp; "&amp;""&amp;V466</f>
        <v>201 &amp; 501</v>
      </c>
      <c r="U466" s="21">
        <f ca="1">(SUMPRODUCT(MID(0&amp;(LEFT(A465,SUM(LEN(A465)-LEN(SUBSTITUTE(A465,{"0","1","2","3"},""))))), LARGE(INDEX(ISNUMBER(--MID((LEFT(A465,SUM(LEN(A465)-LEN(SUBSTITUTE(A465,{"0","1","2","3"},""))))), ROW(INDIRECT("1:"&amp;LEN((LEFT(A465,SUM(LEN(A465)-LEN(SUBSTITUTE(A465,{"0","1","2","3"},"")))))))), 1)) * ROW(INDIRECT("1:"&amp;LEN((LEFT(A465,SUM(LEN(A465)-LEN(SUBSTITUTE(A465,{"0","1","2","3"},"")))))))), 0), ROW(INDIRECT("1:"&amp;LEN((LEFT(A465,SUM(LEN(A465)-LEN(SUBSTITUTE(A465,{"0","1","2","3"},"")))))))))+1, 1) * 10^ROW(INDIRECT("1:"&amp;LEN((LEFT(A465,SUM(LEN(A465)-LEN(SUBSTITUTE(A465,{"0","1","2","3"},""))))))))/10))*100+1</f>
        <v>201</v>
      </c>
      <c r="V466" s="21">
        <f ca="1">(SUMPRODUCT(MID(0&amp;(--TRIM(RIGHT(SUBSTITUTE(LEFT(A465,_xlfn.AGGREGATE(16,6,FIND({0,1,2,3,4,5,6,7,8,9},A465,ROW(INDIRECT("1:"&amp;LEN(A465)))),1))," ",REPT(" ",LEN(A465))),LEN(A465)))), LARGE(INDEX(ISNUMBER(--MID((--TRIM(RIGHT(SUBSTITUTE(LEFT(A465,_xlfn.AGGREGATE(16,6,FIND({0,1,2,3,4,5,6,7,8,9},A465,ROW(INDIRECT("1:"&amp;LEN(A465)))),1))," ",REPT(" ",LEN(A465))),LEN(A465)))), ROW(INDIRECT("1:"&amp;LEN((--TRIM(RIGHT(SUBSTITUTE(LEFT(A465,_xlfn.AGGREGATE(16,6,FIND({0,1,2,3,4,5,6,7,8,9},A465,ROW(INDIRECT("1:"&amp;LEN(A465)))),1))," ",REPT(" ",LEN(A465))),LEN(A465))))))), 1)) * ROW(INDIRECT("1:"&amp;LEN((--TRIM(RIGHT(SUBSTITUTE(LEFT(A465,_xlfn.AGGREGATE(16,6,FIND({0,1,2,3,4,5,6,7,8,9},A465,ROW(INDIRECT("1:"&amp;LEN(A465)))),1))," ",REPT(" ",LEN(A465))),LEN(A465))))))), 0), ROW(INDIRECT("1:"&amp;LEN((--TRIM(RIGHT(SUBSTITUTE(LEFT(A465,_xlfn.AGGREGATE(16,6,FIND({0,1,2,3,4,5,6,7,8,9},A465,ROW(INDIRECT("1:"&amp;LEN(A465)))),1))," ",REPT(" ",LEN(A465))),LEN(A465))))))))+1, 1) * 10^ROW(INDIRECT("1:"&amp;LEN((--TRIM(RIGHT(SUBSTITUTE(LEFT(A465,_xlfn.AGGREGATE(16,6,FIND({0,1,2,3,4,5,6,7,8,9},A465,ROW(INDIRECT("1:"&amp;LEN(A465)))),1))," ",REPT(" ",LEN(A465))),LEN(A465)))))))/10))*100+1</f>
        <v>501</v>
      </c>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hidden="1" customHeight="1" x14ac:dyDescent="0.35">
      <c r="A467" s="70" t="str">
        <f t="shared" ref="A467:A473" ca="1" si="249">T467</f>
        <v>202 &amp; 502</v>
      </c>
      <c r="B467" s="70"/>
      <c r="C467" s="52"/>
      <c r="D467" s="52"/>
      <c r="E467" s="31"/>
      <c r="F467" s="5"/>
      <c r="G467" s="5"/>
      <c r="H467" s="5">
        <f t="shared" ref="H467:H473" si="250">E467+F467+(IF(G467&lt;101,G467,IF(G467&lt;201,G467/2,IF(G467&lt;=301,G467/3,G467/4))))</f>
        <v>0</v>
      </c>
      <c r="I467" s="1"/>
      <c r="J467" s="1"/>
      <c r="K467" s="1"/>
      <c r="L467" s="1"/>
      <c r="M467" s="1"/>
      <c r="N467" s="1"/>
      <c r="O467" s="1"/>
      <c r="P467" s="1"/>
      <c r="Q467" s="1"/>
      <c r="R467" s="1"/>
      <c r="S467" s="1"/>
      <c r="T467" s="21" t="str">
        <f t="shared" ref="T467:T473" ca="1" si="251">U467&amp;""&amp;" &amp; "&amp;""&amp;V467</f>
        <v>202 &amp; 502</v>
      </c>
      <c r="U467" s="21">
        <f ca="1">U466+1</f>
        <v>202</v>
      </c>
      <c r="V467" s="21">
        <f ca="1">V466+1</f>
        <v>502</v>
      </c>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hidden="1" customHeight="1" x14ac:dyDescent="0.35">
      <c r="A468" s="70" t="str">
        <f t="shared" ca="1" si="249"/>
        <v>203 &amp; 503</v>
      </c>
      <c r="B468" s="70"/>
      <c r="C468" s="52"/>
      <c r="D468" s="52"/>
      <c r="E468" s="31"/>
      <c r="F468" s="5"/>
      <c r="G468" s="5"/>
      <c r="H468" s="5">
        <f t="shared" si="250"/>
        <v>0</v>
      </c>
      <c r="I468" s="1"/>
      <c r="J468" s="1"/>
      <c r="K468" s="1"/>
      <c r="L468" s="1"/>
      <c r="M468" s="1"/>
      <c r="N468" s="1"/>
      <c r="O468" s="1"/>
      <c r="P468" s="1"/>
      <c r="Q468" s="1"/>
      <c r="R468" s="1"/>
      <c r="S468" s="1"/>
      <c r="T468" s="21" t="str">
        <f t="shared" ca="1" si="251"/>
        <v>203 &amp; 503</v>
      </c>
      <c r="U468" s="21">
        <f t="shared" ref="U468:U473" ca="1" si="252">U467+1</f>
        <v>203</v>
      </c>
      <c r="V468" s="21">
        <f t="shared" ref="V468:V473" ca="1" si="253">V467+1</f>
        <v>503</v>
      </c>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hidden="1" customHeight="1" x14ac:dyDescent="0.35">
      <c r="A469" s="70" t="str">
        <f t="shared" ca="1" si="249"/>
        <v>204 &amp; 504</v>
      </c>
      <c r="B469" s="70"/>
      <c r="C469" s="52"/>
      <c r="D469" s="52"/>
      <c r="E469" s="31"/>
      <c r="F469" s="5"/>
      <c r="G469" s="5"/>
      <c r="H469" s="5">
        <f t="shared" si="250"/>
        <v>0</v>
      </c>
      <c r="I469" s="1"/>
      <c r="J469" s="1"/>
      <c r="K469" s="1"/>
      <c r="L469" s="1"/>
      <c r="M469" s="1"/>
      <c r="N469" s="1"/>
      <c r="O469" s="1"/>
      <c r="P469" s="1"/>
      <c r="Q469" s="1"/>
      <c r="R469" s="1"/>
      <c r="S469" s="1"/>
      <c r="T469" s="21" t="str">
        <f t="shared" ca="1" si="251"/>
        <v>204 &amp; 504</v>
      </c>
      <c r="U469" s="21">
        <f t="shared" ca="1" si="252"/>
        <v>204</v>
      </c>
      <c r="V469" s="21">
        <f t="shared" ca="1" si="253"/>
        <v>504</v>
      </c>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0.25" hidden="1" customHeight="1" x14ac:dyDescent="0.35">
      <c r="A470" s="70" t="str">
        <f t="shared" ca="1" si="249"/>
        <v>205 &amp; 505</v>
      </c>
      <c r="B470" s="70"/>
      <c r="C470" s="52"/>
      <c r="D470" s="52"/>
      <c r="E470" s="31"/>
      <c r="F470" s="5"/>
      <c r="G470" s="5"/>
      <c r="H470" s="5">
        <f t="shared" si="250"/>
        <v>0</v>
      </c>
      <c r="I470" s="1"/>
      <c r="J470" s="1"/>
      <c r="K470" s="1"/>
      <c r="L470" s="1"/>
      <c r="M470" s="1"/>
      <c r="N470" s="1"/>
      <c r="O470" s="1"/>
      <c r="P470" s="1"/>
      <c r="Q470" s="1"/>
      <c r="R470" s="1"/>
      <c r="S470" s="1"/>
      <c r="T470" s="21" t="str">
        <f t="shared" ca="1" si="251"/>
        <v>205 &amp; 505</v>
      </c>
      <c r="U470" s="21">
        <f t="shared" ca="1" si="252"/>
        <v>205</v>
      </c>
      <c r="V470" s="21">
        <f t="shared" ca="1" si="253"/>
        <v>505</v>
      </c>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hidden="1" customHeight="1" x14ac:dyDescent="0.35">
      <c r="A471" s="70" t="str">
        <f t="shared" ca="1" si="249"/>
        <v>206 &amp; 506</v>
      </c>
      <c r="B471" s="70"/>
      <c r="C471" s="52"/>
      <c r="D471" s="52"/>
      <c r="E471" s="31"/>
      <c r="F471" s="5"/>
      <c r="G471" s="5"/>
      <c r="H471" s="5">
        <f t="shared" si="250"/>
        <v>0</v>
      </c>
      <c r="I471" s="1"/>
      <c r="J471" s="1"/>
      <c r="K471" s="1"/>
      <c r="L471" s="1"/>
      <c r="M471" s="1"/>
      <c r="N471" s="1"/>
      <c r="O471" s="1"/>
      <c r="P471" s="1"/>
      <c r="Q471" s="1"/>
      <c r="R471" s="1"/>
      <c r="S471" s="1"/>
      <c r="T471" s="21" t="str">
        <f t="shared" ca="1" si="251"/>
        <v>206 &amp; 506</v>
      </c>
      <c r="U471" s="21">
        <f t="shared" ca="1" si="252"/>
        <v>206</v>
      </c>
      <c r="V471" s="21">
        <f t="shared" ca="1" si="253"/>
        <v>506</v>
      </c>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hidden="1" customHeight="1" x14ac:dyDescent="0.35">
      <c r="A472" s="70" t="str">
        <f t="shared" ca="1" si="249"/>
        <v>207 &amp; 507</v>
      </c>
      <c r="B472" s="70"/>
      <c r="C472" s="52"/>
      <c r="D472" s="52"/>
      <c r="E472" s="31"/>
      <c r="F472" s="5"/>
      <c r="G472" s="5"/>
      <c r="H472" s="5">
        <f t="shared" si="250"/>
        <v>0</v>
      </c>
      <c r="I472" s="1"/>
      <c r="J472" s="1"/>
      <c r="K472" s="1"/>
      <c r="L472" s="1"/>
      <c r="M472" s="1"/>
      <c r="N472" s="1"/>
      <c r="O472" s="1"/>
      <c r="P472" s="1"/>
      <c r="Q472" s="1"/>
      <c r="R472" s="1"/>
      <c r="S472" s="1"/>
      <c r="T472" s="21" t="str">
        <f t="shared" ca="1" si="251"/>
        <v>207 &amp; 507</v>
      </c>
      <c r="U472" s="21">
        <f t="shared" ca="1" si="252"/>
        <v>207</v>
      </c>
      <c r="V472" s="21">
        <f t="shared" ca="1" si="253"/>
        <v>507</v>
      </c>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hidden="1" customHeight="1" x14ac:dyDescent="0.35">
      <c r="A473" s="70" t="str">
        <f t="shared" ca="1" si="249"/>
        <v>208 &amp; 508</v>
      </c>
      <c r="B473" s="70"/>
      <c r="C473" s="52"/>
      <c r="D473" s="52"/>
      <c r="E473" s="31"/>
      <c r="F473" s="5"/>
      <c r="G473" s="5"/>
      <c r="H473" s="5">
        <f t="shared" si="250"/>
        <v>0</v>
      </c>
      <c r="I473" s="1"/>
      <c r="J473" s="1"/>
      <c r="K473" s="1"/>
      <c r="L473" s="1"/>
      <c r="M473" s="1"/>
      <c r="N473" s="1"/>
      <c r="O473" s="1"/>
      <c r="P473" s="1"/>
      <c r="Q473" s="1"/>
      <c r="R473" s="1"/>
      <c r="S473" s="1"/>
      <c r="T473" s="21" t="str">
        <f t="shared" ca="1" si="251"/>
        <v>208 &amp; 508</v>
      </c>
      <c r="U473" s="21">
        <f t="shared" ca="1" si="252"/>
        <v>208</v>
      </c>
      <c r="V473" s="21">
        <f t="shared" ca="1" si="253"/>
        <v>508</v>
      </c>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5" x14ac:dyDescent="0.35">
      <c r="A474" s="80" t="s">
        <v>339</v>
      </c>
      <c r="B474" s="81"/>
      <c r="C474" s="81"/>
      <c r="D474" s="81"/>
      <c r="E474" s="81"/>
      <c r="F474" s="81"/>
      <c r="G474" s="81"/>
      <c r="H474" s="82"/>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customHeight="1" x14ac:dyDescent="0.35">
      <c r="A475" s="70">
        <v>1</v>
      </c>
      <c r="B475" s="70"/>
      <c r="C475" s="61" t="s">
        <v>89</v>
      </c>
      <c r="D475" s="61" t="s">
        <v>287</v>
      </c>
      <c r="E475" s="61">
        <f>(56.12)*10.764</f>
        <v>604.07567999999992</v>
      </c>
      <c r="F475" s="61">
        <f>(2.42)*10.764</f>
        <v>26.048879999999997</v>
      </c>
      <c r="G475" s="61">
        <v>0</v>
      </c>
      <c r="H475" s="61">
        <f>E475+F475+(IF(G475&lt;101,G475,IF(G475&lt;201,G475/2,IF(G475&lt;=301,G475/3,G475/4))))</f>
        <v>630.12455999999997</v>
      </c>
      <c r="I475" s="1"/>
      <c r="J475" s="1"/>
      <c r="K475" s="1"/>
      <c r="L475" s="1"/>
      <c r="M475" s="1"/>
      <c r="N475" s="1"/>
      <c r="O475" s="1"/>
      <c r="P475" s="1"/>
      <c r="Q475" s="1"/>
      <c r="R475" s="1"/>
      <c r="S475" s="1"/>
      <c r="T475" s="21" t="str">
        <f t="shared" ref="T475:T484" ca="1" si="254">U475&amp;""&amp;",..,"&amp;""&amp;V475</f>
        <v>301,..,3601</v>
      </c>
      <c r="U475" s="21">
        <f ca="1">(SUMPRODUCT(MID(0&amp;(LEFT(A474,SUM(LEN(A474)-LEN(SUBSTITUTE(A474,{"0","1","2","3"},""))))), LARGE(INDEX(ISNUMBER(--MID((LEFT(A474,SUM(LEN(A474)-LEN(SUBSTITUTE(A474,{"0","1","2","3"},""))))), ROW(INDIRECT("1:"&amp;LEN((LEFT(A474,SUM(LEN(A474)-LEN(SUBSTITUTE(A474,{"0","1","2","3"},"")))))))), 1)) * ROW(INDIRECT("1:"&amp;LEN((LEFT(A474,SUM(LEN(A474)-LEN(SUBSTITUTE(A474,{"0","1","2","3"},"")))))))), 0), ROW(INDIRECT("1:"&amp;LEN((LEFT(A474,SUM(LEN(A474)-LEN(SUBSTITUTE(A474,{"0","1","2","3"},"")))))))))+1, 1) * 10^ROW(INDIRECT("1:"&amp;LEN((LEFT(A474,SUM(LEN(A474)-LEN(SUBSTITUTE(A474,{"0","1","2","3"},""))))))))/10))*100+1</f>
        <v>301</v>
      </c>
      <c r="V475" s="21">
        <f ca="1">(SUMPRODUCT(MID(0&amp;(--TRIM(RIGHT(SUBSTITUTE(LEFT(A474,_xlfn.AGGREGATE(16,6,FIND({0,1,2,3,4,5,6,7,8,9},A474,ROW(INDIRECT("1:"&amp;LEN(A474)))),1))," ",REPT(" ",LEN(A474))),LEN(A474)))), LARGE(INDEX(ISNUMBER(--MID((--TRIM(RIGHT(SUBSTITUTE(LEFT(A474,_xlfn.AGGREGATE(16,6,FIND({0,1,2,3,4,5,6,7,8,9},A474,ROW(INDIRECT("1:"&amp;LEN(A474)))),1))," ",REPT(" ",LEN(A474))),LEN(A474)))), ROW(INDIRECT("1:"&amp;LEN((--TRIM(RIGHT(SUBSTITUTE(LEFT(A474,_xlfn.AGGREGATE(16,6,FIND({0,1,2,3,4,5,6,7,8,9},A474,ROW(INDIRECT("1:"&amp;LEN(A474)))),1))," ",REPT(" ",LEN(A474))),LEN(A474))))))), 1)) * ROW(INDIRECT("1:"&amp;LEN((--TRIM(RIGHT(SUBSTITUTE(LEFT(A474,_xlfn.AGGREGATE(16,6,FIND({0,1,2,3,4,5,6,7,8,9},A474,ROW(INDIRECT("1:"&amp;LEN(A474)))),1))," ",REPT(" ",LEN(A474))),LEN(A474))))))), 0), ROW(INDIRECT("1:"&amp;LEN((--TRIM(RIGHT(SUBSTITUTE(LEFT(A474,_xlfn.AGGREGATE(16,6,FIND({0,1,2,3,4,5,6,7,8,9},A474,ROW(INDIRECT("1:"&amp;LEN(A474)))),1))," ",REPT(" ",LEN(A474))),LEN(A474))))))))+1, 1) * 10^ROW(INDIRECT("1:"&amp;LEN((--TRIM(RIGHT(SUBSTITUTE(LEFT(A474,_xlfn.AGGREGATE(16,6,FIND({0,1,2,3,4,5,6,7,8,9},A474,ROW(INDIRECT("1:"&amp;LEN(A474)))),1))," ",REPT(" ",LEN(A474))),LEN(A474)))))))/10))*100+1</f>
        <v>3601</v>
      </c>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customHeight="1" x14ac:dyDescent="0.35">
      <c r="A476" s="70">
        <f>A475+1</f>
        <v>2</v>
      </c>
      <c r="B476" s="70"/>
      <c r="C476" s="71" t="s">
        <v>340</v>
      </c>
      <c r="D476" s="72"/>
      <c r="E476" s="72"/>
      <c r="F476" s="72"/>
      <c r="G476" s="72"/>
      <c r="H476" s="73"/>
      <c r="I476" s="1"/>
      <c r="J476" s="1"/>
      <c r="K476" s="1"/>
      <c r="L476" s="1"/>
      <c r="M476" s="1"/>
      <c r="N476" s="1"/>
      <c r="O476" s="1"/>
      <c r="P476" s="1"/>
      <c r="Q476" s="1"/>
      <c r="R476" s="1"/>
      <c r="S476" s="1"/>
      <c r="T476" s="21" t="str">
        <f t="shared" ca="1" si="254"/>
        <v>302,..,3602</v>
      </c>
      <c r="U476" s="21">
        <f ca="1">U475+1</f>
        <v>302</v>
      </c>
      <c r="V476" s="21">
        <f ca="1">V475+1</f>
        <v>3602</v>
      </c>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customHeight="1" x14ac:dyDescent="0.35">
      <c r="A477" s="70">
        <f t="shared" ref="A477:A484" si="255">A476+1</f>
        <v>3</v>
      </c>
      <c r="B477" s="70"/>
      <c r="C477" s="74"/>
      <c r="D477" s="75"/>
      <c r="E477" s="75"/>
      <c r="F477" s="75"/>
      <c r="G477" s="75"/>
      <c r="H477" s="76"/>
      <c r="I477" s="1"/>
      <c r="J477" s="1"/>
      <c r="K477" s="1"/>
      <c r="L477" s="1"/>
      <c r="M477" s="1"/>
      <c r="N477" s="1"/>
      <c r="O477" s="1"/>
      <c r="P477" s="1"/>
      <c r="Q477" s="1"/>
      <c r="R477" s="1"/>
      <c r="S477" s="1"/>
      <c r="T477" s="21" t="str">
        <f t="shared" ca="1" si="254"/>
        <v>303,..,3603</v>
      </c>
      <c r="U477" s="21">
        <f t="shared" ref="U477:V477" ca="1" si="256">U476+1</f>
        <v>303</v>
      </c>
      <c r="V477" s="21">
        <f t="shared" ca="1" si="256"/>
        <v>3603</v>
      </c>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customHeight="1" x14ac:dyDescent="0.35">
      <c r="A478" s="70">
        <f t="shared" si="255"/>
        <v>4</v>
      </c>
      <c r="B478" s="70"/>
      <c r="C478" s="74"/>
      <c r="D478" s="75"/>
      <c r="E478" s="75"/>
      <c r="F478" s="75"/>
      <c r="G478" s="75"/>
      <c r="H478" s="76"/>
      <c r="I478" s="1"/>
      <c r="J478" s="1"/>
      <c r="K478" s="1"/>
      <c r="L478" s="1"/>
      <c r="M478" s="1"/>
      <c r="N478" s="1"/>
      <c r="O478" s="1"/>
      <c r="P478" s="1"/>
      <c r="Q478" s="1"/>
      <c r="R478" s="1"/>
      <c r="S478" s="1"/>
      <c r="T478" s="21" t="str">
        <f t="shared" ca="1" si="254"/>
        <v>304,..,3604</v>
      </c>
      <c r="U478" s="21">
        <f t="shared" ref="U478:V478" ca="1" si="257">U477+1</f>
        <v>304</v>
      </c>
      <c r="V478" s="21">
        <f t="shared" ca="1" si="257"/>
        <v>3604</v>
      </c>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customHeight="1" x14ac:dyDescent="0.35">
      <c r="A479" s="70">
        <f t="shared" si="255"/>
        <v>5</v>
      </c>
      <c r="B479" s="70"/>
      <c r="C479" s="77"/>
      <c r="D479" s="78"/>
      <c r="E479" s="78"/>
      <c r="F479" s="78"/>
      <c r="G479" s="78"/>
      <c r="H479" s="79"/>
      <c r="I479" s="1"/>
      <c r="J479" s="1"/>
      <c r="K479" s="1"/>
      <c r="L479" s="1"/>
      <c r="M479" s="1"/>
      <c r="N479" s="1"/>
      <c r="O479" s="1"/>
      <c r="P479" s="1"/>
      <c r="Q479" s="1"/>
      <c r="R479" s="1"/>
      <c r="S479" s="1"/>
      <c r="T479" s="21" t="str">
        <f t="shared" ca="1" si="254"/>
        <v>305,..,3605</v>
      </c>
      <c r="U479" s="21">
        <f t="shared" ref="U479:V479" ca="1" si="258">U478+1</f>
        <v>305</v>
      </c>
      <c r="V479" s="21">
        <f t="shared" ca="1" si="258"/>
        <v>3605</v>
      </c>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customHeight="1" x14ac:dyDescent="0.35">
      <c r="A480" s="70">
        <f t="shared" si="255"/>
        <v>6</v>
      </c>
      <c r="B480" s="70"/>
      <c r="C480" s="61" t="s">
        <v>89</v>
      </c>
      <c r="D480" s="61" t="s">
        <v>287</v>
      </c>
      <c r="E480" s="61">
        <f>(59.31)*10.764</f>
        <v>638.41283999999996</v>
      </c>
      <c r="F480" s="61">
        <f>(2.44)*10.764</f>
        <v>26.264159999999997</v>
      </c>
      <c r="G480" s="61">
        <v>0</v>
      </c>
      <c r="H480" s="61">
        <f t="shared" ref="H480:H484" si="259">E480+F480+(IF(G480&lt;101,G480,IF(G480&lt;201,G480/2,IF(G480&lt;=301,G480/3,G480/4))))</f>
        <v>664.67699999999991</v>
      </c>
      <c r="I480" s="1"/>
      <c r="J480" s="1"/>
      <c r="K480" s="1"/>
      <c r="L480" s="1"/>
      <c r="M480" s="1"/>
      <c r="N480" s="1"/>
      <c r="O480" s="1"/>
      <c r="P480" s="1"/>
      <c r="Q480" s="1"/>
      <c r="R480" s="1"/>
      <c r="S480" s="1"/>
      <c r="T480" s="21" t="str">
        <f t="shared" ca="1" si="254"/>
        <v>306,..,3606</v>
      </c>
      <c r="U480" s="21">
        <f t="shared" ref="U480:V480" ca="1" si="260">U479+1</f>
        <v>306</v>
      </c>
      <c r="V480" s="21">
        <f t="shared" ca="1" si="260"/>
        <v>3606</v>
      </c>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customHeight="1" x14ac:dyDescent="0.35">
      <c r="A481" s="70">
        <f t="shared" si="255"/>
        <v>7</v>
      </c>
      <c r="B481" s="70"/>
      <c r="C481" s="61" t="s">
        <v>89</v>
      </c>
      <c r="D481" s="61" t="s">
        <v>295</v>
      </c>
      <c r="E481" s="61">
        <f>(38.88)*10.764</f>
        <v>418.50432000000001</v>
      </c>
      <c r="F481" s="61">
        <f>(2.42)*10.764</f>
        <v>26.048879999999997</v>
      </c>
      <c r="G481" s="61">
        <v>0</v>
      </c>
      <c r="H481" s="61">
        <f t="shared" si="259"/>
        <v>444.5532</v>
      </c>
      <c r="I481" s="1"/>
      <c r="J481" s="1"/>
      <c r="K481" s="1"/>
      <c r="L481" s="1"/>
      <c r="M481" s="1"/>
      <c r="N481" s="1"/>
      <c r="O481" s="1"/>
      <c r="P481" s="1"/>
      <c r="Q481" s="1"/>
      <c r="R481" s="1"/>
      <c r="S481" s="1"/>
      <c r="T481" s="21" t="str">
        <f t="shared" ca="1" si="254"/>
        <v>307,..,3607</v>
      </c>
      <c r="U481" s="21">
        <f t="shared" ref="U481:V481" ca="1" si="261">U480+1</f>
        <v>307</v>
      </c>
      <c r="V481" s="21">
        <f t="shared" ca="1" si="261"/>
        <v>3607</v>
      </c>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customHeight="1" x14ac:dyDescent="0.35">
      <c r="A482" s="70">
        <f t="shared" si="255"/>
        <v>8</v>
      </c>
      <c r="B482" s="70"/>
      <c r="C482" s="61" t="s">
        <v>89</v>
      </c>
      <c r="D482" s="61" t="s">
        <v>295</v>
      </c>
      <c r="E482" s="61">
        <f>(38.55)*10.764</f>
        <v>414.95219999999995</v>
      </c>
      <c r="F482" s="61">
        <f>(2.42)*10.764</f>
        <v>26.048879999999997</v>
      </c>
      <c r="G482" s="61">
        <v>0</v>
      </c>
      <c r="H482" s="61">
        <f t="shared" si="259"/>
        <v>441.00107999999994</v>
      </c>
      <c r="I482" s="1"/>
      <c r="J482" s="1"/>
      <c r="K482" s="1"/>
      <c r="L482" s="1"/>
      <c r="M482" s="1"/>
      <c r="N482" s="1"/>
      <c r="O482" s="1"/>
      <c r="P482" s="1"/>
      <c r="Q482" s="1"/>
      <c r="R482" s="1"/>
      <c r="S482" s="1"/>
      <c r="T482" s="21" t="str">
        <f t="shared" ca="1" si="254"/>
        <v>308,..,3608</v>
      </c>
      <c r="U482" s="21">
        <f t="shared" ref="U482:V482" ca="1" si="262">U481+1</f>
        <v>308</v>
      </c>
      <c r="V482" s="21">
        <f t="shared" ca="1" si="262"/>
        <v>3608</v>
      </c>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customHeight="1" x14ac:dyDescent="0.35">
      <c r="A483" s="70">
        <f t="shared" si="255"/>
        <v>9</v>
      </c>
      <c r="B483" s="70"/>
      <c r="C483" s="61" t="s">
        <v>89</v>
      </c>
      <c r="D483" s="61" t="s">
        <v>295</v>
      </c>
      <c r="E483" s="61">
        <f>(38.55)*10.764</f>
        <v>414.95219999999995</v>
      </c>
      <c r="F483" s="61">
        <f>(2.42)*10.764</f>
        <v>26.048879999999997</v>
      </c>
      <c r="G483" s="61">
        <v>0</v>
      </c>
      <c r="H483" s="61">
        <f t="shared" si="259"/>
        <v>441.00107999999994</v>
      </c>
      <c r="I483" s="1"/>
      <c r="J483" s="1"/>
      <c r="K483" s="1"/>
      <c r="L483" s="1"/>
      <c r="M483" s="1"/>
      <c r="N483" s="1"/>
      <c r="O483" s="1"/>
      <c r="P483" s="1"/>
      <c r="Q483" s="1"/>
      <c r="R483" s="1"/>
      <c r="S483" s="1"/>
      <c r="T483" s="21" t="str">
        <f t="shared" ca="1" si="254"/>
        <v>309,..,3609</v>
      </c>
      <c r="U483" s="21">
        <f t="shared" ref="U483:V483" ca="1" si="263">U482+1</f>
        <v>309</v>
      </c>
      <c r="V483" s="21">
        <f t="shared" ca="1" si="263"/>
        <v>3609</v>
      </c>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customHeight="1" x14ac:dyDescent="0.35">
      <c r="A484" s="70">
        <f t="shared" si="255"/>
        <v>10</v>
      </c>
      <c r="B484" s="70"/>
      <c r="C484" s="61" t="s">
        <v>89</v>
      </c>
      <c r="D484" s="61" t="s">
        <v>287</v>
      </c>
      <c r="E484" s="61">
        <f>(59.3)*10.764</f>
        <v>638.3051999999999</v>
      </c>
      <c r="F484" s="61">
        <f>(2.42)*10.764</f>
        <v>26.048879999999997</v>
      </c>
      <c r="G484" s="61">
        <v>0</v>
      </c>
      <c r="H484" s="61">
        <f t="shared" si="259"/>
        <v>664.35407999999984</v>
      </c>
      <c r="I484" s="1"/>
      <c r="J484" s="1"/>
      <c r="K484" s="1"/>
      <c r="L484" s="1"/>
      <c r="M484" s="1"/>
      <c r="N484" s="1"/>
      <c r="O484" s="1"/>
      <c r="P484" s="1"/>
      <c r="Q484" s="1"/>
      <c r="R484" s="1"/>
      <c r="S484" s="1"/>
      <c r="T484" s="21" t="str">
        <f t="shared" ca="1" si="254"/>
        <v>310,..,3610</v>
      </c>
      <c r="U484" s="21">
        <f t="shared" ref="U484:V484" ca="1" si="264">U483+1</f>
        <v>310</v>
      </c>
      <c r="V484" s="21">
        <f t="shared" ca="1" si="264"/>
        <v>3610</v>
      </c>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ht="20.5" x14ac:dyDescent="0.35">
      <c r="A485" s="127" t="s">
        <v>70</v>
      </c>
      <c r="B485" s="127"/>
      <c r="C485" s="127"/>
      <c r="D485" s="127"/>
      <c r="E485" s="127"/>
      <c r="F485" s="127"/>
      <c r="G485" s="127"/>
      <c r="H485" s="127"/>
    </row>
    <row r="486" spans="1:150 16226:16383" ht="42" customHeight="1" x14ac:dyDescent="0.35">
      <c r="A486" s="2" t="s">
        <v>244</v>
      </c>
      <c r="B486" s="140" t="s">
        <v>316</v>
      </c>
      <c r="C486" s="169"/>
      <c r="D486" s="169"/>
      <c r="E486" s="169"/>
      <c r="F486" s="169"/>
      <c r="G486" s="169"/>
      <c r="H486" s="141"/>
    </row>
    <row r="487" spans="1:150 16226:16383" ht="20.5" x14ac:dyDescent="0.35">
      <c r="A487" s="2" t="s">
        <v>244</v>
      </c>
      <c r="B487" s="140" t="s">
        <v>245</v>
      </c>
      <c r="C487" s="169"/>
      <c r="D487" s="169"/>
      <c r="E487" s="169"/>
      <c r="F487" s="169"/>
      <c r="G487" s="169"/>
      <c r="H487" s="141"/>
    </row>
    <row r="488" spans="1:150 16226:16383" ht="20.5" x14ac:dyDescent="0.35">
      <c r="A488" s="2" t="s">
        <v>244</v>
      </c>
      <c r="B488" s="140" t="s">
        <v>341</v>
      </c>
      <c r="C488" s="169"/>
      <c r="D488" s="169"/>
      <c r="E488" s="169"/>
      <c r="F488" s="169"/>
      <c r="G488" s="169"/>
      <c r="H488" s="141"/>
    </row>
    <row r="489" spans="1:150 16226:16383" ht="20.5" x14ac:dyDescent="0.35">
      <c r="A489" s="2" t="s">
        <v>244</v>
      </c>
      <c r="B489" s="140" t="s">
        <v>246</v>
      </c>
      <c r="C489" s="169"/>
      <c r="D489" s="169"/>
      <c r="E489" s="169"/>
      <c r="F489" s="169"/>
      <c r="G489" s="169"/>
      <c r="H489" s="141"/>
    </row>
    <row r="490" spans="1:150 16226:16383" ht="20.5" x14ac:dyDescent="0.35">
      <c r="A490" s="2" t="s">
        <v>244</v>
      </c>
      <c r="B490" s="140" t="s">
        <v>247</v>
      </c>
      <c r="C490" s="169"/>
      <c r="D490" s="169"/>
      <c r="E490" s="169"/>
      <c r="F490" s="169"/>
      <c r="G490" s="169"/>
      <c r="H490" s="141"/>
    </row>
    <row r="491" spans="1:150 16226:16383" ht="20.5" x14ac:dyDescent="0.35">
      <c r="A491" s="2" t="s">
        <v>244</v>
      </c>
      <c r="B491" s="140" t="s">
        <v>314</v>
      </c>
      <c r="C491" s="169"/>
      <c r="D491" s="169"/>
      <c r="E491" s="169"/>
      <c r="F491" s="169"/>
      <c r="G491" s="169"/>
      <c r="H491" s="141"/>
    </row>
    <row r="492" spans="1:150 16226:16383" ht="20.5" x14ac:dyDescent="0.35">
      <c r="A492" s="65" t="s">
        <v>244</v>
      </c>
      <c r="B492" s="140" t="s">
        <v>309</v>
      </c>
      <c r="C492" s="169"/>
      <c r="D492" s="169"/>
      <c r="E492" s="169"/>
      <c r="F492" s="169"/>
      <c r="G492" s="169"/>
      <c r="H492" s="141"/>
    </row>
    <row r="493" spans="1:150 16226:16383" ht="20.5" x14ac:dyDescent="0.35">
      <c r="A493" s="2" t="s">
        <v>244</v>
      </c>
      <c r="B493" s="140" t="s">
        <v>342</v>
      </c>
      <c r="C493" s="169"/>
      <c r="D493" s="169"/>
      <c r="E493" s="169"/>
      <c r="F493" s="169"/>
      <c r="G493" s="169"/>
      <c r="H493" s="141"/>
    </row>
    <row r="494" spans="1:150 16226:16383" ht="46.5" hidden="1" customHeight="1" x14ac:dyDescent="0.35">
      <c r="A494" s="2" t="s">
        <v>244</v>
      </c>
      <c r="B494" s="168" t="s">
        <v>248</v>
      </c>
      <c r="C494" s="103"/>
      <c r="D494" s="103"/>
      <c r="E494" s="103"/>
      <c r="F494" s="103"/>
      <c r="G494" s="103"/>
      <c r="H494" s="104"/>
    </row>
    <row r="495" spans="1:150 16226:16383" ht="20.5" x14ac:dyDescent="0.35">
      <c r="A495" s="145" t="s">
        <v>76</v>
      </c>
      <c r="B495" s="145"/>
      <c r="C495" s="145"/>
      <c r="D495" s="145"/>
      <c r="E495" s="145"/>
      <c r="F495" s="145"/>
      <c r="G495" s="145"/>
      <c r="H495" s="145"/>
    </row>
    <row r="496" spans="1:150 16226:16383" ht="20.5" x14ac:dyDescent="0.35">
      <c r="A496" s="100" t="s">
        <v>71</v>
      </c>
      <c r="B496" s="100"/>
      <c r="C496" s="100"/>
      <c r="D496" s="102" t="str">
        <f>C3</f>
        <v>Ashar Merac Phase I</v>
      </c>
      <c r="E496" s="103"/>
      <c r="F496" s="103"/>
      <c r="G496" s="103"/>
      <c r="H496" s="104"/>
    </row>
    <row r="497" spans="1:8" ht="40.5" customHeight="1" x14ac:dyDescent="0.35">
      <c r="A497" s="100" t="s">
        <v>107</v>
      </c>
      <c r="B497" s="100"/>
      <c r="C497" s="100"/>
      <c r="D497" s="102" t="str">
        <f>C9</f>
        <v xml:space="preserve">Ashar Merac - Road No 22 Ashram Road Opposite Billabong High School Shree Nagar Thane West 400604.
</v>
      </c>
      <c r="E497" s="103"/>
      <c r="F497" s="103"/>
      <c r="G497" s="103"/>
      <c r="H497" s="104"/>
    </row>
    <row r="498" spans="1:8" ht="20.25" customHeight="1" x14ac:dyDescent="0.35">
      <c r="A498" s="154" t="s">
        <v>113</v>
      </c>
      <c r="B498" s="154"/>
      <c r="C498" s="154"/>
      <c r="D498" s="102" t="str">
        <f>G3</f>
        <v>03/07/2025 @ 01:52 PM</v>
      </c>
      <c r="E498" s="103"/>
      <c r="F498" s="103"/>
      <c r="G498" s="103"/>
      <c r="H498" s="104"/>
    </row>
    <row r="499" spans="1:8" ht="20.5" x14ac:dyDescent="0.35">
      <c r="A499" s="9"/>
      <c r="B499" s="10"/>
      <c r="C499" s="10"/>
      <c r="D499" s="10"/>
      <c r="E499" s="10"/>
      <c r="F499" s="10"/>
      <c r="G499" s="10"/>
      <c r="H499" s="6"/>
    </row>
    <row r="500" spans="1:8" ht="20.5" x14ac:dyDescent="0.35">
      <c r="A500" s="11"/>
      <c r="B500" s="209"/>
      <c r="C500" s="209"/>
      <c r="D500" s="209"/>
      <c r="E500" s="209"/>
      <c r="F500" s="209"/>
      <c r="G500" s="209"/>
      <c r="H500" s="7"/>
    </row>
    <row r="501" spans="1:8" ht="20.5" x14ac:dyDescent="0.35">
      <c r="A501" s="11"/>
      <c r="B501" s="209"/>
      <c r="C501" s="209"/>
      <c r="D501" s="209"/>
      <c r="E501" s="209"/>
      <c r="F501" s="209"/>
      <c r="G501" s="209"/>
      <c r="H501" s="7"/>
    </row>
    <row r="502" spans="1:8" ht="20.5" x14ac:dyDescent="0.35">
      <c r="A502" s="11"/>
      <c r="B502" s="209"/>
      <c r="C502" s="209"/>
      <c r="D502" s="209"/>
      <c r="E502" s="209"/>
      <c r="F502" s="209"/>
      <c r="G502" s="209"/>
      <c r="H502" s="7"/>
    </row>
    <row r="503" spans="1:8" ht="20.5" x14ac:dyDescent="0.35">
      <c r="A503" s="11"/>
      <c r="B503" s="209"/>
      <c r="C503" s="209"/>
      <c r="D503" s="209"/>
      <c r="E503" s="209"/>
      <c r="F503" s="209"/>
      <c r="G503" s="209"/>
      <c r="H503" s="7"/>
    </row>
    <row r="504" spans="1:8" ht="20.5" x14ac:dyDescent="0.35">
      <c r="A504" s="11"/>
      <c r="B504" s="209"/>
      <c r="C504" s="209"/>
      <c r="D504" s="209"/>
      <c r="E504" s="209"/>
      <c r="F504" s="209"/>
      <c r="G504" s="209"/>
      <c r="H504" s="7"/>
    </row>
    <row r="505" spans="1:8" ht="20.5" x14ac:dyDescent="0.35">
      <c r="A505" s="11"/>
      <c r="B505" s="209"/>
      <c r="C505" s="209"/>
      <c r="D505" s="209"/>
      <c r="E505" s="209"/>
      <c r="F505" s="209"/>
      <c r="G505" s="209"/>
      <c r="H505" s="7"/>
    </row>
    <row r="506" spans="1:8" ht="20.5" x14ac:dyDescent="0.35">
      <c r="A506" s="11"/>
      <c r="B506" s="209"/>
      <c r="C506" s="209"/>
      <c r="D506" s="209"/>
      <c r="E506" s="209"/>
      <c r="F506" s="209"/>
      <c r="G506" s="209"/>
      <c r="H506" s="7"/>
    </row>
    <row r="507" spans="1:8" ht="20.5" x14ac:dyDescent="0.35">
      <c r="A507" s="11"/>
      <c r="B507" s="209"/>
      <c r="C507" s="209"/>
      <c r="D507" s="209"/>
      <c r="E507" s="209"/>
      <c r="F507" s="209"/>
      <c r="G507" s="209"/>
      <c r="H507" s="7"/>
    </row>
    <row r="508" spans="1:8" ht="20.5" x14ac:dyDescent="0.35">
      <c r="A508" s="11"/>
      <c r="B508" s="209"/>
      <c r="C508" s="209"/>
      <c r="D508" s="209"/>
      <c r="E508" s="209"/>
      <c r="F508" s="209"/>
      <c r="G508" s="209"/>
      <c r="H508" s="7"/>
    </row>
    <row r="509" spans="1:8" ht="20.5" x14ac:dyDescent="0.35">
      <c r="A509" s="11"/>
      <c r="B509" s="209"/>
      <c r="C509" s="209"/>
      <c r="D509" s="209"/>
      <c r="E509" s="209"/>
      <c r="F509" s="209"/>
      <c r="G509" s="209"/>
      <c r="H509" s="7"/>
    </row>
    <row r="510" spans="1:8" ht="20.5" x14ac:dyDescent="0.35">
      <c r="A510" s="11"/>
      <c r="B510" s="209"/>
      <c r="C510" s="209"/>
      <c r="D510" s="209"/>
      <c r="E510" s="209"/>
      <c r="F510" s="209"/>
      <c r="G510" s="209"/>
      <c r="H510" s="7"/>
    </row>
    <row r="511" spans="1:8" ht="20.5" x14ac:dyDescent="0.35">
      <c r="A511" s="11"/>
      <c r="B511" s="209"/>
      <c r="C511" s="209"/>
      <c r="D511" s="209"/>
      <c r="E511" s="209"/>
      <c r="F511" s="209"/>
      <c r="G511" s="209"/>
      <c r="H511" s="7"/>
    </row>
    <row r="512" spans="1:8" ht="20.5" x14ac:dyDescent="0.35">
      <c r="A512" s="11"/>
      <c r="B512" s="209"/>
      <c r="C512" s="209"/>
      <c r="D512" s="209"/>
      <c r="E512" s="209"/>
      <c r="F512" s="209"/>
      <c r="G512" s="209"/>
      <c r="H512" s="7"/>
    </row>
    <row r="513" spans="1:8" ht="20.5" x14ac:dyDescent="0.35">
      <c r="A513" s="11"/>
      <c r="B513" s="209"/>
      <c r="C513" s="209"/>
      <c r="D513" s="209"/>
      <c r="E513" s="209"/>
      <c r="F513" s="209"/>
      <c r="G513" s="209"/>
      <c r="H513" s="7"/>
    </row>
    <row r="514" spans="1:8" ht="20.5" x14ac:dyDescent="0.35">
      <c r="A514" s="11"/>
      <c r="B514" s="209"/>
      <c r="C514" s="209"/>
      <c r="D514" s="209"/>
      <c r="E514" s="209"/>
      <c r="F514" s="209"/>
      <c r="G514" s="209"/>
      <c r="H514" s="7"/>
    </row>
    <row r="515" spans="1:8" ht="20.5" x14ac:dyDescent="0.35">
      <c r="A515" s="11"/>
      <c r="B515" s="209"/>
      <c r="C515" s="209"/>
      <c r="D515" s="209"/>
      <c r="E515" s="209"/>
      <c r="F515" s="209"/>
      <c r="G515" s="209"/>
      <c r="H515" s="7"/>
    </row>
    <row r="516" spans="1:8" ht="20.5" x14ac:dyDescent="0.35">
      <c r="A516" s="11"/>
      <c r="B516" s="209"/>
      <c r="C516" s="209"/>
      <c r="D516" s="209"/>
      <c r="E516" s="209"/>
      <c r="F516" s="209"/>
      <c r="G516" s="209"/>
      <c r="H516" s="7"/>
    </row>
    <row r="517" spans="1:8" ht="20.5" x14ac:dyDescent="0.35">
      <c r="A517" s="11"/>
      <c r="B517" s="209"/>
      <c r="C517" s="209"/>
      <c r="D517" s="209"/>
      <c r="E517" s="209"/>
      <c r="F517" s="209"/>
      <c r="G517" s="209"/>
      <c r="H517" s="7"/>
    </row>
    <row r="518" spans="1:8" ht="20.5" x14ac:dyDescent="0.35">
      <c r="A518" s="11"/>
      <c r="B518" s="209"/>
      <c r="C518" s="209"/>
      <c r="D518" s="209"/>
      <c r="E518" s="209"/>
      <c r="F518" s="209"/>
      <c r="G518" s="209"/>
      <c r="H518" s="7"/>
    </row>
    <row r="519" spans="1:8" ht="20.5" x14ac:dyDescent="0.35">
      <c r="A519" s="11"/>
      <c r="B519" s="209"/>
      <c r="C519" s="209"/>
      <c r="D519" s="209"/>
      <c r="E519" s="209"/>
      <c r="F519" s="209"/>
      <c r="G519" s="209"/>
      <c r="H519" s="7"/>
    </row>
    <row r="520" spans="1:8" ht="20.5" x14ac:dyDescent="0.35">
      <c r="A520" s="11"/>
      <c r="B520" s="209"/>
      <c r="C520" s="209"/>
      <c r="D520" s="209"/>
      <c r="E520" s="209"/>
      <c r="F520" s="209"/>
      <c r="G520" s="209"/>
      <c r="H520" s="7"/>
    </row>
    <row r="521" spans="1:8" ht="20.5" x14ac:dyDescent="0.35">
      <c r="A521" s="11"/>
      <c r="B521" s="209"/>
      <c r="C521" s="209"/>
      <c r="D521" s="209"/>
      <c r="E521" s="209"/>
      <c r="F521" s="209"/>
      <c r="G521" s="209"/>
      <c r="H521" s="7"/>
    </row>
    <row r="522" spans="1:8" ht="20.5" x14ac:dyDescent="0.35">
      <c r="A522" s="11"/>
      <c r="B522" s="209"/>
      <c r="C522" s="209"/>
      <c r="D522" s="209"/>
      <c r="E522" s="209"/>
      <c r="F522" s="209"/>
      <c r="G522" s="209"/>
      <c r="H522" s="7"/>
    </row>
    <row r="523" spans="1:8" ht="20.5" x14ac:dyDescent="0.35">
      <c r="A523" s="11"/>
      <c r="B523" s="209"/>
      <c r="C523" s="209"/>
      <c r="D523" s="209"/>
      <c r="E523" s="209"/>
      <c r="F523" s="209"/>
      <c r="G523" s="209"/>
      <c r="H523" s="7"/>
    </row>
    <row r="524" spans="1:8" ht="20.5" x14ac:dyDescent="0.35">
      <c r="A524" s="11"/>
      <c r="B524" s="209"/>
      <c r="C524" s="209"/>
      <c r="D524" s="209"/>
      <c r="E524" s="209"/>
      <c r="F524" s="209"/>
      <c r="G524" s="209"/>
      <c r="H524" s="7"/>
    </row>
    <row r="525" spans="1:8" ht="20.5" x14ac:dyDescent="0.35">
      <c r="A525" s="11"/>
      <c r="B525" s="209"/>
      <c r="C525" s="209"/>
      <c r="D525" s="209"/>
      <c r="E525" s="209"/>
      <c r="F525" s="209"/>
      <c r="G525" s="209"/>
      <c r="H525" s="7"/>
    </row>
    <row r="526" spans="1:8" ht="20.5" x14ac:dyDescent="0.35">
      <c r="A526" s="11"/>
      <c r="B526" s="209"/>
      <c r="C526" s="209"/>
      <c r="D526" s="209"/>
      <c r="E526" s="209"/>
      <c r="F526" s="209"/>
      <c r="G526" s="209"/>
      <c r="H526" s="7"/>
    </row>
    <row r="527" spans="1:8" ht="20.5" x14ac:dyDescent="0.35">
      <c r="A527" s="11"/>
      <c r="B527" s="209"/>
      <c r="C527" s="209"/>
      <c r="D527" s="209"/>
      <c r="E527" s="209"/>
      <c r="F527" s="209"/>
      <c r="G527" s="209"/>
      <c r="H527" s="7"/>
    </row>
    <row r="528" spans="1:8" ht="20.5" x14ac:dyDescent="0.35">
      <c r="A528" s="11"/>
      <c r="B528" s="209"/>
      <c r="C528" s="209"/>
      <c r="D528" s="209"/>
      <c r="E528" s="209"/>
      <c r="F528" s="209"/>
      <c r="G528" s="209"/>
      <c r="H528" s="7"/>
    </row>
    <row r="529" spans="1:8" ht="20.5" x14ac:dyDescent="0.35">
      <c r="A529" s="11"/>
      <c r="B529" s="209"/>
      <c r="C529" s="209"/>
      <c r="D529" s="209"/>
      <c r="E529" s="209"/>
      <c r="F529" s="209"/>
      <c r="G529" s="209"/>
      <c r="H529" s="7"/>
    </row>
    <row r="530" spans="1:8" ht="20.5" x14ac:dyDescent="0.35">
      <c r="A530" s="11"/>
      <c r="B530" s="209"/>
      <c r="C530" s="209"/>
      <c r="D530" s="209"/>
      <c r="E530" s="209"/>
      <c r="F530" s="209"/>
      <c r="G530" s="209"/>
      <c r="H530" s="7"/>
    </row>
    <row r="531" spans="1:8" ht="20.5" x14ac:dyDescent="0.35">
      <c r="A531" s="11"/>
      <c r="B531" s="209"/>
      <c r="C531" s="209"/>
      <c r="D531" s="209"/>
      <c r="E531" s="209"/>
      <c r="F531" s="209"/>
      <c r="G531" s="209"/>
      <c r="H531" s="7"/>
    </row>
    <row r="532" spans="1:8" ht="20.5" x14ac:dyDescent="0.35">
      <c r="A532" s="11"/>
      <c r="B532" s="209"/>
      <c r="C532" s="209"/>
      <c r="D532" s="209"/>
      <c r="E532" s="209"/>
      <c r="F532" s="209"/>
      <c r="G532" s="209"/>
      <c r="H532" s="7"/>
    </row>
    <row r="533" spans="1:8" ht="20.5" x14ac:dyDescent="0.35">
      <c r="A533" s="11"/>
      <c r="B533" s="209"/>
      <c r="C533" s="209"/>
      <c r="D533" s="209"/>
      <c r="E533" s="209"/>
      <c r="F533" s="209"/>
      <c r="G533" s="209"/>
      <c r="H533" s="7"/>
    </row>
    <row r="534" spans="1:8" ht="20.5" x14ac:dyDescent="0.35">
      <c r="A534" s="11"/>
      <c r="B534" s="209"/>
      <c r="C534" s="209"/>
      <c r="D534" s="209"/>
      <c r="E534" s="209"/>
      <c r="F534" s="209"/>
      <c r="G534" s="209"/>
      <c r="H534" s="7"/>
    </row>
    <row r="535" spans="1:8" ht="20.5" x14ac:dyDescent="0.35">
      <c r="A535" s="11"/>
      <c r="B535" s="209"/>
      <c r="C535" s="209"/>
      <c r="D535" s="209"/>
      <c r="E535" s="209"/>
      <c r="F535" s="209"/>
      <c r="G535" s="209"/>
      <c r="H535" s="7"/>
    </row>
    <row r="536" spans="1:8" ht="20.5" x14ac:dyDescent="0.35">
      <c r="A536" s="11"/>
      <c r="B536" s="209"/>
      <c r="C536" s="209"/>
      <c r="D536" s="209"/>
      <c r="E536" s="209"/>
      <c r="F536" s="209"/>
      <c r="G536" s="209"/>
      <c r="H536" s="7"/>
    </row>
    <row r="537" spans="1:8" ht="20.5" x14ac:dyDescent="0.35">
      <c r="A537" s="11"/>
      <c r="B537" s="209"/>
      <c r="C537" s="209"/>
      <c r="D537" s="209"/>
      <c r="E537" s="209"/>
      <c r="F537" s="209"/>
      <c r="G537" s="209"/>
      <c r="H537" s="7"/>
    </row>
    <row r="538" spans="1:8" ht="20.5" x14ac:dyDescent="0.35">
      <c r="A538" s="12"/>
      <c r="B538" s="13"/>
      <c r="C538" s="13"/>
      <c r="D538" s="13"/>
      <c r="E538" s="13"/>
      <c r="F538" s="13"/>
      <c r="G538" s="13"/>
      <c r="H538" s="8"/>
    </row>
    <row r="539" spans="1:8" ht="20.5" x14ac:dyDescent="0.35">
      <c r="A539" s="127" t="s">
        <v>166</v>
      </c>
      <c r="B539" s="127"/>
      <c r="C539" s="127"/>
      <c r="D539" s="127"/>
      <c r="E539" s="127"/>
      <c r="F539" s="127"/>
      <c r="G539" s="127"/>
      <c r="H539" s="127"/>
    </row>
    <row r="540" spans="1:8" ht="20.5" x14ac:dyDescent="0.35">
      <c r="A540" s="9"/>
      <c r="B540" s="10"/>
      <c r="C540" s="10"/>
      <c r="D540" s="10"/>
      <c r="E540" s="10"/>
      <c r="F540" s="10"/>
      <c r="G540" s="10"/>
      <c r="H540" s="6"/>
    </row>
    <row r="541" spans="1:8" ht="20.5" x14ac:dyDescent="0.35">
      <c r="A541" s="11"/>
      <c r="B541" s="209"/>
      <c r="C541" s="209"/>
      <c r="D541" s="209"/>
      <c r="E541" s="209"/>
      <c r="F541" s="209"/>
      <c r="G541" s="209"/>
      <c r="H541" s="7"/>
    </row>
    <row r="542" spans="1:8" ht="20.5" x14ac:dyDescent="0.35">
      <c r="A542" s="11"/>
      <c r="B542" s="209"/>
      <c r="C542" s="209"/>
      <c r="D542" s="209"/>
      <c r="E542" s="209"/>
      <c r="F542" s="209"/>
      <c r="G542" s="209"/>
      <c r="H542" s="7"/>
    </row>
    <row r="543" spans="1:8" ht="20.5" x14ac:dyDescent="0.35">
      <c r="A543" s="11"/>
      <c r="B543" s="209"/>
      <c r="C543" s="209"/>
      <c r="D543" s="209"/>
      <c r="E543" s="209"/>
      <c r="F543" s="209"/>
      <c r="G543" s="209"/>
      <c r="H543" s="7"/>
    </row>
    <row r="544" spans="1:8" ht="20.5" x14ac:dyDescent="0.35">
      <c r="A544" s="11"/>
      <c r="B544" s="209"/>
      <c r="C544" s="209"/>
      <c r="D544" s="209"/>
      <c r="E544" s="209"/>
      <c r="F544" s="209"/>
      <c r="G544" s="209"/>
      <c r="H544" s="7"/>
    </row>
    <row r="545" spans="1:8" ht="20.5" x14ac:dyDescent="0.35">
      <c r="A545" s="11"/>
      <c r="B545" s="209"/>
      <c r="C545" s="209"/>
      <c r="D545" s="209"/>
      <c r="E545" s="209"/>
      <c r="F545" s="209"/>
      <c r="G545" s="209"/>
      <c r="H545" s="7"/>
    </row>
    <row r="546" spans="1:8" ht="20.5" x14ac:dyDescent="0.35">
      <c r="A546" s="11"/>
      <c r="B546" s="209"/>
      <c r="C546" s="209"/>
      <c r="D546" s="209"/>
      <c r="E546" s="209"/>
      <c r="F546" s="209"/>
      <c r="G546" s="209"/>
      <c r="H546" s="7"/>
    </row>
    <row r="547" spans="1:8" ht="20.5" x14ac:dyDescent="0.35">
      <c r="A547" s="11"/>
      <c r="B547" s="209"/>
      <c r="C547" s="209"/>
      <c r="D547" s="209"/>
      <c r="E547" s="209"/>
      <c r="F547" s="209"/>
      <c r="G547" s="209"/>
      <c r="H547" s="7"/>
    </row>
    <row r="548" spans="1:8" ht="20.5" x14ac:dyDescent="0.35">
      <c r="A548" s="11"/>
      <c r="B548" s="209"/>
      <c r="C548" s="209"/>
      <c r="D548" s="209"/>
      <c r="E548" s="209"/>
      <c r="F548" s="209"/>
      <c r="G548" s="209"/>
      <c r="H548" s="7"/>
    </row>
    <row r="549" spans="1:8" ht="20.5" x14ac:dyDescent="0.35">
      <c r="A549" s="11"/>
      <c r="B549" s="209"/>
      <c r="C549" s="209"/>
      <c r="D549" s="209"/>
      <c r="E549" s="209"/>
      <c r="F549" s="209"/>
      <c r="G549" s="209"/>
      <c r="H549" s="7"/>
    </row>
    <row r="550" spans="1:8" ht="20.5" x14ac:dyDescent="0.35">
      <c r="A550" s="11"/>
      <c r="B550" s="209"/>
      <c r="C550" s="209"/>
      <c r="D550" s="209"/>
      <c r="E550" s="209"/>
      <c r="F550" s="209"/>
      <c r="G550" s="209"/>
      <c r="H550" s="7"/>
    </row>
    <row r="551" spans="1:8" ht="20.5" x14ac:dyDescent="0.35">
      <c r="A551" s="11"/>
      <c r="B551" s="209"/>
      <c r="C551" s="209"/>
      <c r="D551" s="209"/>
      <c r="E551" s="209"/>
      <c r="F551" s="209"/>
      <c r="G551" s="209"/>
      <c r="H551" s="7"/>
    </row>
    <row r="552" spans="1:8" ht="20.5" x14ac:dyDescent="0.35">
      <c r="A552" s="11"/>
      <c r="B552" s="209"/>
      <c r="C552" s="209"/>
      <c r="D552" s="209"/>
      <c r="E552" s="209"/>
      <c r="F552" s="209"/>
      <c r="G552" s="209"/>
      <c r="H552" s="7"/>
    </row>
    <row r="553" spans="1:8" ht="20.5" x14ac:dyDescent="0.35">
      <c r="A553" s="11"/>
      <c r="B553" s="209"/>
      <c r="C553" s="209"/>
      <c r="D553" s="209"/>
      <c r="E553" s="209"/>
      <c r="F553" s="209"/>
      <c r="G553" s="209"/>
      <c r="H553" s="7"/>
    </row>
    <row r="554" spans="1:8" ht="20.5" x14ac:dyDescent="0.35">
      <c r="A554" s="11"/>
      <c r="B554" s="209"/>
      <c r="C554" s="209"/>
      <c r="D554" s="209"/>
      <c r="E554" s="209"/>
      <c r="F554" s="209"/>
      <c r="G554" s="209"/>
      <c r="H554" s="7"/>
    </row>
    <row r="555" spans="1:8" ht="20.5" x14ac:dyDescent="0.35">
      <c r="A555" s="11"/>
      <c r="B555" s="209"/>
      <c r="C555" s="209"/>
      <c r="D555" s="209"/>
      <c r="E555" s="209"/>
      <c r="F555" s="209"/>
      <c r="G555" s="209"/>
      <c r="H555" s="7"/>
    </row>
    <row r="556" spans="1:8" ht="20.5" x14ac:dyDescent="0.35">
      <c r="A556" s="11"/>
      <c r="B556" s="209"/>
      <c r="C556" s="209"/>
      <c r="D556" s="209"/>
      <c r="E556" s="209"/>
      <c r="F556" s="209"/>
      <c r="G556" s="209"/>
      <c r="H556" s="7"/>
    </row>
    <row r="557" spans="1:8" ht="20.5" x14ac:dyDescent="0.35">
      <c r="A557" s="11"/>
      <c r="B557" s="209"/>
      <c r="C557" s="209"/>
      <c r="D557" s="209"/>
      <c r="E557" s="209"/>
      <c r="F557" s="209"/>
      <c r="G557" s="209"/>
      <c r="H557" s="7"/>
    </row>
    <row r="558" spans="1:8" ht="20.5" x14ac:dyDescent="0.35">
      <c r="A558" s="11"/>
      <c r="B558" s="209"/>
      <c r="C558" s="209"/>
      <c r="D558" s="209"/>
      <c r="E558" s="209"/>
      <c r="F558" s="209"/>
      <c r="G558" s="209"/>
      <c r="H558" s="7"/>
    </row>
    <row r="559" spans="1:8" ht="20.5" x14ac:dyDescent="0.35">
      <c r="A559" s="11"/>
      <c r="B559" s="209"/>
      <c r="C559" s="209"/>
      <c r="D559" s="209"/>
      <c r="E559" s="209"/>
      <c r="F559" s="209"/>
      <c r="G559" s="209"/>
      <c r="H559" s="7"/>
    </row>
    <row r="560" spans="1:8" ht="20.5" x14ac:dyDescent="0.35">
      <c r="A560" s="11"/>
      <c r="B560" s="209"/>
      <c r="C560" s="209"/>
      <c r="D560" s="209"/>
      <c r="E560" s="209"/>
      <c r="F560" s="209"/>
      <c r="G560" s="209"/>
      <c r="H560" s="7"/>
    </row>
    <row r="561" spans="1:8" ht="20.5" x14ac:dyDescent="0.35">
      <c r="A561" s="11"/>
      <c r="B561" s="209"/>
      <c r="C561" s="209"/>
      <c r="D561" s="209"/>
      <c r="E561" s="209"/>
      <c r="F561" s="209"/>
      <c r="G561" s="209"/>
      <c r="H561" s="7"/>
    </row>
    <row r="562" spans="1:8" ht="20.5" x14ac:dyDescent="0.35">
      <c r="A562" s="11"/>
      <c r="B562" s="209"/>
      <c r="C562" s="209"/>
      <c r="D562" s="209"/>
      <c r="E562" s="209"/>
      <c r="F562" s="209"/>
      <c r="G562" s="209"/>
      <c r="H562" s="7"/>
    </row>
    <row r="563" spans="1:8" ht="20.5" x14ac:dyDescent="0.35">
      <c r="A563" s="11"/>
      <c r="B563" s="209"/>
      <c r="C563" s="209"/>
      <c r="D563" s="209"/>
      <c r="E563" s="209"/>
      <c r="F563" s="209"/>
      <c r="G563" s="209"/>
      <c r="H563" s="7"/>
    </row>
    <row r="564" spans="1:8" ht="20.5" x14ac:dyDescent="0.35">
      <c r="A564" s="11"/>
      <c r="B564" s="209"/>
      <c r="C564" s="209"/>
      <c r="D564" s="209"/>
      <c r="E564" s="209"/>
      <c r="F564" s="209"/>
      <c r="G564" s="209"/>
      <c r="H564" s="7"/>
    </row>
    <row r="565" spans="1:8" ht="20.5" x14ac:dyDescent="0.35">
      <c r="A565" s="11"/>
      <c r="B565" s="209"/>
      <c r="C565" s="209"/>
      <c r="D565" s="209"/>
      <c r="E565" s="209"/>
      <c r="F565" s="209"/>
      <c r="G565" s="209"/>
      <c r="H565" s="7"/>
    </row>
    <row r="566" spans="1:8" ht="20.5" x14ac:dyDescent="0.35">
      <c r="A566" s="11"/>
      <c r="B566" s="209"/>
      <c r="C566" s="209"/>
      <c r="D566" s="209"/>
      <c r="E566" s="209"/>
      <c r="F566" s="209"/>
      <c r="G566" s="209"/>
      <c r="H566" s="7"/>
    </row>
    <row r="567" spans="1:8" ht="20.5" x14ac:dyDescent="0.35">
      <c r="A567" s="11"/>
      <c r="B567" s="209"/>
      <c r="C567" s="209"/>
      <c r="D567" s="209"/>
      <c r="E567" s="209"/>
      <c r="F567" s="209"/>
      <c r="G567" s="209"/>
      <c r="H567" s="7"/>
    </row>
    <row r="568" spans="1:8" ht="20.5" x14ac:dyDescent="0.35">
      <c r="A568" s="11"/>
      <c r="B568" s="209"/>
      <c r="C568" s="209"/>
      <c r="D568" s="209"/>
      <c r="E568" s="209"/>
      <c r="F568" s="209"/>
      <c r="G568" s="209"/>
      <c r="H568" s="7"/>
    </row>
    <row r="569" spans="1:8" ht="20.5" x14ac:dyDescent="0.35">
      <c r="A569" s="11"/>
      <c r="B569" s="209"/>
      <c r="C569" s="209"/>
      <c r="D569" s="209"/>
      <c r="E569" s="209"/>
      <c r="F569" s="209"/>
      <c r="G569" s="209"/>
      <c r="H569" s="7"/>
    </row>
    <row r="570" spans="1:8" ht="20.5" x14ac:dyDescent="0.35">
      <c r="A570" s="11"/>
      <c r="B570" s="209"/>
      <c r="C570" s="209"/>
      <c r="D570" s="209"/>
      <c r="E570" s="209"/>
      <c r="F570" s="209"/>
      <c r="G570" s="209"/>
      <c r="H570" s="7"/>
    </row>
    <row r="571" spans="1:8" ht="20.5" x14ac:dyDescent="0.35">
      <c r="A571" s="11"/>
      <c r="B571" s="209"/>
      <c r="C571" s="209"/>
      <c r="D571" s="209"/>
      <c r="E571" s="209"/>
      <c r="F571" s="209"/>
      <c r="G571" s="209"/>
      <c r="H571" s="7"/>
    </row>
    <row r="572" spans="1:8" ht="20.5" x14ac:dyDescent="0.35">
      <c r="A572" s="11"/>
      <c r="B572" s="209"/>
      <c r="C572" s="209"/>
      <c r="D572" s="209"/>
      <c r="E572" s="209"/>
      <c r="F572" s="209"/>
      <c r="G572" s="209"/>
      <c r="H572" s="7"/>
    </row>
    <row r="573" spans="1:8" ht="20.5" x14ac:dyDescent="0.35">
      <c r="A573" s="11"/>
      <c r="B573" s="209"/>
      <c r="C573" s="209"/>
      <c r="D573" s="209"/>
      <c r="E573" s="209"/>
      <c r="F573" s="209"/>
      <c r="G573" s="209"/>
      <c r="H573" s="7"/>
    </row>
    <row r="574" spans="1:8" ht="20.5" x14ac:dyDescent="0.35">
      <c r="A574" s="11"/>
      <c r="B574" s="209"/>
      <c r="C574" s="209"/>
      <c r="D574" s="209"/>
      <c r="E574" s="209"/>
      <c r="F574" s="209"/>
      <c r="G574" s="209"/>
      <c r="H574" s="7"/>
    </row>
    <row r="575" spans="1:8" ht="20.5" x14ac:dyDescent="0.35">
      <c r="A575" s="11"/>
      <c r="B575" s="209"/>
      <c r="C575" s="209"/>
      <c r="D575" s="209"/>
      <c r="E575" s="209"/>
      <c r="F575" s="209"/>
      <c r="G575" s="209"/>
      <c r="H575" s="7"/>
    </row>
    <row r="576" spans="1:8" ht="20.5" x14ac:dyDescent="0.35">
      <c r="A576" s="11"/>
      <c r="B576" s="209"/>
      <c r="C576" s="209"/>
      <c r="D576" s="209"/>
      <c r="E576" s="209"/>
      <c r="F576" s="209"/>
      <c r="G576" s="209"/>
      <c r="H576" s="7"/>
    </row>
    <row r="577" spans="1:8" ht="20.5" x14ac:dyDescent="0.35">
      <c r="A577" s="11"/>
      <c r="B577" s="209"/>
      <c r="C577" s="209"/>
      <c r="D577" s="209"/>
      <c r="E577" s="209"/>
      <c r="F577" s="209"/>
      <c r="G577" s="209"/>
      <c r="H577" s="7"/>
    </row>
    <row r="578" spans="1:8" ht="20.5" x14ac:dyDescent="0.35">
      <c r="A578" s="11"/>
      <c r="B578" s="209"/>
      <c r="C578" s="209"/>
      <c r="D578" s="209"/>
      <c r="E578" s="209"/>
      <c r="F578" s="209"/>
      <c r="G578" s="209"/>
      <c r="H578" s="7"/>
    </row>
    <row r="579" spans="1:8" ht="20.5" x14ac:dyDescent="0.35">
      <c r="A579" s="11"/>
      <c r="B579" s="209"/>
      <c r="C579" s="209"/>
      <c r="D579" s="209"/>
      <c r="E579" s="209"/>
      <c r="F579" s="209"/>
      <c r="G579" s="209"/>
      <c r="H579" s="7"/>
    </row>
    <row r="580" spans="1:8" ht="20.5" x14ac:dyDescent="0.35">
      <c r="A580" s="12"/>
      <c r="B580" s="13"/>
      <c r="C580" s="13"/>
      <c r="D580" s="13"/>
      <c r="E580" s="13"/>
      <c r="F580" s="13"/>
      <c r="G580" s="13"/>
      <c r="H580" s="8"/>
    </row>
    <row r="581" spans="1:8" ht="20.5" x14ac:dyDescent="0.35">
      <c r="A581" s="135" t="s">
        <v>77</v>
      </c>
      <c r="B581" s="136"/>
      <c r="C581" s="136"/>
      <c r="D581" s="136"/>
      <c r="E581" s="136"/>
      <c r="F581" s="136"/>
      <c r="G581" s="136"/>
      <c r="H581" s="137"/>
    </row>
    <row r="582" spans="1:8" ht="20.5" x14ac:dyDescent="0.35">
      <c r="A582" s="9"/>
      <c r="B582" s="10"/>
      <c r="C582" s="10"/>
      <c r="D582" s="10"/>
      <c r="E582" s="10"/>
      <c r="F582" s="10"/>
      <c r="G582" s="10"/>
      <c r="H582" s="6"/>
    </row>
    <row r="583" spans="1:8" ht="20.5" x14ac:dyDescent="0.35">
      <c r="A583" s="11"/>
      <c r="B583" s="209"/>
      <c r="C583" s="209"/>
      <c r="D583" s="209"/>
      <c r="E583" s="209"/>
      <c r="F583" s="209"/>
      <c r="G583" s="209"/>
      <c r="H583" s="7"/>
    </row>
    <row r="584" spans="1:8" ht="20.5" x14ac:dyDescent="0.35">
      <c r="A584" s="11"/>
      <c r="B584" s="209"/>
      <c r="C584" s="209"/>
      <c r="D584" s="209"/>
      <c r="E584" s="209"/>
      <c r="F584" s="209"/>
      <c r="G584" s="209"/>
      <c r="H584" s="7"/>
    </row>
    <row r="585" spans="1:8" ht="20.5" x14ac:dyDescent="0.35">
      <c r="A585" s="11"/>
      <c r="B585" s="209"/>
      <c r="C585" s="209"/>
      <c r="D585" s="209"/>
      <c r="E585" s="209"/>
      <c r="F585" s="209"/>
      <c r="G585" s="209"/>
      <c r="H585" s="7"/>
    </row>
    <row r="586" spans="1:8" ht="20.5" x14ac:dyDescent="0.35">
      <c r="A586" s="11"/>
      <c r="B586" s="209"/>
      <c r="C586" s="209"/>
      <c r="D586" s="209"/>
      <c r="E586" s="209"/>
      <c r="F586" s="209"/>
      <c r="G586" s="209"/>
      <c r="H586" s="7"/>
    </row>
    <row r="587" spans="1:8" ht="20.5" x14ac:dyDescent="0.35">
      <c r="A587" s="11"/>
      <c r="B587" s="209"/>
      <c r="C587" s="209"/>
      <c r="D587" s="209"/>
      <c r="E587" s="209"/>
      <c r="F587" s="209"/>
      <c r="G587" s="209"/>
      <c r="H587" s="7"/>
    </row>
    <row r="588" spans="1:8" ht="20.5" x14ac:dyDescent="0.35">
      <c r="A588" s="11"/>
      <c r="B588" s="209"/>
      <c r="C588" s="209"/>
      <c r="D588" s="209"/>
      <c r="E588" s="209"/>
      <c r="F588" s="209"/>
      <c r="G588" s="209"/>
      <c r="H588" s="7"/>
    </row>
    <row r="589" spans="1:8" ht="20.5" x14ac:dyDescent="0.35">
      <c r="A589" s="11"/>
      <c r="B589" s="209"/>
      <c r="C589" s="209"/>
      <c r="D589" s="209"/>
      <c r="E589" s="209"/>
      <c r="F589" s="209"/>
      <c r="G589" s="209"/>
      <c r="H589" s="7"/>
    </row>
    <row r="590" spans="1:8" ht="20.5" x14ac:dyDescent="0.35">
      <c r="A590" s="11"/>
      <c r="B590" s="209"/>
      <c r="C590" s="209"/>
      <c r="D590" s="209"/>
      <c r="E590" s="209"/>
      <c r="F590" s="209"/>
      <c r="G590" s="209"/>
      <c r="H590" s="7"/>
    </row>
    <row r="591" spans="1:8" ht="20.5" x14ac:dyDescent="0.35">
      <c r="A591" s="11"/>
      <c r="B591" s="209"/>
      <c r="C591" s="209"/>
      <c r="D591" s="209"/>
      <c r="E591" s="209"/>
      <c r="F591" s="209"/>
      <c r="G591" s="209"/>
      <c r="H591" s="7"/>
    </row>
    <row r="592" spans="1:8" ht="20.5" x14ac:dyDescent="0.35">
      <c r="A592" s="11"/>
      <c r="B592" s="209"/>
      <c r="C592" s="209"/>
      <c r="D592" s="209"/>
      <c r="E592" s="209"/>
      <c r="F592" s="209"/>
      <c r="G592" s="209"/>
      <c r="H592" s="7"/>
    </row>
    <row r="593" spans="1:8" ht="20.5" x14ac:dyDescent="0.35">
      <c r="A593" s="11"/>
      <c r="B593" s="209"/>
      <c r="C593" s="209"/>
      <c r="D593" s="209"/>
      <c r="E593" s="209"/>
      <c r="F593" s="209"/>
      <c r="G593" s="209"/>
      <c r="H593" s="7"/>
    </row>
    <row r="594" spans="1:8" ht="20.5" x14ac:dyDescent="0.35">
      <c r="A594" s="11"/>
      <c r="B594" s="209"/>
      <c r="C594" s="209"/>
      <c r="D594" s="209"/>
      <c r="E594" s="209"/>
      <c r="F594" s="209"/>
      <c r="G594" s="209"/>
      <c r="H594" s="7"/>
    </row>
    <row r="595" spans="1:8" ht="20.5" x14ac:dyDescent="0.35">
      <c r="A595" s="11"/>
      <c r="B595" s="209"/>
      <c r="C595" s="209"/>
      <c r="D595" s="209"/>
      <c r="E595" s="209"/>
      <c r="F595" s="209"/>
      <c r="G595" s="209"/>
      <c r="H595" s="7"/>
    </row>
    <row r="596" spans="1:8" ht="20.5" x14ac:dyDescent="0.35">
      <c r="A596" s="11"/>
      <c r="B596" s="209"/>
      <c r="C596" s="209"/>
      <c r="D596" s="209"/>
      <c r="E596" s="209"/>
      <c r="F596" s="209"/>
      <c r="G596" s="209"/>
      <c r="H596" s="7"/>
    </row>
    <row r="597" spans="1:8" ht="20.5" x14ac:dyDescent="0.35">
      <c r="A597" s="11"/>
      <c r="B597" s="209"/>
      <c r="C597" s="209"/>
      <c r="D597" s="209"/>
      <c r="E597" s="209"/>
      <c r="F597" s="209"/>
      <c r="G597" s="209"/>
      <c r="H597" s="7"/>
    </row>
    <row r="598" spans="1:8" ht="20.5" x14ac:dyDescent="0.35">
      <c r="A598" s="11"/>
      <c r="B598" s="209"/>
      <c r="C598" s="209"/>
      <c r="D598" s="209"/>
      <c r="E598" s="209"/>
      <c r="F598" s="209"/>
      <c r="G598" s="209"/>
      <c r="H598" s="7"/>
    </row>
    <row r="599" spans="1:8" ht="20.5" x14ac:dyDescent="0.35">
      <c r="A599" s="11"/>
      <c r="B599" s="209"/>
      <c r="C599" s="209"/>
      <c r="D599" s="209"/>
      <c r="E599" s="209"/>
      <c r="F599" s="209"/>
      <c r="G599" s="209"/>
      <c r="H599" s="7"/>
    </row>
    <row r="600" spans="1:8" ht="20.5" x14ac:dyDescent="0.35">
      <c r="A600" s="11"/>
      <c r="B600" s="209"/>
      <c r="C600" s="209"/>
      <c r="D600" s="209"/>
      <c r="E600" s="209"/>
      <c r="F600" s="209"/>
      <c r="G600" s="209"/>
      <c r="H600" s="7"/>
    </row>
    <row r="601" spans="1:8" ht="20.5" x14ac:dyDescent="0.35">
      <c r="A601" s="11"/>
      <c r="B601" s="209"/>
      <c r="C601" s="209"/>
      <c r="D601" s="209"/>
      <c r="E601" s="209"/>
      <c r="F601" s="209"/>
      <c r="G601" s="209"/>
      <c r="H601" s="7"/>
    </row>
    <row r="602" spans="1:8" ht="20.5" x14ac:dyDescent="0.35">
      <c r="A602" s="11"/>
      <c r="B602" s="209"/>
      <c r="C602" s="209"/>
      <c r="D602" s="209"/>
      <c r="E602" s="209"/>
      <c r="F602" s="209"/>
      <c r="G602" s="209"/>
      <c r="H602" s="7"/>
    </row>
    <row r="603" spans="1:8" ht="20.5" x14ac:dyDescent="0.35">
      <c r="A603" s="11"/>
      <c r="B603" s="209"/>
      <c r="C603" s="209"/>
      <c r="D603" s="209"/>
      <c r="E603" s="209"/>
      <c r="F603" s="209"/>
      <c r="G603" s="209"/>
      <c r="H603" s="7"/>
    </row>
    <row r="604" spans="1:8" ht="20.5" x14ac:dyDescent="0.35">
      <c r="A604" s="11"/>
      <c r="B604" s="209"/>
      <c r="C604" s="209"/>
      <c r="D604" s="209"/>
      <c r="E604" s="209"/>
      <c r="F604" s="209"/>
      <c r="G604" s="209"/>
      <c r="H604" s="7"/>
    </row>
    <row r="605" spans="1:8" ht="20.5" x14ac:dyDescent="0.35">
      <c r="A605" s="11"/>
      <c r="B605" s="209"/>
      <c r="C605" s="209"/>
      <c r="D605" s="209"/>
      <c r="E605" s="209"/>
      <c r="F605" s="209"/>
      <c r="G605" s="209"/>
      <c r="H605" s="7"/>
    </row>
    <row r="606" spans="1:8" ht="20.5" x14ac:dyDescent="0.35">
      <c r="A606" s="11"/>
      <c r="B606" s="209"/>
      <c r="C606" s="209"/>
      <c r="D606" s="209"/>
      <c r="E606" s="209"/>
      <c r="F606" s="209"/>
      <c r="G606" s="209"/>
      <c r="H606" s="7"/>
    </row>
    <row r="607" spans="1:8" ht="20.5" x14ac:dyDescent="0.35">
      <c r="A607" s="11"/>
      <c r="B607" s="209"/>
      <c r="C607" s="209"/>
      <c r="D607" s="209"/>
      <c r="E607" s="209"/>
      <c r="F607" s="209"/>
      <c r="G607" s="209"/>
      <c r="H607" s="7"/>
    </row>
    <row r="608" spans="1:8" ht="20.5" x14ac:dyDescent="0.35">
      <c r="A608" s="11"/>
      <c r="B608" s="209"/>
      <c r="C608" s="209"/>
      <c r="D608" s="209"/>
      <c r="E608" s="209"/>
      <c r="F608" s="209"/>
      <c r="G608" s="209"/>
      <c r="H608" s="7"/>
    </row>
    <row r="609" spans="1:8" ht="20.5" x14ac:dyDescent="0.35">
      <c r="A609" s="11"/>
      <c r="B609" s="209"/>
      <c r="C609" s="209"/>
      <c r="D609" s="209"/>
      <c r="E609" s="209"/>
      <c r="F609" s="209"/>
      <c r="G609" s="209"/>
      <c r="H609" s="7"/>
    </row>
    <row r="610" spans="1:8" ht="20.5" x14ac:dyDescent="0.35">
      <c r="A610" s="127" t="s">
        <v>24</v>
      </c>
      <c r="B610" s="127"/>
      <c r="C610" s="127"/>
      <c r="D610" s="127"/>
      <c r="E610" s="127"/>
      <c r="F610" s="127"/>
      <c r="G610" s="127"/>
      <c r="H610" s="127"/>
    </row>
    <row r="611" spans="1:8" ht="20.5" x14ac:dyDescent="0.35">
      <c r="A611" s="146" t="s">
        <v>78</v>
      </c>
      <c r="B611" s="147"/>
      <c r="C611" s="147"/>
      <c r="D611" s="147"/>
      <c r="E611" s="147"/>
      <c r="F611" s="147"/>
      <c r="G611" s="147"/>
      <c r="H611" s="148"/>
    </row>
    <row r="612" spans="1:8" ht="20.5" x14ac:dyDescent="0.35">
      <c r="A612" s="149" t="s">
        <v>79</v>
      </c>
      <c r="B612" s="210"/>
      <c r="C612" s="210"/>
      <c r="D612" s="210"/>
      <c r="E612" s="210"/>
      <c r="F612" s="210"/>
      <c r="G612" s="210"/>
      <c r="H612" s="150"/>
    </row>
    <row r="613" spans="1:8" ht="45" customHeight="1" x14ac:dyDescent="0.35">
      <c r="A613" s="149" t="s">
        <v>80</v>
      </c>
      <c r="B613" s="210"/>
      <c r="C613" s="210"/>
      <c r="D613" s="210"/>
      <c r="E613" s="210"/>
      <c r="F613" s="210"/>
      <c r="G613" s="210"/>
      <c r="H613" s="150"/>
    </row>
    <row r="614" spans="1:8" ht="42.75" customHeight="1" x14ac:dyDescent="0.35">
      <c r="A614" s="149" t="s">
        <v>81</v>
      </c>
      <c r="B614" s="210"/>
      <c r="C614" s="210"/>
      <c r="D614" s="210"/>
      <c r="E614" s="210"/>
      <c r="F614" s="210"/>
      <c r="G614" s="210"/>
      <c r="H614" s="150"/>
    </row>
    <row r="615" spans="1:8" ht="20.5" x14ac:dyDescent="0.35">
      <c r="A615" s="149" t="s">
        <v>82</v>
      </c>
      <c r="B615" s="210"/>
      <c r="C615" s="210"/>
      <c r="D615" s="210"/>
      <c r="E615" s="210"/>
      <c r="F615" s="210"/>
      <c r="G615" s="210"/>
      <c r="H615" s="150"/>
    </row>
    <row r="616" spans="1:8" ht="20.5" x14ac:dyDescent="0.35">
      <c r="A616" s="149" t="s">
        <v>83</v>
      </c>
      <c r="B616" s="210"/>
      <c r="C616" s="210"/>
      <c r="D616" s="210"/>
      <c r="E616" s="210"/>
      <c r="F616" s="210"/>
      <c r="G616" s="210"/>
      <c r="H616" s="150"/>
    </row>
    <row r="617" spans="1:8" ht="45" customHeight="1" x14ac:dyDescent="0.35">
      <c r="A617" s="149" t="s">
        <v>84</v>
      </c>
      <c r="B617" s="210"/>
      <c r="C617" s="210"/>
      <c r="D617" s="210"/>
      <c r="E617" s="210"/>
      <c r="F617" s="210"/>
      <c r="G617" s="210"/>
      <c r="H617" s="150"/>
    </row>
    <row r="618" spans="1:8" ht="45" customHeight="1" x14ac:dyDescent="0.35">
      <c r="A618" s="149" t="s">
        <v>85</v>
      </c>
      <c r="B618" s="210"/>
      <c r="C618" s="210"/>
      <c r="D618" s="210"/>
      <c r="E618" s="210"/>
      <c r="F618" s="210"/>
      <c r="G618" s="210"/>
      <c r="H618" s="150"/>
    </row>
    <row r="619" spans="1:8" ht="20.5" x14ac:dyDescent="0.35">
      <c r="A619" s="151" t="s">
        <v>86</v>
      </c>
      <c r="B619" s="152"/>
      <c r="C619" s="152"/>
      <c r="D619" s="152"/>
      <c r="E619" s="152"/>
      <c r="F619" s="152"/>
      <c r="G619" s="152"/>
      <c r="H619" s="153"/>
    </row>
    <row r="620" spans="1:8" ht="57" customHeight="1" x14ac:dyDescent="0.35">
      <c r="A620" s="155" t="s">
        <v>30</v>
      </c>
      <c r="B620" s="156"/>
      <c r="C620" s="157" t="s">
        <v>311</v>
      </c>
      <c r="D620" s="158"/>
      <c r="E620" s="155" t="s">
        <v>9</v>
      </c>
      <c r="F620" s="156"/>
      <c r="G620" s="144"/>
      <c r="H620" s="144"/>
    </row>
  </sheetData>
  <mergeCells count="704">
    <mergeCell ref="B492:H492"/>
    <mergeCell ref="B491:H491"/>
    <mergeCell ref="A433:B433"/>
    <mergeCell ref="A434:B434"/>
    <mergeCell ref="A435:B435"/>
    <mergeCell ref="A436:B436"/>
    <mergeCell ref="C436:H436"/>
    <mergeCell ref="A437:B437"/>
    <mergeCell ref="A129:B129"/>
    <mergeCell ref="C129:D129"/>
    <mergeCell ref="E129:F129"/>
    <mergeCell ref="G129:H129"/>
    <mergeCell ref="A130:B130"/>
    <mergeCell ref="C130:D130"/>
    <mergeCell ref="E130:F130"/>
    <mergeCell ref="G130:H130"/>
    <mergeCell ref="A424:B424"/>
    <mergeCell ref="A425:B425"/>
    <mergeCell ref="A426:B426"/>
    <mergeCell ref="A427:H427"/>
    <mergeCell ref="A428:B428"/>
    <mergeCell ref="A429:B429"/>
    <mergeCell ref="A430:B430"/>
    <mergeCell ref="A431:B431"/>
    <mergeCell ref="A432:B432"/>
    <mergeCell ref="A404:H404"/>
    <mergeCell ref="A416:H416"/>
    <mergeCell ref="A417:B417"/>
    <mergeCell ref="A418:B418"/>
    <mergeCell ref="A419:B419"/>
    <mergeCell ref="A420:B420"/>
    <mergeCell ref="A421:B421"/>
    <mergeCell ref="A422:B422"/>
    <mergeCell ref="A423:B423"/>
    <mergeCell ref="A396:B396"/>
    <mergeCell ref="A397:B397"/>
    <mergeCell ref="A398:B398"/>
    <mergeCell ref="A399:B399"/>
    <mergeCell ref="A400:B400"/>
    <mergeCell ref="A401:B401"/>
    <mergeCell ref="A402:B402"/>
    <mergeCell ref="A403:B403"/>
    <mergeCell ref="C402:H402"/>
    <mergeCell ref="A387:B387"/>
    <mergeCell ref="A388:B388"/>
    <mergeCell ref="A389:B389"/>
    <mergeCell ref="A390:B390"/>
    <mergeCell ref="A391:B391"/>
    <mergeCell ref="A392:B392"/>
    <mergeCell ref="A393:H393"/>
    <mergeCell ref="A394:B394"/>
    <mergeCell ref="A395:B395"/>
    <mergeCell ref="A378:B378"/>
    <mergeCell ref="A379:B379"/>
    <mergeCell ref="A380:B380"/>
    <mergeCell ref="A381:B381"/>
    <mergeCell ref="A382:H382"/>
    <mergeCell ref="A383:B383"/>
    <mergeCell ref="A384:B384"/>
    <mergeCell ref="A385:B385"/>
    <mergeCell ref="A386:B386"/>
    <mergeCell ref="A373:B373"/>
    <mergeCell ref="A374:B374"/>
    <mergeCell ref="A375:B375"/>
    <mergeCell ref="A376:B376"/>
    <mergeCell ref="A377:B377"/>
    <mergeCell ref="A360:H360"/>
    <mergeCell ref="A361:B361"/>
    <mergeCell ref="A362:B362"/>
    <mergeCell ref="A363:B363"/>
    <mergeCell ref="A364:B364"/>
    <mergeCell ref="A365:B365"/>
    <mergeCell ref="A366:B366"/>
    <mergeCell ref="A367:B367"/>
    <mergeCell ref="A368:B368"/>
    <mergeCell ref="A369:B369"/>
    <mergeCell ref="A370:B370"/>
    <mergeCell ref="A353:B353"/>
    <mergeCell ref="A354:B354"/>
    <mergeCell ref="A355:B355"/>
    <mergeCell ref="A356:B356"/>
    <mergeCell ref="A357:B357"/>
    <mergeCell ref="A358:B358"/>
    <mergeCell ref="A359:B359"/>
    <mergeCell ref="A371:H371"/>
    <mergeCell ref="A372:B372"/>
    <mergeCell ref="A344:B344"/>
    <mergeCell ref="A345:B345"/>
    <mergeCell ref="A346:H346"/>
    <mergeCell ref="A347:H347"/>
    <mergeCell ref="A348:H348"/>
    <mergeCell ref="A349:H349"/>
    <mergeCell ref="A350:B350"/>
    <mergeCell ref="A351:B351"/>
    <mergeCell ref="A352:B352"/>
    <mergeCell ref="A335:H335"/>
    <mergeCell ref="A336:B336"/>
    <mergeCell ref="A337:B337"/>
    <mergeCell ref="A338:B338"/>
    <mergeCell ref="A339:B339"/>
    <mergeCell ref="A340:B340"/>
    <mergeCell ref="A341:B341"/>
    <mergeCell ref="A342:B342"/>
    <mergeCell ref="A343:B343"/>
    <mergeCell ref="A330:B330"/>
    <mergeCell ref="A331:B331"/>
    <mergeCell ref="A332:B332"/>
    <mergeCell ref="A333:B333"/>
    <mergeCell ref="A334:B334"/>
    <mergeCell ref="A301:H301"/>
    <mergeCell ref="A302:B302"/>
    <mergeCell ref="A303:B303"/>
    <mergeCell ref="A304:B304"/>
    <mergeCell ref="A305:B305"/>
    <mergeCell ref="A306:B306"/>
    <mergeCell ref="A307:B307"/>
    <mergeCell ref="A308:B308"/>
    <mergeCell ref="A309:B309"/>
    <mergeCell ref="A310:B310"/>
    <mergeCell ref="A311:B311"/>
    <mergeCell ref="C310:H310"/>
    <mergeCell ref="A299:B299"/>
    <mergeCell ref="A300:B300"/>
    <mergeCell ref="A312:H312"/>
    <mergeCell ref="A324:H324"/>
    <mergeCell ref="A325:B325"/>
    <mergeCell ref="A326:B326"/>
    <mergeCell ref="A327:B327"/>
    <mergeCell ref="A328:B328"/>
    <mergeCell ref="A329:B329"/>
    <mergeCell ref="A290:H290"/>
    <mergeCell ref="A291:B291"/>
    <mergeCell ref="A292:B292"/>
    <mergeCell ref="A293:B293"/>
    <mergeCell ref="A294:B294"/>
    <mergeCell ref="A295:B295"/>
    <mergeCell ref="A296:B296"/>
    <mergeCell ref="A297:B297"/>
    <mergeCell ref="A298:B298"/>
    <mergeCell ref="A284:B284"/>
    <mergeCell ref="A285:B285"/>
    <mergeCell ref="A286:B286"/>
    <mergeCell ref="A287:B287"/>
    <mergeCell ref="A288:B288"/>
    <mergeCell ref="A289:B289"/>
    <mergeCell ref="C217:H217"/>
    <mergeCell ref="C288:H288"/>
    <mergeCell ref="A276:B276"/>
    <mergeCell ref="A277:B277"/>
    <mergeCell ref="A278:B278"/>
    <mergeCell ref="C269:H270"/>
    <mergeCell ref="C271:H272"/>
    <mergeCell ref="A279:H279"/>
    <mergeCell ref="A280:B280"/>
    <mergeCell ref="C280:H283"/>
    <mergeCell ref="A281:B281"/>
    <mergeCell ref="A282:B282"/>
    <mergeCell ref="A283:B283"/>
    <mergeCell ref="A268:H268"/>
    <mergeCell ref="A269:B269"/>
    <mergeCell ref="A270:B270"/>
    <mergeCell ref="A271:B271"/>
    <mergeCell ref="A272:B272"/>
    <mergeCell ref="A275:B275"/>
    <mergeCell ref="A260:B260"/>
    <mergeCell ref="A261:B261"/>
    <mergeCell ref="A262:B262"/>
    <mergeCell ref="A263:B263"/>
    <mergeCell ref="A264:B264"/>
    <mergeCell ref="A265:B265"/>
    <mergeCell ref="A266:B266"/>
    <mergeCell ref="A267:B267"/>
    <mergeCell ref="A240:B240"/>
    <mergeCell ref="A241:B241"/>
    <mergeCell ref="A242:B242"/>
    <mergeCell ref="A243:B243"/>
    <mergeCell ref="A244:B244"/>
    <mergeCell ref="A245:B245"/>
    <mergeCell ref="A246:H246"/>
    <mergeCell ref="A247:B247"/>
    <mergeCell ref="C247:H250"/>
    <mergeCell ref="A248:B248"/>
    <mergeCell ref="A249:B249"/>
    <mergeCell ref="A250:B250"/>
    <mergeCell ref="A198:B198"/>
    <mergeCell ref="A199:B199"/>
    <mergeCell ref="A221:H221"/>
    <mergeCell ref="A222:H222"/>
    <mergeCell ref="A223:H223"/>
    <mergeCell ref="A224:H224"/>
    <mergeCell ref="A225:B225"/>
    <mergeCell ref="A226:B226"/>
    <mergeCell ref="A227:B227"/>
    <mergeCell ref="A200:B200"/>
    <mergeCell ref="A201:B201"/>
    <mergeCell ref="A220:H220"/>
    <mergeCell ref="A216:B216"/>
    <mergeCell ref="A217:B217"/>
    <mergeCell ref="A218:B218"/>
    <mergeCell ref="A219:B219"/>
    <mergeCell ref="A211:H211"/>
    <mergeCell ref="A212:B212"/>
    <mergeCell ref="A213:B213"/>
    <mergeCell ref="A214:B214"/>
    <mergeCell ref="A215:B215"/>
    <mergeCell ref="A202:H202"/>
    <mergeCell ref="A203:B203"/>
    <mergeCell ref="A204:B204"/>
    <mergeCell ref="A180:B180"/>
    <mergeCell ref="A181:B181"/>
    <mergeCell ref="A182:B182"/>
    <mergeCell ref="A183:B183"/>
    <mergeCell ref="A193:H193"/>
    <mergeCell ref="A194:B194"/>
    <mergeCell ref="A195:B195"/>
    <mergeCell ref="A196:B196"/>
    <mergeCell ref="A197:B197"/>
    <mergeCell ref="A184:H184"/>
    <mergeCell ref="A185:B185"/>
    <mergeCell ref="A186:B186"/>
    <mergeCell ref="A187:B187"/>
    <mergeCell ref="A188:B188"/>
    <mergeCell ref="A189:B189"/>
    <mergeCell ref="A190:B190"/>
    <mergeCell ref="A191:B191"/>
    <mergeCell ref="A192:B192"/>
    <mergeCell ref="C185:H188"/>
    <mergeCell ref="C190:H190"/>
    <mergeCell ref="A171:B171"/>
    <mergeCell ref="A172:B172"/>
    <mergeCell ref="A173:B173"/>
    <mergeCell ref="A174:B174"/>
    <mergeCell ref="A175:H175"/>
    <mergeCell ref="A176:B176"/>
    <mergeCell ref="A177:B177"/>
    <mergeCell ref="A178:B178"/>
    <mergeCell ref="A179:B179"/>
    <mergeCell ref="C176:H179"/>
    <mergeCell ref="A145:B145"/>
    <mergeCell ref="A146:B146"/>
    <mergeCell ref="A147:B147"/>
    <mergeCell ref="A166:H166"/>
    <mergeCell ref="A167:B167"/>
    <mergeCell ref="A168:B168"/>
    <mergeCell ref="A169:B169"/>
    <mergeCell ref="A170:B170"/>
    <mergeCell ref="C167:H170"/>
    <mergeCell ref="A153:B153"/>
    <mergeCell ref="A154:B154"/>
    <mergeCell ref="A155:B155"/>
    <mergeCell ref="A156:B156"/>
    <mergeCell ref="A157:H157"/>
    <mergeCell ref="A158:B158"/>
    <mergeCell ref="C158:H161"/>
    <mergeCell ref="A159:B159"/>
    <mergeCell ref="A160:B160"/>
    <mergeCell ref="A161:B161"/>
    <mergeCell ref="A162:B162"/>
    <mergeCell ref="A163:B163"/>
    <mergeCell ref="A164:B164"/>
    <mergeCell ref="A165:B165"/>
    <mergeCell ref="A138:H138"/>
    <mergeCell ref="A136:H136"/>
    <mergeCell ref="A137:H137"/>
    <mergeCell ref="A139:H139"/>
    <mergeCell ref="A140:B140"/>
    <mergeCell ref="A141:B141"/>
    <mergeCell ref="A142:B142"/>
    <mergeCell ref="A143:B143"/>
    <mergeCell ref="A144:B144"/>
    <mergeCell ref="C140:H143"/>
    <mergeCell ref="A114:B114"/>
    <mergeCell ref="C114:D114"/>
    <mergeCell ref="C115:D115"/>
    <mergeCell ref="C116:D116"/>
    <mergeCell ref="E116:F116"/>
    <mergeCell ref="A118:F118"/>
    <mergeCell ref="A119:F119"/>
    <mergeCell ref="A120:F120"/>
    <mergeCell ref="C124:D124"/>
    <mergeCell ref="A115:B115"/>
    <mergeCell ref="A99:B99"/>
    <mergeCell ref="E99:F99"/>
    <mergeCell ref="A100:B100"/>
    <mergeCell ref="E100:F111"/>
    <mergeCell ref="G100:H111"/>
    <mergeCell ref="A101:B101"/>
    <mergeCell ref="A102:B102"/>
    <mergeCell ref="A103:B103"/>
    <mergeCell ref="A104:B104"/>
    <mergeCell ref="A105:B105"/>
    <mergeCell ref="A106:B106"/>
    <mergeCell ref="A107:B107"/>
    <mergeCell ref="A108:B108"/>
    <mergeCell ref="A109:B109"/>
    <mergeCell ref="A110:B110"/>
    <mergeCell ref="A111:B111"/>
    <mergeCell ref="G48:H48"/>
    <mergeCell ref="A49:B49"/>
    <mergeCell ref="D49:F49"/>
    <mergeCell ref="G49:H49"/>
    <mergeCell ref="A51:B51"/>
    <mergeCell ref="A53:B53"/>
    <mergeCell ref="A58:B58"/>
    <mergeCell ref="A59:B59"/>
    <mergeCell ref="A52:B52"/>
    <mergeCell ref="C51:H51"/>
    <mergeCell ref="C52:F52"/>
    <mergeCell ref="C53:F53"/>
    <mergeCell ref="C54:F54"/>
    <mergeCell ref="A54:B55"/>
    <mergeCell ref="A56:B57"/>
    <mergeCell ref="C56:F56"/>
    <mergeCell ref="C55:H55"/>
    <mergeCell ref="C57:H57"/>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9:B29"/>
    <mergeCell ref="A30:B30"/>
    <mergeCell ref="A27:B27"/>
    <mergeCell ref="A28:B28"/>
    <mergeCell ref="A26:B26"/>
    <mergeCell ref="E14:F14"/>
    <mergeCell ref="E15:F15"/>
    <mergeCell ref="E16:F16"/>
    <mergeCell ref="E17:F17"/>
    <mergeCell ref="E18:F18"/>
    <mergeCell ref="E19:F19"/>
    <mergeCell ref="E20:F20"/>
    <mergeCell ref="A23:B23"/>
    <mergeCell ref="A24:B24"/>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4:F95"/>
    <mergeCell ref="G84:H95"/>
    <mergeCell ref="A85:B85"/>
    <mergeCell ref="A86:B86"/>
    <mergeCell ref="A87:B87"/>
    <mergeCell ref="A88:B88"/>
    <mergeCell ref="A89:B89"/>
    <mergeCell ref="A90:B90"/>
    <mergeCell ref="A91:B91"/>
    <mergeCell ref="A92:B92"/>
    <mergeCell ref="A93:B93"/>
    <mergeCell ref="A94:B94"/>
    <mergeCell ref="A95:B95"/>
    <mergeCell ref="A69:B69"/>
    <mergeCell ref="C27:D27"/>
    <mergeCell ref="A76:B76"/>
    <mergeCell ref="A77:B77"/>
    <mergeCell ref="A78:B78"/>
    <mergeCell ref="A79:B79"/>
    <mergeCell ref="A70:B70"/>
    <mergeCell ref="A71:B71"/>
    <mergeCell ref="A73:B73"/>
    <mergeCell ref="E133:F133"/>
    <mergeCell ref="C132:D132"/>
    <mergeCell ref="A113:H113"/>
    <mergeCell ref="G114:H114"/>
    <mergeCell ref="B494:H494"/>
    <mergeCell ref="B487:H487"/>
    <mergeCell ref="B486:H486"/>
    <mergeCell ref="B490:H490"/>
    <mergeCell ref="B489:H489"/>
    <mergeCell ref="B488:H488"/>
    <mergeCell ref="A461:B461"/>
    <mergeCell ref="A462:B462"/>
    <mergeCell ref="A463:B463"/>
    <mergeCell ref="A472:B472"/>
    <mergeCell ref="A473:B473"/>
    <mergeCell ref="A469:B469"/>
    <mergeCell ref="A470:B470"/>
    <mergeCell ref="A471:B471"/>
    <mergeCell ref="A465:H465"/>
    <mergeCell ref="A466:B466"/>
    <mergeCell ref="A467:B467"/>
    <mergeCell ref="A468:B468"/>
    <mergeCell ref="B493:H493"/>
    <mergeCell ref="A485:H485"/>
    <mergeCell ref="D498:H498"/>
    <mergeCell ref="A539:H539"/>
    <mergeCell ref="E620:F620"/>
    <mergeCell ref="A620:B620"/>
    <mergeCell ref="C620:D620"/>
    <mergeCell ref="G14:H14"/>
    <mergeCell ref="G16:H16"/>
    <mergeCell ref="G17:H17"/>
    <mergeCell ref="G15:H15"/>
    <mergeCell ref="G18:H18"/>
    <mergeCell ref="G19:H19"/>
    <mergeCell ref="G46:H46"/>
    <mergeCell ref="G31:H31"/>
    <mergeCell ref="G22:H22"/>
    <mergeCell ref="G36:H36"/>
    <mergeCell ref="G35:H35"/>
    <mergeCell ref="E68:F79"/>
    <mergeCell ref="A460:B460"/>
    <mergeCell ref="A453:B453"/>
    <mergeCell ref="A451:B451"/>
    <mergeCell ref="E132:F132"/>
    <mergeCell ref="E128:F128"/>
    <mergeCell ref="C127:D127"/>
    <mergeCell ref="E131:F131"/>
    <mergeCell ref="G6:H6"/>
    <mergeCell ref="A5:H5"/>
    <mergeCell ref="A33:H33"/>
    <mergeCell ref="G30:H30"/>
    <mergeCell ref="G29:H29"/>
    <mergeCell ref="A13:H13"/>
    <mergeCell ref="C26:D26"/>
    <mergeCell ref="G620:H620"/>
    <mergeCell ref="A495:H495"/>
    <mergeCell ref="D497:H497"/>
    <mergeCell ref="A611:H611"/>
    <mergeCell ref="A617:H617"/>
    <mergeCell ref="A618:H618"/>
    <mergeCell ref="A619:H619"/>
    <mergeCell ref="A612:H612"/>
    <mergeCell ref="A613:H613"/>
    <mergeCell ref="A614:H614"/>
    <mergeCell ref="A615:H615"/>
    <mergeCell ref="A497:C497"/>
    <mergeCell ref="A610:H610"/>
    <mergeCell ref="A616:H616"/>
    <mergeCell ref="A581:H581"/>
    <mergeCell ref="D496:H496"/>
    <mergeCell ref="A498:C498"/>
    <mergeCell ref="G116:H116"/>
    <mergeCell ref="G120:H120"/>
    <mergeCell ref="A117:H117"/>
    <mergeCell ref="E114:F114"/>
    <mergeCell ref="A116:B116"/>
    <mergeCell ref="E115:F115"/>
    <mergeCell ref="G115:H115"/>
    <mergeCell ref="A1:H1"/>
    <mergeCell ref="A496:C496"/>
    <mergeCell ref="G27:H27"/>
    <mergeCell ref="G28:H28"/>
    <mergeCell ref="A37:H37"/>
    <mergeCell ref="A44:H44"/>
    <mergeCell ref="A50:H50"/>
    <mergeCell ref="A121:H121"/>
    <mergeCell ref="G119:H119"/>
    <mergeCell ref="G7:H7"/>
    <mergeCell ref="G47:H47"/>
    <mergeCell ref="G45:H45"/>
    <mergeCell ref="A25:H25"/>
    <mergeCell ref="G26:H26"/>
    <mergeCell ref="G20:H20"/>
    <mergeCell ref="G21:H21"/>
    <mergeCell ref="A9:A11"/>
    <mergeCell ref="A459:B459"/>
    <mergeCell ref="G118:H118"/>
    <mergeCell ref="A438:H438"/>
    <mergeCell ref="A133:B133"/>
    <mergeCell ref="G133:H133"/>
    <mergeCell ref="A464:B464"/>
    <mergeCell ref="A126:H126"/>
    <mergeCell ref="A127:B127"/>
    <mergeCell ref="E127:F127"/>
    <mergeCell ref="A444:B444"/>
    <mergeCell ref="A445:B445"/>
    <mergeCell ref="A446:B446"/>
    <mergeCell ref="A439:B439"/>
    <mergeCell ref="C128:D128"/>
    <mergeCell ref="C133:D133"/>
    <mergeCell ref="A452:B452"/>
    <mergeCell ref="A454:B454"/>
    <mergeCell ref="A455:B455"/>
    <mergeCell ref="A450:B450"/>
    <mergeCell ref="A456:H456"/>
    <mergeCell ref="A457:B457"/>
    <mergeCell ref="A449:B449"/>
    <mergeCell ref="A447:H447"/>
    <mergeCell ref="A448:B448"/>
    <mergeCell ref="A61:B61"/>
    <mergeCell ref="C58:F58"/>
    <mergeCell ref="C59:F59"/>
    <mergeCell ref="C60:F60"/>
    <mergeCell ref="C61:F61"/>
    <mergeCell ref="A440:B440"/>
    <mergeCell ref="A441:B441"/>
    <mergeCell ref="A442:B442"/>
    <mergeCell ref="A443:B443"/>
    <mergeCell ref="A80:H80"/>
    <mergeCell ref="A81:C82"/>
    <mergeCell ref="E81:F81"/>
    <mergeCell ref="G112:H112"/>
    <mergeCell ref="G68:H79"/>
    <mergeCell ref="A64:H64"/>
    <mergeCell ref="A67:B67"/>
    <mergeCell ref="A68:B68"/>
    <mergeCell ref="E67:F67"/>
    <mergeCell ref="E65:F65"/>
    <mergeCell ref="E66:F66"/>
    <mergeCell ref="A65:C66"/>
    <mergeCell ref="A74:B74"/>
    <mergeCell ref="E97:F97"/>
    <mergeCell ref="E98:F98"/>
    <mergeCell ref="A96:H96"/>
    <mergeCell ref="A97:C98"/>
    <mergeCell ref="C18:D18"/>
    <mergeCell ref="C19:D19"/>
    <mergeCell ref="C20:D20"/>
    <mergeCell ref="C21:D21"/>
    <mergeCell ref="C22:D22"/>
    <mergeCell ref="C24:H24"/>
    <mergeCell ref="C23:H23"/>
    <mergeCell ref="A72:B72"/>
    <mergeCell ref="A75:B75"/>
    <mergeCell ref="E82:F82"/>
    <mergeCell ref="A83:B83"/>
    <mergeCell ref="E83:F83"/>
    <mergeCell ref="A84:B84"/>
    <mergeCell ref="A45:B45"/>
    <mergeCell ref="A46:B46"/>
    <mergeCell ref="A47:B47"/>
    <mergeCell ref="D46:F46"/>
    <mergeCell ref="D45:F45"/>
    <mergeCell ref="D47:F47"/>
    <mergeCell ref="A48:B48"/>
    <mergeCell ref="D48:F48"/>
    <mergeCell ref="A60:B60"/>
    <mergeCell ref="G125:H125"/>
    <mergeCell ref="C125:D125"/>
    <mergeCell ref="G127:H127"/>
    <mergeCell ref="A128:B128"/>
    <mergeCell ref="G128:H128"/>
    <mergeCell ref="A131:B131"/>
    <mergeCell ref="G131:H131"/>
    <mergeCell ref="A132:B132"/>
    <mergeCell ref="G132:H132"/>
    <mergeCell ref="C131:D131"/>
    <mergeCell ref="A62:B63"/>
    <mergeCell ref="C62:F62"/>
    <mergeCell ref="C63:H63"/>
    <mergeCell ref="A148:H148"/>
    <mergeCell ref="A149:B149"/>
    <mergeCell ref="C149:H152"/>
    <mergeCell ref="A150:B150"/>
    <mergeCell ref="A151:B151"/>
    <mergeCell ref="A152:B152"/>
    <mergeCell ref="A112:F112"/>
    <mergeCell ref="A134:H134"/>
    <mergeCell ref="E122:F122"/>
    <mergeCell ref="E123:F123"/>
    <mergeCell ref="E124:F124"/>
    <mergeCell ref="E125:F125"/>
    <mergeCell ref="A122:B122"/>
    <mergeCell ref="A123:B123"/>
    <mergeCell ref="A124:B124"/>
    <mergeCell ref="C122:D122"/>
    <mergeCell ref="A125:B125"/>
    <mergeCell ref="C123:D123"/>
    <mergeCell ref="G122:H122"/>
    <mergeCell ref="G123:H123"/>
    <mergeCell ref="G124:H124"/>
    <mergeCell ref="A205:B205"/>
    <mergeCell ref="A206:B206"/>
    <mergeCell ref="A207:B207"/>
    <mergeCell ref="A208:B208"/>
    <mergeCell ref="A209:B209"/>
    <mergeCell ref="A210:B210"/>
    <mergeCell ref="A235:H235"/>
    <mergeCell ref="A236:B236"/>
    <mergeCell ref="C236:H239"/>
    <mergeCell ref="A237:B237"/>
    <mergeCell ref="A238:B238"/>
    <mergeCell ref="A239:B239"/>
    <mergeCell ref="A229:B229"/>
    <mergeCell ref="A230:B230"/>
    <mergeCell ref="A231:B231"/>
    <mergeCell ref="A232:B232"/>
    <mergeCell ref="A233:B233"/>
    <mergeCell ref="A234:B234"/>
    <mergeCell ref="C225:H228"/>
    <mergeCell ref="A228:B228"/>
    <mergeCell ref="A251:B251"/>
    <mergeCell ref="A252:B252"/>
    <mergeCell ref="A253:B253"/>
    <mergeCell ref="A254:B254"/>
    <mergeCell ref="A255:B255"/>
    <mergeCell ref="A256:B256"/>
    <mergeCell ref="C333:H333"/>
    <mergeCell ref="A313:H313"/>
    <mergeCell ref="A314:B314"/>
    <mergeCell ref="A315:B315"/>
    <mergeCell ref="A316:B316"/>
    <mergeCell ref="A317:B317"/>
    <mergeCell ref="A318:B318"/>
    <mergeCell ref="A319:B319"/>
    <mergeCell ref="A320:B320"/>
    <mergeCell ref="A321:B321"/>
    <mergeCell ref="A322:B322"/>
    <mergeCell ref="A323:B323"/>
    <mergeCell ref="C258:H261"/>
    <mergeCell ref="A257:H257"/>
    <mergeCell ref="A258:B258"/>
    <mergeCell ref="A259:B259"/>
    <mergeCell ref="A273:B273"/>
    <mergeCell ref="A274:B274"/>
    <mergeCell ref="A483:B483"/>
    <mergeCell ref="A484:B484"/>
    <mergeCell ref="C476:H479"/>
    <mergeCell ref="A405:H405"/>
    <mergeCell ref="A406:B406"/>
    <mergeCell ref="A407:B407"/>
    <mergeCell ref="A408:B408"/>
    <mergeCell ref="A409:B409"/>
    <mergeCell ref="A410:B410"/>
    <mergeCell ref="A411:B411"/>
    <mergeCell ref="A412:B412"/>
    <mergeCell ref="A413:B413"/>
    <mergeCell ref="A414:B414"/>
    <mergeCell ref="A415:B415"/>
    <mergeCell ref="A474:H474"/>
    <mergeCell ref="A475:B475"/>
    <mergeCell ref="A476:B476"/>
    <mergeCell ref="A477:B477"/>
    <mergeCell ref="A478:B478"/>
    <mergeCell ref="A479:B479"/>
    <mergeCell ref="A480:B480"/>
    <mergeCell ref="A481:B481"/>
    <mergeCell ref="A482:B482"/>
    <mergeCell ref="A458:B458"/>
  </mergeCells>
  <dataValidations count="7">
    <dataValidation type="list" allowBlank="1" showInputMessage="1" showErrorMessage="1" sqref="G6:H6">
      <formula1>"Mr.Rushil Sanghvi,Mr.Fahad Quershi,Mr.Vaibhav Gite,Miss Ankita Mohite"</formula1>
    </dataValidation>
    <dataValidation type="list" allowBlank="1" showInputMessage="1" showErrorMessage="1" sqref="G26:H26">
      <formula1>"Middle,Upper"</formula1>
    </dataValidation>
    <dataValidation type="list" allowBlank="1" showInputMessage="1" showErrorMessage="1" sqref="C116">
      <formula1>"300000,350000,400000,500000,600000,700000,800000,900000,1000000,1200000,1400000,1500000,1600000"</formula1>
    </dataValidation>
    <dataValidation type="list" allowBlank="1" showInputMessage="1" showErrorMessage="1" sqref="F135">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35">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95" max="16383" man="1"/>
    <brk id="494" max="8" man="1"/>
    <brk id="538" max="16383" man="1"/>
    <brk id="58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4.5" x14ac:dyDescent="0.35"/>
  <cols>
    <col min="1" max="1" width="23" customWidth="1"/>
    <col min="2" max="2" width="25.7265625" customWidth="1"/>
    <col min="3" max="3" width="17.7265625" customWidth="1"/>
    <col min="4" max="4" width="16" bestFit="1" customWidth="1"/>
    <col min="5" max="9" width="25.7265625" customWidth="1"/>
  </cols>
  <sheetData>
    <row r="3" spans="1:11" s="1" customFormat="1" ht="21" thickBot="1" x14ac:dyDescent="0.4">
      <c r="A3" s="127" t="s">
        <v>69</v>
      </c>
      <c r="B3" s="127"/>
      <c r="C3" s="127"/>
      <c r="D3" s="127"/>
      <c r="E3" s="127"/>
      <c r="F3" s="127"/>
      <c r="G3" s="127"/>
      <c r="H3" s="127"/>
      <c r="I3" s="127"/>
    </row>
    <row r="4" spans="1:11" s="1" customFormat="1" ht="20.25" customHeight="1" x14ac:dyDescent="0.45">
      <c r="A4" s="207">
        <v>1</v>
      </c>
      <c r="B4" s="207"/>
      <c r="C4" s="207"/>
      <c r="D4" s="208" t="s">
        <v>4</v>
      </c>
      <c r="E4" s="29" t="s">
        <v>118</v>
      </c>
      <c r="F4" s="201" t="s">
        <v>105</v>
      </c>
      <c r="G4" s="201"/>
      <c r="H4" s="29" t="s">
        <v>119</v>
      </c>
      <c r="I4" s="29" t="s">
        <v>120</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5" x14ac:dyDescent="0.45">
      <c r="A5" s="207"/>
      <c r="B5" s="207"/>
      <c r="C5" s="207"/>
      <c r="D5" s="208"/>
      <c r="E5" s="29">
        <v>3</v>
      </c>
      <c r="F5" s="201">
        <v>1</v>
      </c>
      <c r="G5" s="201"/>
      <c r="H5" s="29">
        <v>0</v>
      </c>
      <c r="I5" s="29">
        <f ca="1">--TRIM(RIGHT(SUBSTITUTE(LEFT(A4,_xlfn.AGGREGATE(16,6,FIND({0,1,2,3,4,5,6,7,8,9},A4,ROW(INDIRECT("1:"&amp;LEN(A4)))),1))," ",REPT(" ",LEN(A4))),LEN(A4)))</f>
        <v>1</v>
      </c>
      <c r="J5" s="15" t="s">
        <v>124</v>
      </c>
      <c r="K5" s="16"/>
    </row>
    <row r="6" spans="1:11" s="1" customFormat="1" ht="20.25" customHeight="1" x14ac:dyDescent="0.45">
      <c r="A6" s="206" t="s">
        <v>122</v>
      </c>
      <c r="B6" s="206"/>
      <c r="C6" s="206" t="s">
        <v>136</v>
      </c>
      <c r="D6" s="206"/>
      <c r="E6" s="30" t="s">
        <v>137</v>
      </c>
      <c r="F6" s="206" t="s">
        <v>123</v>
      </c>
      <c r="G6" s="206"/>
      <c r="H6" s="26" t="s">
        <v>121</v>
      </c>
      <c r="I6" s="26"/>
      <c r="J6" s="18" t="s">
        <v>138</v>
      </c>
      <c r="K6" s="17">
        <f ca="1">I5*25%</f>
        <v>0.25</v>
      </c>
    </row>
    <row r="7" spans="1:11" s="1" customFormat="1" ht="20.25" customHeight="1" x14ac:dyDescent="0.45">
      <c r="A7" s="200" t="s">
        <v>139</v>
      </c>
      <c r="B7" s="200"/>
      <c r="C7" s="201">
        <f ca="1">K8</f>
        <v>1</v>
      </c>
      <c r="D7" s="201"/>
      <c r="E7" s="28">
        <f ca="1">((100/I5)*C7)/100</f>
        <v>1</v>
      </c>
      <c r="F7" s="200">
        <f ca="1">(((C7/I5*10)+(C8/I5*25)+(25/(F5+H5+I5)*C9)+(5/(I5)*C10)+(2.5/(I5)*C11)+(2.5/(I5)*C12)+(5/I5*C13)+(2.5/I5*C14)+(2.5/I5*C15)+(5/I5*C16)+(10/I5*C17)+(5/I5*C18))/100)</f>
        <v>0.35</v>
      </c>
      <c r="G7" s="200"/>
      <c r="H7" s="200" t="str">
        <f ca="1">J4</f>
        <v>Excavation work Completed. Plinth work completed</v>
      </c>
      <c r="I7" s="200"/>
      <c r="J7" s="18" t="s">
        <v>125</v>
      </c>
      <c r="K7" s="22">
        <f ca="1">I5*50%</f>
        <v>0.5</v>
      </c>
    </row>
    <row r="8" spans="1:11" s="1" customFormat="1" ht="20.5" x14ac:dyDescent="0.45">
      <c r="A8" s="200" t="s">
        <v>106</v>
      </c>
      <c r="B8" s="200"/>
      <c r="C8" s="203">
        <f ca="1">K16</f>
        <v>1</v>
      </c>
      <c r="D8" s="201"/>
      <c r="E8" s="28">
        <f ca="1">((100/I5)*C8)/100</f>
        <v>1</v>
      </c>
      <c r="F8" s="200"/>
      <c r="G8" s="200"/>
      <c r="H8" s="200"/>
      <c r="I8" s="200"/>
      <c r="J8" s="18" t="s">
        <v>126</v>
      </c>
      <c r="K8" s="22">
        <f ca="1">I5</f>
        <v>1</v>
      </c>
    </row>
    <row r="9" spans="1:11" s="1" customFormat="1" ht="21" customHeight="1" x14ac:dyDescent="0.5">
      <c r="A9" s="200" t="s">
        <v>140</v>
      </c>
      <c r="B9" s="200"/>
      <c r="C9" s="201">
        <v>0</v>
      </c>
      <c r="D9" s="201"/>
      <c r="E9" s="28">
        <f ca="1">((100/(F5+H5+I5))*C9)/100</f>
        <v>0</v>
      </c>
      <c r="F9" s="200"/>
      <c r="G9" s="200"/>
      <c r="H9" s="200"/>
      <c r="I9" s="200"/>
      <c r="J9" s="18" t="s">
        <v>127</v>
      </c>
      <c r="K9" s="23">
        <f ca="1">(IF(E5&gt;1,(I5/(E5+2)),I5*0.2))</f>
        <v>0.2</v>
      </c>
    </row>
    <row r="10" spans="1:11" s="1" customFormat="1" ht="21" customHeight="1" x14ac:dyDescent="0.5">
      <c r="A10" s="200" t="s">
        <v>141</v>
      </c>
      <c r="B10" s="200"/>
      <c r="C10" s="201">
        <v>0</v>
      </c>
      <c r="D10" s="201"/>
      <c r="E10" s="28">
        <f ca="1">((100/I5)*C10)/100</f>
        <v>0</v>
      </c>
      <c r="F10" s="200"/>
      <c r="G10" s="200"/>
      <c r="H10" s="200"/>
      <c r="I10" s="200"/>
      <c r="J10" s="18" t="s">
        <v>128</v>
      </c>
      <c r="K10" s="23">
        <f ca="1">(IF(E5&gt;1,(I5/(E5+2)+K9),I5*0.2+K9))</f>
        <v>0.4</v>
      </c>
    </row>
    <row r="11" spans="1:11" s="1" customFormat="1" ht="21" customHeight="1" x14ac:dyDescent="0.5">
      <c r="A11" s="204" t="s">
        <v>142</v>
      </c>
      <c r="B11" s="205"/>
      <c r="C11" s="201">
        <v>0</v>
      </c>
      <c r="D11" s="201"/>
      <c r="E11" s="28">
        <f ca="1">((100/I5)*C11)/100</f>
        <v>0</v>
      </c>
      <c r="F11" s="200"/>
      <c r="G11" s="200"/>
      <c r="H11" s="200"/>
      <c r="I11" s="200"/>
      <c r="J11" s="18" t="s">
        <v>143</v>
      </c>
      <c r="K11" s="23">
        <f ca="1">(IF(E5&gt;1,(I5/(E5+2)+K10),0))</f>
        <v>0.60000000000000009</v>
      </c>
    </row>
    <row r="12" spans="1:11" s="1" customFormat="1" ht="21" customHeight="1" x14ac:dyDescent="0.5">
      <c r="A12" s="204" t="s">
        <v>175</v>
      </c>
      <c r="B12" s="205"/>
      <c r="C12" s="201">
        <v>0</v>
      </c>
      <c r="D12" s="201"/>
      <c r="E12" s="28">
        <f ca="1">((100/I5)*C12)/100</f>
        <v>0</v>
      </c>
      <c r="F12" s="200"/>
      <c r="G12" s="200"/>
      <c r="H12" s="200"/>
      <c r="I12" s="200"/>
      <c r="J12" s="18" t="s">
        <v>144</v>
      </c>
      <c r="K12" s="23">
        <f ca="1">(IF(E5&gt;2,(I5/(E5+2)+K11),0))</f>
        <v>0.8</v>
      </c>
    </row>
    <row r="13" spans="1:11" s="1" customFormat="1" ht="57.75" customHeight="1" x14ac:dyDescent="0.5">
      <c r="A13" s="204" t="s">
        <v>172</v>
      </c>
      <c r="B13" s="205"/>
      <c r="C13" s="201">
        <v>0</v>
      </c>
      <c r="D13" s="201"/>
      <c r="E13" s="28">
        <f ca="1">((100/(I5))*C13)/100</f>
        <v>0</v>
      </c>
      <c r="F13" s="200"/>
      <c r="G13" s="200"/>
      <c r="H13" s="200"/>
      <c r="I13" s="200"/>
      <c r="J13" s="18" t="s">
        <v>146</v>
      </c>
      <c r="K13" s="24">
        <f>(IF(E5&gt;3,(I5/(E5+2)+K12),0))</f>
        <v>0</v>
      </c>
    </row>
    <row r="14" spans="1:11" s="1" customFormat="1" ht="21" x14ac:dyDescent="0.5">
      <c r="A14" s="200" t="s">
        <v>145</v>
      </c>
      <c r="B14" s="200"/>
      <c r="C14" s="201">
        <v>0</v>
      </c>
      <c r="D14" s="201"/>
      <c r="E14" s="28">
        <f ca="1">((100/(I5))*C14)/100</f>
        <v>0</v>
      </c>
      <c r="F14" s="200"/>
      <c r="G14" s="200"/>
      <c r="H14" s="200"/>
      <c r="I14" s="200"/>
      <c r="J14" s="18" t="s">
        <v>147</v>
      </c>
      <c r="K14" s="23">
        <f>(IF(E5&gt;4,(I5/(E5+2)+K13),0))</f>
        <v>0</v>
      </c>
    </row>
    <row r="15" spans="1:11" s="1" customFormat="1" ht="21" customHeight="1" x14ac:dyDescent="0.5">
      <c r="A15" s="200" t="s">
        <v>174</v>
      </c>
      <c r="B15" s="200"/>
      <c r="C15" s="201">
        <v>0</v>
      </c>
      <c r="D15" s="201"/>
      <c r="E15" s="28">
        <f ca="1">((100/I5)*C15)/100</f>
        <v>0</v>
      </c>
      <c r="F15" s="200"/>
      <c r="G15" s="200"/>
      <c r="H15" s="200"/>
      <c r="I15" s="200"/>
      <c r="J15" s="18" t="s">
        <v>129</v>
      </c>
      <c r="K15" s="23">
        <f>(IF(E5=1,(I5/(E5+3)+K10),IF(E5=0,(I5*0.3+K10),IF(E5&gt;1,0))))</f>
        <v>0</v>
      </c>
    </row>
    <row r="16" spans="1:11" s="1" customFormat="1" ht="21.5" thickBot="1" x14ac:dyDescent="0.55000000000000004">
      <c r="A16" s="200" t="s">
        <v>173</v>
      </c>
      <c r="B16" s="200"/>
      <c r="C16" s="201">
        <v>0</v>
      </c>
      <c r="D16" s="201"/>
      <c r="E16" s="28">
        <f ca="1">((100/I5)*C16)/100</f>
        <v>0</v>
      </c>
      <c r="F16" s="200"/>
      <c r="G16" s="200"/>
      <c r="H16" s="200"/>
      <c r="I16" s="200"/>
      <c r="J16" s="20" t="s">
        <v>130</v>
      </c>
      <c r="K16" s="25">
        <f ca="1">(IF(E5&gt;1.5,(I5/(E5+2)+K10+MAX(0,K11-K10)+MAX(0,K12-K11)+MAX(0,K13-K12)+MAX(0,K14-K13)+MAX(0,K15-K14)),IF(E5=1,(I5/(E5+3)+K15),IF(E5=0,I5*0.3+K15))))</f>
        <v>1</v>
      </c>
    </row>
    <row r="17" spans="1:9" s="1" customFormat="1" ht="20.5" x14ac:dyDescent="0.35">
      <c r="A17" s="200" t="s">
        <v>148</v>
      </c>
      <c r="B17" s="200"/>
      <c r="C17" s="201">
        <v>0</v>
      </c>
      <c r="D17" s="201"/>
      <c r="E17" s="28">
        <f ca="1">((100/(I5))*C17)/100</f>
        <v>0</v>
      </c>
      <c r="F17" s="200"/>
      <c r="G17" s="200"/>
      <c r="H17" s="200"/>
      <c r="I17" s="200"/>
    </row>
    <row r="18" spans="1:9" s="1" customFormat="1" ht="20.5" x14ac:dyDescent="0.35">
      <c r="A18" s="200" t="s">
        <v>149</v>
      </c>
      <c r="B18" s="200"/>
      <c r="C18" s="201">
        <v>0</v>
      </c>
      <c r="D18" s="201"/>
      <c r="E18" s="28">
        <f ca="1">((100/(I5))*C18)/100</f>
        <v>0</v>
      </c>
      <c r="F18" s="200"/>
      <c r="G18" s="200"/>
      <c r="H18" s="200"/>
      <c r="I18" s="200"/>
    </row>
    <row r="23" spans="1:9" x14ac:dyDescent="0.35">
      <c r="B23" s="202" t="s">
        <v>176</v>
      </c>
      <c r="C23" s="202"/>
      <c r="D23" s="202"/>
      <c r="E23" s="202"/>
      <c r="F23" s="202"/>
      <c r="G23" s="202"/>
    </row>
    <row r="24" spans="1:9" ht="14.5" customHeight="1" x14ac:dyDescent="0.35">
      <c r="B24" s="195" t="s">
        <v>177</v>
      </c>
      <c r="C24" s="195" t="s">
        <v>178</v>
      </c>
      <c r="D24" s="198" t="s">
        <v>179</v>
      </c>
      <c r="E24" s="199" t="s">
        <v>180</v>
      </c>
      <c r="F24" s="196" t="s">
        <v>181</v>
      </c>
      <c r="G24" s="195" t="s">
        <v>182</v>
      </c>
    </row>
    <row r="25" spans="1:9" x14ac:dyDescent="0.35">
      <c r="B25" s="195"/>
      <c r="C25" s="195"/>
      <c r="D25" s="198"/>
      <c r="E25" s="199"/>
      <c r="F25" s="196"/>
      <c r="G25" s="195"/>
    </row>
    <row r="26" spans="1:9" x14ac:dyDescent="0.35">
      <c r="B26" s="36" t="s">
        <v>183</v>
      </c>
      <c r="C26" s="37">
        <v>10</v>
      </c>
      <c r="D26" s="37">
        <v>1</v>
      </c>
      <c r="E26" s="38"/>
      <c r="F26" s="39">
        <f>((E26/D26)*0.05)*100</f>
        <v>0</v>
      </c>
      <c r="G26" s="39">
        <f t="shared" ref="G26:G37" si="0">((E26/D26)*(C26/100))*100</f>
        <v>0</v>
      </c>
    </row>
    <row r="27" spans="1:9" x14ac:dyDescent="0.35">
      <c r="B27" s="36" t="s">
        <v>184</v>
      </c>
      <c r="C27" s="38">
        <v>10</v>
      </c>
      <c r="D27" s="38">
        <v>1</v>
      </c>
      <c r="E27" s="38"/>
      <c r="F27" s="39">
        <f>((E27/D27)*0.05)*100</f>
        <v>0</v>
      </c>
      <c r="G27" s="39">
        <f t="shared" si="0"/>
        <v>0</v>
      </c>
    </row>
    <row r="28" spans="1:9" x14ac:dyDescent="0.35">
      <c r="B28" s="36" t="s">
        <v>185</v>
      </c>
      <c r="C28" s="38">
        <v>15</v>
      </c>
      <c r="D28" s="38">
        <v>1</v>
      </c>
      <c r="E28" s="38"/>
      <c r="F28" s="39">
        <f>((E28/D28)*0.15)*100</f>
        <v>0</v>
      </c>
      <c r="G28" s="39">
        <f t="shared" si="0"/>
        <v>0</v>
      </c>
    </row>
    <row r="29" spans="1:9" x14ac:dyDescent="0.35">
      <c r="B29" s="40" t="s">
        <v>186</v>
      </c>
      <c r="C29" s="38">
        <v>25</v>
      </c>
      <c r="D29" s="38">
        <v>40</v>
      </c>
      <c r="E29" s="38"/>
      <c r="F29" s="39">
        <f>((E29/D29)*0.25)*100</f>
        <v>0</v>
      </c>
      <c r="G29" s="39">
        <f t="shared" si="0"/>
        <v>0</v>
      </c>
    </row>
    <row r="30" spans="1:9" x14ac:dyDescent="0.35">
      <c r="B30" s="40" t="s">
        <v>187</v>
      </c>
      <c r="C30" s="38">
        <v>5</v>
      </c>
      <c r="D30" s="38">
        <v>39</v>
      </c>
      <c r="E30" s="38"/>
      <c r="F30" s="39">
        <f>((E30/D30)*0.05)*100</f>
        <v>0</v>
      </c>
      <c r="G30" s="39">
        <f t="shared" si="0"/>
        <v>0</v>
      </c>
    </row>
    <row r="31" spans="1:9" ht="29" x14ac:dyDescent="0.35">
      <c r="B31" s="40" t="s">
        <v>188</v>
      </c>
      <c r="C31" s="38">
        <v>2.5</v>
      </c>
      <c r="D31" s="38">
        <v>39</v>
      </c>
      <c r="E31" s="38"/>
      <c r="F31" s="39">
        <f>((E31/D31)*0.025)*100</f>
        <v>0</v>
      </c>
      <c r="G31" s="39">
        <f t="shared" si="0"/>
        <v>0</v>
      </c>
    </row>
    <row r="32" spans="1:9" ht="29" x14ac:dyDescent="0.35">
      <c r="B32" s="40" t="s">
        <v>189</v>
      </c>
      <c r="C32" s="38">
        <v>2.5</v>
      </c>
      <c r="D32" s="38">
        <v>39</v>
      </c>
      <c r="E32" s="38"/>
      <c r="F32" s="39">
        <f>((E32/D32)*0.025)*100</f>
        <v>0</v>
      </c>
      <c r="G32" s="39">
        <f t="shared" si="0"/>
        <v>0</v>
      </c>
    </row>
    <row r="33" spans="1:7" ht="43.5" x14ac:dyDescent="0.35">
      <c r="B33" s="41" t="s">
        <v>190</v>
      </c>
      <c r="C33" s="38">
        <v>5</v>
      </c>
      <c r="D33" s="38">
        <v>39</v>
      </c>
      <c r="E33" s="38"/>
      <c r="F33" s="39">
        <f>((E33/D33)*0.05)*100</f>
        <v>0</v>
      </c>
      <c r="G33" s="39">
        <f t="shared" si="0"/>
        <v>0</v>
      </c>
    </row>
    <row r="34" spans="1:7" ht="29" x14ac:dyDescent="0.35">
      <c r="B34" s="41" t="s">
        <v>191</v>
      </c>
      <c r="C34" s="38">
        <v>5</v>
      </c>
      <c r="D34" s="38">
        <v>39</v>
      </c>
      <c r="E34" s="38"/>
      <c r="F34" s="39">
        <f>((E34/D34)*0.1)*100</f>
        <v>0</v>
      </c>
      <c r="G34" s="39">
        <f t="shared" si="0"/>
        <v>0</v>
      </c>
    </row>
    <row r="35" spans="1:7" ht="29" x14ac:dyDescent="0.35">
      <c r="B35" s="41" t="s">
        <v>192</v>
      </c>
      <c r="C35" s="38">
        <v>5</v>
      </c>
      <c r="D35" s="38">
        <v>39</v>
      </c>
      <c r="E35" s="38"/>
      <c r="F35" s="39">
        <f>((E35/D35)*0.05)*100</f>
        <v>0</v>
      </c>
      <c r="G35" s="39">
        <f t="shared" si="0"/>
        <v>0</v>
      </c>
    </row>
    <row r="36" spans="1:7" ht="43.5" x14ac:dyDescent="0.35">
      <c r="B36" s="41" t="s">
        <v>193</v>
      </c>
      <c r="C36" s="38">
        <v>10</v>
      </c>
      <c r="D36" s="38">
        <v>39</v>
      </c>
      <c r="E36" s="38"/>
      <c r="F36" s="39">
        <f>((E36/D36)*0.1)*100</f>
        <v>0</v>
      </c>
      <c r="G36" s="39">
        <f t="shared" si="0"/>
        <v>0</v>
      </c>
    </row>
    <row r="37" spans="1:7" ht="43.5" x14ac:dyDescent="0.35">
      <c r="B37" s="41" t="s">
        <v>194</v>
      </c>
      <c r="C37" s="38">
        <v>5</v>
      </c>
      <c r="D37" s="38">
        <v>39</v>
      </c>
      <c r="E37" s="38"/>
      <c r="F37" s="39">
        <f>((E37/D37)*0.1)*100</f>
        <v>0</v>
      </c>
      <c r="G37" s="39">
        <f t="shared" si="0"/>
        <v>0</v>
      </c>
    </row>
    <row r="38" spans="1:7" ht="15.5" x14ac:dyDescent="0.35">
      <c r="B38" s="42" t="s">
        <v>195</v>
      </c>
      <c r="C38" s="43">
        <f>SUM(C26:C37)</f>
        <v>100</v>
      </c>
      <c r="D38" s="42"/>
      <c r="E38" s="42"/>
      <c r="F38" s="43">
        <f>SUM(F26:F37)</f>
        <v>0</v>
      </c>
      <c r="G38" s="43">
        <f>SUM(G26:G37)</f>
        <v>0</v>
      </c>
    </row>
    <row r="39" spans="1:7" x14ac:dyDescent="0.35">
      <c r="B39" s="196" t="s">
        <v>196</v>
      </c>
      <c r="C39" s="196"/>
      <c r="D39" s="196"/>
      <c r="E39" s="196"/>
      <c r="F39" s="196"/>
      <c r="G39" s="196"/>
    </row>
    <row r="40" spans="1:7" x14ac:dyDescent="0.35">
      <c r="B40" s="197" t="s">
        <v>197</v>
      </c>
      <c r="C40" s="197"/>
      <c r="D40" s="197"/>
      <c r="E40" s="197" t="s">
        <v>198</v>
      </c>
      <c r="F40" s="197"/>
      <c r="G40" s="197"/>
    </row>
    <row r="41" spans="1:7" x14ac:dyDescent="0.35">
      <c r="B41" s="193" t="s">
        <v>199</v>
      </c>
      <c r="C41" s="193"/>
      <c r="D41" s="193"/>
      <c r="E41" s="193" t="s">
        <v>200</v>
      </c>
      <c r="F41" s="193"/>
      <c r="G41" s="193"/>
    </row>
    <row r="42" spans="1:7" x14ac:dyDescent="0.35">
      <c r="B42" s="193" t="s">
        <v>201</v>
      </c>
      <c r="C42" s="193"/>
      <c r="D42" s="193"/>
      <c r="E42" s="193" t="s">
        <v>202</v>
      </c>
      <c r="F42" s="193"/>
      <c r="G42" s="193"/>
    </row>
    <row r="43" spans="1:7" x14ac:dyDescent="0.35">
      <c r="B43" s="194" t="s">
        <v>203</v>
      </c>
      <c r="C43" s="194"/>
      <c r="D43" s="194"/>
      <c r="E43" s="194" t="s">
        <v>204</v>
      </c>
      <c r="F43" s="194"/>
      <c r="G43" s="194"/>
    </row>
    <row r="45" spans="1:7" ht="15" thickBot="1" x14ac:dyDescent="0.4"/>
    <row r="46" spans="1:7" ht="16.5" thickTop="1" thickBot="1" x14ac:dyDescent="0.4">
      <c r="A46" s="44" t="s">
        <v>205</v>
      </c>
      <c r="B46" s="44" t="s">
        <v>177</v>
      </c>
      <c r="C46" s="45" t="s">
        <v>206</v>
      </c>
      <c r="D46" s="45" t="s">
        <v>207</v>
      </c>
      <c r="E46" s="45" t="s">
        <v>208</v>
      </c>
    </row>
    <row r="47" spans="1:7" ht="30" thickTop="1" thickBot="1" x14ac:dyDescent="0.4">
      <c r="A47" s="46">
        <v>1</v>
      </c>
      <c r="B47" s="47" t="s">
        <v>209</v>
      </c>
      <c r="C47" s="48">
        <v>0</v>
      </c>
      <c r="D47" s="49">
        <v>0.1</v>
      </c>
      <c r="E47" s="48">
        <v>0.1</v>
      </c>
    </row>
    <row r="48" spans="1:7" ht="15.5" thickTop="1" thickBot="1" x14ac:dyDescent="0.4">
      <c r="A48" s="46">
        <v>2</v>
      </c>
      <c r="B48" s="47" t="s">
        <v>210</v>
      </c>
      <c r="C48" s="48" t="s">
        <v>211</v>
      </c>
      <c r="D48" s="49" t="s">
        <v>212</v>
      </c>
      <c r="E48" s="48">
        <v>0.3</v>
      </c>
    </row>
    <row r="49" spans="1:5" ht="59" thickTop="1" thickBot="1" x14ac:dyDescent="0.4">
      <c r="A49" s="46">
        <v>3</v>
      </c>
      <c r="B49" s="47" t="s">
        <v>213</v>
      </c>
      <c r="C49" s="48" t="s">
        <v>214</v>
      </c>
      <c r="D49" s="49" t="s">
        <v>215</v>
      </c>
      <c r="E49" s="48">
        <v>0.45</v>
      </c>
    </row>
    <row r="50" spans="1:5" ht="73.5" thickTop="1" thickBot="1" x14ac:dyDescent="0.4">
      <c r="A50" s="46">
        <v>4</v>
      </c>
      <c r="B50" s="47" t="s">
        <v>216</v>
      </c>
      <c r="C50" s="48" t="s">
        <v>217</v>
      </c>
      <c r="D50" s="49" t="s">
        <v>218</v>
      </c>
      <c r="E50" s="48">
        <v>0.7</v>
      </c>
    </row>
    <row r="51" spans="1:5" ht="59" thickTop="1" thickBot="1" x14ac:dyDescent="0.4">
      <c r="A51" s="46">
        <v>5</v>
      </c>
      <c r="B51" s="47" t="s">
        <v>219</v>
      </c>
      <c r="C51" s="48" t="s">
        <v>220</v>
      </c>
      <c r="D51" s="49" t="s">
        <v>221</v>
      </c>
      <c r="E51" s="48">
        <v>0.75</v>
      </c>
    </row>
    <row r="52" spans="1:5" ht="73.5" thickTop="1" thickBot="1" x14ac:dyDescent="0.4">
      <c r="A52" s="46">
        <v>6</v>
      </c>
      <c r="B52" s="47" t="s">
        <v>222</v>
      </c>
      <c r="C52" s="48" t="s">
        <v>223</v>
      </c>
      <c r="D52" s="49" t="s">
        <v>224</v>
      </c>
      <c r="E52" s="48">
        <v>0.8</v>
      </c>
    </row>
    <row r="53" spans="1:5" ht="102.5" thickTop="1" thickBot="1" x14ac:dyDescent="0.4">
      <c r="A53" s="46">
        <v>7</v>
      </c>
      <c r="B53" s="47" t="s">
        <v>225</v>
      </c>
      <c r="C53" s="48" t="s">
        <v>226</v>
      </c>
      <c r="D53" s="49" t="s">
        <v>227</v>
      </c>
      <c r="E53" s="48">
        <v>0.85</v>
      </c>
    </row>
    <row r="54" spans="1:5" ht="175" thickTop="1" thickBot="1" x14ac:dyDescent="0.4">
      <c r="A54" s="46">
        <v>8</v>
      </c>
      <c r="B54" s="47" t="s">
        <v>228</v>
      </c>
      <c r="C54" s="48" t="s">
        <v>229</v>
      </c>
      <c r="D54" s="49" t="s">
        <v>230</v>
      </c>
      <c r="E54" s="48">
        <v>0.95</v>
      </c>
    </row>
    <row r="55" spans="1:5" ht="88" thickTop="1" thickBot="1" x14ac:dyDescent="0.4">
      <c r="A55" s="46">
        <v>9</v>
      </c>
      <c r="B55" s="47" t="s">
        <v>231</v>
      </c>
      <c r="C55" s="48" t="s">
        <v>232</v>
      </c>
      <c r="D55" s="49" t="s">
        <v>233</v>
      </c>
      <c r="E55" s="48">
        <v>1</v>
      </c>
    </row>
    <row r="56" spans="1:5" ht="15" thickTop="1" x14ac:dyDescent="0.3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2025-07-06T17:38:06Z</cp:lastPrinted>
  <dcterms:created xsi:type="dcterms:W3CDTF">2010-11-23T11:42:48Z</dcterms:created>
  <dcterms:modified xsi:type="dcterms:W3CDTF">2025-07-06T17:38:47Z</dcterms:modified>
</cp:coreProperties>
</file>