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E697F91C-3A0D-49A6-9719-70C83C5BDE6F}"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3" l="1"/>
  <c r="K62" i="3"/>
  <c r="K61" i="3"/>
  <c r="I53" i="3"/>
  <c r="E66" i="3" l="1"/>
  <c r="K57" i="3"/>
  <c r="K58" i="3" s="1"/>
  <c r="K59" i="3" s="1"/>
  <c r="E65" i="3"/>
  <c r="E63" i="3"/>
  <c r="E61" i="3"/>
  <c r="E59" i="3"/>
  <c r="E57" i="3"/>
  <c r="K55" i="3"/>
  <c r="K54" i="3"/>
  <c r="E64" i="3"/>
  <c r="E60" i="3"/>
  <c r="K56" i="3"/>
  <c r="C55" i="3" s="1"/>
  <c r="E62" i="3"/>
  <c r="E58" i="3"/>
  <c r="K63" i="3" l="1"/>
  <c r="K60" i="3"/>
  <c r="E55" i="3"/>
  <c r="K64" i="3" l="1"/>
  <c r="C56" i="3" s="1"/>
  <c r="E56" i="3" s="1"/>
  <c r="F55" i="3" l="1"/>
  <c r="J52" i="3" l="1"/>
  <c r="H55" i="3" s="1"/>
  <c r="H67" i="3"/>
  <c r="F125" i="3" l="1"/>
  <c r="I125" i="3" s="1"/>
  <c r="F124" i="3"/>
  <c r="I124" i="3" s="1"/>
  <c r="F123" i="3"/>
  <c r="I123" i="3" s="1"/>
  <c r="F122" i="3"/>
  <c r="I122" i="3" s="1"/>
  <c r="F121" i="3"/>
  <c r="I121" i="3" s="1"/>
  <c r="F120" i="3"/>
  <c r="I120" i="3" s="1"/>
  <c r="F119" i="3"/>
  <c r="I119" i="3" s="1"/>
  <c r="F118" i="3"/>
  <c r="I118" i="3" s="1"/>
  <c r="F117" i="3"/>
  <c r="I117" i="3" s="1"/>
  <c r="F116" i="3"/>
  <c r="I116" i="3" s="1"/>
  <c r="A116" i="3"/>
  <c r="A117" i="3" s="1"/>
  <c r="A118" i="3" s="1"/>
  <c r="A119" i="3" s="1"/>
  <c r="A120" i="3" s="1"/>
  <c r="A121" i="3" s="1"/>
  <c r="A122" i="3" s="1"/>
  <c r="A123" i="3" s="1"/>
  <c r="A124" i="3" s="1"/>
  <c r="A125" i="3" s="1"/>
  <c r="F114" i="3"/>
  <c r="F113" i="3"/>
  <c r="F112" i="3"/>
  <c r="F111" i="3"/>
  <c r="F110" i="3"/>
  <c r="F109" i="3"/>
  <c r="F108" i="3"/>
  <c r="F107" i="3"/>
  <c r="F106" i="3"/>
  <c r="F105" i="3"/>
  <c r="M98" i="3" s="1"/>
  <c r="F103" i="3"/>
  <c r="I103" i="3" s="1"/>
  <c r="F102" i="3"/>
  <c r="I102" i="3" s="1"/>
  <c r="F101" i="3"/>
  <c r="I101" i="3" s="1"/>
  <c r="F100" i="3"/>
  <c r="I100" i="3" s="1"/>
  <c r="F99" i="3"/>
  <c r="I99" i="3" s="1"/>
  <c r="F98" i="3"/>
  <c r="I98" i="3" s="1"/>
  <c r="F97" i="3"/>
  <c r="F96" i="3"/>
  <c r="I96" i="3" s="1"/>
  <c r="F95" i="3"/>
  <c r="I95" i="3" s="1"/>
  <c r="F94" i="3"/>
  <c r="I94" i="3" s="1"/>
  <c r="A92" i="3"/>
  <c r="V116" i="3"/>
  <c r="W116" i="3"/>
  <c r="I97" i="3" l="1"/>
  <c r="L98" i="3"/>
  <c r="H84" i="3"/>
  <c r="F84" i="3"/>
  <c r="U116" i="3"/>
  <c r="V117" i="3"/>
  <c r="W117" i="3"/>
  <c r="W118" i="3" s="1"/>
  <c r="W119" i="3" s="1"/>
  <c r="W120" i="3" s="1"/>
  <c r="W121" i="3" s="1"/>
  <c r="W122" i="3" s="1"/>
  <c r="W123" i="3" s="1"/>
  <c r="W124" i="3" s="1"/>
  <c r="W125" i="3" s="1"/>
  <c r="U117" i="3" l="1"/>
  <c r="V118" i="3"/>
  <c r="U118" i="3" l="1"/>
  <c r="V119" i="3"/>
  <c r="U119" i="3" l="1"/>
  <c r="V120" i="3"/>
  <c r="U120" i="3" l="1"/>
  <c r="V121" i="3"/>
  <c r="U121" i="3" l="1"/>
  <c r="V122" i="3"/>
  <c r="U122" i="3" l="1"/>
  <c r="V123" i="3"/>
  <c r="U123" i="3" l="1"/>
  <c r="V124" i="3"/>
  <c r="U124" i="3" l="1"/>
  <c r="V125" i="3"/>
  <c r="U125" i="3" s="1"/>
  <c r="C21" i="3" l="1"/>
  <c r="H48" i="3" l="1"/>
  <c r="I5" i="3" l="1"/>
  <c r="A105" i="3" l="1"/>
  <c r="A106" i="3" s="1"/>
  <c r="A107" i="3" s="1"/>
  <c r="A108" i="3" s="1"/>
  <c r="A109" i="3" s="1"/>
  <c r="A110" i="3" s="1"/>
  <c r="A111" i="3" s="1"/>
  <c r="A112" i="3" s="1"/>
  <c r="A113" i="3" s="1"/>
  <c r="A114" i="3" s="1"/>
  <c r="A93" i="3"/>
  <c r="A94" i="3" s="1"/>
  <c r="A95" i="3" s="1"/>
  <c r="A96" i="3" s="1"/>
  <c r="A97" i="3" s="1"/>
  <c r="A98" i="3" s="1"/>
  <c r="A99" i="3" s="1"/>
  <c r="A100" i="3" s="1"/>
  <c r="A101" i="3" s="1"/>
  <c r="A102" i="3" s="1"/>
  <c r="A103" i="3" s="1"/>
  <c r="C93" i="3"/>
  <c r="C94" i="3" s="1"/>
  <c r="C95" i="3" s="1"/>
  <c r="C96" i="3" s="1"/>
  <c r="C97" i="3" s="1"/>
  <c r="C98" i="3" s="1"/>
  <c r="C99" i="3" s="1"/>
  <c r="C100" i="3" s="1"/>
  <c r="C101" i="3" s="1"/>
  <c r="C102" i="3" s="1"/>
  <c r="E130" i="3" l="1"/>
  <c r="E129" i="3"/>
  <c r="H81" i="3"/>
  <c r="I114" i="3" l="1"/>
  <c r="I113" i="3"/>
  <c r="I112" i="3"/>
  <c r="I111" i="3"/>
  <c r="I110" i="3"/>
  <c r="I109" i="3"/>
  <c r="I108" i="3"/>
  <c r="I107" i="3"/>
  <c r="I106" i="3"/>
  <c r="I105" i="3"/>
  <c r="W105" i="3"/>
  <c r="V105" i="3"/>
  <c r="I84" i="3" l="1"/>
  <c r="W106" i="3"/>
  <c r="W107" i="3" s="1"/>
  <c r="W108" i="3" s="1"/>
  <c r="W109" i="3" s="1"/>
  <c r="W110" i="3" s="1"/>
  <c r="W111" i="3" s="1"/>
  <c r="W112" i="3" s="1"/>
  <c r="W113" i="3" s="1"/>
  <c r="W114" i="3" s="1"/>
  <c r="V106" i="3"/>
  <c r="U105" i="3"/>
  <c r="V107" i="3" l="1"/>
  <c r="U106" i="3"/>
  <c r="V108" i="3" l="1"/>
  <c r="U107" i="3"/>
  <c r="V109" i="3" l="1"/>
  <c r="U108" i="3"/>
  <c r="V110" i="3" l="1"/>
  <c r="U109" i="3"/>
  <c r="V111" i="3" l="1"/>
  <c r="U110" i="3"/>
  <c r="V112" i="3" l="1"/>
  <c r="U111" i="3"/>
  <c r="V113" i="3" l="1"/>
  <c r="U112" i="3"/>
  <c r="V114" i="3" l="1"/>
  <c r="U113" i="3"/>
  <c r="U114" i="3" l="1"/>
  <c r="E131" i="3" l="1"/>
</calcChain>
</file>

<file path=xl/sharedStrings.xml><?xml version="1.0" encoding="utf-8"?>
<sst xmlns="http://schemas.openxmlformats.org/spreadsheetml/2006/main" count="390" uniqueCount="249">
  <si>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</si>
  <si>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</si>
  <si>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</si>
  <si>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</si>
  <si>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</si>
  <si>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</si>
  <si>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</si>
  <si>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</si>
  <si>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</si>
  <si>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</si>
  <si>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</si>
  <si>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</si>
  <si>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</si>
  <si>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</si>
  <si>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</si>
  <si>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</si>
  <si>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</si>
  <si>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</si>
  <si>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</si>
  <si>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</si>
  <si>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</si>
  <si>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</si>
  <si>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</si>
  <si>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</si>
  <si>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</si>
  <si>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</si>
  <si>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</si>
  <si>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</si>
  <si>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</si>
  <si>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</si>
  <si>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</si>
  <si>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</si>
  <si>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</si>
  <si>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</si>
  <si>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</si>
  <si>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</si>
  <si>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</si>
  <si>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</si>
  <si>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</si>
  <si>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</si>
  <si>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</si>
  <si>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</si>
  <si>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</si>
  <si>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</si>
  <si>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</si>
  <si>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</si>
  <si>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</si>
  <si>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</si>
  <si>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</si>
  <si>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</si>
  <si>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</si>
  <si>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</si>
  <si>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</si>
  <si>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</si>
  <si>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</si>
  <si>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</si>
  <si>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</si>
  <si>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</si>
  <si>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</si>
  <si>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</si>
  <si>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</si>
  <si>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</si>
  <si>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</si>
  <si>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</si>
  <si>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</si>
  <si>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</si>
  <si>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</si>
  <si>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</si>
  <si>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</si>
  <si>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</si>
  <si>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</si>
  <si>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</si>
  <si>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</si>
  <si>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</si>
  <si>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</si>
  <si>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</si>
  <si>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</si>
  <si>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</si>
  <si>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</si>
  <si>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</si>
  <si>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</si>
  <si>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</si>
  <si>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</si>
  <si>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</si>
  <si>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</si>
  <si>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</si>
  <si>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</si>
  <si>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</si>
  <si>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</si>
  <si>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</si>
  <si>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</si>
  <si>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</si>
  <si>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</si>
  <si>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</si>
  <si>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</si>
  <si>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</si>
  <si>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</si>
  <si>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</si>
  <si>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</si>
  <si>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</si>
  <si>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</si>
  <si>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</si>
  <si>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</si>
  <si>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</si>
  <si>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</si>
  <si>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</si>
  <si>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</si>
  <si>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</si>
  <si>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</si>
  <si>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</si>
  <si>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</si>
  <si>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</si>
  <si>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</si>
  <si>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</si>
  <si>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</si>
  <si>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</si>
  <si>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</si>
  <si>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</si>
  <si>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</si>
  <si>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</si>
  <si>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</si>
  <si>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</si>
  <si>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</si>
  <si>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</si>
  <si>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</si>
  <si>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</si>
  <si>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</si>
  <si>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</si>
  <si>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</si>
  <si>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</si>
  <si>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</si>
  <si>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</si>
  <si>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</si>
  <si>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</si>
  <si>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</si>
  <si>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</si>
  <si>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</si>
  <si>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</si>
  <si>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</si>
  <si>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</si>
  <si>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</si>
  <si>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</si>
  <si>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</si>
  <si>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</si>
  <si>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</si>
  <si>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</si>
  <si>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</si>
  <si>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</si>
  <si>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</si>
  <si>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</si>
  <si>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</si>
  <si>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</si>
  <si>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</si>
  <si>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</si>
  <si>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</si>
  <si>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</si>
  <si>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</si>
  <si>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</si>
  <si>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</si>
  <si>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</si>
  <si>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</si>
  <si>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</si>
  <si>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</si>
  <si>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</si>
  <si>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</si>
  <si>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</si>
  <si>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</si>
  <si>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</si>
  <si>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</si>
  <si>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</si>
  <si>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</si>
  <si>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</si>
  <si>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</si>
  <si>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</si>
  <si>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</si>
  <si>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</si>
  <si>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</si>
  <si>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</si>
  <si>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</si>
  <si>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</si>
  <si>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</si>
  <si>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</si>
  <si>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</si>
  <si>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</si>
  <si>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</si>
  <si>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</si>
  <si>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</si>
  <si>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</si>
  <si>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</si>
  <si>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</si>
  <si>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</si>
  <si>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On Carpet area</t>
  </si>
  <si>
    <t>EV 10 Marina Bay</t>
  </si>
  <si>
    <t xml:space="preserve"> Ev Homes Constructions Pvt Ltd</t>
  </si>
  <si>
    <t>212, Vardhaman Chambers, Vashi Flyover, Sector 17, Vashi, Navi Mumbai, Maharashtra 400703</t>
  </si>
  <si>
    <t>EV 10 Marina Bay, near Nayan Co. Housing Society, Juhu Chowpatty Marg, Vashi, Vashi East, Thane, Thane - 400703.</t>
  </si>
  <si>
    <t>Project Name as per RERA Site</t>
  </si>
  <si>
    <t>EV Shradha</t>
  </si>
  <si>
    <t>P51700028722</t>
  </si>
  <si>
    <t>Navi Mumbai Municipal Corporation (NMMC)</t>
  </si>
  <si>
    <t xml:space="preserve">State Bank of India
IFSC Code - SBIN0011785
</t>
  </si>
  <si>
    <t xml:space="preserve">NRV/A/1754
Date: 09/06/2022
</t>
  </si>
  <si>
    <t>B Type = G/Stilt + 1st to 4th Podium + 5th to 27th Floor</t>
  </si>
  <si>
    <t>B Type</t>
  </si>
  <si>
    <t>G/Stilt + 4th Podium + 5th to 27th Floor</t>
  </si>
  <si>
    <t>G/Stilt + 1st to 4th Podium + 5th to 27th Floor</t>
  </si>
  <si>
    <t>Ganesh Marg</t>
  </si>
  <si>
    <t>Buildings</t>
  </si>
  <si>
    <t>Juhu Chowpatty Marg</t>
  </si>
  <si>
    <t>Shivsagar society</t>
  </si>
  <si>
    <t>Residential</t>
  </si>
  <si>
    <t>Location Link</t>
  </si>
  <si>
    <t>https://goo.gl/maps/nX5ETePhrDYjxnH99</t>
  </si>
  <si>
    <t>Middle</t>
  </si>
  <si>
    <t>18ft</t>
  </si>
  <si>
    <t>Road</t>
  </si>
  <si>
    <t>Rehab Building</t>
  </si>
  <si>
    <t>Building B</t>
  </si>
  <si>
    <t>Ground Floor For Parking</t>
  </si>
  <si>
    <t>1st to 4th Podium Floor For Parking</t>
  </si>
  <si>
    <t>5th Floor (Part fitness Center)</t>
  </si>
  <si>
    <t>Fitness Center</t>
  </si>
  <si>
    <t>2BHK</t>
  </si>
  <si>
    <t>6th, 7th, 9th to 12th, 14th to 17th, 19th to 22nd, 24th to 27th Floor</t>
  </si>
  <si>
    <t>1BHK</t>
  </si>
  <si>
    <t>3BHK</t>
  </si>
  <si>
    <t>8th, 13th, 18th &amp; 23rd Floor (Refuge Area at midlanding)</t>
  </si>
  <si>
    <t>Flats</t>
  </si>
  <si>
    <t>Flats =  230</t>
  </si>
  <si>
    <t>Flats = 230</t>
  </si>
  <si>
    <t>EV 10 Marina Bay, Plot No.10, Sector No.10 &amp; Existing Building No. 22 to 44 of JN2(VS-II) Condominium-10, near Nayan Co. Housing Society, Juhu Chowpatty Marg, Vashi, Vashi East, Thane, Thane - 400703.</t>
  </si>
  <si>
    <t>EV 10 Marina Bay, Plot No.10, Sector No.10, near Nayan Co. Housing Society, Juhu Chowpatty Marg, Vashi, Vashi East, Thane, Thane - 400703.</t>
  </si>
  <si>
    <t>Approved Layout &amp; Floor Plans, CC</t>
  </si>
  <si>
    <t>2.3 KM from Vashi Railway Station</t>
  </si>
  <si>
    <t>500 M from Vashi Sector 10/15 Bus Stop</t>
  </si>
  <si>
    <t>About 1KM form Fortis Hiranandani Hospital</t>
  </si>
  <si>
    <t>About 550M from St. Mary’s Multipurpose High School and junior college</t>
  </si>
  <si>
    <t xml:space="preserve">1. Approx. 1KM from D Mart Village Market.
</t>
  </si>
  <si>
    <t>Layout</t>
  </si>
  <si>
    <t>27500 to 28500</t>
  </si>
  <si>
    <t>External Plaster</t>
  </si>
  <si>
    <t>External Plumbing, Elevation and Waterproofing</t>
  </si>
  <si>
    <t>Wooden Work</t>
  </si>
  <si>
    <t>Electrical &amp; Sanitary fittings</t>
  </si>
  <si>
    <t>NMMP/NRV/B.P./1266/2024
Date: 23/04/2024
Valid Up to: B Type (Incentive) = Stilt + 4th Podium + 5th to 27th Floor (23 Floors)</t>
  </si>
  <si>
    <t>07/07/2025 @01:34 PM</t>
  </si>
  <si>
    <t>1. Construction work is in process at the time of Visit. Internal Visit was not allowed. (Very Slow speed)
2. We considered  Saleable area as per our calculation.
3. We considered Carpet area as per Approved Plan.
4. We considered Gross carpet area = Net carpet + Enclose balcony + D.B Area.
5. We have considered rate by verifying it from market inquire.
6. Car parking is subjected to authentic documentation.
7. We have updated revised CC from RERA site (on 05/08/2024).
7. On Site, we meet Mr........(........).</t>
  </si>
  <si>
    <t>Tushar Mohite</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</si>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</sst>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5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7" fillId="0" borderId="0" xfId="1" applyFont="1" applyAlignment="1">
      <alignment horizontal="center" vertical="center"/>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4" fillId="0" borderId="14" xfId="0" applyFont="1" applyBorder="1" applyAlignment="1">
      <alignment vertical="top" wrapText="1"/>
    </xf>
    <xf numFmtId="0" fontId="3" fillId="0" borderId="9" xfId="0" applyFont="1" applyBorder="1" applyAlignment="1">
      <alignment vertical="top"/>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protection hidden="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center"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5"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8"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4" fontId="4" fillId="4" borderId="6" xfId="0" applyNumberFormat="1" applyFont="1" applyFill="1" applyBorder="1" applyAlignment="1">
      <alignment horizontal="left" vertical="top" wrapText="1"/>
    </xf>
    <xf numFmtId="0" fontId="12" fillId="4" borderId="2" xfId="2" applyFont="1" applyFill="1" applyBorder="1" applyAlignment="1">
      <alignment horizontal="left" vertical="top" wrapText="1"/>
    </xf>
    <xf numFmtId="1" fontId="5" fillId="0" borderId="1" xfId="1" applyNumberFormat="1" applyFont="1" applyBorder="1" applyAlignment="1">
      <alignment horizontal="center" vertical="top" wrapText="1"/>
    </xf>
    <xf numFmtId="0" fontId="4" fillId="3" borderId="1"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5</xdr:col>
      <xdr:colOff>34644</xdr:colOff>
      <xdr:row>237</xdr:row>
      <xdr:rowOff>71774</xdr:rowOff>
    </xdr:from>
    <xdr:to>
      <xdr:col>8</xdr:col>
      <xdr:colOff>1047496</xdr:colOff>
      <xdr:row>253</xdr:row>
      <xdr:rowOff>235410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282053" y="73414274"/>
          <a:ext cx="4563079" cy="4320000"/>
        </a:xfrm>
        <a:prstGeom prst="rect">
          <a:avLst/>
        </a:prstGeom>
        <a:ln>
          <a:solidFill>
            <a:schemeClr val="tx1"/>
          </a:solidFill>
        </a:ln>
      </xdr:spPr>
    </xdr:pic>
    <xdr:clientData/>
  </xdr:twoCellAnchor>
  <xdr:twoCellAnchor editAs="oneCell">
    <xdr:from>
      <xdr:col>0</xdr:col>
      <xdr:colOff>336836</xdr:colOff>
      <xdr:row>237</xdr:row>
      <xdr:rowOff>86589</xdr:rowOff>
    </xdr:from>
    <xdr:to>
      <xdr:col>4</xdr:col>
      <xdr:colOff>1478066</xdr:colOff>
      <xdr:row>253</xdr:row>
      <xdr:rowOff>250225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36836" y="73429089"/>
          <a:ext cx="4570230" cy="4320000"/>
        </a:xfrm>
        <a:prstGeom prst="rect">
          <a:avLst/>
        </a:prstGeom>
        <a:ln>
          <a:solidFill>
            <a:schemeClr val="tx1"/>
          </a:solidFill>
        </a:ln>
      </xdr:spPr>
    </xdr:pic>
    <xdr:clientData/>
  </xdr:twoCellAnchor>
  <xdr:twoCellAnchor editAs="oneCell">
    <xdr:from>
      <xdr:col>0</xdr:col>
      <xdr:colOff>796636</xdr:colOff>
      <xdr:row>182</xdr:row>
      <xdr:rowOff>138545</xdr:rowOff>
    </xdr:from>
    <xdr:to>
      <xdr:col>8</xdr:col>
      <xdr:colOff>541321</xdr:colOff>
      <xdr:row>204</xdr:row>
      <xdr:rowOff>183545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3677" t="18850" r="31176" b="8334"/>
        <a:stretch/>
      </xdr:blipFill>
      <xdr:spPr>
        <a:xfrm>
          <a:off x="796636" y="59453318"/>
          <a:ext cx="8542321" cy="5760000"/>
        </a:xfrm>
        <a:prstGeom prst="rect">
          <a:avLst/>
        </a:prstGeom>
        <a:ln>
          <a:solidFill>
            <a:schemeClr val="tx1"/>
          </a:solidFill>
        </a:ln>
      </xdr:spPr>
    </xdr:pic>
    <xdr:clientData/>
  </xdr:twoCellAnchor>
  <xdr:twoCellAnchor>
    <xdr:from>
      <xdr:col>5</xdr:col>
      <xdr:colOff>1264227</xdr:colOff>
      <xdr:row>185</xdr:row>
      <xdr:rowOff>230415</xdr:rowOff>
    </xdr:from>
    <xdr:to>
      <xdr:col>7</xdr:col>
      <xdr:colOff>1072243</xdr:colOff>
      <xdr:row>202</xdr:row>
      <xdr:rowOff>34636</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6511636" y="60324506"/>
          <a:ext cx="1730334" cy="4220357"/>
        </a:xfrm>
        <a:prstGeom prst="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1629228</xdr:colOff>
      <xdr:row>202</xdr:row>
      <xdr:rowOff>116986</xdr:rowOff>
    </xdr:from>
    <xdr:to>
      <xdr:col>7</xdr:col>
      <xdr:colOff>851775</xdr:colOff>
      <xdr:row>203</xdr:row>
      <xdr:rowOff>226546</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6876637" y="64627213"/>
          <a:ext cx="1144865" cy="36933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Building B</a:t>
          </a:r>
        </a:p>
      </xdr:txBody>
    </xdr:sp>
    <xdr:clientData/>
  </xdr:twoCellAnchor>
  <xdr:twoCellAnchor editAs="oneCell">
    <xdr:from>
      <xdr:col>12</xdr:col>
      <xdr:colOff>164246</xdr:colOff>
      <xdr:row>163</xdr:row>
      <xdr:rowOff>139844</xdr:rowOff>
    </xdr:from>
    <xdr:to>
      <xdr:col>17</xdr:col>
      <xdr:colOff>162485</xdr:colOff>
      <xdr:row>173</xdr:row>
      <xdr:rowOff>26471</xdr:rowOff>
    </xdr:to>
    <xdr:pic>
      <xdr:nvPicPr>
        <xdr:cNvPr id="16" name="Picture 15" descr="https://vsjcllp.vsjadon.com/upload/insp-216687-1525.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4758787" y="55801703"/>
          <a:ext cx="3377933" cy="25760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300157</xdr:colOff>
      <xdr:row>148</xdr:row>
      <xdr:rowOff>186177</xdr:rowOff>
    </xdr:from>
    <xdr:to>
      <xdr:col>23</xdr:col>
      <xdr:colOff>601595</xdr:colOff>
      <xdr:row>162</xdr:row>
      <xdr:rowOff>256250</xdr:rowOff>
    </xdr:to>
    <xdr:pic>
      <xdr:nvPicPr>
        <xdr:cNvPr id="28" name="Picture 27" descr="https://vsjcllp.vsjadon.com/upload/insp-216687-940.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646863" y="51813918"/>
          <a:ext cx="2811556" cy="38352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11205</xdr:colOff>
      <xdr:row>131</xdr:row>
      <xdr:rowOff>90928</xdr:rowOff>
    </xdr:from>
    <xdr:to>
      <xdr:col>26</xdr:col>
      <xdr:colOff>228720</xdr:colOff>
      <xdr:row>148</xdr:row>
      <xdr:rowOff>50106</xdr:rowOff>
    </xdr:to>
    <xdr:pic>
      <xdr:nvPicPr>
        <xdr:cNvPr id="29" name="Picture 28" descr="https://vsjcllp.vsjadon.com/upload/insp-216687-928.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8612970" y="47146669"/>
          <a:ext cx="3355162" cy="45311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941293</xdr:colOff>
      <xdr:row>132</xdr:row>
      <xdr:rowOff>62751</xdr:rowOff>
    </xdr:from>
    <xdr:to>
      <xdr:col>18</xdr:col>
      <xdr:colOff>284008</xdr:colOff>
      <xdr:row>166</xdr:row>
      <xdr:rowOff>170329</xdr:rowOff>
    </xdr:to>
    <xdr:grpSp>
      <xdr:nvGrpSpPr>
        <xdr:cNvPr id="8" name="Group 7">
          <a:extLst>
            <a:ext uri="{FF2B5EF4-FFF2-40B4-BE49-F238E27FC236}">
              <a16:creationId xmlns:a16="http://schemas.microsoft.com/office/drawing/2014/main" id="{937B71FC-EE8C-139D-F17D-4F4E92DEC8F0}"/>
            </a:ext>
          </a:extLst>
        </xdr:cNvPr>
        <xdr:cNvGrpSpPr/>
      </xdr:nvGrpSpPr>
      <xdr:grpSpPr>
        <a:xfrm>
          <a:off x="11618258" y="47746022"/>
          <a:ext cx="7805397" cy="9251578"/>
          <a:chOff x="245664" y="261480"/>
          <a:chExt cx="6021420" cy="7554674"/>
        </a:xfrm>
      </xdr:grpSpPr>
      <xdr:grpSp>
        <xdr:nvGrpSpPr>
          <xdr:cNvPr id="9" name="Group 8">
            <a:extLst>
              <a:ext uri="{FF2B5EF4-FFF2-40B4-BE49-F238E27FC236}">
                <a16:creationId xmlns:a16="http://schemas.microsoft.com/office/drawing/2014/main" id="{A20B60EA-A2B4-E247-D7C2-327434740C37}"/>
              </a:ext>
            </a:extLst>
          </xdr:cNvPr>
          <xdr:cNvGrpSpPr/>
        </xdr:nvGrpSpPr>
        <xdr:grpSpPr>
          <a:xfrm>
            <a:off x="245664" y="261480"/>
            <a:ext cx="6021420" cy="5220000"/>
            <a:chOff x="245664" y="261480"/>
            <a:chExt cx="6021420" cy="5220000"/>
          </a:xfrm>
        </xdr:grpSpPr>
        <xdr:pic>
          <xdr:nvPicPr>
            <xdr:cNvPr id="14" name="Picture 13">
              <a:extLst>
                <a:ext uri="{FF2B5EF4-FFF2-40B4-BE49-F238E27FC236}">
                  <a16:creationId xmlns:a16="http://schemas.microsoft.com/office/drawing/2014/main" id="{9D340BE9-8E25-560D-F189-CF8B8BCB72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5664" y="261480"/>
              <a:ext cx="3909563" cy="5220000"/>
            </a:xfrm>
            <a:prstGeom prst="rect">
              <a:avLst/>
            </a:prstGeom>
            <a:ln>
              <a:solidFill>
                <a:schemeClr val="tx1"/>
              </a:solidFill>
            </a:ln>
          </xdr:spPr>
        </xdr:pic>
        <xdr:pic>
          <xdr:nvPicPr>
            <xdr:cNvPr id="15" name="Picture 14">
              <a:extLst>
                <a:ext uri="{FF2B5EF4-FFF2-40B4-BE49-F238E27FC236}">
                  <a16:creationId xmlns:a16="http://schemas.microsoft.com/office/drawing/2014/main" id="{E92595BB-2C0C-C5A5-4040-3CCF67DA65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79709" y="261480"/>
              <a:ext cx="1887375"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0B26A8E6-D5D9-1842-A404-35452ACBC3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79708" y="2961480"/>
              <a:ext cx="1887375" cy="2520000"/>
            </a:xfrm>
            <a:prstGeom prst="rect">
              <a:avLst/>
            </a:prstGeom>
          </xdr:spPr>
        </xdr:pic>
      </xdr:grpSp>
      <xdr:grpSp>
        <xdr:nvGrpSpPr>
          <xdr:cNvPr id="10" name="Group 9">
            <a:extLst>
              <a:ext uri="{FF2B5EF4-FFF2-40B4-BE49-F238E27FC236}">
                <a16:creationId xmlns:a16="http://schemas.microsoft.com/office/drawing/2014/main" id="{F495BA1D-11A2-CB80-7711-1815D1975201}"/>
              </a:ext>
            </a:extLst>
          </xdr:cNvPr>
          <xdr:cNvGrpSpPr/>
        </xdr:nvGrpSpPr>
        <xdr:grpSpPr>
          <a:xfrm>
            <a:off x="605268" y="5656154"/>
            <a:ext cx="5302212" cy="2160000"/>
            <a:chOff x="695246" y="5656154"/>
            <a:chExt cx="5302212" cy="2160000"/>
          </a:xfrm>
        </xdr:grpSpPr>
        <xdr:pic>
          <xdr:nvPicPr>
            <xdr:cNvPr id="11" name="Picture 10">
              <a:extLst>
                <a:ext uri="{FF2B5EF4-FFF2-40B4-BE49-F238E27FC236}">
                  <a16:creationId xmlns:a16="http://schemas.microsoft.com/office/drawing/2014/main" id="{10A9E421-837F-DFD6-6D2A-6C53349EAC9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37477" y="5656154"/>
              <a:ext cx="1617750" cy="2160000"/>
            </a:xfrm>
            <a:prstGeom prst="rect">
              <a:avLst/>
            </a:prstGeom>
            <a:ln>
              <a:solidFill>
                <a:schemeClr val="tx1"/>
              </a:solidFill>
            </a:ln>
          </xdr:spPr>
        </xdr:pic>
        <xdr:pic>
          <xdr:nvPicPr>
            <xdr:cNvPr id="12" name="Picture 11">
              <a:extLst>
                <a:ext uri="{FF2B5EF4-FFF2-40B4-BE49-F238E27FC236}">
                  <a16:creationId xmlns:a16="http://schemas.microsoft.com/office/drawing/2014/main" id="{F1E1260C-7929-3192-C6BD-B9CCD38766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79708" y="5656154"/>
              <a:ext cx="1617750" cy="2160000"/>
            </a:xfrm>
            <a:prstGeom prst="rect">
              <a:avLst/>
            </a:prstGeom>
            <a:ln>
              <a:solidFill>
                <a:schemeClr val="tx1"/>
              </a:solidFill>
            </a:ln>
          </xdr:spPr>
        </xdr:pic>
        <xdr:pic>
          <xdr:nvPicPr>
            <xdr:cNvPr id="13" name="Picture 12">
              <a:extLst>
                <a:ext uri="{FF2B5EF4-FFF2-40B4-BE49-F238E27FC236}">
                  <a16:creationId xmlns:a16="http://schemas.microsoft.com/office/drawing/2014/main" id="{2E5DF48A-AA02-FB89-9AE9-D0657561D8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246" y="5656154"/>
              <a:ext cx="1617750" cy="2160000"/>
            </a:xfrm>
            <a:prstGeom prst="rect">
              <a:avLst/>
            </a:prstGeom>
            <a:ln>
              <a:solidFill>
                <a:schemeClr val="tx1"/>
              </a:solidFill>
            </a:ln>
          </xdr:spPr>
        </xdr:pic>
      </xdr:grpSp>
    </xdr:grpSp>
    <xdr:clientData/>
  </xdr:twoCellAnchor>
  <xdr:twoCellAnchor>
    <xdr:from>
      <xdr:col>0</xdr:col>
      <xdr:colOff>1147483</xdr:colOff>
      <xdr:row>132</xdr:row>
      <xdr:rowOff>107576</xdr:rowOff>
    </xdr:from>
    <xdr:to>
      <xdr:col>8</xdr:col>
      <xdr:colOff>233082</xdr:colOff>
      <xdr:row>166</xdr:row>
      <xdr:rowOff>152399</xdr:rowOff>
    </xdr:to>
    <xdr:grpSp>
      <xdr:nvGrpSpPr>
        <xdr:cNvPr id="7" name="Group 6">
          <a:extLst>
            <a:ext uri="{FF2B5EF4-FFF2-40B4-BE49-F238E27FC236}">
              <a16:creationId xmlns:a16="http://schemas.microsoft.com/office/drawing/2014/main" id="{F1BA2528-43F7-08C5-9D73-B47C6BEEE9D8}"/>
            </a:ext>
          </a:extLst>
        </xdr:cNvPr>
        <xdr:cNvGrpSpPr/>
      </xdr:nvGrpSpPr>
      <xdr:grpSpPr>
        <a:xfrm>
          <a:off x="1147483" y="47790847"/>
          <a:ext cx="8086164" cy="9188823"/>
          <a:chOff x="531341" y="222811"/>
          <a:chExt cx="5926608" cy="6773570"/>
        </a:xfrm>
      </xdr:grpSpPr>
      <xdr:grpSp>
        <xdr:nvGrpSpPr>
          <xdr:cNvPr id="19" name="Group 18">
            <a:extLst>
              <a:ext uri="{FF2B5EF4-FFF2-40B4-BE49-F238E27FC236}">
                <a16:creationId xmlns:a16="http://schemas.microsoft.com/office/drawing/2014/main" id="{5B8304F9-E8BD-2977-CD7B-909E6A0D1561}"/>
              </a:ext>
            </a:extLst>
          </xdr:cNvPr>
          <xdr:cNvGrpSpPr/>
        </xdr:nvGrpSpPr>
        <xdr:grpSpPr>
          <a:xfrm>
            <a:off x="1183242" y="2889596"/>
            <a:ext cx="4622806" cy="2160000"/>
            <a:chOff x="1122336" y="2889596"/>
            <a:chExt cx="4622806" cy="2160000"/>
          </a:xfrm>
        </xdr:grpSpPr>
        <xdr:pic>
          <xdr:nvPicPr>
            <xdr:cNvPr id="31" name="Picture 30">
              <a:extLst>
                <a:ext uri="{FF2B5EF4-FFF2-40B4-BE49-F238E27FC236}">
                  <a16:creationId xmlns:a16="http://schemas.microsoft.com/office/drawing/2014/main" id="{C220D1DA-B08A-1208-4F5F-D91085841ED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2867809" y="2889596"/>
              <a:ext cx="2877333" cy="2160000"/>
            </a:xfrm>
            <a:prstGeom prst="rect">
              <a:avLst/>
            </a:prstGeom>
            <a:ln>
              <a:solidFill>
                <a:schemeClr val="tx1"/>
              </a:solidFill>
            </a:ln>
          </xdr:spPr>
        </xdr:pic>
        <xdr:pic>
          <xdr:nvPicPr>
            <xdr:cNvPr id="32" name="Picture 31">
              <a:extLst>
                <a:ext uri="{FF2B5EF4-FFF2-40B4-BE49-F238E27FC236}">
                  <a16:creationId xmlns:a16="http://schemas.microsoft.com/office/drawing/2014/main" id="{217B85A6-8A7D-559E-49A0-DD09FA32C5CA}"/>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122336" y="2889596"/>
              <a:ext cx="1618312" cy="2160000"/>
            </a:xfrm>
            <a:prstGeom prst="rect">
              <a:avLst/>
            </a:prstGeom>
            <a:ln>
              <a:solidFill>
                <a:schemeClr val="tx1"/>
              </a:solidFill>
            </a:ln>
          </xdr:spPr>
        </xdr:pic>
      </xdr:grpSp>
      <xdr:grpSp>
        <xdr:nvGrpSpPr>
          <xdr:cNvPr id="20" name="Group 19">
            <a:extLst>
              <a:ext uri="{FF2B5EF4-FFF2-40B4-BE49-F238E27FC236}">
                <a16:creationId xmlns:a16="http://schemas.microsoft.com/office/drawing/2014/main" id="{B6F7ADC0-765E-33CC-04D7-47EF4BFB4B81}"/>
              </a:ext>
            </a:extLst>
          </xdr:cNvPr>
          <xdr:cNvGrpSpPr/>
        </xdr:nvGrpSpPr>
        <xdr:grpSpPr>
          <a:xfrm>
            <a:off x="531341" y="222811"/>
            <a:ext cx="5926608" cy="2520000"/>
            <a:chOff x="531341" y="222811"/>
            <a:chExt cx="5926608" cy="2520000"/>
          </a:xfrm>
        </xdr:grpSpPr>
        <xdr:pic>
          <xdr:nvPicPr>
            <xdr:cNvPr id="24" name="Picture 23">
              <a:extLst>
                <a:ext uri="{FF2B5EF4-FFF2-40B4-BE49-F238E27FC236}">
                  <a16:creationId xmlns:a16="http://schemas.microsoft.com/office/drawing/2014/main" id="{FD801E11-ACE4-889B-B3A1-93682AEBA1B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2546533" y="222811"/>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460486A6-BF6F-9C0E-27B9-B148E7BEB5C4}"/>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531341" y="222811"/>
              <a:ext cx="1888031" cy="2520000"/>
            </a:xfrm>
            <a:prstGeom prst="rect">
              <a:avLst/>
            </a:prstGeom>
            <a:ln>
              <a:solidFill>
                <a:schemeClr val="tx1"/>
              </a:solidFill>
            </a:ln>
          </xdr:spPr>
        </xdr:pic>
        <xdr:pic>
          <xdr:nvPicPr>
            <xdr:cNvPr id="26" name="Picture 25">
              <a:extLst>
                <a:ext uri="{FF2B5EF4-FFF2-40B4-BE49-F238E27FC236}">
                  <a16:creationId xmlns:a16="http://schemas.microsoft.com/office/drawing/2014/main" id="{767EA499-E251-F37D-B40F-CFDF11FB57B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569918" y="222811"/>
              <a:ext cx="1888031" cy="2520000"/>
            </a:xfrm>
            <a:prstGeom prst="rect">
              <a:avLst/>
            </a:prstGeom>
            <a:ln>
              <a:solidFill>
                <a:schemeClr val="tx1"/>
              </a:solidFill>
            </a:ln>
          </xdr:spPr>
        </xdr:pic>
      </xdr:grpSp>
      <xdr:grpSp>
        <xdr:nvGrpSpPr>
          <xdr:cNvPr id="21" name="Group 20">
            <a:extLst>
              <a:ext uri="{FF2B5EF4-FFF2-40B4-BE49-F238E27FC236}">
                <a16:creationId xmlns:a16="http://schemas.microsoft.com/office/drawing/2014/main" id="{AAA7F401-E587-7E9E-C277-546C5256553C}"/>
              </a:ext>
            </a:extLst>
          </xdr:cNvPr>
          <xdr:cNvGrpSpPr/>
        </xdr:nvGrpSpPr>
        <xdr:grpSpPr>
          <a:xfrm>
            <a:off x="1557879" y="5196381"/>
            <a:ext cx="3873533" cy="1800000"/>
            <a:chOff x="1392054" y="5196381"/>
            <a:chExt cx="3873533" cy="1800000"/>
          </a:xfrm>
        </xdr:grpSpPr>
        <xdr:pic>
          <xdr:nvPicPr>
            <xdr:cNvPr id="22" name="Picture 21">
              <a:extLst>
                <a:ext uri="{FF2B5EF4-FFF2-40B4-BE49-F238E27FC236}">
                  <a16:creationId xmlns:a16="http://schemas.microsoft.com/office/drawing/2014/main" id="{6B96BDC5-E121-5A20-8D63-406E80DBA8D5}"/>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392054" y="5196381"/>
              <a:ext cx="1348594" cy="1800000"/>
            </a:xfrm>
            <a:prstGeom prst="rect">
              <a:avLst/>
            </a:prstGeom>
            <a:ln>
              <a:solidFill>
                <a:schemeClr val="tx1"/>
              </a:solidFill>
            </a:ln>
          </xdr:spPr>
        </xdr:pic>
        <xdr:pic>
          <xdr:nvPicPr>
            <xdr:cNvPr id="23" name="Picture 22">
              <a:extLst>
                <a:ext uri="{FF2B5EF4-FFF2-40B4-BE49-F238E27FC236}">
                  <a16:creationId xmlns:a16="http://schemas.microsoft.com/office/drawing/2014/main" id="{CB045907-069F-8906-E745-537DDB67C36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867809" y="5196381"/>
              <a:ext cx="2397778" cy="180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nX5ETePhrDYjxnH99"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9"/>
  <sheetViews>
    <sheetView tabSelected="1" view="pageBreakPreview" topLeftCell="A45" zoomScale="85" zoomScaleNormal="85" zoomScaleSheetLayoutView="85" zoomScalePageLayoutView="70" workbookViewId="0">
      <selection activeCell="J48" sqref="J48"/>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2" width="15.5546875" style="1" bestFit="1" customWidth="1"/>
    <col min="13" max="13" width="12.6640625" style="1" bestFit="1" customWidth="1"/>
    <col min="14" max="20" width="9.109375" style="1"/>
    <col min="21" max="23" width="0" style="1" hidden="1" customWidth="1"/>
    <col min="24" max="26" width="9.109375" style="1"/>
    <col min="27" max="27" width="7.88671875" style="1" customWidth="1"/>
    <col min="28" max="16384" width="9.109375" style="1"/>
  </cols>
  <sheetData>
    <row r="1" spans="1:12" ht="21" x14ac:dyDescent="0.3">
      <c r="A1" s="103" t="s">
        <v>43</v>
      </c>
      <c r="B1" s="104"/>
      <c r="C1" s="104"/>
      <c r="D1" s="104"/>
      <c r="E1" s="104"/>
      <c r="F1" s="104"/>
      <c r="G1" s="104"/>
      <c r="H1" s="104"/>
      <c r="I1" s="105"/>
    </row>
    <row r="2" spans="1:12" ht="42" customHeight="1" x14ac:dyDescent="0.3">
      <c r="A2" s="121" t="s">
        <v>11</v>
      </c>
      <c r="B2" s="121"/>
      <c r="C2" s="121"/>
      <c r="D2" s="4" t="s">
        <v>4</v>
      </c>
      <c r="E2" s="117" t="s">
        <v>97</v>
      </c>
      <c r="F2" s="117"/>
      <c r="G2" s="99" t="s">
        <v>15</v>
      </c>
      <c r="H2" s="99"/>
      <c r="I2" s="49">
        <v>45840</v>
      </c>
    </row>
    <row r="3" spans="1:12" ht="22.5" customHeight="1" x14ac:dyDescent="0.3">
      <c r="A3" s="79" t="s">
        <v>44</v>
      </c>
      <c r="B3" s="80"/>
      <c r="C3" s="81"/>
      <c r="D3" s="21" t="s">
        <v>4</v>
      </c>
      <c r="E3" s="109" t="s">
        <v>192</v>
      </c>
      <c r="F3" s="110"/>
      <c r="G3" s="126" t="s">
        <v>190</v>
      </c>
      <c r="H3" s="128"/>
      <c r="I3" s="147" t="s">
        <v>245</v>
      </c>
      <c r="K3" s="153">
        <v>45773</v>
      </c>
      <c r="L3" s="153">
        <v>45845</v>
      </c>
    </row>
    <row r="4" spans="1:12" ht="23.25" customHeight="1" x14ac:dyDescent="0.3">
      <c r="A4" s="79" t="s">
        <v>196</v>
      </c>
      <c r="B4" s="80"/>
      <c r="C4" s="81"/>
      <c r="D4" s="21" t="s">
        <v>4</v>
      </c>
      <c r="E4" s="65" t="s">
        <v>197</v>
      </c>
      <c r="F4" s="71"/>
      <c r="G4" s="132"/>
      <c r="H4" s="134"/>
      <c r="I4" s="117"/>
      <c r="L4" s="1">
        <f>L3-K3</f>
        <v>72</v>
      </c>
    </row>
    <row r="5" spans="1:12" ht="43.5" customHeight="1" x14ac:dyDescent="0.3">
      <c r="A5" s="79" t="s">
        <v>41</v>
      </c>
      <c r="B5" s="80"/>
      <c r="C5" s="81"/>
      <c r="D5" s="28" t="s">
        <v>4</v>
      </c>
      <c r="E5" s="65">
        <v>9820909893</v>
      </c>
      <c r="F5" s="66"/>
      <c r="G5" s="99" t="s">
        <v>38</v>
      </c>
      <c r="H5" s="99"/>
      <c r="I5" s="18" t="str">
        <f ca="1">TEXT(TODAY(),"DD/MM/YYYY")</f>
        <v>08/07/2025</v>
      </c>
    </row>
    <row r="6" spans="1:12" ht="21" x14ac:dyDescent="0.3">
      <c r="A6" s="75" t="s">
        <v>45</v>
      </c>
      <c r="B6" s="75"/>
      <c r="C6" s="75"/>
      <c r="D6" s="75"/>
      <c r="E6" s="75"/>
      <c r="F6" s="75"/>
      <c r="G6" s="75"/>
      <c r="H6" s="75"/>
      <c r="I6" s="113"/>
    </row>
    <row r="7" spans="1:12" ht="43.5" customHeight="1" x14ac:dyDescent="0.3">
      <c r="A7" s="122" t="s">
        <v>34</v>
      </c>
      <c r="B7" s="122"/>
      <c r="C7" s="122"/>
      <c r="D7" s="2" t="s">
        <v>4</v>
      </c>
      <c r="E7" s="22" t="s">
        <v>109</v>
      </c>
      <c r="F7" s="21" t="s">
        <v>40</v>
      </c>
      <c r="G7" s="2" t="s">
        <v>4</v>
      </c>
      <c r="H7" s="72" t="s">
        <v>248</v>
      </c>
      <c r="I7" s="72"/>
    </row>
    <row r="8" spans="1:12" ht="23.25" customHeight="1" x14ac:dyDescent="0.3">
      <c r="A8" s="122" t="s">
        <v>47</v>
      </c>
      <c r="B8" s="122"/>
      <c r="C8" s="122"/>
      <c r="D8" s="2" t="s">
        <v>4</v>
      </c>
      <c r="E8" s="5" t="s">
        <v>193</v>
      </c>
      <c r="F8" s="21" t="s">
        <v>48</v>
      </c>
      <c r="G8" s="2" t="s">
        <v>4</v>
      </c>
      <c r="H8" s="65" t="s">
        <v>193</v>
      </c>
      <c r="I8" s="66"/>
    </row>
    <row r="9" spans="1:12" ht="45" customHeight="1" x14ac:dyDescent="0.3">
      <c r="A9" s="122" t="s">
        <v>49</v>
      </c>
      <c r="B9" s="122"/>
      <c r="C9" s="122"/>
      <c r="D9" s="2" t="s">
        <v>4</v>
      </c>
      <c r="E9" s="123" t="s">
        <v>194</v>
      </c>
      <c r="F9" s="123"/>
      <c r="G9" s="123"/>
      <c r="H9" s="123"/>
      <c r="I9" s="123"/>
    </row>
    <row r="10" spans="1:12" ht="45" customHeight="1" x14ac:dyDescent="0.3">
      <c r="A10" s="99" t="s">
        <v>179</v>
      </c>
      <c r="B10" s="21" t="s">
        <v>4</v>
      </c>
      <c r="C10" s="21" t="s">
        <v>46</v>
      </c>
      <c r="D10" s="2" t="s">
        <v>4</v>
      </c>
      <c r="E10" s="65" t="s">
        <v>231</v>
      </c>
      <c r="F10" s="71"/>
      <c r="G10" s="71"/>
      <c r="H10" s="71"/>
      <c r="I10" s="66"/>
    </row>
    <row r="11" spans="1:12" ht="66" customHeight="1" x14ac:dyDescent="0.3">
      <c r="A11" s="99"/>
      <c r="B11" s="21" t="s">
        <v>4</v>
      </c>
      <c r="C11" s="21" t="s">
        <v>14</v>
      </c>
      <c r="D11" s="2" t="s">
        <v>4</v>
      </c>
      <c r="E11" s="65" t="s">
        <v>230</v>
      </c>
      <c r="F11" s="71"/>
      <c r="G11" s="71"/>
      <c r="H11" s="71"/>
      <c r="I11" s="66"/>
    </row>
    <row r="12" spans="1:12" ht="42" customHeight="1" x14ac:dyDescent="0.3">
      <c r="A12" s="99"/>
      <c r="B12" s="21" t="s">
        <v>4</v>
      </c>
      <c r="C12" s="21" t="s">
        <v>5</v>
      </c>
      <c r="D12" s="2" t="s">
        <v>4</v>
      </c>
      <c r="E12" s="65" t="s">
        <v>195</v>
      </c>
      <c r="F12" s="71"/>
      <c r="G12" s="71"/>
      <c r="H12" s="71"/>
      <c r="I12" s="66"/>
    </row>
    <row r="13" spans="1:12" ht="21" x14ac:dyDescent="0.3">
      <c r="A13" s="99" t="s">
        <v>39</v>
      </c>
      <c r="B13" s="99"/>
      <c r="C13" s="99"/>
      <c r="D13" s="2" t="s">
        <v>4</v>
      </c>
      <c r="E13" s="72" t="s">
        <v>232</v>
      </c>
      <c r="F13" s="72"/>
      <c r="G13" s="72"/>
      <c r="H13" s="72"/>
      <c r="I13" s="72"/>
    </row>
    <row r="14" spans="1:12" ht="20.100000000000001" customHeight="1" x14ac:dyDescent="0.3">
      <c r="A14" s="75" t="s">
        <v>50</v>
      </c>
      <c r="B14" s="75"/>
      <c r="C14" s="75"/>
      <c r="D14" s="75"/>
      <c r="E14" s="75"/>
      <c r="F14" s="75"/>
      <c r="G14" s="75"/>
      <c r="H14" s="75"/>
      <c r="I14" s="75"/>
    </row>
    <row r="15" spans="1:12" ht="63" x14ac:dyDescent="0.3">
      <c r="A15" s="21" t="s">
        <v>32</v>
      </c>
      <c r="B15" s="2" t="s">
        <v>4</v>
      </c>
      <c r="C15" s="67" t="s">
        <v>98</v>
      </c>
      <c r="D15" s="68"/>
      <c r="E15" s="69"/>
      <c r="F15" s="17" t="s">
        <v>51</v>
      </c>
      <c r="G15" s="2" t="s">
        <v>4</v>
      </c>
      <c r="H15" s="72" t="s">
        <v>199</v>
      </c>
      <c r="I15" s="72"/>
    </row>
    <row r="16" spans="1:12" ht="42" x14ac:dyDescent="0.3">
      <c r="A16" s="21" t="s">
        <v>52</v>
      </c>
      <c r="B16" s="2" t="s">
        <v>4</v>
      </c>
      <c r="C16" s="67" t="s">
        <v>198</v>
      </c>
      <c r="D16" s="68"/>
      <c r="E16" s="69"/>
      <c r="F16" s="21" t="s">
        <v>53</v>
      </c>
      <c r="G16" s="2" t="s">
        <v>4</v>
      </c>
      <c r="H16" s="142">
        <v>46934</v>
      </c>
      <c r="I16" s="72"/>
    </row>
    <row r="17" spans="1:9" ht="42" x14ac:dyDescent="0.3">
      <c r="A17" s="46" t="s">
        <v>54</v>
      </c>
      <c r="B17" s="2" t="s">
        <v>4</v>
      </c>
      <c r="C17" s="70">
        <v>46934</v>
      </c>
      <c r="D17" s="68"/>
      <c r="E17" s="69"/>
      <c r="F17" s="21" t="s">
        <v>55</v>
      </c>
      <c r="G17" s="2" t="s">
        <v>4</v>
      </c>
      <c r="H17" s="141">
        <v>46934</v>
      </c>
      <c r="I17" s="66"/>
    </row>
    <row r="18" spans="1:9" ht="63" x14ac:dyDescent="0.3">
      <c r="A18" s="46" t="s">
        <v>56</v>
      </c>
      <c r="B18" s="2" t="s">
        <v>4</v>
      </c>
      <c r="C18" s="70">
        <v>46934</v>
      </c>
      <c r="D18" s="68"/>
      <c r="E18" s="69"/>
      <c r="F18" s="21" t="s">
        <v>57</v>
      </c>
      <c r="G18" s="2" t="s">
        <v>4</v>
      </c>
      <c r="H18" s="65" t="s">
        <v>200</v>
      </c>
      <c r="I18" s="66"/>
    </row>
    <row r="19" spans="1:9" ht="42" x14ac:dyDescent="0.3">
      <c r="A19" s="46" t="s">
        <v>58</v>
      </c>
      <c r="B19" s="2" t="s">
        <v>4</v>
      </c>
      <c r="C19" s="67" t="s">
        <v>210</v>
      </c>
      <c r="D19" s="68"/>
      <c r="E19" s="69"/>
      <c r="F19" s="21" t="s">
        <v>112</v>
      </c>
      <c r="G19" s="2" t="s">
        <v>4</v>
      </c>
      <c r="H19" s="72">
        <v>9230.01</v>
      </c>
      <c r="I19" s="72"/>
    </row>
    <row r="20" spans="1:9" ht="42" x14ac:dyDescent="0.3">
      <c r="A20" s="21" t="s">
        <v>59</v>
      </c>
      <c r="B20" s="2" t="s">
        <v>4</v>
      </c>
      <c r="C20" s="67">
        <v>3</v>
      </c>
      <c r="D20" s="68"/>
      <c r="E20" s="69"/>
      <c r="F20" s="21" t="s">
        <v>111</v>
      </c>
      <c r="G20" s="2" t="s">
        <v>4</v>
      </c>
      <c r="H20" s="72">
        <v>49873.81</v>
      </c>
      <c r="I20" s="72"/>
    </row>
    <row r="21" spans="1:9" ht="42" x14ac:dyDescent="0.3">
      <c r="A21" s="21" t="s">
        <v>110</v>
      </c>
      <c r="B21" s="2" t="s">
        <v>4</v>
      </c>
      <c r="C21" s="67">
        <f>H20</f>
        <v>49873.81</v>
      </c>
      <c r="D21" s="68"/>
      <c r="E21" s="69"/>
      <c r="F21" s="6" t="s">
        <v>60</v>
      </c>
      <c r="G21" s="2" t="s">
        <v>4</v>
      </c>
      <c r="H21" s="65" t="s">
        <v>228</v>
      </c>
      <c r="I21" s="66"/>
    </row>
    <row r="22" spans="1:9" ht="42" x14ac:dyDescent="0.3">
      <c r="A22" s="21" t="s">
        <v>61</v>
      </c>
      <c r="B22" s="2" t="s">
        <v>4</v>
      </c>
      <c r="C22" s="67" t="s">
        <v>229</v>
      </c>
      <c r="D22" s="68"/>
      <c r="E22" s="69"/>
      <c r="F22" s="21" t="s">
        <v>62</v>
      </c>
      <c r="G22" s="2" t="s">
        <v>4</v>
      </c>
      <c r="H22" s="72" t="s">
        <v>177</v>
      </c>
      <c r="I22" s="72"/>
    </row>
    <row r="23" spans="1:9" s="51" customFormat="1" ht="21" x14ac:dyDescent="0.3">
      <c r="A23" s="46" t="s">
        <v>27</v>
      </c>
      <c r="B23" s="2" t="s">
        <v>4</v>
      </c>
      <c r="C23" s="65">
        <v>19.083186999999999</v>
      </c>
      <c r="D23" s="71"/>
      <c r="E23" s="66"/>
      <c r="F23" s="17" t="s">
        <v>28</v>
      </c>
      <c r="G23" s="17" t="s">
        <v>4</v>
      </c>
      <c r="H23" s="65">
        <v>72.999377999999993</v>
      </c>
      <c r="I23" s="66"/>
    </row>
    <row r="24" spans="1:9" ht="21" x14ac:dyDescent="0.3">
      <c r="A24" s="50" t="s">
        <v>211</v>
      </c>
      <c r="B24" s="7"/>
      <c r="C24" s="148" t="s">
        <v>212</v>
      </c>
      <c r="D24" s="71"/>
      <c r="E24" s="71"/>
      <c r="F24" s="71"/>
      <c r="G24" s="71"/>
      <c r="H24" s="71"/>
      <c r="I24" s="66"/>
    </row>
    <row r="25" spans="1:9" ht="108.75" customHeight="1" x14ac:dyDescent="0.3">
      <c r="A25" s="50" t="s">
        <v>30</v>
      </c>
      <c r="B25" s="7" t="s">
        <v>4</v>
      </c>
      <c r="C25" s="117" t="s">
        <v>113</v>
      </c>
      <c r="D25" s="117"/>
      <c r="E25" s="117"/>
      <c r="F25" s="117"/>
      <c r="G25" s="117"/>
      <c r="H25" s="117"/>
      <c r="I25" s="117"/>
    </row>
    <row r="26" spans="1:9" ht="24" customHeight="1" x14ac:dyDescent="0.3">
      <c r="A26" s="103" t="s">
        <v>23</v>
      </c>
      <c r="B26" s="104"/>
      <c r="C26" s="104"/>
      <c r="D26" s="104"/>
      <c r="E26" s="104"/>
      <c r="F26" s="104"/>
      <c r="G26" s="104"/>
      <c r="H26" s="104"/>
      <c r="I26" s="105"/>
    </row>
    <row r="27" spans="1:9" ht="42" x14ac:dyDescent="0.3">
      <c r="A27" s="21" t="s">
        <v>31</v>
      </c>
      <c r="B27" s="2" t="s">
        <v>4</v>
      </c>
      <c r="C27" s="72" t="s">
        <v>99</v>
      </c>
      <c r="D27" s="72"/>
      <c r="E27" s="72"/>
      <c r="F27" s="21" t="s">
        <v>16</v>
      </c>
      <c r="G27" s="2" t="s">
        <v>4</v>
      </c>
      <c r="H27" s="72" t="s">
        <v>213</v>
      </c>
      <c r="I27" s="72"/>
    </row>
    <row r="28" spans="1:9" ht="21" x14ac:dyDescent="0.3">
      <c r="A28" s="21" t="s">
        <v>17</v>
      </c>
      <c r="B28" s="2" t="s">
        <v>4</v>
      </c>
      <c r="C28" s="72" t="s">
        <v>116</v>
      </c>
      <c r="D28" s="72"/>
      <c r="E28" s="72"/>
      <c r="F28" s="21" t="s">
        <v>180</v>
      </c>
      <c r="G28" s="2" t="s">
        <v>4</v>
      </c>
      <c r="H28" s="72" t="s">
        <v>214</v>
      </c>
      <c r="I28" s="72"/>
    </row>
    <row r="29" spans="1:9" ht="42" x14ac:dyDescent="0.3">
      <c r="A29" s="21" t="s">
        <v>26</v>
      </c>
      <c r="B29" s="2" t="s">
        <v>4</v>
      </c>
      <c r="C29" s="72" t="s">
        <v>115</v>
      </c>
      <c r="D29" s="72"/>
      <c r="E29" s="72"/>
      <c r="F29" s="21" t="s">
        <v>19</v>
      </c>
      <c r="G29" s="2" t="s">
        <v>4</v>
      </c>
      <c r="H29" s="72" t="s">
        <v>234</v>
      </c>
      <c r="I29" s="72"/>
    </row>
    <row r="30" spans="1:9" ht="63.75" customHeight="1" x14ac:dyDescent="0.3">
      <c r="A30" s="46" t="s">
        <v>137</v>
      </c>
      <c r="B30" s="2" t="s">
        <v>4</v>
      </c>
      <c r="C30" s="72" t="s">
        <v>236</v>
      </c>
      <c r="D30" s="72"/>
      <c r="E30" s="72"/>
      <c r="F30" s="21" t="s">
        <v>138</v>
      </c>
      <c r="G30" s="2" t="s">
        <v>4</v>
      </c>
      <c r="H30" s="65" t="s">
        <v>235</v>
      </c>
      <c r="I30" s="66"/>
    </row>
    <row r="31" spans="1:9" ht="65.25" customHeight="1" x14ac:dyDescent="0.3">
      <c r="A31" s="21" t="s">
        <v>20</v>
      </c>
      <c r="B31" s="2" t="s">
        <v>4</v>
      </c>
      <c r="C31" s="72" t="s">
        <v>237</v>
      </c>
      <c r="D31" s="72"/>
      <c r="E31" s="72"/>
      <c r="F31" s="21" t="s">
        <v>18</v>
      </c>
      <c r="G31" s="2" t="s">
        <v>4</v>
      </c>
      <c r="H31" s="72" t="s">
        <v>233</v>
      </c>
      <c r="I31" s="72"/>
    </row>
    <row r="32" spans="1:9" ht="21.75" customHeight="1" x14ac:dyDescent="0.3">
      <c r="A32" s="46" t="s">
        <v>143</v>
      </c>
      <c r="B32" s="2" t="s">
        <v>4</v>
      </c>
      <c r="C32" s="72" t="s">
        <v>144</v>
      </c>
      <c r="D32" s="72"/>
      <c r="E32" s="72"/>
      <c r="F32" s="21" t="s">
        <v>145</v>
      </c>
      <c r="G32" s="2" t="s">
        <v>4</v>
      </c>
      <c r="H32" s="65" t="s">
        <v>144</v>
      </c>
      <c r="I32" s="66"/>
    </row>
    <row r="33" spans="1:9" ht="21.75" customHeight="1" x14ac:dyDescent="0.3">
      <c r="A33" s="46" t="s">
        <v>146</v>
      </c>
      <c r="B33" s="2" t="s">
        <v>4</v>
      </c>
      <c r="C33" s="65" t="s">
        <v>144</v>
      </c>
      <c r="D33" s="71"/>
      <c r="E33" s="71"/>
      <c r="F33" s="71"/>
      <c r="G33" s="71"/>
      <c r="H33" s="71"/>
      <c r="I33" s="66"/>
    </row>
    <row r="34" spans="1:9" ht="21" x14ac:dyDescent="0.3">
      <c r="A34" s="114" t="s">
        <v>42</v>
      </c>
      <c r="B34" s="115"/>
      <c r="C34" s="115"/>
      <c r="D34" s="115"/>
      <c r="E34" s="115"/>
      <c r="F34" s="115"/>
      <c r="G34" s="115"/>
      <c r="H34" s="115"/>
      <c r="I34" s="116"/>
    </row>
    <row r="35" spans="1:9" ht="42" x14ac:dyDescent="0.3">
      <c r="A35" s="79" t="s">
        <v>21</v>
      </c>
      <c r="B35" s="80"/>
      <c r="C35" s="81"/>
      <c r="D35" s="2" t="s">
        <v>4</v>
      </c>
      <c r="E35" s="22" t="s">
        <v>117</v>
      </c>
      <c r="F35" s="21" t="s">
        <v>22</v>
      </c>
      <c r="G35" s="7" t="s">
        <v>4</v>
      </c>
      <c r="H35" s="65" t="s">
        <v>118</v>
      </c>
      <c r="I35" s="66"/>
    </row>
    <row r="36" spans="1:9" ht="42" x14ac:dyDescent="0.3">
      <c r="A36" s="79" t="s">
        <v>25</v>
      </c>
      <c r="B36" s="80"/>
      <c r="C36" s="81"/>
      <c r="D36" s="2" t="s">
        <v>4</v>
      </c>
      <c r="E36" s="22" t="s">
        <v>118</v>
      </c>
      <c r="F36" s="8" t="s">
        <v>37</v>
      </c>
      <c r="G36" s="2" t="s">
        <v>4</v>
      </c>
      <c r="H36" s="65" t="s">
        <v>118</v>
      </c>
      <c r="I36" s="66"/>
    </row>
    <row r="37" spans="1:9" ht="42" x14ac:dyDescent="0.3">
      <c r="A37" s="79" t="s">
        <v>36</v>
      </c>
      <c r="B37" s="80"/>
      <c r="C37" s="81"/>
      <c r="D37" s="2" t="s">
        <v>4</v>
      </c>
      <c r="E37" s="5" t="s">
        <v>119</v>
      </c>
      <c r="F37" s="21" t="s">
        <v>24</v>
      </c>
      <c r="G37" s="24" t="s">
        <v>4</v>
      </c>
      <c r="H37" s="65" t="s">
        <v>120</v>
      </c>
      <c r="I37" s="66"/>
    </row>
    <row r="38" spans="1:9" ht="21" x14ac:dyDescent="0.3">
      <c r="A38" s="103" t="s">
        <v>0</v>
      </c>
      <c r="B38" s="104"/>
      <c r="C38" s="104"/>
      <c r="D38" s="104"/>
      <c r="E38" s="104"/>
      <c r="F38" s="104"/>
      <c r="G38" s="104"/>
      <c r="H38" s="104"/>
      <c r="I38" s="105"/>
    </row>
    <row r="39" spans="1:9" ht="21" x14ac:dyDescent="0.3">
      <c r="A39" s="138" t="s">
        <v>0</v>
      </c>
      <c r="B39" s="140"/>
      <c r="C39" s="139"/>
      <c r="D39" s="2" t="s">
        <v>4</v>
      </c>
      <c r="E39" s="9" t="s">
        <v>1</v>
      </c>
      <c r="F39" s="9" t="s">
        <v>6</v>
      </c>
      <c r="G39" s="138" t="s">
        <v>2</v>
      </c>
      <c r="H39" s="139"/>
      <c r="I39" s="9" t="s">
        <v>3</v>
      </c>
    </row>
    <row r="40" spans="1:9" ht="21" x14ac:dyDescent="0.3">
      <c r="A40" s="79" t="s">
        <v>7</v>
      </c>
      <c r="B40" s="80"/>
      <c r="C40" s="81"/>
      <c r="D40" s="2" t="s">
        <v>4</v>
      </c>
      <c r="E40" s="23" t="s">
        <v>215</v>
      </c>
      <c r="F40" s="23" t="s">
        <v>215</v>
      </c>
      <c r="G40" s="111" t="s">
        <v>216</v>
      </c>
      <c r="H40" s="112"/>
      <c r="I40" s="23" t="s">
        <v>215</v>
      </c>
    </row>
    <row r="41" spans="1:9" ht="40.5" customHeight="1" x14ac:dyDescent="0.3">
      <c r="A41" s="79" t="s">
        <v>8</v>
      </c>
      <c r="B41" s="80"/>
      <c r="C41" s="81"/>
      <c r="D41" s="2" t="s">
        <v>4</v>
      </c>
      <c r="E41" s="23" t="s">
        <v>208</v>
      </c>
      <c r="F41" s="23" t="s">
        <v>209</v>
      </c>
      <c r="G41" s="111" t="s">
        <v>206</v>
      </c>
      <c r="H41" s="112"/>
      <c r="I41" s="23" t="s">
        <v>207</v>
      </c>
    </row>
    <row r="42" spans="1:9" ht="20.25" customHeight="1" x14ac:dyDescent="0.3">
      <c r="A42" s="79" t="s">
        <v>12</v>
      </c>
      <c r="B42" s="80"/>
      <c r="C42" s="81"/>
      <c r="D42" s="2" t="s">
        <v>4</v>
      </c>
      <c r="E42" s="18" t="s">
        <v>115</v>
      </c>
      <c r="F42" s="21" t="s">
        <v>13</v>
      </c>
      <c r="G42" s="2" t="s">
        <v>4</v>
      </c>
      <c r="H42" s="65" t="s">
        <v>114</v>
      </c>
      <c r="I42" s="66"/>
    </row>
    <row r="43" spans="1:9" ht="21" x14ac:dyDescent="0.3">
      <c r="A43" s="103" t="s">
        <v>63</v>
      </c>
      <c r="B43" s="104"/>
      <c r="C43" s="104"/>
      <c r="D43" s="104"/>
      <c r="E43" s="104"/>
      <c r="F43" s="104"/>
      <c r="G43" s="104"/>
      <c r="H43" s="104"/>
      <c r="I43" s="105"/>
    </row>
    <row r="44" spans="1:9" ht="21" customHeight="1" x14ac:dyDescent="0.3">
      <c r="A44" s="73" t="s">
        <v>64</v>
      </c>
      <c r="B44" s="73"/>
      <c r="C44" s="73" t="s">
        <v>65</v>
      </c>
      <c r="D44" s="73"/>
      <c r="E44" s="73" t="s">
        <v>178</v>
      </c>
      <c r="F44" s="73"/>
      <c r="G44" s="73"/>
      <c r="H44" s="73" t="s">
        <v>66</v>
      </c>
      <c r="I44" s="73"/>
    </row>
    <row r="45" spans="1:9" ht="40.5" customHeight="1" x14ac:dyDescent="0.3">
      <c r="A45" s="74" t="s">
        <v>203</v>
      </c>
      <c r="B45" s="74"/>
      <c r="C45" s="82" t="s">
        <v>100</v>
      </c>
      <c r="D45" s="82"/>
      <c r="E45" s="72" t="s">
        <v>205</v>
      </c>
      <c r="F45" s="72"/>
      <c r="G45" s="72"/>
      <c r="H45" s="72" t="s">
        <v>204</v>
      </c>
      <c r="I45" s="72"/>
    </row>
    <row r="46" spans="1:9" ht="21" x14ac:dyDescent="0.3">
      <c r="A46" s="75" t="s">
        <v>67</v>
      </c>
      <c r="B46" s="75"/>
      <c r="C46" s="75"/>
      <c r="D46" s="75"/>
      <c r="E46" s="75"/>
      <c r="F46" s="75"/>
      <c r="G46" s="75"/>
      <c r="H46" s="75"/>
      <c r="I46" s="75"/>
    </row>
    <row r="47" spans="1:9" ht="42.75" customHeight="1" x14ac:dyDescent="0.3">
      <c r="A47" s="17" t="s">
        <v>68</v>
      </c>
      <c r="B47" s="17" t="s">
        <v>4</v>
      </c>
      <c r="C47" s="72" t="s">
        <v>115</v>
      </c>
      <c r="D47" s="72"/>
      <c r="E47" s="72"/>
      <c r="F47" s="17" t="s">
        <v>69</v>
      </c>
      <c r="G47" s="17" t="s">
        <v>4</v>
      </c>
      <c r="H47" s="72" t="s">
        <v>201</v>
      </c>
      <c r="I47" s="72"/>
    </row>
    <row r="48" spans="1:9" ht="107.25" customHeight="1" x14ac:dyDescent="0.3">
      <c r="A48" s="17" t="s">
        <v>101</v>
      </c>
      <c r="B48" s="17" t="s">
        <v>4</v>
      </c>
      <c r="C48" s="72" t="s">
        <v>244</v>
      </c>
      <c r="D48" s="72"/>
      <c r="E48" s="72"/>
      <c r="F48" s="17" t="s">
        <v>70</v>
      </c>
      <c r="G48" s="17" t="s">
        <v>4</v>
      </c>
      <c r="H48" s="72" t="str">
        <f>H47</f>
        <v xml:space="preserve">NRV/A/1754
Date: 09/06/2022
</v>
      </c>
      <c r="I48" s="72"/>
    </row>
    <row r="49" spans="1:11" ht="46.5" hidden="1" customHeight="1" x14ac:dyDescent="0.3">
      <c r="A49" s="17" t="s">
        <v>71</v>
      </c>
      <c r="B49" s="17" t="s">
        <v>4</v>
      </c>
      <c r="C49" s="72"/>
      <c r="D49" s="72"/>
      <c r="E49" s="72"/>
      <c r="F49" s="17" t="s">
        <v>72</v>
      </c>
      <c r="G49" s="17" t="s">
        <v>4</v>
      </c>
      <c r="H49" s="72"/>
      <c r="I49" s="72"/>
    </row>
    <row r="50" spans="1:11" ht="45" hidden="1" customHeight="1" x14ac:dyDescent="0.3">
      <c r="A50" s="17" t="s">
        <v>73</v>
      </c>
      <c r="B50" s="17" t="s">
        <v>4</v>
      </c>
      <c r="C50" s="72" t="s">
        <v>114</v>
      </c>
      <c r="D50" s="72"/>
      <c r="E50" s="72"/>
      <c r="F50" s="17" t="s">
        <v>74</v>
      </c>
      <c r="G50" s="17" t="s">
        <v>4</v>
      </c>
      <c r="H50" s="72"/>
      <c r="I50" s="72"/>
    </row>
    <row r="51" spans="1:11" ht="21.6" thickBot="1" x14ac:dyDescent="0.35">
      <c r="A51" s="75" t="s">
        <v>75</v>
      </c>
      <c r="B51" s="75"/>
      <c r="C51" s="75"/>
      <c r="D51" s="75"/>
      <c r="E51" s="75"/>
      <c r="F51" s="75"/>
      <c r="G51" s="75"/>
      <c r="H51" s="75"/>
      <c r="I51" s="75"/>
    </row>
    <row r="52" spans="1:11" ht="20.25" customHeight="1" x14ac:dyDescent="0.4">
      <c r="A52" s="76" t="s">
        <v>202</v>
      </c>
      <c r="B52" s="76"/>
      <c r="C52" s="76"/>
      <c r="D52" s="77" t="s">
        <v>4</v>
      </c>
      <c r="E52" s="54" t="s">
        <v>147</v>
      </c>
      <c r="F52" s="60" t="s">
        <v>133</v>
      </c>
      <c r="G52" s="60"/>
      <c r="H52" s="54" t="s">
        <v>148</v>
      </c>
      <c r="I52" s="54" t="s">
        <v>149</v>
      </c>
      <c r="J52" s="55"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Slab, Brickwork, Internal Plaster, External Plaster, External Plumbing, Elevation and Waterproofing upto 24 Floor, Flooring &amp; Fitting upto 20 Floor, Wooden Work upto 12 Floor, Electrical &amp; Sanitary fittings upto 12 Floor Completed</v>
      </c>
      <c r="K52" s="37"/>
    </row>
    <row r="53" spans="1:11" ht="21" x14ac:dyDescent="0.4">
      <c r="A53" s="76"/>
      <c r="B53" s="76"/>
      <c r="C53" s="76"/>
      <c r="D53" s="77"/>
      <c r="E53" s="54">
        <v>0</v>
      </c>
      <c r="F53" s="60">
        <v>1</v>
      </c>
      <c r="G53" s="60"/>
      <c r="H53" s="54">
        <v>0</v>
      </c>
      <c r="I53" s="54">
        <f ca="1">--TRIM(RIGHT(SUBSTITUTE(LEFT(A52,_xlfn.AGGREGATE(16,6,FIND({0,1,2,3,4,5,6,7,8,9},A52,ROW(INDIRECT("1:"&amp;LEN(A52)))),1))," ",REPT(" ",LEN(A52))),LEN(A52)))</f>
        <v>27</v>
      </c>
      <c r="J53" s="56" t="s">
        <v>153</v>
      </c>
      <c r="K53" s="37"/>
    </row>
    <row r="54" spans="1:11" ht="20.25" customHeight="1" x14ac:dyDescent="0.4">
      <c r="A54" s="78" t="s">
        <v>151</v>
      </c>
      <c r="B54" s="78"/>
      <c r="C54" s="78" t="s">
        <v>162</v>
      </c>
      <c r="D54" s="78"/>
      <c r="E54" s="53" t="s">
        <v>163</v>
      </c>
      <c r="F54" s="78" t="s">
        <v>152</v>
      </c>
      <c r="G54" s="78"/>
      <c r="H54" s="45" t="s">
        <v>150</v>
      </c>
      <c r="I54" s="45"/>
      <c r="J54" s="39" t="s">
        <v>164</v>
      </c>
      <c r="K54" s="38">
        <f ca="1">I53*25%</f>
        <v>6.75</v>
      </c>
    </row>
    <row r="55" spans="1:11" ht="20.25" customHeight="1" x14ac:dyDescent="0.4">
      <c r="A55" s="59" t="s">
        <v>165</v>
      </c>
      <c r="B55" s="59"/>
      <c r="C55" s="60">
        <f ca="1">K56</f>
        <v>27</v>
      </c>
      <c r="D55" s="60"/>
      <c r="E55" s="52">
        <f ca="1">((100/I53)*C55)/100</f>
        <v>1</v>
      </c>
      <c r="F55" s="59">
        <f ca="1">(((C55/I53*10)+(C56/I53*25)+(25/(F53+H53+I53)*C57)+(5/(I53)*C58)+(2.5/(I53)*C59)+(2.5/(I53)*C60)+(5/I53*C61)+(2.5/I53*C62)+(2.5/I53*C63)+(5/I53*C64)+(10/I53*C65)+(5/I53*C66))/100)</f>
        <v>0.79629629629629628</v>
      </c>
      <c r="G55" s="59"/>
      <c r="H55" s="59" t="str">
        <f ca="1">J52</f>
        <v>Excavation work Completed. Plinth work completed, RCC Slab, Brickwork, Internal Plaster, External Plaster, External Plumbing, Elevation and Waterproofing upto 24 Floor, Flooring &amp; Fitting upto 20 Floor, Wooden Work upto 12 Floor, Electrical &amp; Sanitary fittings upto 12 Floor Completed</v>
      </c>
      <c r="I55" s="59"/>
      <c r="J55" s="39" t="s">
        <v>154</v>
      </c>
      <c r="K55" s="57">
        <f ca="1">I53*50%</f>
        <v>13.5</v>
      </c>
    </row>
    <row r="56" spans="1:11" ht="21" x14ac:dyDescent="0.4">
      <c r="A56" s="59" t="s">
        <v>134</v>
      </c>
      <c r="B56" s="59"/>
      <c r="C56" s="61">
        <f ca="1">K64</f>
        <v>27</v>
      </c>
      <c r="D56" s="60"/>
      <c r="E56" s="52">
        <f ca="1">((100/I53)*C56)/100</f>
        <v>1</v>
      </c>
      <c r="F56" s="59"/>
      <c r="G56" s="59"/>
      <c r="H56" s="59"/>
      <c r="I56" s="59"/>
      <c r="J56" s="39" t="s">
        <v>155</v>
      </c>
      <c r="K56" s="57">
        <f ca="1">I53</f>
        <v>27</v>
      </c>
    </row>
    <row r="57" spans="1:11" ht="21" customHeight="1" x14ac:dyDescent="0.4">
      <c r="A57" s="59" t="s">
        <v>166</v>
      </c>
      <c r="B57" s="59"/>
      <c r="C57" s="60">
        <v>28</v>
      </c>
      <c r="D57" s="60"/>
      <c r="E57" s="52">
        <f ca="1">((100/(F53+H53+I53))*C57)/100</f>
        <v>1</v>
      </c>
      <c r="F57" s="59"/>
      <c r="G57" s="59"/>
      <c r="H57" s="59"/>
      <c r="I57" s="59"/>
      <c r="J57" s="39" t="s">
        <v>156</v>
      </c>
      <c r="K57" s="42">
        <f ca="1">(IF(E53&gt;1,(I53/(E53+2)),I53*0.2))</f>
        <v>5.4</v>
      </c>
    </row>
    <row r="58" spans="1:11" ht="21" customHeight="1" x14ac:dyDescent="0.4">
      <c r="A58" s="59" t="s">
        <v>167</v>
      </c>
      <c r="B58" s="59"/>
      <c r="C58" s="60">
        <v>27</v>
      </c>
      <c r="D58" s="60"/>
      <c r="E58" s="52">
        <f ca="1">((100/I53)*C58)/100</f>
        <v>1</v>
      </c>
      <c r="F58" s="59"/>
      <c r="G58" s="59"/>
      <c r="H58" s="59"/>
      <c r="I58" s="59"/>
      <c r="J58" s="39" t="s">
        <v>157</v>
      </c>
      <c r="K58" s="42">
        <f ca="1">(IF(E53&gt;1,(I53/(E53+2)+K57),I53*0.2+K57))</f>
        <v>10.8</v>
      </c>
    </row>
    <row r="59" spans="1:11" ht="21" customHeight="1" x14ac:dyDescent="0.4">
      <c r="A59" s="62" t="s">
        <v>168</v>
      </c>
      <c r="B59" s="63"/>
      <c r="C59" s="60">
        <v>27</v>
      </c>
      <c r="D59" s="60"/>
      <c r="E59" s="52">
        <f ca="1">((100/I53)*C59)/100</f>
        <v>1</v>
      </c>
      <c r="F59" s="59"/>
      <c r="G59" s="59"/>
      <c r="H59" s="59"/>
      <c r="I59" s="59"/>
      <c r="J59" s="39" t="s">
        <v>169</v>
      </c>
      <c r="K59" s="42">
        <f>(IF(E53&gt;1,(I53/(E53+2)+K58),0))</f>
        <v>0</v>
      </c>
    </row>
    <row r="60" spans="1:11" ht="21" customHeight="1" x14ac:dyDescent="0.4">
      <c r="A60" s="62" t="s">
        <v>240</v>
      </c>
      <c r="B60" s="63"/>
      <c r="C60" s="60">
        <v>27</v>
      </c>
      <c r="D60" s="60"/>
      <c r="E60" s="52">
        <f ca="1">((100/I53)*C60)/100</f>
        <v>1</v>
      </c>
      <c r="F60" s="59"/>
      <c r="G60" s="59"/>
      <c r="H60" s="59"/>
      <c r="I60" s="59"/>
      <c r="J60" s="39" t="s">
        <v>170</v>
      </c>
      <c r="K60" s="42">
        <f>(IF(E53&gt;2,(I53/(E53+2)+K59),0))</f>
        <v>0</v>
      </c>
    </row>
    <row r="61" spans="1:11" ht="57.75" customHeight="1" x14ac:dyDescent="0.4">
      <c r="A61" s="62" t="s">
        <v>241</v>
      </c>
      <c r="B61" s="63"/>
      <c r="C61" s="60">
        <v>24</v>
      </c>
      <c r="D61" s="60"/>
      <c r="E61" s="52">
        <f ca="1">((100/(I53))*C61)/100</f>
        <v>0.88888888888888884</v>
      </c>
      <c r="F61" s="59"/>
      <c r="G61" s="59"/>
      <c r="H61" s="59"/>
      <c r="I61" s="59"/>
      <c r="J61" s="39" t="s">
        <v>172</v>
      </c>
      <c r="K61" s="43">
        <f>(IF(E53&gt;3,(I53/(E53+2)+K60),0))</f>
        <v>0</v>
      </c>
    </row>
    <row r="62" spans="1:11" ht="21" x14ac:dyDescent="0.4">
      <c r="A62" s="59" t="s">
        <v>171</v>
      </c>
      <c r="B62" s="59"/>
      <c r="C62" s="60">
        <v>20</v>
      </c>
      <c r="D62" s="60"/>
      <c r="E62" s="52">
        <f ca="1">((100/(I53))*C62)/100</f>
        <v>0.74074074074074081</v>
      </c>
      <c r="F62" s="59"/>
      <c r="G62" s="59"/>
      <c r="H62" s="59"/>
      <c r="I62" s="59"/>
      <c r="J62" s="39" t="s">
        <v>173</v>
      </c>
      <c r="K62" s="42">
        <f>(IF(E53&gt;4,(I53/(E53+2)+K61),0))</f>
        <v>0</v>
      </c>
    </row>
    <row r="63" spans="1:11" ht="21" customHeight="1" x14ac:dyDescent="0.4">
      <c r="A63" s="59" t="s">
        <v>242</v>
      </c>
      <c r="B63" s="59"/>
      <c r="C63" s="60">
        <v>12</v>
      </c>
      <c r="D63" s="60"/>
      <c r="E63" s="52">
        <f ca="1">((100/I53)*C63)/100</f>
        <v>0.44444444444444442</v>
      </c>
      <c r="F63" s="59"/>
      <c r="G63" s="59"/>
      <c r="H63" s="59"/>
      <c r="I63" s="59"/>
      <c r="J63" s="39" t="s">
        <v>158</v>
      </c>
      <c r="K63" s="42">
        <f ca="1">(IF(E53=1,(I53/(E53+3)+K58),IF(E53=0,(I53*0.3+K58),IF(E53&gt;1,0))))</f>
        <v>18.899999999999999</v>
      </c>
    </row>
    <row r="64" spans="1:11" ht="21.6" thickBot="1" x14ac:dyDescent="0.45">
      <c r="A64" s="64" t="s">
        <v>243</v>
      </c>
      <c r="B64" s="64"/>
      <c r="C64" s="60">
        <v>12</v>
      </c>
      <c r="D64" s="60"/>
      <c r="E64" s="52">
        <f ca="1">((100/I53)*C64)/100</f>
        <v>0.44444444444444442</v>
      </c>
      <c r="F64" s="59"/>
      <c r="G64" s="59"/>
      <c r="H64" s="59"/>
      <c r="I64" s="59"/>
      <c r="J64" s="58" t="s">
        <v>159</v>
      </c>
      <c r="K64" s="44">
        <f ca="1">(IF(E53&gt;1.5,(I53/(E53+2)+K58+MAX(0,K59-K58)+MAX(0,K60-K59)+MAX(0,K61-K60)+MAX(0,K62-K61)+MAX(0,K63-K62)),IF(E53=1,(I53/(E53+3)+K63),IF(E53=0,I53*0.3+K63))))</f>
        <v>27</v>
      </c>
    </row>
    <row r="65" spans="1:12" ht="21" x14ac:dyDescent="0.3">
      <c r="A65" s="59" t="s">
        <v>174</v>
      </c>
      <c r="B65" s="59"/>
      <c r="C65" s="60">
        <v>0</v>
      </c>
      <c r="D65" s="60"/>
      <c r="E65" s="52">
        <f ca="1">((100/(I53))*C65)/100</f>
        <v>0</v>
      </c>
      <c r="F65" s="59"/>
      <c r="G65" s="59"/>
      <c r="H65" s="59"/>
      <c r="I65" s="59"/>
    </row>
    <row r="66" spans="1:12" ht="21" x14ac:dyDescent="0.3">
      <c r="A66" s="59" t="s">
        <v>175</v>
      </c>
      <c r="B66" s="59"/>
      <c r="C66" s="60">
        <v>0</v>
      </c>
      <c r="D66" s="60"/>
      <c r="E66" s="52">
        <f ca="1">((100/(I53))*C66)/100</f>
        <v>0</v>
      </c>
      <c r="F66" s="59"/>
      <c r="G66" s="59"/>
      <c r="H66" s="59"/>
      <c r="I66" s="59"/>
    </row>
    <row r="67" spans="1:12" ht="36.75" customHeight="1" x14ac:dyDescent="0.4">
      <c r="A67" s="143" t="s">
        <v>160</v>
      </c>
      <c r="B67" s="144"/>
      <c r="C67" s="144"/>
      <c r="D67" s="144"/>
      <c r="E67" s="144"/>
      <c r="F67" s="144"/>
      <c r="G67" s="144"/>
      <c r="H67" s="145">
        <f ca="1">AVERAGE(F55)</f>
        <v>0.79629629629629628</v>
      </c>
      <c r="I67" s="146"/>
      <c r="J67" s="39"/>
      <c r="K67" s="40"/>
      <c r="L67" s="40"/>
    </row>
    <row r="68" spans="1:12" ht="21" x14ac:dyDescent="0.3">
      <c r="A68" s="103" t="s">
        <v>79</v>
      </c>
      <c r="B68" s="104"/>
      <c r="C68" s="104"/>
      <c r="D68" s="104"/>
      <c r="E68" s="104"/>
      <c r="F68" s="104"/>
      <c r="G68" s="104"/>
      <c r="H68" s="104"/>
      <c r="I68" s="105"/>
    </row>
    <row r="69" spans="1:12" ht="63" x14ac:dyDescent="0.3">
      <c r="A69" s="99" t="s">
        <v>80</v>
      </c>
      <c r="B69" s="99"/>
      <c r="C69" s="99"/>
      <c r="D69" s="3" t="s">
        <v>4</v>
      </c>
      <c r="E69" s="15" t="s">
        <v>139</v>
      </c>
      <c r="F69" s="21" t="s">
        <v>176</v>
      </c>
      <c r="G69" s="3" t="s">
        <v>4</v>
      </c>
      <c r="H69" s="106" t="s">
        <v>191</v>
      </c>
      <c r="I69" s="106"/>
    </row>
    <row r="70" spans="1:12" ht="63" x14ac:dyDescent="0.3">
      <c r="A70" s="99" t="s">
        <v>188</v>
      </c>
      <c r="B70" s="99"/>
      <c r="C70" s="99"/>
      <c r="D70" s="2" t="s">
        <v>135</v>
      </c>
      <c r="E70" s="18" t="s">
        <v>239</v>
      </c>
      <c r="F70" s="21" t="s">
        <v>189</v>
      </c>
      <c r="G70" s="2" t="s">
        <v>4</v>
      </c>
      <c r="H70" s="72" t="s">
        <v>177</v>
      </c>
      <c r="I70" s="72"/>
    </row>
    <row r="71" spans="1:12" ht="26.25" customHeight="1" x14ac:dyDescent="0.3">
      <c r="A71" s="83" t="s">
        <v>83</v>
      </c>
      <c r="B71" s="83"/>
      <c r="C71" s="83"/>
      <c r="D71" s="3" t="s">
        <v>4</v>
      </c>
      <c r="E71" s="18">
        <v>800000</v>
      </c>
      <c r="F71" s="3" t="s">
        <v>132</v>
      </c>
      <c r="G71" s="3" t="s">
        <v>4</v>
      </c>
      <c r="H71" s="84" t="s">
        <v>140</v>
      </c>
      <c r="I71" s="85"/>
    </row>
    <row r="72" spans="1:12" ht="21" hidden="1" x14ac:dyDescent="0.3">
      <c r="A72" s="99" t="s">
        <v>122</v>
      </c>
      <c r="B72" s="99"/>
      <c r="C72" s="99"/>
      <c r="D72" s="2" t="s">
        <v>4</v>
      </c>
      <c r="E72" s="18" t="s">
        <v>123</v>
      </c>
      <c r="F72" s="21" t="s">
        <v>124</v>
      </c>
      <c r="G72" s="2" t="s">
        <v>4</v>
      </c>
      <c r="H72" s="72" t="s">
        <v>102</v>
      </c>
      <c r="I72" s="72"/>
    </row>
    <row r="73" spans="1:12" ht="63" hidden="1" x14ac:dyDescent="0.3">
      <c r="A73" s="99" t="s">
        <v>125</v>
      </c>
      <c r="B73" s="99"/>
      <c r="C73" s="99"/>
      <c r="D73" s="2" t="s">
        <v>4</v>
      </c>
      <c r="E73" s="18" t="s">
        <v>126</v>
      </c>
      <c r="F73" s="21" t="s">
        <v>127</v>
      </c>
      <c r="G73" s="2" t="s">
        <v>4</v>
      </c>
      <c r="H73" s="72" t="s">
        <v>128</v>
      </c>
      <c r="I73" s="72"/>
    </row>
    <row r="74" spans="1:12" ht="21" hidden="1" x14ac:dyDescent="0.3">
      <c r="A74" s="99" t="s">
        <v>82</v>
      </c>
      <c r="B74" s="99"/>
      <c r="C74" s="99"/>
      <c r="D74" s="2" t="s">
        <v>4</v>
      </c>
      <c r="E74" s="18" t="s">
        <v>104</v>
      </c>
      <c r="F74" s="21" t="s">
        <v>81</v>
      </c>
      <c r="G74" s="2" t="s">
        <v>4</v>
      </c>
      <c r="H74" s="65" t="s">
        <v>104</v>
      </c>
      <c r="I74" s="66"/>
    </row>
    <row r="75" spans="1:12" ht="21" hidden="1" x14ac:dyDescent="0.3">
      <c r="A75" s="99" t="s">
        <v>129</v>
      </c>
      <c r="B75" s="99"/>
      <c r="C75" s="99"/>
      <c r="D75" s="2" t="s">
        <v>4</v>
      </c>
      <c r="E75" s="18" t="s">
        <v>103</v>
      </c>
      <c r="F75" s="21" t="s">
        <v>83</v>
      </c>
      <c r="G75" s="2" t="s">
        <v>4</v>
      </c>
      <c r="H75" s="72" t="s">
        <v>121</v>
      </c>
      <c r="I75" s="72"/>
    </row>
    <row r="76" spans="1:12" ht="21" hidden="1" x14ac:dyDescent="0.3">
      <c r="A76" s="99" t="s">
        <v>130</v>
      </c>
      <c r="B76" s="99"/>
      <c r="C76" s="99"/>
      <c r="D76" s="2" t="s">
        <v>4</v>
      </c>
      <c r="E76" s="19" t="s">
        <v>114</v>
      </c>
      <c r="F76" s="21" t="s">
        <v>131</v>
      </c>
      <c r="G76" s="2" t="s">
        <v>4</v>
      </c>
      <c r="H76" s="150" t="s">
        <v>114</v>
      </c>
      <c r="I76" s="150"/>
    </row>
    <row r="77" spans="1:12" ht="18" hidden="1" customHeight="1" x14ac:dyDescent="0.3">
      <c r="A77" s="83" t="s">
        <v>132</v>
      </c>
      <c r="B77" s="83"/>
      <c r="C77" s="83"/>
      <c r="D77" s="3" t="s">
        <v>4</v>
      </c>
      <c r="E77" s="10"/>
      <c r="F77" s="3" t="s">
        <v>132</v>
      </c>
      <c r="G77" s="3" t="s">
        <v>4</v>
      </c>
      <c r="H77" s="100" t="s">
        <v>114</v>
      </c>
      <c r="I77" s="101"/>
    </row>
    <row r="78" spans="1:12" ht="21" x14ac:dyDescent="0.3">
      <c r="A78" s="103" t="s">
        <v>78</v>
      </c>
      <c r="B78" s="104"/>
      <c r="C78" s="104"/>
      <c r="D78" s="104"/>
      <c r="E78" s="104"/>
      <c r="F78" s="104"/>
      <c r="G78" s="104"/>
      <c r="H78" s="104"/>
      <c r="I78" s="105"/>
    </row>
    <row r="79" spans="1:12" ht="21" x14ac:dyDescent="0.3">
      <c r="A79" s="79" t="s">
        <v>9</v>
      </c>
      <c r="B79" s="80"/>
      <c r="C79" s="80"/>
      <c r="D79" s="80"/>
      <c r="E79" s="80"/>
      <c r="F79" s="81"/>
      <c r="G79" s="2" t="s">
        <v>4</v>
      </c>
      <c r="H79" s="136">
        <v>4031.96</v>
      </c>
      <c r="I79" s="137"/>
    </row>
    <row r="80" spans="1:12" ht="21" x14ac:dyDescent="0.3">
      <c r="A80" s="79" t="s">
        <v>33</v>
      </c>
      <c r="B80" s="80"/>
      <c r="C80" s="80"/>
      <c r="D80" s="80"/>
      <c r="E80" s="80"/>
      <c r="F80" s="81"/>
      <c r="G80" s="2" t="s">
        <v>4</v>
      </c>
      <c r="H80" s="92">
        <v>7478.63</v>
      </c>
      <c r="I80" s="92"/>
    </row>
    <row r="81" spans="1:151 16227:16384" ht="21" x14ac:dyDescent="0.3">
      <c r="A81" s="79" t="s">
        <v>141</v>
      </c>
      <c r="B81" s="80"/>
      <c r="C81" s="80"/>
      <c r="D81" s="80"/>
      <c r="E81" s="80"/>
      <c r="F81" s="81"/>
      <c r="G81" s="2" t="s">
        <v>4</v>
      </c>
      <c r="H81" s="92">
        <f>H79*0.8</f>
        <v>3225.5680000000002</v>
      </c>
      <c r="I81" s="92"/>
    </row>
    <row r="82" spans="1:151 16227:16384" ht="21" x14ac:dyDescent="0.3">
      <c r="A82" s="118" t="s">
        <v>87</v>
      </c>
      <c r="B82" s="119"/>
      <c r="C82" s="119"/>
      <c r="D82" s="119"/>
      <c r="E82" s="119"/>
      <c r="F82" s="119"/>
      <c r="G82" s="119"/>
      <c r="H82" s="119"/>
      <c r="I82" s="120"/>
    </row>
    <row r="83" spans="1:151 16227:16384" s="11" customFormat="1" ht="40.799999999999997" x14ac:dyDescent="0.3">
      <c r="A83" s="151" t="s">
        <v>185</v>
      </c>
      <c r="B83" s="152"/>
      <c r="C83" s="151" t="s">
        <v>186</v>
      </c>
      <c r="D83" s="152"/>
      <c r="E83" s="47" t="s">
        <v>187</v>
      </c>
      <c r="F83" s="151" t="s">
        <v>184</v>
      </c>
      <c r="G83" s="152"/>
      <c r="H83" s="47" t="s">
        <v>183</v>
      </c>
      <c r="I83" s="47" t="s">
        <v>182</v>
      </c>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151 16227:16384" s="11" customFormat="1" ht="21" x14ac:dyDescent="0.3">
      <c r="A84" s="107" t="s">
        <v>217</v>
      </c>
      <c r="B84" s="108"/>
      <c r="C84" s="107" t="s">
        <v>100</v>
      </c>
      <c r="D84" s="108"/>
      <c r="E84" s="48" t="s">
        <v>227</v>
      </c>
      <c r="F84" s="107">
        <f>COUNT(F94:G103)+COUNT(F116:G125)*4+COUNT(F105:G114)*18</f>
        <v>230</v>
      </c>
      <c r="G84" s="108"/>
      <c r="H84" s="48">
        <f>SUM(F94:G103)+SUM(F116:G125)*4+SUM(F105:G114)*18</f>
        <v>220366.87264799999</v>
      </c>
      <c r="I84" s="48">
        <f>SUM(I94:I103)+SUM(I116:I125)*4+SUM(I105:I114)*18</f>
        <v>354866.13868679991</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51 16227:16384" ht="21" x14ac:dyDescent="0.3">
      <c r="A85" s="114" t="s">
        <v>181</v>
      </c>
      <c r="B85" s="115"/>
      <c r="C85" s="115"/>
      <c r="D85" s="115"/>
      <c r="E85" s="115"/>
      <c r="F85" s="115"/>
      <c r="G85" s="115"/>
      <c r="H85" s="115"/>
      <c r="I85" s="120"/>
    </row>
    <row r="86" spans="1:151 16227:16384" ht="44.25" customHeight="1" x14ac:dyDescent="0.3">
      <c r="A86" s="149"/>
      <c r="B86" s="149"/>
      <c r="C86" s="149" t="s">
        <v>105</v>
      </c>
      <c r="D86" s="149"/>
      <c r="E86" s="149" t="s">
        <v>106</v>
      </c>
      <c r="F86" s="149" t="s">
        <v>107</v>
      </c>
      <c r="G86" s="149"/>
      <c r="H86" s="149" t="s">
        <v>108</v>
      </c>
      <c r="I86" s="35" t="s">
        <v>161</v>
      </c>
    </row>
    <row r="87" spans="1:151 16227:16384" s="11" customFormat="1" ht="21" x14ac:dyDescent="0.3">
      <c r="A87" s="149"/>
      <c r="B87" s="149"/>
      <c r="C87" s="149"/>
      <c r="D87" s="149"/>
      <c r="E87" s="149"/>
      <c r="F87" s="149"/>
      <c r="G87" s="149"/>
      <c r="H87" s="149"/>
      <c r="I87" s="36">
        <v>0.6</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c r="XFD87" s="1"/>
    </row>
    <row r="88" spans="1:151 16227:16384" s="11" customFormat="1" ht="21" x14ac:dyDescent="0.3">
      <c r="A88" s="89" t="s">
        <v>217</v>
      </c>
      <c r="B88" s="90"/>
      <c r="C88" s="90"/>
      <c r="D88" s="90"/>
      <c r="E88" s="90"/>
      <c r="F88" s="90"/>
      <c r="G88" s="90"/>
      <c r="H88" s="90"/>
      <c r="I88" s="9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c r="XFD88" s="1"/>
    </row>
    <row r="89" spans="1:151 16227:16384" s="11" customFormat="1" ht="21" x14ac:dyDescent="0.3">
      <c r="A89" s="89" t="s">
        <v>218</v>
      </c>
      <c r="B89" s="90"/>
      <c r="C89" s="90"/>
      <c r="D89" s="90"/>
      <c r="E89" s="90"/>
      <c r="F89" s="90"/>
      <c r="G89" s="90"/>
      <c r="H89" s="90"/>
      <c r="I89" s="9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c r="XFD89" s="1"/>
    </row>
    <row r="90" spans="1:151 16227:16384" s="11" customFormat="1" ht="21" x14ac:dyDescent="0.3">
      <c r="A90" s="89" t="s">
        <v>219</v>
      </c>
      <c r="B90" s="90"/>
      <c r="C90" s="90"/>
      <c r="D90" s="90"/>
      <c r="E90" s="90"/>
      <c r="F90" s="90"/>
      <c r="G90" s="90"/>
      <c r="H90" s="90"/>
      <c r="I90" s="9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c r="XFD90" s="1"/>
    </row>
    <row r="91" spans="1:151 16227:16384" s="11" customFormat="1" ht="21" x14ac:dyDescent="0.3">
      <c r="A91" s="89" t="s">
        <v>220</v>
      </c>
      <c r="B91" s="90"/>
      <c r="C91" s="90"/>
      <c r="D91" s="90"/>
      <c r="E91" s="90"/>
      <c r="F91" s="90"/>
      <c r="G91" s="90"/>
      <c r="H91" s="90"/>
      <c r="I91" s="9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c r="XFD91" s="1"/>
    </row>
    <row r="92" spans="1:151 16227:16384" s="11" customFormat="1" ht="21" x14ac:dyDescent="0.3">
      <c r="A92" s="86" t="str">
        <f>A91</f>
        <v>5th Floor (Part fitness Center)</v>
      </c>
      <c r="B92" s="86"/>
      <c r="C92" s="86">
        <v>1</v>
      </c>
      <c r="D92" s="86"/>
      <c r="E92" s="93" t="s">
        <v>221</v>
      </c>
      <c r="F92" s="94"/>
      <c r="G92" s="94"/>
      <c r="H92" s="94"/>
      <c r="I92" s="95"/>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c r="XFD92" s="1"/>
    </row>
    <row r="93" spans="1:151 16227:16384" s="11" customFormat="1" ht="21" x14ac:dyDescent="0.3">
      <c r="A93" s="86" t="str">
        <f t="shared" ref="A93:A103" si="0">A92</f>
        <v>5th Floor (Part fitness Center)</v>
      </c>
      <c r="B93" s="86"/>
      <c r="C93" s="86">
        <f>C92+1</f>
        <v>2</v>
      </c>
      <c r="D93" s="86"/>
      <c r="E93" s="96"/>
      <c r="F93" s="97"/>
      <c r="G93" s="97"/>
      <c r="H93" s="97"/>
      <c r="I93" s="98"/>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1" customFormat="1" ht="21" x14ac:dyDescent="0.3">
      <c r="A94" s="86" t="str">
        <f t="shared" si="0"/>
        <v>5th Floor (Part fitness Center)</v>
      </c>
      <c r="B94" s="86"/>
      <c r="C94" s="86">
        <f t="shared" ref="C94:C102" si="1">C93+1</f>
        <v>3</v>
      </c>
      <c r="D94" s="86"/>
      <c r="E94" s="20" t="s">
        <v>222</v>
      </c>
      <c r="F94" s="87">
        <f>(2.9*4.65+3.25*3.05+1.825*1.05+2.1*3.1+3.45*3.1+3.65*3.05+1*2.8+(2.1*1.2+2.1*1.2)+(0.75*(3.55+2.2+3.15)))*10.764</f>
        <v>733.74151500000005</v>
      </c>
      <c r="G94" s="88"/>
      <c r="H94" s="20">
        <v>949.92299999999989</v>
      </c>
      <c r="I94" s="20">
        <f t="shared" ref="I94:I103" si="2">F94*(($I$87)+1)+H94/4</f>
        <v>1411.4671740000001</v>
      </c>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1" customFormat="1" ht="20.25" customHeight="1" x14ac:dyDescent="0.3">
      <c r="A95" s="86" t="str">
        <f t="shared" si="0"/>
        <v>5th Floor (Part fitness Center)</v>
      </c>
      <c r="B95" s="86"/>
      <c r="C95" s="86">
        <f t="shared" si="1"/>
        <v>4</v>
      </c>
      <c r="D95" s="86"/>
      <c r="E95" s="20" t="s">
        <v>222</v>
      </c>
      <c r="F95" s="87">
        <f>(2.9*4.65+3.25*3.05+1.825*1.05+2.1*3.1+3.45*3.1+3.65*3.05+1*2.8+(2.1*1.2+2.1*1.2)+(0.75*(3.55+2.2+3.15)))*10.764</f>
        <v>733.74151500000005</v>
      </c>
      <c r="G95" s="88"/>
      <c r="H95" s="20">
        <v>1148.9493599999998</v>
      </c>
      <c r="I95" s="20">
        <f t="shared" si="2"/>
        <v>1461.2237640000001</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1" customFormat="1" ht="20.25" customHeight="1" x14ac:dyDescent="0.3">
      <c r="A96" s="86" t="str">
        <f t="shared" si="0"/>
        <v>5th Floor (Part fitness Center)</v>
      </c>
      <c r="B96" s="86"/>
      <c r="C96" s="86">
        <f t="shared" si="1"/>
        <v>5</v>
      </c>
      <c r="D96" s="86"/>
      <c r="E96" s="20" t="s">
        <v>222</v>
      </c>
      <c r="F96" s="87">
        <f>(3.35*5.5+1.8*2.7+2*1.05+3.5*2.1+3.5*3.05+3.35*3.65+0.9*1.2+(2.1*1.2+2.1*1.2)+(0.75*(5.55+2.45+3.35)))*10.764</f>
        <v>756.38627999999994</v>
      </c>
      <c r="G96" s="88"/>
      <c r="H96" s="20">
        <v>681.03827999999999</v>
      </c>
      <c r="I96" s="20">
        <f t="shared" si="2"/>
        <v>1380.4776179999999</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1" customFormat="1" ht="20.25" customHeight="1" x14ac:dyDescent="0.3">
      <c r="A97" s="86" t="str">
        <f t="shared" si="0"/>
        <v>5th Floor (Part fitness Center)</v>
      </c>
      <c r="B97" s="86"/>
      <c r="C97" s="86">
        <f t="shared" si="1"/>
        <v>6</v>
      </c>
      <c r="D97" s="86"/>
      <c r="E97" s="20" t="s">
        <v>222</v>
      </c>
      <c r="F97" s="87">
        <f>(3.35*5+1.8*2.7+2*1.05+3.5*2.2+3.5*3.05+3.35*3.35+0.9*1.2+(2.1*1.2+2.1*1.2)+(0.75*(5.65+2.45+3.35)))*10.764</f>
        <v>732.11345999999992</v>
      </c>
      <c r="G97" s="88"/>
      <c r="H97" s="20">
        <v>604.93679999999995</v>
      </c>
      <c r="I97" s="20">
        <f t="shared" si="2"/>
        <v>1322.6157359999997</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s="11" customFormat="1" ht="20.25" customHeight="1" x14ac:dyDescent="0.3">
      <c r="A98" s="86" t="str">
        <f t="shared" si="0"/>
        <v>5th Floor (Part fitness Center)</v>
      </c>
      <c r="B98" s="86"/>
      <c r="C98" s="86">
        <f t="shared" si="1"/>
        <v>7</v>
      </c>
      <c r="D98" s="86"/>
      <c r="E98" s="20" t="s">
        <v>222</v>
      </c>
      <c r="F98" s="87">
        <f>(3.35*5+1.8*2.7+2*1.05+3.5*2.2+3.5*3.05+3.35*3.35+0.9*1.2+(2.1*1.2+2.1*1.2)+(0.75*(5.65+2.45+3.35)))*10.764</f>
        <v>732.11345999999992</v>
      </c>
      <c r="G98" s="88"/>
      <c r="H98" s="20">
        <v>604.93679999999995</v>
      </c>
      <c r="I98" s="20">
        <f t="shared" si="2"/>
        <v>1322.6157359999997</v>
      </c>
      <c r="J98" s="1"/>
      <c r="K98" s="1"/>
      <c r="L98" s="1">
        <f>185000000/F97</f>
        <v>252693.07301084182</v>
      </c>
      <c r="M98" s="1">
        <f>17000000/F105</f>
        <v>22244.674688342358</v>
      </c>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20.25" customHeight="1" x14ac:dyDescent="0.3">
      <c r="A99" s="86" t="str">
        <f t="shared" si="0"/>
        <v>5th Floor (Part fitness Center)</v>
      </c>
      <c r="B99" s="86"/>
      <c r="C99" s="86">
        <f t="shared" si="1"/>
        <v>8</v>
      </c>
      <c r="D99" s="86"/>
      <c r="E99" s="20" t="s">
        <v>222</v>
      </c>
      <c r="F99" s="87">
        <f>(3.35*5.5+1.8*2.7+2*1.05+3.5*2.1+3.5*3.05+3.35*3.65+0.9*1.2+(2.1*1.2+2.1*1.2)+(0.75*(5.55+2.45+3.35)))*10.764</f>
        <v>756.38627999999994</v>
      </c>
      <c r="G99" s="88"/>
      <c r="H99" s="20">
        <v>681.03827999999999</v>
      </c>
      <c r="I99" s="20">
        <f t="shared" si="2"/>
        <v>1380.4776179999999</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customHeight="1" x14ac:dyDescent="0.3">
      <c r="A100" s="86" t="str">
        <f t="shared" si="0"/>
        <v>5th Floor (Part fitness Center)</v>
      </c>
      <c r="B100" s="86"/>
      <c r="C100" s="86">
        <f t="shared" si="1"/>
        <v>9</v>
      </c>
      <c r="D100" s="86"/>
      <c r="E100" s="20" t="s">
        <v>222</v>
      </c>
      <c r="F100" s="87">
        <f>(2.9*4.65+3.25*3.05+1.825*1.05+2.1*3.1+3.45*3.1+3.65*3.05+1*2.8+(2.1*1.2+2.1*1.2)+(0.75*(3.55+2.2+3.15)))*10.764</f>
        <v>733.74151500000005</v>
      </c>
      <c r="G100" s="88"/>
      <c r="H100" s="20">
        <v>1148.9493599999998</v>
      </c>
      <c r="I100" s="20">
        <f t="shared" si="2"/>
        <v>1461.2237640000001</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customHeight="1" x14ac:dyDescent="0.3">
      <c r="A101" s="86" t="str">
        <f t="shared" si="0"/>
        <v>5th Floor (Part fitness Center)</v>
      </c>
      <c r="B101" s="86"/>
      <c r="C101" s="86">
        <f t="shared" si="1"/>
        <v>10</v>
      </c>
      <c r="D101" s="86"/>
      <c r="E101" s="20" t="s">
        <v>222</v>
      </c>
      <c r="F101" s="87">
        <f>(2.9*4.65+3.25*3.05+1.825*1.05+2.1*3.1+3.45*3.1+3.65*3.05+1*2.8+(2.1*1.2+2.1*1.2)+(0.75*(3.55+2.2+3.15)))*10.764</f>
        <v>733.74151500000005</v>
      </c>
      <c r="G101" s="88"/>
      <c r="H101" s="20">
        <v>1472.9457599999998</v>
      </c>
      <c r="I101" s="20">
        <f t="shared" si="2"/>
        <v>1542.2228640000001</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customHeight="1" x14ac:dyDescent="0.3">
      <c r="A102" s="86" t="str">
        <f t="shared" si="0"/>
        <v>5th Floor (Part fitness Center)</v>
      </c>
      <c r="B102" s="86"/>
      <c r="C102" s="86">
        <f t="shared" si="1"/>
        <v>11</v>
      </c>
      <c r="D102" s="86"/>
      <c r="E102" s="20" t="s">
        <v>222</v>
      </c>
      <c r="F102" s="87">
        <f>(3.35*5.5+1.8*2.7+2*1.05+3.5*2.1+3.5*3.05+3.35*3.65+0.9*1.2+(2.1*1.2+2.1*1.2)+(0.75*(5.55+2.45+3.35)))*10.764</f>
        <v>756.38627999999994</v>
      </c>
      <c r="G102" s="88"/>
      <c r="H102" s="20">
        <v>960.14879999999994</v>
      </c>
      <c r="I102" s="20">
        <f t="shared" si="2"/>
        <v>1450.2552479999999</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25" customHeight="1" x14ac:dyDescent="0.3">
      <c r="A103" s="86" t="str">
        <f t="shared" si="0"/>
        <v>5th Floor (Part fitness Center)</v>
      </c>
      <c r="B103" s="86"/>
      <c r="C103" s="86">
        <v>12</v>
      </c>
      <c r="D103" s="86"/>
      <c r="E103" s="20" t="s">
        <v>222</v>
      </c>
      <c r="F103" s="87">
        <f>(3.35*5+1.8*2.7+2*1.05+3.5*2.2+3.5*3.05+3.35*3.35+0.9*1.2+(2.1*1.2+2.1*1.2)+(0.75*(5.65+2.45+3.35)))*10.764</f>
        <v>732.11345999999992</v>
      </c>
      <c r="G103" s="88"/>
      <c r="H103" s="20">
        <v>863.70335999999986</v>
      </c>
      <c r="I103" s="20">
        <f t="shared" si="2"/>
        <v>1387.3073759999997</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1" x14ac:dyDescent="0.3">
      <c r="A104" s="89" t="s">
        <v>223</v>
      </c>
      <c r="B104" s="90"/>
      <c r="C104" s="90"/>
      <c r="D104" s="90"/>
      <c r="E104" s="90"/>
      <c r="F104" s="90"/>
      <c r="G104" s="90"/>
      <c r="H104" s="90"/>
      <c r="I104" s="10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25" customHeight="1" x14ac:dyDescent="0.3">
      <c r="A105" s="86" t="str">
        <f>A104</f>
        <v>6th, 7th, 9th to 12th, 14th to 17th, 19th to 22nd, 24th to 27th Floor</v>
      </c>
      <c r="B105" s="86"/>
      <c r="C105" s="87">
        <v>1</v>
      </c>
      <c r="D105" s="88"/>
      <c r="E105" s="20" t="s">
        <v>222</v>
      </c>
      <c r="F105" s="87">
        <f>(2.67*1.05+6.15*2.7+3.35*2.35+3.5*2.5+3.5*2.7+3.35*3.35+2.1*1.2+2.1*1.2+0.9*(1.2)+0.75*(5.65+1.65)+1*(2.7))*10.764</f>
        <v>764.22785399999998</v>
      </c>
      <c r="G105" s="88"/>
      <c r="H105" s="20">
        <v>0</v>
      </c>
      <c r="I105" s="20">
        <f t="shared" ref="I105:I114" si="3">F105*(($I$87)+1)+H105</f>
        <v>1222.7645663999999</v>
      </c>
      <c r="J105" s="1"/>
      <c r="K105" s="1"/>
      <c r="L105" s="1"/>
      <c r="M105" s="1"/>
      <c r="N105" s="1"/>
      <c r="O105" s="1"/>
      <c r="P105" s="1"/>
      <c r="Q105" s="1"/>
      <c r="R105" s="1"/>
      <c r="S105" s="1"/>
      <c r="T105" s="1"/>
      <c r="U105" s="41" t="str">
        <f t="shared" ref="U105:U114" ca="1" si="4">V105&amp;""&amp;",..,"&amp;""&amp;W105</f>
        <v>6701,..,2701</v>
      </c>
      <c r="V105" s="41">
        <f ca="1">(SUMPRODUCT(MID(0&amp;(LEFT(A104,SUM(LEN(A104)-LEN(SUBSTITUTE(A104,{"0","1","2","3"},""))))), LARGE(INDEX(ISNUMBER(--MID((LEFT(A104,SUM(LEN(A104)-LEN(SUBSTITUTE(A104,{"0","1","2","3"},""))))), ROW(INDIRECT("1:"&amp;LEN((LEFT(A104,SUM(LEN(A104)-LEN(SUBSTITUTE(A104,{"0","1","2","3"},"")))))))), 1)) * ROW(INDIRECT("1:"&amp;LEN((LEFT(A104,SUM(LEN(A104)-LEN(SUBSTITUTE(A104,{"0","1","2","3"},"")))))))), 0), ROW(INDIRECT("1:"&amp;LEN((LEFT(A104,SUM(LEN(A104)-LEN(SUBSTITUTE(A104,{"0","1","2","3"},"")))))))))+1, 1) * 10^ROW(INDIRECT("1:"&amp;LEN((LEFT(A104,SUM(LEN(A104)-LEN(SUBSTITUTE(A104,{"0","1","2","3"},""))))))))/10))*100+1</f>
        <v>6701</v>
      </c>
      <c r="W105" s="41">
        <f ca="1">(SUMPRODUCT(MID(0&amp;(--TRIM(RIGHT(SUBSTITUTE(LEFT(A104,_xlfn.AGGREGATE(16,6,FIND({0,1,2,3,4,5,6,7,8,9},A104,ROW(INDIRECT("1:"&amp;LEN(A104)))),1))," ",REPT(" ",LEN(A104))),LEN(A104)))), LARGE(INDEX(ISNUMBER(--MID((--TRIM(RIGHT(SUBSTITUTE(LEFT(A104,_xlfn.AGGREGATE(16,6,FIND({0,1,2,3,4,5,6,7,8,9},A104,ROW(INDIRECT("1:"&amp;LEN(A104)))),1))," ",REPT(" ",LEN(A104))),LEN(A104)))), ROW(INDIRECT("1:"&amp;LEN((--TRIM(RIGHT(SUBSTITUTE(LEFT(A104,_xlfn.AGGREGATE(16,6,FIND({0,1,2,3,4,5,6,7,8,9},A104,ROW(INDIRECT("1:"&amp;LEN(A104)))),1))," ",REPT(" ",LEN(A104))),LEN(A104))))))), 1)) * ROW(INDIRECT("1:"&amp;LEN((--TRIM(RIGHT(SUBSTITUTE(LEFT(A104,_xlfn.AGGREGATE(16,6,FIND({0,1,2,3,4,5,6,7,8,9},A104,ROW(INDIRECT("1:"&amp;LEN(A104)))),1))," ",REPT(" ",LEN(A104))),LEN(A104))))))), 0), ROW(INDIRECT("1:"&amp;LEN((--TRIM(RIGHT(SUBSTITUTE(LEFT(A104,_xlfn.AGGREGATE(16,6,FIND({0,1,2,3,4,5,6,7,8,9},A104,ROW(INDIRECT("1:"&amp;LEN(A104)))),1))," ",REPT(" ",LEN(A104))),LEN(A104))))))))+1, 1) * 10^ROW(INDIRECT("1:"&amp;LEN((--TRIM(RIGHT(SUBSTITUTE(LEFT(A104,_xlfn.AGGREGATE(16,6,FIND({0,1,2,3,4,5,6,7,8,9},A104,ROW(INDIRECT("1:"&amp;LEN(A104)))),1))," ",REPT(" ",LEN(A104))),LEN(A104)))))))/10))*100+1</f>
        <v>2701</v>
      </c>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customHeight="1" x14ac:dyDescent="0.3">
      <c r="A106" s="86" t="str">
        <f t="shared" ref="A106:A114" si="5">A105</f>
        <v>6th, 7th, 9th to 12th, 14th to 17th, 19th to 22nd, 24th to 27th Floor</v>
      </c>
      <c r="B106" s="86"/>
      <c r="C106" s="87">
        <v>2</v>
      </c>
      <c r="D106" s="88"/>
      <c r="E106" s="20" t="s">
        <v>224</v>
      </c>
      <c r="F106" s="87">
        <f>(2.675*1.05+6.15*2.7+3.35*1.5+3.5*2.575+3.5*2.575+1.25*1.325+2.1*1.2+2.1*1.2+0.9*(1.2+1.2)+0.75*(5.55)+1*2.7)*10.764</f>
        <v>626.27643000000012</v>
      </c>
      <c r="G106" s="88"/>
      <c r="H106" s="20">
        <v>0</v>
      </c>
      <c r="I106" s="20">
        <f t="shared" si="3"/>
        <v>1002.0422880000002</v>
      </c>
      <c r="J106" s="1"/>
      <c r="K106" s="1"/>
      <c r="L106" s="1"/>
      <c r="M106" s="1"/>
      <c r="N106" s="1"/>
      <c r="O106" s="1"/>
      <c r="P106" s="1"/>
      <c r="Q106" s="1"/>
      <c r="R106" s="1"/>
      <c r="S106" s="1"/>
      <c r="T106" s="1"/>
      <c r="U106" s="41" t="str">
        <f t="shared" ca="1" si="4"/>
        <v>6702,..,2702</v>
      </c>
      <c r="V106" s="41">
        <f ca="1">V105+1</f>
        <v>6702</v>
      </c>
      <c r="W106" s="41">
        <f ca="1">W105+1</f>
        <v>2702</v>
      </c>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customHeight="1" x14ac:dyDescent="0.3">
      <c r="A107" s="86" t="str">
        <f t="shared" si="5"/>
        <v>6th, 7th, 9th to 12th, 14th to 17th, 19th to 22nd, 24th to 27th Floor</v>
      </c>
      <c r="B107" s="86"/>
      <c r="C107" s="87">
        <v>3</v>
      </c>
      <c r="D107" s="88"/>
      <c r="E107" s="20" t="s">
        <v>225</v>
      </c>
      <c r="F107" s="87">
        <f>(2.9*5.75+3.25*3.05+1.825+1.05+2.1*3.1+3.65*3.05+3.45*3.1+3.35*3.65+2.1*1.2+2.1*1.2+2.1*1.2+0.9*2.8+0.75*(2.05+3.55+3.15+2.4)+1.33*2.9)*10.764</f>
        <v>993.80782799999974</v>
      </c>
      <c r="G107" s="88"/>
      <c r="H107" s="20">
        <v>0</v>
      </c>
      <c r="I107" s="20">
        <f t="shared" si="3"/>
        <v>1590.0925247999996</v>
      </c>
      <c r="J107" s="1"/>
      <c r="K107" s="1"/>
      <c r="L107" s="1"/>
      <c r="M107" s="1"/>
      <c r="N107" s="1"/>
      <c r="O107" s="1"/>
      <c r="P107" s="1"/>
      <c r="Q107" s="1"/>
      <c r="R107" s="1"/>
      <c r="S107" s="1"/>
      <c r="T107" s="1"/>
      <c r="U107" s="41" t="str">
        <f t="shared" ca="1" si="4"/>
        <v>6703,..,2703</v>
      </c>
      <c r="V107" s="41">
        <f t="shared" ref="V107:V114" ca="1" si="6">V106+1</f>
        <v>6703</v>
      </c>
      <c r="W107" s="41">
        <f t="shared" ref="W107:W114" ca="1" si="7">W106+1</f>
        <v>2703</v>
      </c>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customHeight="1" x14ac:dyDescent="0.3">
      <c r="A108" s="86" t="str">
        <f t="shared" si="5"/>
        <v>6th, 7th, 9th to 12th, 14th to 17th, 19th to 22nd, 24th to 27th Floor</v>
      </c>
      <c r="B108" s="86"/>
      <c r="C108" s="87">
        <v>4</v>
      </c>
      <c r="D108" s="88"/>
      <c r="E108" s="20" t="s">
        <v>225</v>
      </c>
      <c r="F108" s="87">
        <f>(2.9*5.75+3.25*3.05+1.825+1.05+2.1*3.1+3.65*3.05+3.45*3.1+3.35*3.65+2.1*1.2+2.1*1.2+2.1*1.2+0.9*2.8+0.75*(2.05+3.55+3.15+2.4)+1.33*2.9)*10.764</f>
        <v>993.80782799999974</v>
      </c>
      <c r="G108" s="88"/>
      <c r="H108" s="20">
        <v>0</v>
      </c>
      <c r="I108" s="20">
        <f t="shared" si="3"/>
        <v>1590.0925247999996</v>
      </c>
      <c r="J108" s="1"/>
      <c r="K108" s="1"/>
      <c r="L108" s="1"/>
      <c r="M108" s="1"/>
      <c r="N108" s="1"/>
      <c r="O108" s="1"/>
      <c r="P108" s="1"/>
      <c r="Q108" s="1"/>
      <c r="R108" s="1"/>
      <c r="S108" s="1"/>
      <c r="T108" s="1"/>
      <c r="U108" s="41" t="str">
        <f t="shared" ca="1" si="4"/>
        <v>6704,..,2704</v>
      </c>
      <c r="V108" s="41">
        <f t="shared" ca="1" si="6"/>
        <v>6704</v>
      </c>
      <c r="W108" s="41">
        <f t="shared" ca="1" si="7"/>
        <v>2704</v>
      </c>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customHeight="1" x14ac:dyDescent="0.3">
      <c r="A109" s="86" t="str">
        <f t="shared" si="5"/>
        <v>6th, 7th, 9th to 12th, 14th to 17th, 19th to 22nd, 24th to 27th Floor</v>
      </c>
      <c r="B109" s="86"/>
      <c r="C109" s="87">
        <v>5</v>
      </c>
      <c r="D109" s="88"/>
      <c r="E109" s="20" t="s">
        <v>225</v>
      </c>
      <c r="F109" s="87">
        <f t="shared" ref="F109" si="8">(6.15*5.55+3.35*2.3+2.75*1.7+2.525*2.25+4.1*2.1+3.5*3.05+1.85*1.8+3.5*3.75+3.35*3.35+1.5*2.3+2.9*1.5+2.1*1.2+2.1*1.2+0.9*(2.1+2.3)+0.75*(5.55+5.65+1.65)+1.25*5.45)*10.764</f>
        <v>1425.2208749999995</v>
      </c>
      <c r="G109" s="88"/>
      <c r="H109" s="20">
        <v>0</v>
      </c>
      <c r="I109" s="20">
        <f t="shared" si="3"/>
        <v>2280.3533999999995</v>
      </c>
      <c r="J109" s="1"/>
      <c r="K109" s="1"/>
      <c r="L109" s="1"/>
      <c r="M109" s="1"/>
      <c r="N109" s="1"/>
      <c r="O109" s="1"/>
      <c r="P109" s="1"/>
      <c r="Q109" s="1"/>
      <c r="R109" s="1"/>
      <c r="S109" s="1"/>
      <c r="T109" s="1"/>
      <c r="U109" s="41" t="str">
        <f t="shared" ca="1" si="4"/>
        <v>6705,..,2705</v>
      </c>
      <c r="V109" s="41">
        <f t="shared" ca="1" si="6"/>
        <v>6705</v>
      </c>
      <c r="W109" s="41">
        <f t="shared" ca="1" si="7"/>
        <v>2705</v>
      </c>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customHeight="1" x14ac:dyDescent="0.3">
      <c r="A110" s="86" t="str">
        <f t="shared" si="5"/>
        <v>6th, 7th, 9th to 12th, 14th to 17th, 19th to 22nd, 24th to 27th Floor</v>
      </c>
      <c r="B110" s="86"/>
      <c r="C110" s="87">
        <v>6</v>
      </c>
      <c r="D110" s="88"/>
      <c r="E110" s="20" t="s">
        <v>225</v>
      </c>
      <c r="F110" s="87">
        <f t="shared" ref="F110" si="9">(2.525*2.25+6.15*5.55+3.35*2.3+2.75*1.7+4.1*2.1+3.35*3.35+3.5*3.75+3.5*3.05+1.85*1.8+2.1*1.2+2.9*1.5+1.5*2.3+0.9*1.2+0.9*2.3+0.75*(5.65+5.5)+1.25*5.45)*10.764</f>
        <v>1375.6526549999996</v>
      </c>
      <c r="G110" s="88"/>
      <c r="H110" s="20">
        <v>0</v>
      </c>
      <c r="I110" s="20">
        <f t="shared" si="3"/>
        <v>2201.0442479999997</v>
      </c>
      <c r="J110" s="1"/>
      <c r="K110" s="1"/>
      <c r="L110" s="1"/>
      <c r="M110" s="1"/>
      <c r="N110" s="1"/>
      <c r="O110" s="1"/>
      <c r="P110" s="1"/>
      <c r="Q110" s="1"/>
      <c r="R110" s="1"/>
      <c r="S110" s="1"/>
      <c r="T110" s="1"/>
      <c r="U110" s="41" t="str">
        <f t="shared" ca="1" si="4"/>
        <v>6706,..,2706</v>
      </c>
      <c r="V110" s="41">
        <f t="shared" ca="1" si="6"/>
        <v>6706</v>
      </c>
      <c r="W110" s="41">
        <f t="shared" ca="1" si="7"/>
        <v>2706</v>
      </c>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customHeight="1" x14ac:dyDescent="0.3">
      <c r="A111" s="86" t="str">
        <f t="shared" si="5"/>
        <v>6th, 7th, 9th to 12th, 14th to 17th, 19th to 22nd, 24th to 27th Floor</v>
      </c>
      <c r="B111" s="86"/>
      <c r="C111" s="87">
        <v>7</v>
      </c>
      <c r="D111" s="88"/>
      <c r="E111" s="20" t="s">
        <v>225</v>
      </c>
      <c r="F111" s="87">
        <f>(2.9*5.75+3.25*3.05+1.825*1.05+2.1*3.1+3.35*3.65+3.65*3.05+3.45*3.1+2.1*3.1+2.1*1.2+2.1*1.2+2.1*1.2+0.75*(2.4+3.15+3.4+3.55+2.05)+1.3*3.075)*10.764</f>
        <v>1055.3967449999998</v>
      </c>
      <c r="G111" s="88"/>
      <c r="H111" s="20">
        <v>0</v>
      </c>
      <c r="I111" s="20">
        <f t="shared" si="3"/>
        <v>1688.6347919999998</v>
      </c>
      <c r="J111" s="1"/>
      <c r="K111" s="1"/>
      <c r="L111" s="1"/>
      <c r="M111" s="1"/>
      <c r="N111" s="1"/>
      <c r="O111" s="1"/>
      <c r="P111" s="1"/>
      <c r="Q111" s="1"/>
      <c r="R111" s="1"/>
      <c r="S111" s="1"/>
      <c r="T111" s="1"/>
      <c r="U111" s="41" t="str">
        <f t="shared" ca="1" si="4"/>
        <v>6707,..,2707</v>
      </c>
      <c r="V111" s="41">
        <f t="shared" ca="1" si="6"/>
        <v>6707</v>
      </c>
      <c r="W111" s="41">
        <f t="shared" ca="1" si="7"/>
        <v>2707</v>
      </c>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customHeight="1" x14ac:dyDescent="0.3">
      <c r="A112" s="86" t="str">
        <f t="shared" si="5"/>
        <v>6th, 7th, 9th to 12th, 14th to 17th, 19th to 22nd, 24th to 27th Floor</v>
      </c>
      <c r="B112" s="86"/>
      <c r="C112" s="87">
        <v>8</v>
      </c>
      <c r="D112" s="88"/>
      <c r="E112" s="20" t="s">
        <v>225</v>
      </c>
      <c r="F112" s="87">
        <f>(2.9*5.75+3.25*3.05+1.825*1.05+2.1*3.1+3.35*3.65+3.65*3.05+3.45*3.1+2.1*3.1+2.1*1.2+2.1*1.2+2.1*1.2+0.75*(2.4+3.15+3.4+3.55+2.05)+1.3*3.075)*10.764</f>
        <v>1055.3967449999998</v>
      </c>
      <c r="G112" s="88"/>
      <c r="H112" s="20">
        <v>0</v>
      </c>
      <c r="I112" s="20">
        <f t="shared" si="3"/>
        <v>1688.6347919999998</v>
      </c>
      <c r="J112" s="1"/>
      <c r="K112" s="1"/>
      <c r="L112" s="1"/>
      <c r="M112" s="1"/>
      <c r="N112" s="1"/>
      <c r="O112" s="1"/>
      <c r="P112" s="1"/>
      <c r="Q112" s="1"/>
      <c r="R112" s="1"/>
      <c r="S112" s="1"/>
      <c r="T112" s="1"/>
      <c r="U112" s="41" t="str">
        <f t="shared" ca="1" si="4"/>
        <v>6708,..,2708</v>
      </c>
      <c r="V112" s="41">
        <f t="shared" ca="1" si="6"/>
        <v>6708</v>
      </c>
      <c r="W112" s="41">
        <f t="shared" ca="1" si="7"/>
        <v>2708</v>
      </c>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customHeight="1" x14ac:dyDescent="0.3">
      <c r="A113" s="86" t="str">
        <f t="shared" si="5"/>
        <v>6th, 7th, 9th to 12th, 14th to 17th, 19th to 22nd, 24th to 27th Floor</v>
      </c>
      <c r="B113" s="86"/>
      <c r="C113" s="87">
        <v>9</v>
      </c>
      <c r="D113" s="88"/>
      <c r="E113" s="20" t="s">
        <v>224</v>
      </c>
      <c r="F113" s="87">
        <f>(2.675*1.05+6.15*2.7+3.35*1.5+3.5*2.575+3.5*2.575+1.25*1.325+2.1*1.2+2.1*1.2+0.9*(1.2+1.2)+0.75*(5.55)+1*2.7)*10.764</f>
        <v>626.27643000000012</v>
      </c>
      <c r="G113" s="88"/>
      <c r="H113" s="20">
        <v>0</v>
      </c>
      <c r="I113" s="20">
        <f t="shared" si="3"/>
        <v>1002.0422880000002</v>
      </c>
      <c r="J113" s="1"/>
      <c r="K113" s="1"/>
      <c r="L113" s="1"/>
      <c r="M113" s="1"/>
      <c r="N113" s="1"/>
      <c r="O113" s="1"/>
      <c r="P113" s="1"/>
      <c r="Q113" s="1"/>
      <c r="R113" s="1"/>
      <c r="S113" s="1"/>
      <c r="T113" s="1"/>
      <c r="U113" s="41" t="str">
        <f t="shared" ca="1" si="4"/>
        <v>6709,..,2709</v>
      </c>
      <c r="V113" s="41">
        <f t="shared" ca="1" si="6"/>
        <v>6709</v>
      </c>
      <c r="W113" s="41">
        <f t="shared" ca="1" si="7"/>
        <v>2709</v>
      </c>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3">
      <c r="A114" s="86" t="str">
        <f t="shared" si="5"/>
        <v>6th, 7th, 9th to 12th, 14th to 17th, 19th to 22nd, 24th to 27th Floor</v>
      </c>
      <c r="B114" s="86"/>
      <c r="C114" s="87">
        <v>10</v>
      </c>
      <c r="D114" s="88"/>
      <c r="E114" s="20" t="s">
        <v>222</v>
      </c>
      <c r="F114" s="87">
        <f>(2.67*1.05+6.15*2.7+3.35*2.35+3.5*2.5+3.5*2.7+3.35*3.35+2.1*1.2+2.1*1.2+0.9*(1.2)+0.75*(5.65+1.65)+1*(2.7))*10.764</f>
        <v>764.22785399999998</v>
      </c>
      <c r="G114" s="88"/>
      <c r="H114" s="20">
        <v>0</v>
      </c>
      <c r="I114" s="20">
        <f t="shared" si="3"/>
        <v>1222.7645663999999</v>
      </c>
      <c r="J114" s="1"/>
      <c r="K114" s="1"/>
      <c r="L114" s="1"/>
      <c r="M114" s="1"/>
      <c r="N114" s="1"/>
      <c r="O114" s="1"/>
      <c r="P114" s="1"/>
      <c r="Q114" s="1"/>
      <c r="R114" s="1"/>
      <c r="S114" s="1"/>
      <c r="T114" s="1"/>
      <c r="U114" s="41" t="str">
        <f t="shared" ca="1" si="4"/>
        <v>6710,..,2710</v>
      </c>
      <c r="V114" s="41">
        <f t="shared" ca="1" si="6"/>
        <v>6710</v>
      </c>
      <c r="W114" s="41">
        <f t="shared" ca="1" si="7"/>
        <v>2710</v>
      </c>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1" x14ac:dyDescent="0.3">
      <c r="A115" s="89" t="s">
        <v>226</v>
      </c>
      <c r="B115" s="90"/>
      <c r="C115" s="90"/>
      <c r="D115" s="90"/>
      <c r="E115" s="90"/>
      <c r="F115" s="90"/>
      <c r="G115" s="90"/>
      <c r="H115" s="90"/>
      <c r="I115" s="10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customHeight="1" x14ac:dyDescent="0.3">
      <c r="A116" s="86" t="str">
        <f>A115</f>
        <v>8th, 13th, 18th &amp; 23rd Floor (Refuge Area at midlanding)</v>
      </c>
      <c r="B116" s="86"/>
      <c r="C116" s="87">
        <v>1</v>
      </c>
      <c r="D116" s="88"/>
      <c r="E116" s="20" t="s">
        <v>222</v>
      </c>
      <c r="F116" s="87">
        <f>(2.67*1.05+6.15*2.7+3.35*2.35+3.5*2.5+3.5*2.7+3.35*3.35+2.1*1.2+2.1*1.2+0.9*(1.2)+0.75*(5.65+1.65)+1*(2.7))*10.764</f>
        <v>764.22785399999998</v>
      </c>
      <c r="G116" s="88"/>
      <c r="H116" s="20">
        <v>0</v>
      </c>
      <c r="I116" s="20">
        <f t="shared" ref="I116:I125" si="10">F116*(($I$87)+1)+H116</f>
        <v>1222.7645663999999</v>
      </c>
      <c r="J116" s="1"/>
      <c r="K116" s="1"/>
      <c r="L116" s="1"/>
      <c r="M116" s="1"/>
      <c r="N116" s="1"/>
      <c r="O116" s="1"/>
      <c r="P116" s="1"/>
      <c r="Q116" s="1"/>
      <c r="R116" s="1"/>
      <c r="S116" s="1"/>
      <c r="T116" s="1"/>
      <c r="U116" s="41" t="str">
        <f t="shared" ref="U116:U125" ca="1" si="11">V116&amp;""&amp;",..,"&amp;""&amp;W116</f>
        <v>801,..,2301</v>
      </c>
      <c r="V116" s="41">
        <f ca="1">(SUMPRODUCT(MID(0&amp;(LEFT(A115,SUM(LEN(A115)-LEN(SUBSTITUTE(A115,{"0","1","2","3"},""))))), LARGE(INDEX(ISNUMBER(--MID((LEFT(A115,SUM(LEN(A115)-LEN(SUBSTITUTE(A115,{"0","1","2","3"},""))))), ROW(INDIRECT("1:"&amp;LEN((LEFT(A115,SUM(LEN(A115)-LEN(SUBSTITUTE(A115,{"0","1","2","3"},"")))))))), 1)) * ROW(INDIRECT("1:"&amp;LEN((LEFT(A115,SUM(LEN(A115)-LEN(SUBSTITUTE(A115,{"0","1","2","3"},"")))))))), 0), ROW(INDIRECT("1:"&amp;LEN((LEFT(A115,SUM(LEN(A115)-LEN(SUBSTITUTE(A115,{"0","1","2","3"},"")))))))))+1, 1) * 10^ROW(INDIRECT("1:"&amp;LEN((LEFT(A115,SUM(LEN(A115)-LEN(SUBSTITUTE(A115,{"0","1","2","3"},""))))))))/10))*100+1</f>
        <v>801</v>
      </c>
      <c r="W116" s="41">
        <f ca="1">(SUMPRODUCT(MID(0&amp;(--TRIM(RIGHT(SUBSTITUTE(LEFT(A115,_xlfn.AGGREGATE(16,6,FIND({0,1,2,3,4,5,6,7,8,9},A115,ROW(INDIRECT("1:"&amp;LEN(A115)))),1))," ",REPT(" ",LEN(A115))),LEN(A115)))), LARGE(INDEX(ISNUMBER(--MID((--TRIM(RIGHT(SUBSTITUTE(LEFT(A115,_xlfn.AGGREGATE(16,6,FIND({0,1,2,3,4,5,6,7,8,9},A115,ROW(INDIRECT("1:"&amp;LEN(A115)))),1))," ",REPT(" ",LEN(A115))),LEN(A115)))), ROW(INDIRECT("1:"&amp;LEN((--TRIM(RIGHT(SUBSTITUTE(LEFT(A115,_xlfn.AGGREGATE(16,6,FIND({0,1,2,3,4,5,6,7,8,9},A115,ROW(INDIRECT("1:"&amp;LEN(A115)))),1))," ",REPT(" ",LEN(A115))),LEN(A115))))))), 1)) * ROW(INDIRECT("1:"&amp;LEN((--TRIM(RIGHT(SUBSTITUTE(LEFT(A115,_xlfn.AGGREGATE(16,6,FIND({0,1,2,3,4,5,6,7,8,9},A115,ROW(INDIRECT("1:"&amp;LEN(A115)))),1))," ",REPT(" ",LEN(A115))),LEN(A115))))))), 0), ROW(INDIRECT("1:"&amp;LEN((--TRIM(RIGHT(SUBSTITUTE(LEFT(A115,_xlfn.AGGREGATE(16,6,FIND({0,1,2,3,4,5,6,7,8,9},A115,ROW(INDIRECT("1:"&amp;LEN(A115)))),1))," ",REPT(" ",LEN(A115))),LEN(A115))))))))+1, 1) * 10^ROW(INDIRECT("1:"&amp;LEN((--TRIM(RIGHT(SUBSTITUTE(LEFT(A115,_xlfn.AGGREGATE(16,6,FIND({0,1,2,3,4,5,6,7,8,9},A115,ROW(INDIRECT("1:"&amp;LEN(A115)))),1))," ",REPT(" ",LEN(A115))),LEN(A115)))))))/10))*100+1</f>
        <v>2301</v>
      </c>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customHeight="1" x14ac:dyDescent="0.3">
      <c r="A117" s="86" t="str">
        <f t="shared" ref="A117:A125" si="12">A116</f>
        <v>8th, 13th, 18th &amp; 23rd Floor (Refuge Area at midlanding)</v>
      </c>
      <c r="B117" s="86"/>
      <c r="C117" s="87">
        <v>2</v>
      </c>
      <c r="D117" s="88"/>
      <c r="E117" s="20" t="s">
        <v>224</v>
      </c>
      <c r="F117" s="87">
        <f>(2.675*1.05+6.15*2.7+3.35*1.5+3.5*2.575+3.5*2.575+1.25*1.325+2.1*1.2+2.1*1.2+0.9*(1.2+1.2)+0.75*(5.55)+1*2.7)*10.764</f>
        <v>626.27643000000012</v>
      </c>
      <c r="G117" s="88"/>
      <c r="H117" s="20">
        <v>0</v>
      </c>
      <c r="I117" s="20">
        <f t="shared" si="10"/>
        <v>1002.0422880000002</v>
      </c>
      <c r="J117" s="1"/>
      <c r="K117" s="1"/>
      <c r="L117" s="1"/>
      <c r="M117" s="1"/>
      <c r="N117" s="1"/>
      <c r="O117" s="1"/>
      <c r="P117" s="1"/>
      <c r="Q117" s="1"/>
      <c r="R117" s="1"/>
      <c r="S117" s="1"/>
      <c r="T117" s="1"/>
      <c r="U117" s="41" t="str">
        <f t="shared" ca="1" si="11"/>
        <v>802,..,2302</v>
      </c>
      <c r="V117" s="41">
        <f ca="1">V116+1</f>
        <v>802</v>
      </c>
      <c r="W117" s="41">
        <f ca="1">W116+1</f>
        <v>2302</v>
      </c>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3">
      <c r="A118" s="86" t="str">
        <f t="shared" si="12"/>
        <v>8th, 13th, 18th &amp; 23rd Floor (Refuge Area at midlanding)</v>
      </c>
      <c r="B118" s="86"/>
      <c r="C118" s="87">
        <v>3</v>
      </c>
      <c r="D118" s="88"/>
      <c r="E118" s="20" t="s">
        <v>225</v>
      </c>
      <c r="F118" s="87">
        <f>(2.9*5.75+3.25*3.05+1.825+1.05+2.1*3.1+3.65*3.05+3.45*3.1+3.35*3.65+2.1*1.2+2.1*1.2+2.1*1.2+0.9*2.8+0.75*(2.05+3.55+3.15+2.4)+1.33*2.9)*10.764</f>
        <v>993.80782799999974</v>
      </c>
      <c r="G118" s="88"/>
      <c r="H118" s="20">
        <v>0</v>
      </c>
      <c r="I118" s="20">
        <f t="shared" si="10"/>
        <v>1590.0925247999996</v>
      </c>
      <c r="J118" s="1"/>
      <c r="K118" s="1"/>
      <c r="L118" s="1"/>
      <c r="M118" s="1"/>
      <c r="N118" s="1"/>
      <c r="O118" s="1"/>
      <c r="P118" s="1"/>
      <c r="Q118" s="1"/>
      <c r="R118" s="1"/>
      <c r="S118" s="1"/>
      <c r="T118" s="1"/>
      <c r="U118" s="41" t="str">
        <f t="shared" ca="1" si="11"/>
        <v>803,..,2303</v>
      </c>
      <c r="V118" s="41">
        <f t="shared" ref="V118:W125" ca="1" si="13">V117+1</f>
        <v>803</v>
      </c>
      <c r="W118" s="41">
        <f t="shared" ca="1" si="13"/>
        <v>2303</v>
      </c>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3">
      <c r="A119" s="86" t="str">
        <f t="shared" si="12"/>
        <v>8th, 13th, 18th &amp; 23rd Floor (Refuge Area at midlanding)</v>
      </c>
      <c r="B119" s="86"/>
      <c r="C119" s="87">
        <v>4</v>
      </c>
      <c r="D119" s="88"/>
      <c r="E119" s="20" t="s">
        <v>225</v>
      </c>
      <c r="F119" s="87">
        <f>(2.9*5.75+3.25*3.05+1.825+1.05+2.1*3.1+3.65*3.05+3.45*3.1+3.35*3.65+2.1*1.2+2.1*1.2+2.1*1.2+0.9*2.8+0.75*(2.05+3.55+3.15+2.4)+1.33*2.9)*10.764</f>
        <v>993.80782799999974</v>
      </c>
      <c r="G119" s="88"/>
      <c r="H119" s="20">
        <v>0</v>
      </c>
      <c r="I119" s="20">
        <f t="shared" si="10"/>
        <v>1590.0925247999996</v>
      </c>
      <c r="J119" s="1"/>
      <c r="K119" s="1"/>
      <c r="L119" s="1"/>
      <c r="M119" s="1"/>
      <c r="N119" s="1"/>
      <c r="O119" s="1"/>
      <c r="P119" s="1"/>
      <c r="Q119" s="1"/>
      <c r="R119" s="1"/>
      <c r="S119" s="1"/>
      <c r="T119" s="1"/>
      <c r="U119" s="41" t="str">
        <f t="shared" ca="1" si="11"/>
        <v>804,..,2304</v>
      </c>
      <c r="V119" s="41">
        <f t="shared" ca="1" si="13"/>
        <v>804</v>
      </c>
      <c r="W119" s="41">
        <f t="shared" ca="1" si="13"/>
        <v>2304</v>
      </c>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3">
      <c r="A120" s="86" t="str">
        <f t="shared" si="12"/>
        <v>8th, 13th, 18th &amp; 23rd Floor (Refuge Area at midlanding)</v>
      </c>
      <c r="B120" s="86"/>
      <c r="C120" s="87">
        <v>5</v>
      </c>
      <c r="D120" s="88"/>
      <c r="E120" s="20" t="s">
        <v>225</v>
      </c>
      <c r="F120" s="87">
        <f t="shared" ref="F120" si="14">(6.15*5.55+3.35*2.3+2.75*1.7+2.525*2.25+4.1*2.1+3.5*3.05+1.85*1.8+3.5*3.75+3.35*3.35+1.5*2.3+2.9*1.5+2.1*1.2+2.1*1.2+0.9*(2.1+2.3)+0.75*(5.55+5.65+1.65)+1.25*5.45)*10.764</f>
        <v>1425.2208749999995</v>
      </c>
      <c r="G120" s="88"/>
      <c r="H120" s="20">
        <v>0</v>
      </c>
      <c r="I120" s="20">
        <f t="shared" si="10"/>
        <v>2280.3533999999995</v>
      </c>
      <c r="J120" s="1"/>
      <c r="K120" s="1"/>
      <c r="L120" s="1"/>
      <c r="M120" s="1"/>
      <c r="N120" s="1"/>
      <c r="O120" s="1"/>
      <c r="P120" s="1"/>
      <c r="Q120" s="1"/>
      <c r="R120" s="1"/>
      <c r="S120" s="1"/>
      <c r="T120" s="1"/>
      <c r="U120" s="41" t="str">
        <f t="shared" ca="1" si="11"/>
        <v>805,..,2305</v>
      </c>
      <c r="V120" s="41">
        <f t="shared" ca="1" si="13"/>
        <v>805</v>
      </c>
      <c r="W120" s="41">
        <f t="shared" ca="1" si="13"/>
        <v>2305</v>
      </c>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3">
      <c r="A121" s="86" t="str">
        <f t="shared" si="12"/>
        <v>8th, 13th, 18th &amp; 23rd Floor (Refuge Area at midlanding)</v>
      </c>
      <c r="B121" s="86"/>
      <c r="C121" s="87">
        <v>6</v>
      </c>
      <c r="D121" s="88"/>
      <c r="E121" s="20" t="s">
        <v>225</v>
      </c>
      <c r="F121" s="87">
        <f t="shared" ref="F121" si="15">(2.525*2.25+6.15*5.55+3.35*2.3+2.75*1.7+4.1*2.1+3.35*3.35+3.5*3.75+3.5*3.05+1.85*1.8+2.1*1.2+2.9*1.5+1.5*2.3+0.9*1.2+0.9*2.3+0.75*(5.65+5.5)+1.25*5.45)*10.764</f>
        <v>1375.6526549999996</v>
      </c>
      <c r="G121" s="88"/>
      <c r="H121" s="20">
        <v>0</v>
      </c>
      <c r="I121" s="20">
        <f t="shared" si="10"/>
        <v>2201.0442479999997</v>
      </c>
      <c r="J121" s="1"/>
      <c r="K121" s="1"/>
      <c r="L121" s="1"/>
      <c r="M121" s="1"/>
      <c r="N121" s="1"/>
      <c r="O121" s="1"/>
      <c r="P121" s="1"/>
      <c r="Q121" s="1"/>
      <c r="R121" s="1"/>
      <c r="S121" s="1"/>
      <c r="T121" s="1"/>
      <c r="U121" s="41" t="str">
        <f t="shared" ca="1" si="11"/>
        <v>806,..,2306</v>
      </c>
      <c r="V121" s="41">
        <f t="shared" ca="1" si="13"/>
        <v>806</v>
      </c>
      <c r="W121" s="41">
        <f t="shared" ca="1" si="13"/>
        <v>2306</v>
      </c>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3">
      <c r="A122" s="86" t="str">
        <f t="shared" si="12"/>
        <v>8th, 13th, 18th &amp; 23rd Floor (Refuge Area at midlanding)</v>
      </c>
      <c r="B122" s="86"/>
      <c r="C122" s="87">
        <v>7</v>
      </c>
      <c r="D122" s="88"/>
      <c r="E122" s="20" t="s">
        <v>225</v>
      </c>
      <c r="F122" s="87">
        <f>(2.9*5.75+3.25*3.05+1.825*1.05+2.1*3.1+3.35*3.65+3.65*3.05+3.45*3.1+2.1*3.1+2.1*1.2+2.1*1.2+2.1*1.2+0.75*(2.4+3.15+3.4+3.55+2.05)+1.3*3.075)*10.764</f>
        <v>1055.3967449999998</v>
      </c>
      <c r="G122" s="88"/>
      <c r="H122" s="20">
        <v>0</v>
      </c>
      <c r="I122" s="20">
        <f t="shared" si="10"/>
        <v>1688.6347919999998</v>
      </c>
      <c r="J122" s="1"/>
      <c r="K122" s="1"/>
      <c r="L122" s="1"/>
      <c r="M122" s="1"/>
      <c r="N122" s="1"/>
      <c r="O122" s="1"/>
      <c r="P122" s="1"/>
      <c r="Q122" s="1"/>
      <c r="R122" s="1"/>
      <c r="S122" s="1"/>
      <c r="T122" s="1"/>
      <c r="U122" s="41" t="str">
        <f t="shared" ca="1" si="11"/>
        <v>807,..,2307</v>
      </c>
      <c r="V122" s="41">
        <f t="shared" ca="1" si="13"/>
        <v>807</v>
      </c>
      <c r="W122" s="41">
        <f t="shared" ca="1" si="13"/>
        <v>2307</v>
      </c>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3">
      <c r="A123" s="86" t="str">
        <f t="shared" si="12"/>
        <v>8th, 13th, 18th &amp; 23rd Floor (Refuge Area at midlanding)</v>
      </c>
      <c r="B123" s="86"/>
      <c r="C123" s="87">
        <v>8</v>
      </c>
      <c r="D123" s="88"/>
      <c r="E123" s="20" t="s">
        <v>225</v>
      </c>
      <c r="F123" s="87">
        <f>(2.9*5.75+3.25*3.05+1.825*1.05+2.1*3.1+3.35*3.65+3.65*3.05+3.45*3.1+2.1*3.1+2.1*1.2+2.1*1.2+2.1*1.2+0.75*(2.4+3.15+3.4+3.55+2.05)+1.3*3.075)*10.764</f>
        <v>1055.3967449999998</v>
      </c>
      <c r="G123" s="88"/>
      <c r="H123" s="20">
        <v>0</v>
      </c>
      <c r="I123" s="20">
        <f t="shared" si="10"/>
        <v>1688.6347919999998</v>
      </c>
      <c r="J123" s="1"/>
      <c r="K123" s="1"/>
      <c r="L123" s="1"/>
      <c r="M123" s="1"/>
      <c r="N123" s="1"/>
      <c r="O123" s="1"/>
      <c r="P123" s="1"/>
      <c r="Q123" s="1"/>
      <c r="R123" s="1"/>
      <c r="S123" s="1"/>
      <c r="T123" s="1"/>
      <c r="U123" s="41" t="str">
        <f t="shared" ca="1" si="11"/>
        <v>808,..,2308</v>
      </c>
      <c r="V123" s="41">
        <f t="shared" ca="1" si="13"/>
        <v>808</v>
      </c>
      <c r="W123" s="41">
        <f t="shared" ca="1" si="13"/>
        <v>2308</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3">
      <c r="A124" s="86" t="str">
        <f t="shared" si="12"/>
        <v>8th, 13th, 18th &amp; 23rd Floor (Refuge Area at midlanding)</v>
      </c>
      <c r="B124" s="86"/>
      <c r="C124" s="87">
        <v>9</v>
      </c>
      <c r="D124" s="88"/>
      <c r="E124" s="20" t="s">
        <v>224</v>
      </c>
      <c r="F124" s="87">
        <f>(2.675*1.05+6.15*2.7+3.35*1.5+3.5*2.575+3.5*2.575+1.25*1.325+2.1*1.2+2.1*1.2+0.9*(1.2+1.2)+0.75*(5.55)+1*2.7)*10.764</f>
        <v>626.27643000000012</v>
      </c>
      <c r="G124" s="88"/>
      <c r="H124" s="20">
        <v>0</v>
      </c>
      <c r="I124" s="20">
        <f t="shared" si="10"/>
        <v>1002.0422880000002</v>
      </c>
      <c r="J124" s="1"/>
      <c r="K124" s="1"/>
      <c r="L124" s="1"/>
      <c r="M124" s="1"/>
      <c r="N124" s="1"/>
      <c r="O124" s="1"/>
      <c r="P124" s="1"/>
      <c r="Q124" s="1"/>
      <c r="R124" s="1"/>
      <c r="S124" s="1"/>
      <c r="T124" s="1"/>
      <c r="U124" s="41" t="str">
        <f t="shared" ca="1" si="11"/>
        <v>809,..,2309</v>
      </c>
      <c r="V124" s="41">
        <f t="shared" ca="1" si="13"/>
        <v>809</v>
      </c>
      <c r="W124" s="41">
        <f t="shared" ca="1" si="13"/>
        <v>2309</v>
      </c>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3">
      <c r="A125" s="86" t="str">
        <f t="shared" si="12"/>
        <v>8th, 13th, 18th &amp; 23rd Floor (Refuge Area at midlanding)</v>
      </c>
      <c r="B125" s="86"/>
      <c r="C125" s="87">
        <v>10</v>
      </c>
      <c r="D125" s="88"/>
      <c r="E125" s="20" t="s">
        <v>222</v>
      </c>
      <c r="F125" s="87">
        <f>(2.67*1.05+6.15*2.7+3.35*2.35+3.5*2.5+3.5*2.7+3.35*3.35+2.1*1.2+2.1*1.2+0.9*(1.2)+0.75*(5.65+1.65)+1*(2.7))*10.764</f>
        <v>764.22785399999998</v>
      </c>
      <c r="G125" s="88"/>
      <c r="H125" s="20">
        <v>0</v>
      </c>
      <c r="I125" s="20">
        <f t="shared" si="10"/>
        <v>1222.7645663999999</v>
      </c>
      <c r="J125" s="1"/>
      <c r="K125" s="1"/>
      <c r="L125" s="1"/>
      <c r="M125" s="1"/>
      <c r="N125" s="1"/>
      <c r="O125" s="1"/>
      <c r="P125" s="1"/>
      <c r="Q125" s="1"/>
      <c r="R125" s="1"/>
      <c r="S125" s="1"/>
      <c r="T125" s="1"/>
      <c r="U125" s="41" t="str">
        <f t="shared" ca="1" si="11"/>
        <v>810,..,2310</v>
      </c>
      <c r="V125" s="41">
        <f t="shared" ca="1" si="13"/>
        <v>810</v>
      </c>
      <c r="W125" s="41">
        <f t="shared" ca="1" si="13"/>
        <v>2310</v>
      </c>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ht="21" x14ac:dyDescent="0.3">
      <c r="A126" s="75" t="s">
        <v>76</v>
      </c>
      <c r="B126" s="75"/>
      <c r="C126" s="75"/>
      <c r="D126" s="75"/>
      <c r="E126" s="75"/>
      <c r="F126" s="75"/>
      <c r="G126" s="75"/>
      <c r="H126" s="75"/>
      <c r="I126" s="75"/>
    </row>
    <row r="127" spans="1:151 16227:16384" ht="174" customHeight="1" x14ac:dyDescent="0.3">
      <c r="A127" s="9" t="s">
        <v>84</v>
      </c>
      <c r="B127" s="12" t="s">
        <v>4</v>
      </c>
      <c r="C127" s="72" t="s">
        <v>246</v>
      </c>
      <c r="D127" s="72"/>
      <c r="E127" s="72"/>
      <c r="F127" s="72"/>
      <c r="G127" s="72"/>
      <c r="H127" s="72"/>
      <c r="I127" s="72"/>
    </row>
    <row r="128" spans="1:151 16227:16384" ht="21" x14ac:dyDescent="0.3">
      <c r="A128" s="125" t="s">
        <v>85</v>
      </c>
      <c r="B128" s="125"/>
      <c r="C128" s="125"/>
      <c r="D128" s="125"/>
      <c r="E128" s="125"/>
      <c r="F128" s="125"/>
      <c r="G128" s="125"/>
      <c r="H128" s="125"/>
      <c r="I128" s="125"/>
    </row>
    <row r="129" spans="1:9" ht="21" x14ac:dyDescent="0.3">
      <c r="A129" s="99" t="s">
        <v>77</v>
      </c>
      <c r="B129" s="99"/>
      <c r="C129" s="99"/>
      <c r="D129" s="2" t="s">
        <v>4</v>
      </c>
      <c r="E129" s="65" t="str">
        <f>E3</f>
        <v>EV 10 Marina Bay</v>
      </c>
      <c r="F129" s="71"/>
      <c r="G129" s="71"/>
      <c r="H129" s="71"/>
      <c r="I129" s="66"/>
    </row>
    <row r="130" spans="1:9" ht="40.5" customHeight="1" x14ac:dyDescent="0.3">
      <c r="A130" s="99" t="s">
        <v>136</v>
      </c>
      <c r="B130" s="99"/>
      <c r="C130" s="99"/>
      <c r="D130" s="2" t="s">
        <v>4</v>
      </c>
      <c r="E130" s="65" t="str">
        <f>E10</f>
        <v>EV 10 Marina Bay, Plot No.10, Sector No.10, near Nayan Co. Housing Society, Juhu Chowpatty Marg, Vashi, Vashi East, Thane, Thane - 400703.</v>
      </c>
      <c r="F130" s="71"/>
      <c r="G130" s="71"/>
      <c r="H130" s="71"/>
      <c r="I130" s="66"/>
    </row>
    <row r="131" spans="1:9" ht="20.25" customHeight="1" x14ac:dyDescent="0.3">
      <c r="A131" s="135" t="s">
        <v>142</v>
      </c>
      <c r="B131" s="135"/>
      <c r="C131" s="135"/>
      <c r="D131" s="16" t="s">
        <v>4</v>
      </c>
      <c r="E131" s="65" t="str">
        <f>I3</f>
        <v>07/07/2025 @01:34 PM</v>
      </c>
      <c r="F131" s="71"/>
      <c r="G131" s="71"/>
      <c r="H131" s="71"/>
      <c r="I131" s="66"/>
    </row>
    <row r="132" spans="1:9" ht="21" x14ac:dyDescent="0.3">
      <c r="A132" s="29"/>
      <c r="B132" s="30"/>
      <c r="C132" s="30"/>
      <c r="D132" s="30"/>
      <c r="E132" s="30"/>
      <c r="F132" s="30"/>
      <c r="G132" s="30"/>
      <c r="H132" s="30"/>
      <c r="I132" s="25"/>
    </row>
    <row r="133" spans="1:9" ht="21" x14ac:dyDescent="0.3">
      <c r="A133" s="31"/>
      <c r="B133" s="32"/>
      <c r="C133" s="32"/>
      <c r="D133" s="32"/>
      <c r="E133" s="32"/>
      <c r="F133" s="32"/>
      <c r="G133" s="32"/>
      <c r="H133" s="32"/>
      <c r="I133" s="26"/>
    </row>
    <row r="134" spans="1:9" ht="21" x14ac:dyDescent="0.3">
      <c r="A134" s="31"/>
      <c r="B134" s="32"/>
      <c r="C134" s="32"/>
      <c r="D134" s="32"/>
      <c r="E134" s="32"/>
      <c r="F134" s="32"/>
      <c r="G134" s="32"/>
      <c r="H134" s="32"/>
      <c r="I134" s="26"/>
    </row>
    <row r="135" spans="1:9" ht="21" x14ac:dyDescent="0.3">
      <c r="A135" s="31"/>
      <c r="B135" s="32"/>
      <c r="C135" s="32"/>
      <c r="D135" s="32"/>
      <c r="E135" s="32"/>
      <c r="F135" s="32"/>
      <c r="G135" s="32"/>
      <c r="H135" s="32"/>
      <c r="I135" s="26"/>
    </row>
    <row r="136" spans="1:9" ht="21" x14ac:dyDescent="0.3">
      <c r="A136" s="31"/>
      <c r="B136" s="32"/>
      <c r="C136" s="32"/>
      <c r="D136" s="32"/>
      <c r="E136" s="32"/>
      <c r="F136" s="32"/>
      <c r="G136" s="32"/>
      <c r="H136" s="32"/>
      <c r="I136" s="26"/>
    </row>
    <row r="137" spans="1:9" ht="21" x14ac:dyDescent="0.3">
      <c r="A137" s="31"/>
      <c r="B137" s="32"/>
      <c r="C137" s="32"/>
      <c r="D137" s="32"/>
      <c r="E137" s="32"/>
      <c r="F137" s="32"/>
      <c r="G137" s="32"/>
      <c r="H137" s="32"/>
      <c r="I137" s="26"/>
    </row>
    <row r="138" spans="1:9" ht="21" x14ac:dyDescent="0.3">
      <c r="A138" s="31"/>
      <c r="B138" s="32"/>
      <c r="C138" s="32"/>
      <c r="D138" s="32"/>
      <c r="E138" s="32"/>
      <c r="F138" s="32"/>
      <c r="G138" s="32"/>
      <c r="H138" s="32"/>
      <c r="I138" s="26"/>
    </row>
    <row r="139" spans="1:9" ht="21" x14ac:dyDescent="0.3">
      <c r="A139" s="31"/>
      <c r="B139" s="32"/>
      <c r="C139" s="32"/>
      <c r="D139" s="32"/>
      <c r="E139" s="32"/>
      <c r="F139" s="32"/>
      <c r="G139" s="32"/>
      <c r="H139" s="32"/>
      <c r="I139" s="26"/>
    </row>
    <row r="140" spans="1:9" ht="21" x14ac:dyDescent="0.3">
      <c r="A140" s="31"/>
      <c r="B140" s="32"/>
      <c r="C140" s="32"/>
      <c r="D140" s="32"/>
      <c r="E140" s="32"/>
      <c r="F140" s="32"/>
      <c r="G140" s="32"/>
      <c r="H140" s="32"/>
      <c r="I140" s="26"/>
    </row>
    <row r="141" spans="1:9" ht="21" x14ac:dyDescent="0.3">
      <c r="A141" s="31"/>
      <c r="B141" s="32"/>
      <c r="C141" s="32"/>
      <c r="D141" s="32"/>
      <c r="E141" s="32"/>
      <c r="F141" s="32"/>
      <c r="G141" s="32"/>
      <c r="H141" s="32"/>
      <c r="I141" s="26"/>
    </row>
    <row r="142" spans="1:9" ht="21" x14ac:dyDescent="0.3">
      <c r="A142" s="31"/>
      <c r="B142" s="32"/>
      <c r="C142" s="32"/>
      <c r="D142" s="32"/>
      <c r="E142" s="32"/>
      <c r="F142" s="32"/>
      <c r="G142" s="32"/>
      <c r="H142" s="32"/>
      <c r="I142" s="26"/>
    </row>
    <row r="143" spans="1:9" ht="21" x14ac:dyDescent="0.3">
      <c r="A143" s="31"/>
      <c r="B143" s="32"/>
      <c r="C143" s="32"/>
      <c r="D143" s="32"/>
      <c r="E143" s="32"/>
      <c r="F143" s="32"/>
      <c r="G143" s="32"/>
      <c r="H143" s="32"/>
      <c r="I143" s="26"/>
    </row>
    <row r="144" spans="1:9" ht="21" x14ac:dyDescent="0.3">
      <c r="A144" s="31"/>
      <c r="B144" s="32"/>
      <c r="C144" s="32"/>
      <c r="D144" s="32"/>
      <c r="E144" s="32"/>
      <c r="F144" s="32"/>
      <c r="G144" s="32"/>
      <c r="H144" s="32"/>
      <c r="I144" s="26"/>
    </row>
    <row r="145" spans="1:9" ht="21" x14ac:dyDescent="0.3">
      <c r="A145" s="31"/>
      <c r="B145" s="32"/>
      <c r="C145" s="32"/>
      <c r="D145" s="32"/>
      <c r="E145" s="32"/>
      <c r="F145" s="32"/>
      <c r="G145" s="32"/>
      <c r="H145" s="32"/>
      <c r="I145" s="26"/>
    </row>
    <row r="146" spans="1:9" ht="21" x14ac:dyDescent="0.3">
      <c r="A146" s="31"/>
      <c r="B146" s="32"/>
      <c r="C146" s="32"/>
      <c r="D146" s="32"/>
      <c r="E146" s="32"/>
      <c r="F146" s="32"/>
      <c r="G146" s="32"/>
      <c r="H146" s="32"/>
      <c r="I146" s="26"/>
    </row>
    <row r="147" spans="1:9" ht="21" x14ac:dyDescent="0.3">
      <c r="A147" s="31"/>
      <c r="B147" s="32"/>
      <c r="C147" s="32"/>
      <c r="D147" s="32"/>
      <c r="E147" s="32"/>
      <c r="F147" s="32"/>
      <c r="G147" s="32"/>
      <c r="H147" s="32"/>
      <c r="I147" s="26"/>
    </row>
    <row r="148" spans="1:9" ht="21" x14ac:dyDescent="0.3">
      <c r="A148" s="31"/>
      <c r="B148" s="32"/>
      <c r="C148" s="32"/>
      <c r="D148" s="32"/>
      <c r="E148" s="32"/>
      <c r="F148" s="32"/>
      <c r="G148" s="32"/>
      <c r="H148" s="32"/>
      <c r="I148" s="26"/>
    </row>
    <row r="149" spans="1:9" ht="21" x14ac:dyDescent="0.3">
      <c r="A149" s="31"/>
      <c r="B149" s="32"/>
      <c r="C149" s="32"/>
      <c r="D149" s="32"/>
      <c r="E149" s="32"/>
      <c r="F149" s="32"/>
      <c r="G149" s="32"/>
      <c r="H149" s="32"/>
      <c r="I149" s="26"/>
    </row>
    <row r="150" spans="1:9" ht="21" x14ac:dyDescent="0.3">
      <c r="A150" s="31"/>
      <c r="B150" s="32"/>
      <c r="C150" s="32"/>
      <c r="D150" s="32"/>
      <c r="E150" s="32"/>
      <c r="F150" s="32"/>
      <c r="G150" s="32"/>
      <c r="H150" s="32"/>
      <c r="I150" s="26"/>
    </row>
    <row r="151" spans="1:9" ht="21" x14ac:dyDescent="0.3">
      <c r="A151" s="31"/>
      <c r="B151" s="32"/>
      <c r="C151" s="32"/>
      <c r="D151" s="32"/>
      <c r="E151" s="32"/>
      <c r="F151" s="32"/>
      <c r="G151" s="32"/>
      <c r="H151" s="32"/>
      <c r="I151" s="26"/>
    </row>
    <row r="152" spans="1:9" ht="21" x14ac:dyDescent="0.3">
      <c r="A152" s="31"/>
      <c r="B152" s="32"/>
      <c r="C152" s="32"/>
      <c r="D152" s="32"/>
      <c r="E152" s="32"/>
      <c r="F152" s="32"/>
      <c r="G152" s="32"/>
      <c r="H152" s="32"/>
      <c r="I152" s="26"/>
    </row>
    <row r="153" spans="1:9" ht="21" x14ac:dyDescent="0.3">
      <c r="A153" s="31"/>
      <c r="B153" s="32"/>
      <c r="C153" s="32"/>
      <c r="D153" s="32"/>
      <c r="E153" s="32"/>
      <c r="F153" s="32"/>
      <c r="G153" s="32"/>
      <c r="H153" s="32"/>
      <c r="I153" s="26"/>
    </row>
    <row r="154" spans="1:9" ht="21" x14ac:dyDescent="0.3">
      <c r="A154" s="31"/>
      <c r="B154" s="32"/>
      <c r="C154" s="32"/>
      <c r="D154" s="32"/>
      <c r="E154" s="32"/>
      <c r="F154" s="32"/>
      <c r="G154" s="32"/>
      <c r="H154" s="32"/>
      <c r="I154" s="26"/>
    </row>
    <row r="155" spans="1:9" ht="21" x14ac:dyDescent="0.3">
      <c r="A155" s="31"/>
      <c r="B155" s="32"/>
      <c r="C155" s="32"/>
      <c r="D155" s="32"/>
      <c r="E155" s="32"/>
      <c r="F155" s="32"/>
      <c r="G155" s="32"/>
      <c r="H155" s="32"/>
      <c r="I155" s="26"/>
    </row>
    <row r="156" spans="1:9" ht="21" x14ac:dyDescent="0.3">
      <c r="A156" s="31"/>
      <c r="B156" s="32"/>
      <c r="C156" s="32"/>
      <c r="D156" s="32"/>
      <c r="E156" s="32"/>
      <c r="F156" s="32"/>
      <c r="G156" s="32"/>
      <c r="H156" s="32"/>
      <c r="I156" s="26"/>
    </row>
    <row r="157" spans="1:9" ht="21" x14ac:dyDescent="0.3">
      <c r="A157" s="31"/>
      <c r="B157" s="32"/>
      <c r="C157" s="32"/>
      <c r="D157" s="32"/>
      <c r="E157" s="32"/>
      <c r="F157" s="32"/>
      <c r="G157" s="32"/>
      <c r="H157" s="32"/>
      <c r="I157" s="26"/>
    </row>
    <row r="158" spans="1:9" ht="21" x14ac:dyDescent="0.3">
      <c r="A158" s="31"/>
      <c r="B158" s="32"/>
      <c r="C158" s="32"/>
      <c r="D158" s="32"/>
      <c r="E158" s="32"/>
      <c r="F158" s="32"/>
      <c r="G158" s="32"/>
      <c r="H158" s="32"/>
      <c r="I158" s="26"/>
    </row>
    <row r="159" spans="1:9" ht="21" x14ac:dyDescent="0.3">
      <c r="A159" s="31"/>
      <c r="B159" s="32"/>
      <c r="C159" s="32"/>
      <c r="D159" s="32"/>
      <c r="E159" s="32"/>
      <c r="F159" s="32"/>
      <c r="G159" s="32"/>
      <c r="H159" s="32"/>
      <c r="I159" s="26"/>
    </row>
    <row r="160" spans="1:9" ht="21" x14ac:dyDescent="0.3">
      <c r="A160" s="31"/>
      <c r="B160" s="32"/>
      <c r="C160" s="32"/>
      <c r="D160" s="32"/>
      <c r="E160" s="32"/>
      <c r="F160" s="32"/>
      <c r="G160" s="32"/>
      <c r="H160" s="32"/>
      <c r="I160" s="26"/>
    </row>
    <row r="161" spans="1:9" ht="21" x14ac:dyDescent="0.3">
      <c r="A161" s="31"/>
      <c r="B161" s="32"/>
      <c r="C161" s="32"/>
      <c r="D161" s="32"/>
      <c r="E161" s="32"/>
      <c r="F161" s="32"/>
      <c r="G161" s="32"/>
      <c r="H161" s="32"/>
      <c r="I161" s="26"/>
    </row>
    <row r="162" spans="1:9" ht="21" x14ac:dyDescent="0.3">
      <c r="A162" s="31"/>
      <c r="B162" s="32"/>
      <c r="C162" s="32"/>
      <c r="D162" s="32"/>
      <c r="E162" s="32"/>
      <c r="F162" s="32"/>
      <c r="G162" s="32"/>
      <c r="H162" s="32"/>
      <c r="I162" s="26"/>
    </row>
    <row r="163" spans="1:9" ht="21" x14ac:dyDescent="0.3">
      <c r="A163" s="31"/>
      <c r="B163" s="32"/>
      <c r="C163" s="32"/>
      <c r="D163" s="32"/>
      <c r="E163" s="32"/>
      <c r="F163" s="32"/>
      <c r="G163" s="32"/>
      <c r="H163" s="32"/>
      <c r="I163" s="26"/>
    </row>
    <row r="164" spans="1:9" ht="21" x14ac:dyDescent="0.3">
      <c r="A164" s="31"/>
      <c r="B164" s="32"/>
      <c r="C164" s="32"/>
      <c r="D164" s="32"/>
      <c r="E164" s="32"/>
      <c r="F164" s="32"/>
      <c r="G164" s="32"/>
      <c r="H164" s="32"/>
      <c r="I164" s="26"/>
    </row>
    <row r="165" spans="1:9" ht="21" x14ac:dyDescent="0.3">
      <c r="A165" s="31"/>
      <c r="B165" s="32"/>
      <c r="C165" s="32"/>
      <c r="D165" s="32"/>
      <c r="E165" s="32"/>
      <c r="F165" s="32"/>
      <c r="G165" s="32"/>
      <c r="H165" s="32"/>
      <c r="I165" s="26"/>
    </row>
    <row r="166" spans="1:9" ht="21" x14ac:dyDescent="0.3">
      <c r="A166" s="31"/>
      <c r="B166" s="32"/>
      <c r="C166" s="32"/>
      <c r="D166" s="32"/>
      <c r="E166" s="32"/>
      <c r="F166" s="32"/>
      <c r="G166" s="32"/>
      <c r="H166" s="32"/>
      <c r="I166" s="26"/>
    </row>
    <row r="167" spans="1:9" ht="21" x14ac:dyDescent="0.3">
      <c r="A167" s="31"/>
      <c r="B167" s="32"/>
      <c r="C167" s="32"/>
      <c r="D167" s="32"/>
      <c r="E167" s="32"/>
      <c r="F167" s="32"/>
      <c r="G167" s="32"/>
      <c r="H167" s="32"/>
      <c r="I167" s="26"/>
    </row>
    <row r="168" spans="1:9" ht="21" x14ac:dyDescent="0.3">
      <c r="A168" s="31"/>
      <c r="B168" s="32"/>
      <c r="C168" s="32"/>
      <c r="D168" s="32"/>
      <c r="E168" s="32"/>
      <c r="F168" s="32"/>
      <c r="G168" s="32"/>
      <c r="H168" s="32"/>
      <c r="I168" s="26"/>
    </row>
    <row r="169" spans="1:9" ht="21" x14ac:dyDescent="0.3">
      <c r="A169" s="31"/>
      <c r="B169" s="32"/>
      <c r="C169" s="32"/>
      <c r="D169" s="32"/>
      <c r="E169" s="32"/>
      <c r="F169" s="32"/>
      <c r="G169" s="32"/>
      <c r="H169" s="32"/>
      <c r="I169" s="26"/>
    </row>
    <row r="170" spans="1:9" ht="21" x14ac:dyDescent="0.3">
      <c r="A170" s="31"/>
      <c r="B170" s="32"/>
      <c r="C170" s="32"/>
      <c r="D170" s="32"/>
      <c r="E170" s="32"/>
      <c r="F170" s="32"/>
      <c r="G170" s="32"/>
      <c r="H170" s="32"/>
      <c r="I170" s="26"/>
    </row>
    <row r="171" spans="1:9" ht="21" x14ac:dyDescent="0.3">
      <c r="A171" s="31"/>
      <c r="B171" s="32"/>
      <c r="C171" s="32"/>
      <c r="D171" s="32"/>
      <c r="E171" s="32"/>
      <c r="F171" s="32"/>
      <c r="G171" s="32"/>
      <c r="H171" s="32"/>
      <c r="I171" s="26"/>
    </row>
    <row r="172" spans="1:9" ht="21" x14ac:dyDescent="0.3">
      <c r="A172" s="31"/>
      <c r="B172" s="32"/>
      <c r="C172" s="32"/>
      <c r="D172" s="32"/>
      <c r="E172" s="32"/>
      <c r="F172" s="32"/>
      <c r="G172" s="32"/>
      <c r="H172" s="32"/>
      <c r="I172" s="26"/>
    </row>
    <row r="173" spans="1:9" ht="21" x14ac:dyDescent="0.3">
      <c r="A173" s="31"/>
      <c r="B173" s="32"/>
      <c r="C173" s="32"/>
      <c r="D173" s="32"/>
      <c r="E173" s="32"/>
      <c r="F173" s="32"/>
      <c r="G173" s="32"/>
      <c r="H173" s="32"/>
      <c r="I173" s="26"/>
    </row>
    <row r="174" spans="1:9" ht="21" x14ac:dyDescent="0.3">
      <c r="A174" s="31"/>
      <c r="B174" s="32"/>
      <c r="C174" s="32"/>
      <c r="D174" s="32"/>
      <c r="E174" s="32"/>
      <c r="F174" s="32"/>
      <c r="G174" s="32"/>
      <c r="H174" s="32"/>
      <c r="I174" s="26"/>
    </row>
    <row r="175" spans="1:9" ht="21" hidden="1" x14ac:dyDescent="0.3">
      <c r="A175" s="31"/>
      <c r="B175" s="32"/>
      <c r="C175" s="32"/>
      <c r="D175" s="32"/>
      <c r="E175" s="32"/>
      <c r="F175" s="32"/>
      <c r="G175" s="32"/>
      <c r="H175" s="32"/>
      <c r="I175" s="26"/>
    </row>
    <row r="176" spans="1:9" ht="21" hidden="1" x14ac:dyDescent="0.3">
      <c r="A176" s="31"/>
      <c r="B176" s="32"/>
      <c r="C176" s="32"/>
      <c r="D176" s="32"/>
      <c r="E176" s="32"/>
      <c r="F176" s="32"/>
      <c r="G176" s="32"/>
      <c r="H176" s="32"/>
      <c r="I176" s="26"/>
    </row>
    <row r="177" spans="1:9" ht="21" hidden="1" x14ac:dyDescent="0.3">
      <c r="A177" s="31"/>
      <c r="B177" s="32"/>
      <c r="C177" s="32"/>
      <c r="D177" s="32"/>
      <c r="E177" s="32"/>
      <c r="F177" s="32"/>
      <c r="G177" s="32"/>
      <c r="H177" s="32"/>
      <c r="I177" s="26"/>
    </row>
    <row r="178" spans="1:9" ht="21" hidden="1" x14ac:dyDescent="0.3">
      <c r="A178" s="31"/>
      <c r="B178" s="32"/>
      <c r="C178" s="32"/>
      <c r="D178" s="32"/>
      <c r="E178" s="32"/>
      <c r="F178" s="32"/>
      <c r="G178" s="32"/>
      <c r="H178" s="32"/>
      <c r="I178" s="26"/>
    </row>
    <row r="179" spans="1:9" ht="21" hidden="1" x14ac:dyDescent="0.3">
      <c r="A179" s="31"/>
      <c r="B179" s="32"/>
      <c r="C179" s="32"/>
      <c r="D179" s="32"/>
      <c r="E179" s="32"/>
      <c r="F179" s="32"/>
      <c r="G179" s="32"/>
      <c r="H179" s="32"/>
      <c r="I179" s="26"/>
    </row>
    <row r="180" spans="1:9" ht="21" x14ac:dyDescent="0.3">
      <c r="A180" s="33"/>
      <c r="B180" s="34"/>
      <c r="C180" s="34"/>
      <c r="D180" s="34"/>
      <c r="E180" s="34"/>
      <c r="F180" s="34"/>
      <c r="G180" s="34"/>
      <c r="H180" s="34"/>
      <c r="I180" s="27"/>
    </row>
    <row r="181" spans="1:9" ht="20.25" customHeight="1" x14ac:dyDescent="0.3">
      <c r="A181" s="125" t="s">
        <v>238</v>
      </c>
      <c r="B181" s="125"/>
      <c r="C181" s="125"/>
      <c r="D181" s="125"/>
      <c r="E181" s="125"/>
      <c r="F181" s="125"/>
      <c r="G181" s="125"/>
      <c r="H181" s="125"/>
      <c r="I181" s="125"/>
    </row>
    <row r="182" spans="1:9" ht="21" x14ac:dyDescent="0.3">
      <c r="A182" s="29"/>
      <c r="B182" s="30"/>
      <c r="C182" s="30"/>
      <c r="D182" s="30"/>
      <c r="E182" s="30"/>
      <c r="F182" s="30"/>
      <c r="G182" s="30"/>
      <c r="H182" s="30"/>
      <c r="I182" s="25"/>
    </row>
    <row r="183" spans="1:9" ht="21" x14ac:dyDescent="0.3">
      <c r="A183" s="31"/>
      <c r="B183" s="32"/>
      <c r="C183" s="32"/>
      <c r="D183" s="32"/>
      <c r="E183" s="32"/>
      <c r="F183" s="32"/>
      <c r="G183" s="32"/>
      <c r="H183" s="32"/>
      <c r="I183" s="26"/>
    </row>
    <row r="184" spans="1:9" ht="21" x14ac:dyDescent="0.3">
      <c r="A184" s="31"/>
      <c r="B184" s="32"/>
      <c r="C184" s="32"/>
      <c r="D184" s="32"/>
      <c r="E184" s="32"/>
      <c r="F184" s="32"/>
      <c r="G184" s="32"/>
      <c r="H184" s="32"/>
      <c r="I184" s="26"/>
    </row>
    <row r="185" spans="1:9" ht="21" x14ac:dyDescent="0.3">
      <c r="A185" s="31"/>
      <c r="B185" s="32"/>
      <c r="C185" s="32"/>
      <c r="D185" s="32"/>
      <c r="E185" s="32"/>
      <c r="F185" s="32"/>
      <c r="G185" s="32"/>
      <c r="H185" s="32"/>
      <c r="I185" s="26"/>
    </row>
    <row r="186" spans="1:9" ht="21" x14ac:dyDescent="0.3">
      <c r="A186" s="31"/>
      <c r="B186" s="32"/>
      <c r="C186" s="32"/>
      <c r="D186" s="32"/>
      <c r="E186" s="32"/>
      <c r="F186" s="32"/>
      <c r="G186" s="32"/>
      <c r="H186" s="32"/>
      <c r="I186" s="26"/>
    </row>
    <row r="187" spans="1:9" ht="21" x14ac:dyDescent="0.3">
      <c r="A187" s="31"/>
      <c r="B187" s="32"/>
      <c r="C187" s="32"/>
      <c r="D187" s="32"/>
      <c r="E187" s="32"/>
      <c r="F187" s="32"/>
      <c r="G187" s="32"/>
      <c r="H187" s="32"/>
      <c r="I187" s="26"/>
    </row>
    <row r="188" spans="1:9" ht="21" x14ac:dyDescent="0.3">
      <c r="A188" s="31"/>
      <c r="B188" s="32"/>
      <c r="C188" s="32"/>
      <c r="D188" s="32"/>
      <c r="E188" s="32"/>
      <c r="F188" s="32"/>
      <c r="G188" s="32"/>
      <c r="H188" s="32"/>
      <c r="I188" s="26"/>
    </row>
    <row r="189" spans="1:9" ht="21" x14ac:dyDescent="0.3">
      <c r="A189" s="31"/>
      <c r="B189" s="32"/>
      <c r="C189" s="32"/>
      <c r="D189" s="32"/>
      <c r="E189" s="32"/>
      <c r="F189" s="32"/>
      <c r="G189" s="32"/>
      <c r="H189" s="32"/>
      <c r="I189" s="26"/>
    </row>
    <row r="190" spans="1:9" ht="21" x14ac:dyDescent="0.3">
      <c r="A190" s="31"/>
      <c r="B190" s="32"/>
      <c r="C190" s="32"/>
      <c r="D190" s="32"/>
      <c r="E190" s="32"/>
      <c r="F190" s="32"/>
      <c r="G190" s="32"/>
      <c r="H190" s="32"/>
      <c r="I190" s="26"/>
    </row>
    <row r="191" spans="1:9" ht="21" x14ac:dyDescent="0.3">
      <c r="A191" s="31"/>
      <c r="B191" s="32"/>
      <c r="C191" s="32"/>
      <c r="D191" s="32"/>
      <c r="E191" s="32"/>
      <c r="F191" s="32"/>
      <c r="G191" s="32"/>
      <c r="H191" s="32"/>
      <c r="I191" s="26"/>
    </row>
    <row r="192" spans="1:9" ht="21" x14ac:dyDescent="0.3">
      <c r="A192" s="31"/>
      <c r="B192" s="32"/>
      <c r="C192" s="32"/>
      <c r="D192" s="32"/>
      <c r="E192" s="32"/>
      <c r="F192" s="32"/>
      <c r="G192" s="32"/>
      <c r="H192" s="32"/>
      <c r="I192" s="26"/>
    </row>
    <row r="193" spans="1:9" ht="21" x14ac:dyDescent="0.3">
      <c r="A193" s="31"/>
      <c r="B193" s="32"/>
      <c r="C193" s="32"/>
      <c r="D193" s="32"/>
      <c r="E193" s="32"/>
      <c r="F193" s="32"/>
      <c r="G193" s="32"/>
      <c r="H193" s="32"/>
      <c r="I193" s="26"/>
    </row>
    <row r="194" spans="1:9" ht="21" x14ac:dyDescent="0.3">
      <c r="A194" s="31"/>
      <c r="B194" s="32"/>
      <c r="C194" s="32"/>
      <c r="D194" s="32"/>
      <c r="E194" s="32"/>
      <c r="F194" s="32"/>
      <c r="G194" s="32"/>
      <c r="H194" s="32"/>
      <c r="I194" s="26"/>
    </row>
    <row r="195" spans="1:9" ht="21" x14ac:dyDescent="0.3">
      <c r="A195" s="31"/>
      <c r="B195" s="32"/>
      <c r="C195" s="32"/>
      <c r="D195" s="32"/>
      <c r="E195" s="32"/>
      <c r="F195" s="32"/>
      <c r="G195" s="32"/>
      <c r="H195" s="32"/>
      <c r="I195" s="26"/>
    </row>
    <row r="196" spans="1:9" ht="21" x14ac:dyDescent="0.3">
      <c r="A196" s="31"/>
      <c r="B196" s="32"/>
      <c r="C196" s="32"/>
      <c r="D196" s="32"/>
      <c r="E196" s="32"/>
      <c r="F196" s="32"/>
      <c r="G196" s="32"/>
      <c r="H196" s="32"/>
      <c r="I196" s="26"/>
    </row>
    <row r="197" spans="1:9" ht="21" x14ac:dyDescent="0.3">
      <c r="A197" s="31"/>
      <c r="B197" s="32"/>
      <c r="C197" s="32"/>
      <c r="D197" s="32"/>
      <c r="E197" s="32"/>
      <c r="F197" s="32"/>
      <c r="G197" s="32"/>
      <c r="H197" s="32"/>
      <c r="I197" s="26"/>
    </row>
    <row r="198" spans="1:9" ht="21" x14ac:dyDescent="0.3">
      <c r="A198" s="31"/>
      <c r="B198" s="32"/>
      <c r="C198" s="32"/>
      <c r="D198" s="32"/>
      <c r="E198" s="32"/>
      <c r="F198" s="32"/>
      <c r="G198" s="32"/>
      <c r="H198" s="32"/>
      <c r="I198" s="26"/>
    </row>
    <row r="199" spans="1:9" ht="21" x14ac:dyDescent="0.3">
      <c r="A199" s="31"/>
      <c r="B199" s="32"/>
      <c r="C199" s="32"/>
      <c r="D199" s="32"/>
      <c r="E199" s="32"/>
      <c r="F199" s="32"/>
      <c r="G199" s="32"/>
      <c r="H199" s="32"/>
      <c r="I199" s="26"/>
    </row>
    <row r="200" spans="1:9" ht="21" x14ac:dyDescent="0.3">
      <c r="A200" s="31"/>
      <c r="B200" s="32"/>
      <c r="C200" s="32"/>
      <c r="D200" s="32"/>
      <c r="E200" s="32"/>
      <c r="F200" s="32"/>
      <c r="G200" s="32"/>
      <c r="H200" s="32"/>
      <c r="I200" s="26"/>
    </row>
    <row r="201" spans="1:9" ht="21" x14ac:dyDescent="0.3">
      <c r="A201" s="31"/>
      <c r="B201" s="32"/>
      <c r="C201" s="32"/>
      <c r="D201" s="32"/>
      <c r="E201" s="32"/>
      <c r="F201" s="32"/>
      <c r="G201" s="32"/>
      <c r="H201" s="32"/>
      <c r="I201" s="26"/>
    </row>
    <row r="202" spans="1:9" ht="21" x14ac:dyDescent="0.3">
      <c r="A202" s="31"/>
      <c r="B202" s="32"/>
      <c r="C202" s="32"/>
      <c r="D202" s="32"/>
      <c r="E202" s="32"/>
      <c r="F202" s="32"/>
      <c r="G202" s="32"/>
      <c r="H202" s="32"/>
      <c r="I202" s="26"/>
    </row>
    <row r="203" spans="1:9" ht="21" x14ac:dyDescent="0.3">
      <c r="A203" s="31"/>
      <c r="B203" s="32"/>
      <c r="C203" s="32"/>
      <c r="D203" s="32"/>
      <c r="E203" s="32"/>
      <c r="F203" s="32"/>
      <c r="G203" s="32"/>
      <c r="H203" s="32"/>
      <c r="I203" s="26"/>
    </row>
    <row r="204" spans="1:9" ht="21" x14ac:dyDescent="0.3">
      <c r="A204" s="31"/>
      <c r="B204" s="32"/>
      <c r="C204" s="32"/>
      <c r="D204" s="32"/>
      <c r="E204" s="32"/>
      <c r="F204" s="32"/>
      <c r="G204" s="32"/>
      <c r="H204" s="32"/>
      <c r="I204" s="26"/>
    </row>
    <row r="205" spans="1:9" ht="21" x14ac:dyDescent="0.3">
      <c r="A205" s="31"/>
      <c r="B205" s="32"/>
      <c r="C205" s="32"/>
      <c r="D205" s="32"/>
      <c r="E205" s="32"/>
      <c r="F205" s="32"/>
      <c r="G205" s="32"/>
      <c r="H205" s="32"/>
      <c r="I205" s="26"/>
    </row>
    <row r="206" spans="1:9" ht="21" x14ac:dyDescent="0.3">
      <c r="A206" s="31"/>
      <c r="B206" s="32"/>
      <c r="C206" s="32"/>
      <c r="D206" s="32"/>
      <c r="E206" s="32"/>
      <c r="F206" s="32"/>
      <c r="G206" s="32"/>
      <c r="H206" s="32"/>
      <c r="I206" s="26"/>
    </row>
    <row r="207" spans="1:9" ht="21" x14ac:dyDescent="0.3">
      <c r="A207" s="31"/>
      <c r="B207" s="32"/>
      <c r="C207" s="32"/>
      <c r="D207" s="32"/>
      <c r="E207" s="32"/>
      <c r="F207" s="32"/>
      <c r="G207" s="32"/>
      <c r="H207" s="32"/>
      <c r="I207" s="26"/>
    </row>
    <row r="208" spans="1:9" ht="21" hidden="1" x14ac:dyDescent="0.3">
      <c r="A208" s="31"/>
      <c r="B208" s="32"/>
      <c r="C208" s="32"/>
      <c r="D208" s="32"/>
      <c r="E208" s="32"/>
      <c r="F208" s="32"/>
      <c r="G208" s="32"/>
      <c r="H208" s="32"/>
      <c r="I208" s="26"/>
    </row>
    <row r="209" spans="1:9" ht="21" hidden="1" x14ac:dyDescent="0.3">
      <c r="A209" s="31"/>
      <c r="B209" s="32"/>
      <c r="C209" s="32"/>
      <c r="D209" s="32"/>
      <c r="E209" s="32"/>
      <c r="F209" s="32"/>
      <c r="G209" s="32"/>
      <c r="H209" s="32"/>
      <c r="I209" s="26"/>
    </row>
    <row r="210" spans="1:9" ht="21" hidden="1" x14ac:dyDescent="0.3">
      <c r="A210" s="31"/>
      <c r="B210" s="32"/>
      <c r="C210" s="32"/>
      <c r="D210" s="32"/>
      <c r="E210" s="32"/>
      <c r="F210" s="32"/>
      <c r="G210" s="32"/>
      <c r="H210" s="32"/>
      <c r="I210" s="26"/>
    </row>
    <row r="211" spans="1:9" ht="21" hidden="1" x14ac:dyDescent="0.3">
      <c r="A211" s="31"/>
      <c r="B211" s="32"/>
      <c r="C211" s="32"/>
      <c r="D211" s="32"/>
      <c r="E211" s="32"/>
      <c r="F211" s="32"/>
      <c r="G211" s="32"/>
      <c r="H211" s="32"/>
      <c r="I211" s="26"/>
    </row>
    <row r="212" spans="1:9" ht="21" hidden="1" x14ac:dyDescent="0.3">
      <c r="A212" s="31"/>
      <c r="B212" s="32"/>
      <c r="C212" s="32"/>
      <c r="D212" s="32"/>
      <c r="E212" s="32"/>
      <c r="F212" s="32"/>
      <c r="G212" s="32"/>
      <c r="H212" s="32"/>
      <c r="I212" s="26"/>
    </row>
    <row r="213" spans="1:9" ht="21" hidden="1" x14ac:dyDescent="0.3">
      <c r="A213" s="31"/>
      <c r="B213" s="32"/>
      <c r="C213" s="32"/>
      <c r="D213" s="32"/>
      <c r="E213" s="32"/>
      <c r="F213" s="32"/>
      <c r="G213" s="32"/>
      <c r="H213" s="32"/>
      <c r="I213" s="26"/>
    </row>
    <row r="214" spans="1:9" ht="21" hidden="1" x14ac:dyDescent="0.3">
      <c r="A214" s="31"/>
      <c r="B214" s="32"/>
      <c r="C214" s="32"/>
      <c r="D214" s="32"/>
      <c r="E214" s="32"/>
      <c r="F214" s="32"/>
      <c r="G214" s="32"/>
      <c r="H214" s="32"/>
      <c r="I214" s="26"/>
    </row>
    <row r="215" spans="1:9" ht="21" hidden="1" x14ac:dyDescent="0.3">
      <c r="A215" s="31"/>
      <c r="B215" s="32"/>
      <c r="C215" s="32"/>
      <c r="D215" s="32"/>
      <c r="E215" s="32"/>
      <c r="F215" s="32"/>
      <c r="G215" s="32"/>
      <c r="H215" s="32"/>
      <c r="I215" s="26"/>
    </row>
    <row r="216" spans="1:9" ht="21" hidden="1" x14ac:dyDescent="0.3">
      <c r="A216" s="31"/>
      <c r="B216" s="32"/>
      <c r="C216" s="32"/>
      <c r="D216" s="32"/>
      <c r="E216" s="32"/>
      <c r="F216" s="32"/>
      <c r="G216" s="32"/>
      <c r="H216" s="32"/>
      <c r="I216" s="26"/>
    </row>
    <row r="217" spans="1:9" ht="21" hidden="1" x14ac:dyDescent="0.3">
      <c r="A217" s="31"/>
      <c r="B217" s="32"/>
      <c r="C217" s="32"/>
      <c r="D217" s="32"/>
      <c r="E217" s="32"/>
      <c r="F217" s="32"/>
      <c r="G217" s="32"/>
      <c r="H217" s="32"/>
      <c r="I217" s="26"/>
    </row>
    <row r="218" spans="1:9" ht="21" hidden="1" x14ac:dyDescent="0.3">
      <c r="A218" s="31"/>
      <c r="B218" s="32"/>
      <c r="C218" s="32"/>
      <c r="D218" s="32"/>
      <c r="E218" s="32"/>
      <c r="F218" s="32"/>
      <c r="G218" s="32"/>
      <c r="H218" s="32"/>
      <c r="I218" s="26"/>
    </row>
    <row r="219" spans="1:9" ht="21" hidden="1" x14ac:dyDescent="0.3">
      <c r="A219" s="31"/>
      <c r="B219" s="32"/>
      <c r="C219" s="32"/>
      <c r="D219" s="32"/>
      <c r="E219" s="32"/>
      <c r="F219" s="32"/>
      <c r="G219" s="32"/>
      <c r="H219" s="32"/>
      <c r="I219" s="26"/>
    </row>
    <row r="220" spans="1:9" ht="21" hidden="1" x14ac:dyDescent="0.3">
      <c r="A220" s="31"/>
      <c r="B220" s="32"/>
      <c r="C220" s="32"/>
      <c r="D220" s="32"/>
      <c r="E220" s="32"/>
      <c r="F220" s="32"/>
      <c r="G220" s="32"/>
      <c r="H220" s="32"/>
      <c r="I220" s="26"/>
    </row>
    <row r="221" spans="1:9" ht="21" hidden="1" x14ac:dyDescent="0.3">
      <c r="A221" s="31"/>
      <c r="B221" s="32"/>
      <c r="C221" s="32"/>
      <c r="D221" s="32"/>
      <c r="E221" s="32"/>
      <c r="F221" s="32"/>
      <c r="G221" s="32"/>
      <c r="H221" s="32"/>
      <c r="I221" s="26"/>
    </row>
    <row r="222" spans="1:9" ht="21" hidden="1" x14ac:dyDescent="0.3">
      <c r="A222" s="31"/>
      <c r="B222" s="32"/>
      <c r="C222" s="32"/>
      <c r="D222" s="32"/>
      <c r="E222" s="32"/>
      <c r="F222" s="32"/>
      <c r="G222" s="32"/>
      <c r="H222" s="32"/>
      <c r="I222" s="26"/>
    </row>
    <row r="223" spans="1:9" ht="21" hidden="1" x14ac:dyDescent="0.3">
      <c r="A223" s="31"/>
      <c r="B223" s="32"/>
      <c r="C223" s="32"/>
      <c r="D223" s="32"/>
      <c r="E223" s="32"/>
      <c r="F223" s="32"/>
      <c r="G223" s="32"/>
      <c r="H223" s="32"/>
      <c r="I223" s="26"/>
    </row>
    <row r="224" spans="1:9" ht="21" hidden="1" x14ac:dyDescent="0.3">
      <c r="A224" s="31"/>
      <c r="B224" s="32"/>
      <c r="C224" s="32"/>
      <c r="D224" s="32"/>
      <c r="E224" s="32"/>
      <c r="F224" s="32"/>
      <c r="G224" s="32"/>
      <c r="H224" s="32"/>
      <c r="I224" s="26"/>
    </row>
    <row r="225" spans="1:9" ht="21" hidden="1" x14ac:dyDescent="0.3">
      <c r="A225" s="31"/>
      <c r="B225" s="32"/>
      <c r="C225" s="32"/>
      <c r="D225" s="32"/>
      <c r="E225" s="32"/>
      <c r="F225" s="32"/>
      <c r="G225" s="32"/>
      <c r="H225" s="32"/>
      <c r="I225" s="26"/>
    </row>
    <row r="226" spans="1:9" ht="21" hidden="1" x14ac:dyDescent="0.3">
      <c r="A226" s="31"/>
      <c r="B226" s="32"/>
      <c r="C226" s="32"/>
      <c r="D226" s="32"/>
      <c r="E226" s="32"/>
      <c r="F226" s="32"/>
      <c r="G226" s="32"/>
      <c r="H226" s="32"/>
      <c r="I226" s="26"/>
    </row>
    <row r="227" spans="1:9" ht="21" x14ac:dyDescent="0.3">
      <c r="A227" s="31"/>
      <c r="B227" s="32"/>
      <c r="C227" s="32"/>
      <c r="D227" s="32"/>
      <c r="E227" s="32"/>
      <c r="F227" s="32"/>
      <c r="G227" s="32"/>
      <c r="H227" s="32"/>
      <c r="I227" s="26"/>
    </row>
    <row r="228" spans="1:9" ht="21" x14ac:dyDescent="0.3">
      <c r="A228" s="31"/>
      <c r="B228" s="32"/>
      <c r="C228" s="32"/>
      <c r="D228" s="32"/>
      <c r="E228" s="32"/>
      <c r="F228" s="32"/>
      <c r="G228" s="32"/>
      <c r="H228" s="32"/>
      <c r="I228" s="26"/>
    </row>
    <row r="229" spans="1:9" ht="21" x14ac:dyDescent="0.3">
      <c r="A229" s="31"/>
      <c r="B229" s="32"/>
      <c r="C229" s="32"/>
      <c r="D229" s="32"/>
      <c r="E229" s="32"/>
      <c r="F229" s="32"/>
      <c r="G229" s="32"/>
      <c r="H229" s="32"/>
      <c r="I229" s="26"/>
    </row>
    <row r="230" spans="1:9" ht="21" x14ac:dyDescent="0.3">
      <c r="A230" s="31"/>
      <c r="B230" s="32"/>
      <c r="C230" s="32"/>
      <c r="D230" s="32"/>
      <c r="E230" s="32"/>
      <c r="F230" s="32"/>
      <c r="G230" s="32"/>
      <c r="H230" s="32"/>
      <c r="I230" s="26"/>
    </row>
    <row r="231" spans="1:9" ht="21" x14ac:dyDescent="0.3">
      <c r="A231" s="31"/>
      <c r="B231" s="32"/>
      <c r="C231" s="32"/>
      <c r="D231" s="32"/>
      <c r="E231" s="32"/>
      <c r="F231" s="32"/>
      <c r="G231" s="32"/>
      <c r="H231" s="32"/>
      <c r="I231" s="26"/>
    </row>
    <row r="232" spans="1:9" ht="21" x14ac:dyDescent="0.3">
      <c r="A232" s="31"/>
      <c r="B232" s="32"/>
      <c r="C232" s="32"/>
      <c r="D232" s="32"/>
      <c r="E232" s="32"/>
      <c r="F232" s="32"/>
      <c r="G232" s="32"/>
      <c r="H232" s="32"/>
      <c r="I232" s="26"/>
    </row>
    <row r="233" spans="1:9" ht="21" x14ac:dyDescent="0.3">
      <c r="A233" s="31"/>
      <c r="B233" s="32"/>
      <c r="C233" s="32"/>
      <c r="D233" s="32"/>
      <c r="E233" s="32"/>
      <c r="F233" s="32"/>
      <c r="G233" s="32"/>
      <c r="H233" s="32"/>
      <c r="I233" s="26"/>
    </row>
    <row r="234" spans="1:9" ht="21" x14ac:dyDescent="0.3">
      <c r="A234" s="31"/>
      <c r="B234" s="32"/>
      <c r="C234" s="32"/>
      <c r="D234" s="32"/>
      <c r="E234" s="32"/>
      <c r="F234" s="32"/>
      <c r="G234" s="32"/>
      <c r="H234" s="32"/>
      <c r="I234" s="26"/>
    </row>
    <row r="235" spans="1:9" ht="21" x14ac:dyDescent="0.3">
      <c r="A235" s="33"/>
      <c r="B235" s="34"/>
      <c r="C235" s="34"/>
      <c r="D235" s="34"/>
      <c r="E235" s="34"/>
      <c r="F235" s="34"/>
      <c r="G235" s="34"/>
      <c r="H235" s="34"/>
      <c r="I235" s="27"/>
    </row>
    <row r="236" spans="1:9" ht="21" x14ac:dyDescent="0.3">
      <c r="A236" s="103" t="s">
        <v>86</v>
      </c>
      <c r="B236" s="104"/>
      <c r="C236" s="104"/>
      <c r="D236" s="104"/>
      <c r="E236" s="104"/>
      <c r="F236" s="104"/>
      <c r="G236" s="104"/>
      <c r="H236" s="104"/>
      <c r="I236" s="105"/>
    </row>
    <row r="237" spans="1:9" ht="21" x14ac:dyDescent="0.3">
      <c r="A237" s="29"/>
      <c r="B237" s="30"/>
      <c r="C237" s="30"/>
      <c r="D237" s="30"/>
      <c r="E237" s="30"/>
      <c r="F237" s="30"/>
      <c r="G237" s="30"/>
      <c r="H237" s="30"/>
      <c r="I237" s="25"/>
    </row>
    <row r="238" spans="1:9" ht="21" x14ac:dyDescent="0.3">
      <c r="A238" s="31"/>
      <c r="B238" s="32"/>
      <c r="C238" s="32"/>
      <c r="D238" s="32"/>
      <c r="E238" s="32"/>
      <c r="F238" s="32"/>
      <c r="G238" s="32"/>
      <c r="H238" s="32"/>
      <c r="I238" s="26"/>
    </row>
    <row r="239" spans="1:9" ht="21" x14ac:dyDescent="0.3">
      <c r="A239" s="31"/>
      <c r="B239" s="32"/>
      <c r="C239" s="32"/>
      <c r="D239" s="32"/>
      <c r="E239" s="32"/>
      <c r="F239" s="32"/>
      <c r="G239" s="32"/>
      <c r="H239" s="32"/>
      <c r="I239" s="26"/>
    </row>
    <row r="240" spans="1:9" ht="21" x14ac:dyDescent="0.3">
      <c r="A240" s="31"/>
      <c r="B240" s="32"/>
      <c r="C240" s="32"/>
      <c r="D240" s="32"/>
      <c r="E240" s="32"/>
      <c r="F240" s="32"/>
      <c r="G240" s="32"/>
      <c r="H240" s="32"/>
      <c r="I240" s="26"/>
    </row>
    <row r="241" spans="1:9" ht="21" x14ac:dyDescent="0.3">
      <c r="A241" s="31"/>
      <c r="B241" s="32"/>
      <c r="C241" s="32"/>
      <c r="D241" s="32"/>
      <c r="E241" s="32"/>
      <c r="F241" s="32"/>
      <c r="G241" s="32"/>
      <c r="H241" s="32"/>
      <c r="I241" s="26"/>
    </row>
    <row r="242" spans="1:9" ht="21" x14ac:dyDescent="0.3">
      <c r="A242" s="31"/>
      <c r="B242" s="32"/>
      <c r="C242" s="32"/>
      <c r="D242" s="32"/>
      <c r="E242" s="32"/>
      <c r="F242" s="32"/>
      <c r="G242" s="32"/>
      <c r="H242" s="32"/>
      <c r="I242" s="26"/>
    </row>
    <row r="243" spans="1:9" ht="21" x14ac:dyDescent="0.3">
      <c r="A243" s="31"/>
      <c r="B243" s="32"/>
      <c r="C243" s="32"/>
      <c r="D243" s="32"/>
      <c r="E243" s="32"/>
      <c r="F243" s="32"/>
      <c r="G243" s="32"/>
      <c r="H243" s="32"/>
      <c r="I243" s="26"/>
    </row>
    <row r="244" spans="1:9" ht="21" x14ac:dyDescent="0.3">
      <c r="A244" s="31"/>
      <c r="B244" s="32"/>
      <c r="C244" s="32"/>
      <c r="D244" s="32"/>
      <c r="E244" s="32"/>
      <c r="F244" s="32"/>
      <c r="G244" s="32"/>
      <c r="H244" s="32"/>
      <c r="I244" s="26"/>
    </row>
    <row r="245" spans="1:9" ht="21" x14ac:dyDescent="0.3">
      <c r="A245" s="31"/>
      <c r="B245" s="32"/>
      <c r="C245" s="32"/>
      <c r="D245" s="32"/>
      <c r="E245" s="32"/>
      <c r="F245" s="32"/>
      <c r="G245" s="32"/>
      <c r="H245" s="32"/>
      <c r="I245" s="26"/>
    </row>
    <row r="246" spans="1:9" ht="21" x14ac:dyDescent="0.3">
      <c r="A246" s="31"/>
      <c r="B246" s="32"/>
      <c r="C246" s="32"/>
      <c r="D246" s="32"/>
      <c r="E246" s="32"/>
      <c r="F246" s="32"/>
      <c r="G246" s="32"/>
      <c r="H246" s="32"/>
      <c r="I246" s="26"/>
    </row>
    <row r="247" spans="1:9" ht="21" x14ac:dyDescent="0.3">
      <c r="A247" s="31"/>
      <c r="B247" s="32"/>
      <c r="C247" s="32"/>
      <c r="D247" s="32"/>
      <c r="E247" s="32"/>
      <c r="F247" s="32"/>
      <c r="G247" s="32"/>
      <c r="H247" s="32"/>
      <c r="I247" s="26"/>
    </row>
    <row r="248" spans="1:9" ht="21" x14ac:dyDescent="0.3">
      <c r="A248" s="31"/>
      <c r="B248" s="32"/>
      <c r="C248" s="32"/>
      <c r="D248" s="32"/>
      <c r="E248" s="32"/>
      <c r="F248" s="32"/>
      <c r="G248" s="32"/>
      <c r="H248" s="32"/>
      <c r="I248" s="26"/>
    </row>
    <row r="249" spans="1:9" ht="21" x14ac:dyDescent="0.3">
      <c r="A249" s="31"/>
      <c r="B249" s="32"/>
      <c r="C249" s="32"/>
      <c r="D249" s="32"/>
      <c r="E249" s="32"/>
      <c r="F249" s="32"/>
      <c r="G249" s="32"/>
      <c r="H249" s="32"/>
      <c r="I249" s="26"/>
    </row>
    <row r="250" spans="1:9" ht="21" x14ac:dyDescent="0.3">
      <c r="A250" s="31"/>
      <c r="B250" s="32"/>
      <c r="C250" s="32"/>
      <c r="D250" s="32"/>
      <c r="E250" s="32"/>
      <c r="F250" s="32"/>
      <c r="G250" s="32"/>
      <c r="H250" s="32"/>
      <c r="I250" s="26"/>
    </row>
    <row r="251" spans="1:9" ht="21" x14ac:dyDescent="0.3">
      <c r="A251" s="31"/>
      <c r="B251" s="32"/>
      <c r="C251" s="32"/>
      <c r="D251" s="32"/>
      <c r="E251" s="32"/>
      <c r="F251" s="32"/>
      <c r="G251" s="32"/>
      <c r="H251" s="32"/>
      <c r="I251" s="26"/>
    </row>
    <row r="252" spans="1:9" ht="21" x14ac:dyDescent="0.3">
      <c r="A252" s="31"/>
      <c r="B252" s="32"/>
      <c r="C252" s="32"/>
      <c r="D252" s="32"/>
      <c r="E252" s="32"/>
      <c r="F252" s="32"/>
      <c r="G252" s="32"/>
      <c r="H252" s="32"/>
      <c r="I252" s="26"/>
    </row>
    <row r="253" spans="1:9" ht="21" x14ac:dyDescent="0.3">
      <c r="A253" s="31"/>
      <c r="B253" s="32"/>
      <c r="C253" s="32"/>
      <c r="D253" s="32"/>
      <c r="E253" s="32"/>
      <c r="F253" s="32"/>
      <c r="G253" s="32"/>
      <c r="H253" s="32"/>
      <c r="I253" s="26"/>
    </row>
    <row r="254" spans="1:9" ht="21" x14ac:dyDescent="0.3">
      <c r="A254" s="31"/>
      <c r="B254" s="32"/>
      <c r="C254" s="32"/>
      <c r="D254" s="32"/>
      <c r="E254" s="32"/>
      <c r="F254" s="32"/>
      <c r="G254" s="32"/>
      <c r="H254" s="32"/>
      <c r="I254" s="26"/>
    </row>
    <row r="255" spans="1:9" ht="21" x14ac:dyDescent="0.3">
      <c r="A255" s="31"/>
      <c r="B255" s="32"/>
      <c r="C255" s="32"/>
      <c r="D255" s="32"/>
      <c r="E255" s="32"/>
      <c r="F255" s="32"/>
      <c r="G255" s="32"/>
      <c r="H255" s="32"/>
      <c r="I255" s="26"/>
    </row>
    <row r="256" spans="1:9" ht="21" hidden="1" x14ac:dyDescent="0.3">
      <c r="A256" s="31"/>
      <c r="B256" s="32"/>
      <c r="C256" s="32"/>
      <c r="D256" s="32"/>
      <c r="E256" s="32"/>
      <c r="F256" s="32"/>
      <c r="G256" s="32"/>
      <c r="H256" s="32"/>
      <c r="I256" s="26"/>
    </row>
    <row r="257" spans="1:9" ht="21" hidden="1" x14ac:dyDescent="0.3">
      <c r="A257" s="31"/>
      <c r="B257" s="32"/>
      <c r="C257" s="32"/>
      <c r="D257" s="32"/>
      <c r="E257" s="32"/>
      <c r="F257" s="32"/>
      <c r="G257" s="32"/>
      <c r="H257" s="32"/>
      <c r="I257" s="26"/>
    </row>
    <row r="258" spans="1:9" ht="21" hidden="1" x14ac:dyDescent="0.3">
      <c r="A258" s="31"/>
      <c r="B258" s="32"/>
      <c r="C258" s="32"/>
      <c r="D258" s="32"/>
      <c r="E258" s="32"/>
      <c r="F258" s="32"/>
      <c r="G258" s="32"/>
      <c r="H258" s="32"/>
      <c r="I258" s="26"/>
    </row>
    <row r="259" spans="1:9" ht="21" hidden="1" x14ac:dyDescent="0.3">
      <c r="A259" s="31"/>
      <c r="B259" s="32"/>
      <c r="C259" s="32"/>
      <c r="D259" s="32"/>
      <c r="E259" s="32"/>
      <c r="F259" s="32"/>
      <c r="G259" s="32"/>
      <c r="H259" s="32"/>
      <c r="I259" s="26"/>
    </row>
    <row r="260" spans="1:9" ht="21" hidden="1" x14ac:dyDescent="0.3">
      <c r="A260" s="31"/>
      <c r="B260" s="32"/>
      <c r="C260" s="32"/>
      <c r="D260" s="32"/>
      <c r="E260" s="32"/>
      <c r="F260" s="32"/>
      <c r="G260" s="32"/>
      <c r="H260" s="32"/>
      <c r="I260" s="26"/>
    </row>
    <row r="261" spans="1:9" ht="21" hidden="1" x14ac:dyDescent="0.3">
      <c r="A261" s="31"/>
      <c r="B261" s="32"/>
      <c r="C261" s="32"/>
      <c r="D261" s="32"/>
      <c r="E261" s="32"/>
      <c r="F261" s="32"/>
      <c r="G261" s="32"/>
      <c r="H261" s="32"/>
      <c r="I261" s="26"/>
    </row>
    <row r="262" spans="1:9" ht="21" hidden="1" x14ac:dyDescent="0.3">
      <c r="A262" s="31"/>
      <c r="B262" s="32"/>
      <c r="C262" s="32"/>
      <c r="D262" s="32"/>
      <c r="E262" s="32"/>
      <c r="F262" s="32"/>
      <c r="G262" s="32"/>
      <c r="H262" s="32"/>
      <c r="I262" s="26"/>
    </row>
    <row r="263" spans="1:9" ht="21" hidden="1" x14ac:dyDescent="0.3">
      <c r="A263" s="31"/>
      <c r="B263" s="32"/>
      <c r="C263" s="32"/>
      <c r="D263" s="32"/>
      <c r="E263" s="32"/>
      <c r="F263" s="32"/>
      <c r="G263" s="32"/>
      <c r="H263" s="32"/>
      <c r="I263" s="26"/>
    </row>
    <row r="264" spans="1:9" ht="21" hidden="1" x14ac:dyDescent="0.3">
      <c r="A264" s="31"/>
      <c r="B264" s="32"/>
      <c r="C264" s="32"/>
      <c r="D264" s="32"/>
      <c r="E264" s="32"/>
      <c r="F264" s="32"/>
      <c r="G264" s="32"/>
      <c r="H264" s="32"/>
      <c r="I264" s="26"/>
    </row>
    <row r="265" spans="1:9" ht="21" hidden="1" x14ac:dyDescent="0.3">
      <c r="A265" s="31"/>
      <c r="B265" s="32"/>
      <c r="C265" s="32"/>
      <c r="D265" s="32"/>
      <c r="E265" s="32"/>
      <c r="F265" s="32"/>
      <c r="G265" s="32"/>
      <c r="H265" s="32"/>
      <c r="I265" s="26"/>
    </row>
    <row r="266" spans="1:9" ht="21" hidden="1" x14ac:dyDescent="0.3">
      <c r="A266" s="31"/>
      <c r="B266" s="32"/>
      <c r="C266" s="32"/>
      <c r="D266" s="32"/>
      <c r="E266" s="32"/>
      <c r="F266" s="32"/>
      <c r="G266" s="32"/>
      <c r="H266" s="32"/>
      <c r="I266" s="26"/>
    </row>
    <row r="267" spans="1:9" ht="21" x14ac:dyDescent="0.3">
      <c r="A267" s="31"/>
      <c r="B267" s="32"/>
      <c r="C267" s="32"/>
      <c r="D267" s="32"/>
      <c r="E267" s="32"/>
      <c r="F267" s="32"/>
      <c r="G267" s="32"/>
      <c r="H267" s="32"/>
      <c r="I267" s="26"/>
    </row>
    <row r="268" spans="1:9" ht="21" x14ac:dyDescent="0.3">
      <c r="A268" s="33"/>
      <c r="B268" s="34"/>
      <c r="C268" s="34"/>
      <c r="D268" s="34"/>
      <c r="E268" s="34"/>
      <c r="F268" s="34"/>
      <c r="G268" s="34"/>
      <c r="H268" s="34"/>
      <c r="I268" s="27"/>
    </row>
    <row r="269" spans="1:9" ht="21" x14ac:dyDescent="0.3">
      <c r="A269" s="75" t="s">
        <v>29</v>
      </c>
      <c r="B269" s="75"/>
      <c r="C269" s="75"/>
      <c r="D269" s="75"/>
      <c r="E269" s="75"/>
      <c r="F269" s="75"/>
      <c r="G269" s="75"/>
      <c r="H269" s="75"/>
      <c r="I269" s="75"/>
    </row>
    <row r="270" spans="1:9" ht="21" x14ac:dyDescent="0.3">
      <c r="A270" s="126" t="s">
        <v>88</v>
      </c>
      <c r="B270" s="127"/>
      <c r="C270" s="127"/>
      <c r="D270" s="127"/>
      <c r="E270" s="127"/>
      <c r="F270" s="127"/>
      <c r="G270" s="127"/>
      <c r="H270" s="127"/>
      <c r="I270" s="128"/>
    </row>
    <row r="271" spans="1:9" ht="21" x14ac:dyDescent="0.3">
      <c r="A271" s="129" t="s">
        <v>89</v>
      </c>
      <c r="B271" s="130"/>
      <c r="C271" s="130"/>
      <c r="D271" s="130"/>
      <c r="E271" s="130"/>
      <c r="F271" s="130"/>
      <c r="G271" s="130"/>
      <c r="H271" s="130"/>
      <c r="I271" s="131"/>
    </row>
    <row r="272" spans="1:9" ht="45" customHeight="1" x14ac:dyDescent="0.3">
      <c r="A272" s="129" t="s">
        <v>90</v>
      </c>
      <c r="B272" s="130"/>
      <c r="C272" s="130"/>
      <c r="D272" s="130"/>
      <c r="E272" s="130"/>
      <c r="F272" s="130"/>
      <c r="G272" s="130"/>
      <c r="H272" s="130"/>
      <c r="I272" s="131"/>
    </row>
    <row r="273" spans="1:9" ht="42.75" customHeight="1" x14ac:dyDescent="0.3">
      <c r="A273" s="129" t="s">
        <v>91</v>
      </c>
      <c r="B273" s="130"/>
      <c r="C273" s="130"/>
      <c r="D273" s="130"/>
      <c r="E273" s="130"/>
      <c r="F273" s="130"/>
      <c r="G273" s="130"/>
      <c r="H273" s="130"/>
      <c r="I273" s="131"/>
    </row>
    <row r="274" spans="1:9" ht="21" x14ac:dyDescent="0.3">
      <c r="A274" s="129" t="s">
        <v>92</v>
      </c>
      <c r="B274" s="130"/>
      <c r="C274" s="130"/>
      <c r="D274" s="130"/>
      <c r="E274" s="130"/>
      <c r="F274" s="130"/>
      <c r="G274" s="130"/>
      <c r="H274" s="130"/>
      <c r="I274" s="131"/>
    </row>
    <row r="275" spans="1:9" ht="21" x14ac:dyDescent="0.3">
      <c r="A275" s="129" t="s">
        <v>93</v>
      </c>
      <c r="B275" s="130"/>
      <c r="C275" s="130"/>
      <c r="D275" s="130"/>
      <c r="E275" s="130"/>
      <c r="F275" s="130"/>
      <c r="G275" s="130"/>
      <c r="H275" s="130"/>
      <c r="I275" s="131"/>
    </row>
    <row r="276" spans="1:9" ht="45" customHeight="1" x14ac:dyDescent="0.3">
      <c r="A276" s="129" t="s">
        <v>94</v>
      </c>
      <c r="B276" s="130"/>
      <c r="C276" s="130"/>
      <c r="D276" s="130"/>
      <c r="E276" s="130"/>
      <c r="F276" s="130"/>
      <c r="G276" s="130"/>
      <c r="H276" s="130"/>
      <c r="I276" s="131"/>
    </row>
    <row r="277" spans="1:9" ht="45" customHeight="1" x14ac:dyDescent="0.3">
      <c r="A277" s="129" t="s">
        <v>95</v>
      </c>
      <c r="B277" s="130"/>
      <c r="C277" s="130"/>
      <c r="D277" s="130"/>
      <c r="E277" s="130"/>
      <c r="F277" s="130"/>
      <c r="G277" s="130"/>
      <c r="H277" s="130"/>
      <c r="I277" s="131"/>
    </row>
    <row r="278" spans="1:9" ht="21" x14ac:dyDescent="0.3">
      <c r="A278" s="132" t="s">
        <v>96</v>
      </c>
      <c r="B278" s="133"/>
      <c r="C278" s="133"/>
      <c r="D278" s="133"/>
      <c r="E278" s="133"/>
      <c r="F278" s="133"/>
      <c r="G278" s="133"/>
      <c r="H278" s="133"/>
      <c r="I278" s="134"/>
    </row>
    <row r="279" spans="1:9" ht="62.25" customHeight="1" x14ac:dyDescent="0.3">
      <c r="A279" s="124" t="s">
        <v>35</v>
      </c>
      <c r="B279" s="124"/>
      <c r="C279" s="124"/>
      <c r="D279" s="2" t="s">
        <v>4</v>
      </c>
      <c r="E279" s="22" t="s">
        <v>247</v>
      </c>
      <c r="F279" s="13" t="s">
        <v>10</v>
      </c>
      <c r="G279" s="2" t="s">
        <v>4</v>
      </c>
      <c r="H279" s="82"/>
      <c r="I279" s="82"/>
    </row>
  </sheetData>
  <mergeCells count="294">
    <mergeCell ref="A124:B124"/>
    <mergeCell ref="C124:D124"/>
    <mergeCell ref="F124:G124"/>
    <mergeCell ref="A125:B125"/>
    <mergeCell ref="C125:D125"/>
    <mergeCell ref="F125:G125"/>
    <mergeCell ref="F120:G120"/>
    <mergeCell ref="A121:B121"/>
    <mergeCell ref="C121:D121"/>
    <mergeCell ref="F121:G121"/>
    <mergeCell ref="A122:B122"/>
    <mergeCell ref="C122:D122"/>
    <mergeCell ref="F122:G122"/>
    <mergeCell ref="A123:B123"/>
    <mergeCell ref="C123:D123"/>
    <mergeCell ref="F123:G123"/>
    <mergeCell ref="C92:D92"/>
    <mergeCell ref="C93:D93"/>
    <mergeCell ref="F83:G83"/>
    <mergeCell ref="F84:G84"/>
    <mergeCell ref="A83:B83"/>
    <mergeCell ref="C83:D83"/>
    <mergeCell ref="F94:G94"/>
    <mergeCell ref="A92:B92"/>
    <mergeCell ref="A85:I85"/>
    <mergeCell ref="C94:D94"/>
    <mergeCell ref="A93:B93"/>
    <mergeCell ref="A94:B94"/>
    <mergeCell ref="A4:C4"/>
    <mergeCell ref="E4:F4"/>
    <mergeCell ref="G3:H4"/>
    <mergeCell ref="I3:I4"/>
    <mergeCell ref="C24:I24"/>
    <mergeCell ref="A89:I89"/>
    <mergeCell ref="A90:I90"/>
    <mergeCell ref="A91:I91"/>
    <mergeCell ref="H86:H87"/>
    <mergeCell ref="F86:G87"/>
    <mergeCell ref="E86:E87"/>
    <mergeCell ref="C86:D87"/>
    <mergeCell ref="A86:B87"/>
    <mergeCell ref="A79:F79"/>
    <mergeCell ref="H50:I50"/>
    <mergeCell ref="H48:I48"/>
    <mergeCell ref="A78:I78"/>
    <mergeCell ref="A74:C74"/>
    <mergeCell ref="H74:I74"/>
    <mergeCell ref="A75:C75"/>
    <mergeCell ref="H75:I75"/>
    <mergeCell ref="A76:C76"/>
    <mergeCell ref="H76:I76"/>
    <mergeCell ref="A77:C77"/>
    <mergeCell ref="A35:C35"/>
    <mergeCell ref="H35:I35"/>
    <mergeCell ref="H79:I79"/>
    <mergeCell ref="H15:I15"/>
    <mergeCell ref="G39:H39"/>
    <mergeCell ref="A40:C40"/>
    <mergeCell ref="A36:C36"/>
    <mergeCell ref="A41:C41"/>
    <mergeCell ref="A39:C39"/>
    <mergeCell ref="H17:I17"/>
    <mergeCell ref="H18:I18"/>
    <mergeCell ref="H16:I16"/>
    <mergeCell ref="H19:I19"/>
    <mergeCell ref="H20:I20"/>
    <mergeCell ref="H45:I45"/>
    <mergeCell ref="H32:I32"/>
    <mergeCell ref="H23:I23"/>
    <mergeCell ref="G40:H40"/>
    <mergeCell ref="A67:G67"/>
    <mergeCell ref="H67:I67"/>
    <mergeCell ref="A70:C70"/>
    <mergeCell ref="H70:I70"/>
    <mergeCell ref="A72:C72"/>
    <mergeCell ref="H72:I72"/>
    <mergeCell ref="A279:C279"/>
    <mergeCell ref="H279:I279"/>
    <mergeCell ref="A128:I128"/>
    <mergeCell ref="E130:I130"/>
    <mergeCell ref="A270:I270"/>
    <mergeCell ref="A276:I276"/>
    <mergeCell ref="A277:I277"/>
    <mergeCell ref="A278:I278"/>
    <mergeCell ref="A271:I271"/>
    <mergeCell ref="A272:I272"/>
    <mergeCell ref="A273:I273"/>
    <mergeCell ref="A274:I274"/>
    <mergeCell ref="A130:C130"/>
    <mergeCell ref="A269:I269"/>
    <mergeCell ref="A275:I275"/>
    <mergeCell ref="A236:I236"/>
    <mergeCell ref="E129:I129"/>
    <mergeCell ref="A131:C131"/>
    <mergeCell ref="E131:I131"/>
    <mergeCell ref="A181:I181"/>
    <mergeCell ref="A1:I1"/>
    <mergeCell ref="A5:C5"/>
    <mergeCell ref="A129:C129"/>
    <mergeCell ref="H28:I28"/>
    <mergeCell ref="H29:I29"/>
    <mergeCell ref="A38:I38"/>
    <mergeCell ref="H47:I47"/>
    <mergeCell ref="H49:I49"/>
    <mergeCell ref="A43:I43"/>
    <mergeCell ref="A46:I46"/>
    <mergeCell ref="A82:I82"/>
    <mergeCell ref="H80:I80"/>
    <mergeCell ref="A2:C2"/>
    <mergeCell ref="E2:F2"/>
    <mergeCell ref="A42:C42"/>
    <mergeCell ref="H42:I42"/>
    <mergeCell ref="E5:F5"/>
    <mergeCell ref="E13:I13"/>
    <mergeCell ref="A7:C7"/>
    <mergeCell ref="A8:C8"/>
    <mergeCell ref="A9:C9"/>
    <mergeCell ref="E9:I9"/>
    <mergeCell ref="H8:I8"/>
    <mergeCell ref="E10:I10"/>
    <mergeCell ref="G2:H2"/>
    <mergeCell ref="G5:H5"/>
    <mergeCell ref="H44:I44"/>
    <mergeCell ref="A3:C3"/>
    <mergeCell ref="E3:F3"/>
    <mergeCell ref="A26:I26"/>
    <mergeCell ref="H27:I27"/>
    <mergeCell ref="G41:H41"/>
    <mergeCell ref="H21:I21"/>
    <mergeCell ref="H22:I22"/>
    <mergeCell ref="A10:A12"/>
    <mergeCell ref="E11:I11"/>
    <mergeCell ref="E12:I12"/>
    <mergeCell ref="H7:I7"/>
    <mergeCell ref="A6:I6"/>
    <mergeCell ref="A13:C13"/>
    <mergeCell ref="A34:I34"/>
    <mergeCell ref="H31:I31"/>
    <mergeCell ref="H30:I30"/>
    <mergeCell ref="A14:I14"/>
    <mergeCell ref="C27:E27"/>
    <mergeCell ref="C28:E28"/>
    <mergeCell ref="C29:E29"/>
    <mergeCell ref="C25:I25"/>
    <mergeCell ref="C105:D105"/>
    <mergeCell ref="F105:G105"/>
    <mergeCell ref="C95:D95"/>
    <mergeCell ref="F95:G95"/>
    <mergeCell ref="C96:D96"/>
    <mergeCell ref="A99:B99"/>
    <mergeCell ref="C98:D98"/>
    <mergeCell ref="F98:G98"/>
    <mergeCell ref="C97:D97"/>
    <mergeCell ref="F97:G97"/>
    <mergeCell ref="A95:B95"/>
    <mergeCell ref="A96:B96"/>
    <mergeCell ref="A97:B97"/>
    <mergeCell ref="C101:D101"/>
    <mergeCell ref="F101:G101"/>
    <mergeCell ref="A102:B102"/>
    <mergeCell ref="C102:D102"/>
    <mergeCell ref="F102:G102"/>
    <mergeCell ref="C127:I127"/>
    <mergeCell ref="A126:I126"/>
    <mergeCell ref="A68:I68"/>
    <mergeCell ref="A69:C69"/>
    <mergeCell ref="H69:I69"/>
    <mergeCell ref="A120:B120"/>
    <mergeCell ref="C120:D120"/>
    <mergeCell ref="A84:B84"/>
    <mergeCell ref="C84:D84"/>
    <mergeCell ref="A98:B98"/>
    <mergeCell ref="A107:B107"/>
    <mergeCell ref="A110:B110"/>
    <mergeCell ref="C110:D110"/>
    <mergeCell ref="F110:G110"/>
    <mergeCell ref="A108:B108"/>
    <mergeCell ref="C108:D108"/>
    <mergeCell ref="F108:G108"/>
    <mergeCell ref="C107:D107"/>
    <mergeCell ref="F107:G107"/>
    <mergeCell ref="A117:B117"/>
    <mergeCell ref="C117:D117"/>
    <mergeCell ref="F117:G117"/>
    <mergeCell ref="A111:B111"/>
    <mergeCell ref="C111:D111"/>
    <mergeCell ref="A73:C73"/>
    <mergeCell ref="H77:I77"/>
    <mergeCell ref="A119:B119"/>
    <mergeCell ref="C119:D119"/>
    <mergeCell ref="F119:G119"/>
    <mergeCell ref="A80:F80"/>
    <mergeCell ref="A81:F81"/>
    <mergeCell ref="F99:G99"/>
    <mergeCell ref="F96:G96"/>
    <mergeCell ref="F111:G111"/>
    <mergeCell ref="A112:B112"/>
    <mergeCell ref="C112:D112"/>
    <mergeCell ref="F112:G112"/>
    <mergeCell ref="A113:B113"/>
    <mergeCell ref="C113:D113"/>
    <mergeCell ref="F113:G113"/>
    <mergeCell ref="A114:B114"/>
    <mergeCell ref="C114:D114"/>
    <mergeCell ref="F114:G114"/>
    <mergeCell ref="A115:I115"/>
    <mergeCell ref="A106:B106"/>
    <mergeCell ref="C106:D106"/>
    <mergeCell ref="A104:I104"/>
    <mergeCell ref="A105:B105"/>
    <mergeCell ref="A71:C71"/>
    <mergeCell ref="H71:I71"/>
    <mergeCell ref="A118:B118"/>
    <mergeCell ref="C118:D118"/>
    <mergeCell ref="F118:G118"/>
    <mergeCell ref="H73:I73"/>
    <mergeCell ref="A88:I88"/>
    <mergeCell ref="C99:D99"/>
    <mergeCell ref="H81:I81"/>
    <mergeCell ref="A116:B116"/>
    <mergeCell ref="C116:D116"/>
    <mergeCell ref="F116:G116"/>
    <mergeCell ref="F106:G106"/>
    <mergeCell ref="A109:B109"/>
    <mergeCell ref="C109:D109"/>
    <mergeCell ref="F109:G109"/>
    <mergeCell ref="A103:B103"/>
    <mergeCell ref="C103:D103"/>
    <mergeCell ref="F103:G103"/>
    <mergeCell ref="E92:I93"/>
    <mergeCell ref="A100:B100"/>
    <mergeCell ref="C100:D100"/>
    <mergeCell ref="F100:G100"/>
    <mergeCell ref="A101:B101"/>
    <mergeCell ref="A52:C53"/>
    <mergeCell ref="D52:D53"/>
    <mergeCell ref="F52:G52"/>
    <mergeCell ref="F53:G53"/>
    <mergeCell ref="A54:B54"/>
    <mergeCell ref="C54:D54"/>
    <mergeCell ref="F54:G54"/>
    <mergeCell ref="H37:I37"/>
    <mergeCell ref="A37:C37"/>
    <mergeCell ref="E44:G44"/>
    <mergeCell ref="C44:D44"/>
    <mergeCell ref="C45:D45"/>
    <mergeCell ref="A65:B65"/>
    <mergeCell ref="C65:D65"/>
    <mergeCell ref="H36:I36"/>
    <mergeCell ref="C15:E15"/>
    <mergeCell ref="C16:E16"/>
    <mergeCell ref="C17:E17"/>
    <mergeCell ref="C18:E18"/>
    <mergeCell ref="C19:E19"/>
    <mergeCell ref="C20:E20"/>
    <mergeCell ref="C21:E21"/>
    <mergeCell ref="C22:E22"/>
    <mergeCell ref="C23:E23"/>
    <mergeCell ref="C31:E31"/>
    <mergeCell ref="C32:E32"/>
    <mergeCell ref="C33:I33"/>
    <mergeCell ref="C30:E30"/>
    <mergeCell ref="C47:E47"/>
    <mergeCell ref="C48:E48"/>
    <mergeCell ref="C49:E49"/>
    <mergeCell ref="C50:E50"/>
    <mergeCell ref="A44:B44"/>
    <mergeCell ref="A45:B45"/>
    <mergeCell ref="E45:G45"/>
    <mergeCell ref="A51:I51"/>
    <mergeCell ref="A66:B66"/>
    <mergeCell ref="C66:D66"/>
    <mergeCell ref="A55:B55"/>
    <mergeCell ref="C55:D55"/>
    <mergeCell ref="F55:G66"/>
    <mergeCell ref="H55:I66"/>
    <mergeCell ref="A56:B56"/>
    <mergeCell ref="C56:D56"/>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s>
  <hyperlinks>
    <hyperlink ref="C24"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127" max="8" man="1"/>
    <brk id="180" max="16383" man="1"/>
    <brk id="235"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2025-07-08T06:45:10Z</cp:lastPrinted>
  <dcterms:created xsi:type="dcterms:W3CDTF">2010-11-23T11:42:48Z</dcterms:created>
  <dcterms:modified xsi:type="dcterms:W3CDTF">2025-07-08T06:47:01Z</dcterms:modified>
</cp:coreProperties>
</file>