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VSJCV\Making\AXIS\2025-26\Godrej\2025-26\APF Old\July 2025\04-07-2025\"/>
    </mc:Choice>
  </mc:AlternateContent>
  <bookViews>
    <workbookView xWindow="0" yWindow="0" windowWidth="19200" windowHeight="6640"/>
  </bookViews>
  <sheets>
    <sheet name="Report" sheetId="3" r:id="rId1"/>
    <sheet name="Construction table" sheetId="4" r:id="rId2"/>
    <sheet name="Remarks" sheetId="5" r:id="rId3"/>
    <sheet name="Area Calculation" sheetId="6" r:id="rId4"/>
  </sheets>
  <definedNames>
    <definedName name="_xlnm.Print_Area" localSheetId="0">Report!$A$1:$H$274</definedName>
  </definedNames>
  <calcPr calcId="162913"/>
</workbook>
</file>

<file path=xl/calcChain.xml><?xml version="1.0" encoding="utf-8"?>
<calcChain xmlns="http://schemas.openxmlformats.org/spreadsheetml/2006/main">
  <c r="G4" i="3" l="1"/>
  <c r="D144" i="3" l="1"/>
  <c r="D142" i="3"/>
  <c r="A58" i="3" l="1"/>
  <c r="C50" i="3"/>
  <c r="D59" i="3" l="1"/>
  <c r="I54" i="3"/>
  <c r="H59" i="3"/>
  <c r="J67" i="3" l="1"/>
  <c r="D72" i="3"/>
  <c r="D66" i="3"/>
  <c r="D69" i="3"/>
  <c r="D65" i="3"/>
  <c r="J61" i="3"/>
  <c r="D68" i="3"/>
  <c r="D64" i="3"/>
  <c r="D71" i="3"/>
  <c r="D67" i="3"/>
  <c r="D63" i="3"/>
  <c r="J62" i="3"/>
  <c r="C61" i="3" s="1"/>
  <c r="D61" i="3" s="1"/>
  <c r="J60" i="3"/>
  <c r="D70" i="3"/>
  <c r="J68" i="3"/>
  <c r="J63" i="3"/>
  <c r="J64" i="3" s="1"/>
  <c r="J69" i="3" s="1"/>
  <c r="J65" i="3" l="1"/>
  <c r="J66" i="3" s="1"/>
  <c r="J70" i="3" l="1"/>
  <c r="C62" i="3" s="1"/>
  <c r="D62" i="3" s="1"/>
  <c r="E61" i="3" l="1"/>
  <c r="I58" i="3" l="1"/>
  <c r="G61" i="3" s="1"/>
  <c r="G73"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H96" i="3"/>
  <c r="E42" i="6" l="1"/>
  <c r="I42" i="6"/>
  <c r="H42" i="6" s="1"/>
  <c r="L42" i="6"/>
  <c r="K42" i="6" s="1"/>
  <c r="E44" i="6"/>
  <c r="D42" i="6"/>
  <c r="D44" i="6" s="1"/>
  <c r="C26" i="3" l="1"/>
  <c r="H130" i="3"/>
  <c r="H129" i="3"/>
  <c r="H128" i="3"/>
  <c r="H127" i="3"/>
  <c r="H126" i="3"/>
  <c r="H125" i="3"/>
  <c r="H124" i="3"/>
  <c r="H123" i="3"/>
  <c r="H121" i="3"/>
  <c r="H120" i="3"/>
  <c r="H119" i="3"/>
  <c r="H118" i="3"/>
  <c r="H117" i="3"/>
  <c r="H116" i="3"/>
  <c r="H115" i="3"/>
  <c r="H114" i="3"/>
  <c r="H112" i="3"/>
  <c r="H111" i="3"/>
  <c r="H110" i="3"/>
  <c r="H109" i="3"/>
  <c r="H108" i="3"/>
  <c r="H107" i="3"/>
  <c r="H106" i="3"/>
  <c r="H105" i="3"/>
  <c r="E92" i="3"/>
  <c r="H91" i="3"/>
  <c r="G91" i="3"/>
  <c r="E91" i="3"/>
  <c r="H97" i="3"/>
  <c r="H98" i="3"/>
  <c r="H99" i="3"/>
  <c r="H100" i="3"/>
  <c r="H101" i="3"/>
  <c r="H102" i="3"/>
  <c r="H103" i="3"/>
  <c r="G86" i="3" l="1"/>
  <c r="E86" i="3"/>
  <c r="C38" i="4" l="1"/>
  <c r="G37" i="4"/>
  <c r="F37" i="4"/>
  <c r="G36" i="4"/>
  <c r="F36" i="4"/>
  <c r="G35" i="4"/>
  <c r="F35" i="4"/>
  <c r="G34" i="4"/>
  <c r="F34" i="4"/>
  <c r="G33" i="4"/>
  <c r="F33" i="4"/>
  <c r="G32" i="4"/>
  <c r="F32" i="4"/>
  <c r="G31" i="4"/>
  <c r="F31" i="4"/>
  <c r="G30" i="4"/>
  <c r="F30" i="4"/>
  <c r="G29" i="4"/>
  <c r="F29" i="4"/>
  <c r="G28" i="4"/>
  <c r="F28" i="4"/>
  <c r="G27" i="4"/>
  <c r="F27" i="4"/>
  <c r="G26" i="4"/>
  <c r="G38" i="4" s="1"/>
  <c r="F26" i="4"/>
  <c r="F38" i="4" s="1"/>
  <c r="K15" i="4"/>
  <c r="K14" i="4"/>
  <c r="K13" i="4"/>
  <c r="I5" i="4"/>
  <c r="E18" i="4" l="1"/>
  <c r="E15" i="4"/>
  <c r="E17" i="4"/>
  <c r="E11" i="4"/>
  <c r="K6" i="4"/>
  <c r="E9" i="4"/>
  <c r="K8" i="4"/>
  <c r="C7" i="4" s="1"/>
  <c r="E14" i="4"/>
  <c r="E12" i="4"/>
  <c r="E16" i="4"/>
  <c r="E10" i="4"/>
  <c r="K9" i="4"/>
  <c r="K10" i="4" s="1"/>
  <c r="K11" i="4" s="1"/>
  <c r="E13" i="4"/>
  <c r="K7" i="4"/>
  <c r="K12" i="4" l="1"/>
  <c r="K16" i="4" s="1"/>
  <c r="C8" i="4" s="1"/>
  <c r="E8" i="4" s="1"/>
  <c r="E7" i="4"/>
  <c r="A96" i="3"/>
  <c r="A97" i="3" s="1"/>
  <c r="A98" i="3" s="1"/>
  <c r="A99" i="3" s="1"/>
  <c r="A100" i="3" s="1"/>
  <c r="A101" i="3" s="1"/>
  <c r="A102" i="3" s="1"/>
  <c r="A103" i="3" s="1"/>
  <c r="F7" i="4" l="1"/>
  <c r="J4" i="4" s="1"/>
  <c r="H7" i="4" s="1"/>
  <c r="H86" i="3" l="1"/>
  <c r="G92" i="3" s="1"/>
  <c r="D143" i="3" l="1"/>
  <c r="G81" i="3"/>
  <c r="U123" i="3"/>
  <c r="V123" i="3"/>
  <c r="V114" i="3"/>
  <c r="V105" i="3"/>
  <c r="U105" i="3"/>
  <c r="U114" i="3"/>
  <c r="T123" i="3" l="1"/>
  <c r="U124" i="3"/>
  <c r="V124" i="3"/>
  <c r="V125" i="3" s="1"/>
  <c r="V126" i="3" s="1"/>
  <c r="V127" i="3" s="1"/>
  <c r="V128" i="3" s="1"/>
  <c r="V129" i="3" s="1"/>
  <c r="V130" i="3" s="1"/>
  <c r="T114" i="3"/>
  <c r="U115" i="3"/>
  <c r="V115" i="3"/>
  <c r="V116" i="3" s="1"/>
  <c r="V117" i="3" s="1"/>
  <c r="V118" i="3" s="1"/>
  <c r="V119" i="3" s="1"/>
  <c r="V120" i="3" s="1"/>
  <c r="V121" i="3" s="1"/>
  <c r="V106" i="3"/>
  <c r="V107" i="3" s="1"/>
  <c r="V108" i="3" s="1"/>
  <c r="V109" i="3" s="1"/>
  <c r="V110" i="3" s="1"/>
  <c r="V111" i="3" s="1"/>
  <c r="V112" i="3" s="1"/>
  <c r="U106" i="3"/>
  <c r="T105" i="3"/>
  <c r="A123" i="3" l="1"/>
  <c r="A114" i="3"/>
  <c r="A105" i="3"/>
  <c r="T124" i="3"/>
  <c r="A124" i="3" s="1"/>
  <c r="U125" i="3"/>
  <c r="T125" i="3" s="1"/>
  <c r="T115" i="3"/>
  <c r="A115" i="3" s="1"/>
  <c r="U116" i="3"/>
  <c r="T116" i="3" s="1"/>
  <c r="U107" i="3"/>
  <c r="T106" i="3"/>
  <c r="A106" i="3" s="1"/>
  <c r="A125" i="3" l="1"/>
  <c r="A116" i="3"/>
  <c r="U126" i="3"/>
  <c r="T126" i="3" s="1"/>
  <c r="U117" i="3"/>
  <c r="T117" i="3" s="1"/>
  <c r="U108" i="3"/>
  <c r="T107" i="3"/>
  <c r="A107" i="3" s="1"/>
  <c r="A126" i="3" l="1"/>
  <c r="A117" i="3"/>
  <c r="U127" i="3"/>
  <c r="T127" i="3" s="1"/>
  <c r="U118" i="3"/>
  <c r="T118" i="3" s="1"/>
  <c r="U109" i="3"/>
  <c r="T108" i="3"/>
  <c r="A108" i="3" s="1"/>
  <c r="A127" i="3" l="1"/>
  <c r="A118" i="3"/>
  <c r="U128" i="3"/>
  <c r="T128" i="3" s="1"/>
  <c r="U119" i="3"/>
  <c r="T119" i="3" s="1"/>
  <c r="U110" i="3"/>
  <c r="T109" i="3"/>
  <c r="A109" i="3" s="1"/>
  <c r="A128" i="3" l="1"/>
  <c r="A119" i="3"/>
  <c r="U129" i="3"/>
  <c r="T129" i="3" s="1"/>
  <c r="U120" i="3"/>
  <c r="T120" i="3" s="1"/>
  <c r="U111" i="3"/>
  <c r="T110" i="3"/>
  <c r="A110" i="3" s="1"/>
  <c r="A129" i="3" l="1"/>
  <c r="A120" i="3"/>
  <c r="U130" i="3"/>
  <c r="T130" i="3" s="1"/>
  <c r="U121" i="3"/>
  <c r="T121" i="3" s="1"/>
  <c r="U112" i="3"/>
  <c r="T111" i="3"/>
  <c r="A111" i="3" s="1"/>
  <c r="A130" i="3" l="1"/>
  <c r="A121" i="3"/>
  <c r="T112" i="3"/>
  <c r="A112"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79"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<sst xmlns="http://schemas.openxmlformats.org/spreadsheetml/2006/main" count="496" uniqueCount="346">
  <si>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</si>
  <si>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</si>
  <si>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</si>
  <si>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</si>
  <si>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</si>
  <si>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</si>
  <si>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</si>
  <si>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</si>
  <si>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</si>
  <si>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</si>
  <si>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</si>
  <si>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</si>
  <si>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</si>
  <si>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</si>
  <si>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</si>
  <si>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</si>
  <si>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</si>
  <si>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</si>
  <si>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</si>
  <si>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</si>
  <si>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</si>
  <si>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</si>
  <si>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</si>
  <si>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</si>
  <si>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</si>
  <si>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</si>
  <si>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</si>
  <si>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</si>
  <si>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</si>
  <si>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</si>
  <si>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</si>
  <si>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</si>
  <si>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</si>
  <si>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</si>
  <si>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</si>
  <si>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</si>
  <si>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</si>
  <si>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</si>
  <si>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</si>
  <si>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</si>
  <si>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</si>
  <si>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</si>
  <si>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</si>
  <si>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</si>
  <si>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</si>
  <si>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</si>
  <si>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</si>
  <si>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</si>
  <si>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</si>
  <si>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</si>
  <si>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</si>
  <si>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</si>
  <si>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</si>
  <si>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</si>
  <si>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</si>
  <si>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</si>
  <si>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</si>
  <si>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</si>
  <si>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</si>
  <si>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</si>
  <si>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</si>
  <si>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</si>
  <si>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</si>
  <si>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</si>
  <si>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</si>
  <si>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</si>
  <si>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</si>
  <si>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</si>
  <si>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</si>
  <si>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</si>
  <si>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</si>
  <si>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</si>
  <si>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</si>
  <si>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</si>
  <si>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</si>
  <si>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</si>
  <si>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</si>
  <si>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</si>
  <si>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</si>
  <si>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</si>
  <si>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</si>
  <si>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</si>
  <si>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</si>
  <si>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</si>
  <si>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</si>
  <si>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</si>
  <si>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</si>
  <si>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</si>
  <si>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</si>
  <si>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</si>
  <si>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</si>
  <si>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</si>
  <si>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</si>
  <si>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</si>
  <si>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</si>
  <si>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</si>
  <si>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</si>
  <si>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</si>
  <si>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</si>
  <si>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5.4KM from Somatne Railway Station
10.5KM from Panvel Railway Station</t>
  </si>
  <si>
    <t>III</t>
  </si>
  <si>
    <t>No</t>
  </si>
  <si>
    <t>Low</t>
  </si>
  <si>
    <t>None</t>
  </si>
  <si>
    <t>Other Charges</t>
  </si>
  <si>
    <t>Ground</t>
  </si>
  <si>
    <t>Plinth</t>
  </si>
  <si>
    <t>1. Approx. 2KM from Village Market.
2. Approx. 10KM from Panvel Main Market.</t>
  </si>
  <si>
    <t>Project Site Address</t>
  </si>
  <si>
    <t>Distance from the nearest School (Km)</t>
  </si>
  <si>
    <t>About 4KM from School</t>
  </si>
  <si>
    <t>Distance from Hospital (Km)</t>
  </si>
  <si>
    <t>About 4K form Hospital</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</si>
  <si>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</si>
  <si>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</si>
  <si>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</si>
  <si>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</si>
  <si>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</si>
  <si>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</si>
  <si>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</si>
  <si>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</si>
  <si>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</si>
  <si>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</si>
  <si>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</si>
  <si>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</si>
  <si>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</si>
  <si>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</si>
  <si>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</si>
  <si>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</si>
  <si>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</si>
  <si>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</si>
  <si>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</si>
  <si>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</si>
  <si>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</si>
  <si>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</si>
  <si>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</si>
  <si>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</si>
  <si>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</si>
  <si>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</si>
  <si>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</si>
  <si>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</si>
  <si>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</si>
  <si>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</si>
  <si>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</si>
  <si>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</si>
  <si>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</si>
  <si>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</si>
  <si>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</si>
  <si>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</si>
  <si>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</si>
  <si>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</si>
  <si>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</si>
  <si>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</si>
  <si>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</si>
  <si>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</si>
  <si>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</si>
  <si>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</si>
  <si>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</si>
  <si>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</si>
  <si>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</si>
  <si>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</si>
  <si>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</si>
  <si>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</si>
  <si>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</si>
  <si>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</si>
  <si>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</si>
  <si>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</si>
  <si>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</si>
  <si>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(Building name, CTS No., Plot No., Survey No., Road., Locality/Village., District., Taluka., Pin Code - )</t>
  </si>
  <si>
    <t xml:space="preserve">Layout </t>
  </si>
  <si>
    <t xml:space="preserve">As per RERA Site Flats =  &amp; Shop =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</si>
  <si>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</si>
  <si>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</si>
  <si>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</si>
  <si>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</si>
  <si>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</si>
  <si>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</si>
  <si>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</si>
  <si>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</si>
  <si>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</si>
  <si>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</si>
  <si>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</si>
  <si>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</si>
  <si>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</si>
  <si>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</si>
  <si>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</si>
  <si>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</si>
  <si>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</si>
  <si>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</si>
  <si>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</si>
  <si>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</si>
  <si>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</si>
  <si>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</si>
  <si>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</si>
  <si>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</si>
  <si>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</si>
  <si>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</si>
  <si>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</si>
  <si>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</si>
  <si>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</si>
  <si>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</si>
  <si>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</si>
  <si>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</si>
  <si>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</si>
  <si>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</si>
  <si>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</si>
  <si>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</si>
  <si>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</si>
  <si>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</si>
  <si>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</si>
  <si>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</si>
  <si>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</si>
  <si>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</si>
  <si>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</si>
  <si>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</si>
  <si>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</si>
  <si>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</si>
  <si>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</si>
  <si>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</si>
  <si>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</si>
  <si>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</si>
  <si>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</si>
  <si>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</si>
  <si>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</si>
  <si>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</si>
  <si>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</si>
  <si>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</si>
  <si>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</si>
  <si>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</si>
  <si>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</si>
  <si>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</si>
  <si>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</si>
  <si>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</si>
  <si>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</si>
  <si>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</si>
  <si>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</si>
  <si>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</si>
  <si>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</si>
  <si>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</si>
  <si>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</si>
  <si>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</si>
  <si>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</si>
  <si>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</si>
  <si>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</si>
  <si>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</si>
  <si>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</si>
  <si>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</si>
  <si>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</si>
  <si>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considered Gross carpet area = Net carpet + Enclose balcony + D.B Area + F.B Area.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</si>
  <si>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</si>
  <si>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</si>
  <si>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</si>
  <si>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</si>
  <si>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Flats =      &amp; 
Shop = </t>
  </si>
  <si>
    <t xml:space="preserve">CC Details
Valid Up to: </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</si>
  <si>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</si>
  <si>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</si>
  <si>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</si>
  <si>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</si>
  <si>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</si>
  <si>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</si>
  <si>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</si>
  <si>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</si>
  <si>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</si>
  <si>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</si>
  <si>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</si>
  <si>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</si>
  <si>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</si>
  <si>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</si>
  <si>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</si>
  <si>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</si>
  <si>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</si>
  <si>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</si>
  <si>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</si>
  <si>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</si>
  <si>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</si>
  <si>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</si>
  <si>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</si>
  <si>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</si>
  <si>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</si>
  <si>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</si>
  <si>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</si>
  <si>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</si>
  <si>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</si>
  <si>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</si>
  <si>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</si>
  <si>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</si>
  <si>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</si>
  <si>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</si>
  <si>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</si>
  <si>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</si>
  <si>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</si>
  <si>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</si>
  <si>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</si>
  <si>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</si>
  <si>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</si>
  <si>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</si>
  <si>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</si>
  <si>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</si>
  <si>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</si>
  <si>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</si>
  <si>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</si>
  <si>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</si>
  <si>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</si>
  <si>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</si>
  <si>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</si>
  <si>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</si>
  <si>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</si>
  <si>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</si>
  <si>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</si>
  <si>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</si>
  <si>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</si>
  <si>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</si>
  <si>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</si>
  <si>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</si>
  <si>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Dosti Mezzo 22</t>
  </si>
  <si>
    <t>Maitri Associates</t>
  </si>
  <si>
    <t>Miss Ankita Mohite</t>
  </si>
  <si>
    <t>Dosti Mezzo 22, CTS No.403/6 of sion division, Plot No.103, near Samruddhi SBI Officers Quarters, Sies Collage Road, Sion, Sion (East), Mumbai, Mumbai - 400022.</t>
  </si>
  <si>
    <t>Refer Data</t>
  </si>
  <si>
    <t>P51900026976</t>
  </si>
  <si>
    <t>Municipal Corporation of Greater Mumbai</t>
  </si>
  <si>
    <t>Residential</t>
  </si>
  <si>
    <t>3B + G + 3P + Stilt Podium + 1st to 29th Floor</t>
  </si>
  <si>
    <t>A &amp; B Wing</t>
  </si>
  <si>
    <t>Samruddhi SBI Officers Quarters</t>
  </si>
  <si>
    <t>19.043202,72.867652</t>
  </si>
  <si>
    <t>https://maps.app.goo.gl/BXBkDi1F78VsQqnn6</t>
  </si>
  <si>
    <t>Fitness Area, Children’s Play Area, Yoga Deck, Lounge Pavilion, Reflexology Trail, Cricket Lawn, Indoor Games Area – Cards, Carom, Chess, Table Tennis, Football and Pool Table, Cricket Practice Net, Gymnasium with Changing Room, Outdoor Gym, Lawn, BBQ Deck, Viewing Deck, Star Gazing Deck, 25 M Lap Pool with Deck, Shallow Pool with Deck, 2 Banquet Halls with Outdoor Lawn, Aqua Play with Deck for Kids</t>
  </si>
  <si>
    <t>Upper</t>
  </si>
  <si>
    <t>Concrete</t>
  </si>
  <si>
    <t xml:space="preserve">13 M </t>
  </si>
  <si>
    <t>600M from GTB Nagar Railway Station</t>
  </si>
  <si>
    <t>Railway track</t>
  </si>
  <si>
    <t>Road No. 29</t>
  </si>
  <si>
    <t>Dosti Elite Tower B</t>
  </si>
  <si>
    <t>EB/2645/FN/A/FCC/5/Amend</t>
  </si>
  <si>
    <t>SNCR/WEST/B/071316/150024
109.91M (AMSL)</t>
  </si>
  <si>
    <t>SIA/MH/MIS/275407/2022
Plot no 103, C.S. No. 403/6
Net Plot Area = 5544.35 sq.m
A &amp; B Wing = 3B + G + 3P + Stilt Podium + 1st to 29th Floor (101.5M Height)</t>
  </si>
  <si>
    <t>The railway track is 9.67m away from the project; please check for Railway NOC.</t>
  </si>
  <si>
    <t>42000 to 44000</t>
  </si>
  <si>
    <t>Construction work is in process at the time of visit. Internal photographs not allowed. (Slow Speed)</t>
  </si>
  <si>
    <t xml:space="preserve">This Further C. C. Is Extended Upto Top Oht And Lmr For Siarcase, Staircase Passage, Lift, Lift Lobbies Only Beyond 26th Floor For Wing ‘A’ And Wing ‘B’ As Per Last Approved Plan Dated. 28.11.2023 And C-7 Circuler Subject To Taking All Preecautions During Construction In Regards Of Air Polution Guidlines Issued U/No. Mgc/F/1102 Dtd. 25.10.2023 And D.O.No. Cap-2023/Cr-170/Tc-2 Dtd. 27.10.2023
</t>
  </si>
  <si>
    <t>Mr. Akash Kadam</t>
  </si>
  <si>
    <t>We have updated CC from MCGM on 29/04/2025.</t>
  </si>
  <si>
    <t>03/07/2025 @03:19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</si>
</sst>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6"/>
      <color rgb="FFFF0000"/>
      <name val="Times New Roman"/>
      <family val="1"/>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178">
    <xf numFmtId="0" fontId="0" fillId="0" borderId="0" xfId="0"/>
    <xf numFmtId="0" fontId="3" fillId="0" borderId="0" xfId="0" applyFont="1" applyAlignment="1">
      <alignment vertical="top"/>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1" fontId="22" fillId="0" borderId="1" xfId="1" applyNumberFormat="1" applyFont="1" applyBorder="1" applyAlignment="1">
      <alignment horizontal="center" vertical="top"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2" fillId="0" borderId="1" xfId="0" applyFont="1" applyBorder="1" applyAlignment="1">
      <alignment horizontal="center" vertical="top" wrapText="1"/>
    </xf>
    <xf numFmtId="0" fontId="4" fillId="4" borderId="1"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1" fontId="4" fillId="4" borderId="1" xfId="1" applyNumberFormat="1" applyFont="1" applyFill="1" applyBorder="1" applyAlignment="1" applyProtection="1">
      <alignment horizontal="center" vertical="center" wrapText="1"/>
      <protection hidden="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0" borderId="1" xfId="0" applyFont="1" applyBorder="1" applyAlignment="1">
      <alignment horizontal="center" vertical="center"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9" fillId="4" borderId="1" xfId="0" applyFont="1" applyFill="1" applyBorder="1" applyAlignment="1">
      <alignment horizontal="left" vertical="top" wrapText="1"/>
    </xf>
    <xf numFmtId="0" fontId="27" fillId="4" borderId="1" xfId="2"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2" fillId="2" borderId="1" xfId="0" applyFont="1" applyFill="1" applyBorder="1" applyAlignment="1">
      <alignment horizontal="center" vertical="top"/>
    </xf>
    <xf numFmtId="0" fontId="2" fillId="2" borderId="1" xfId="0" applyFont="1" applyFill="1" applyBorder="1" applyAlignment="1">
      <alignment horizontal="center"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2"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2" fontId="4" fillId="4" borderId="1" xfId="0" applyNumberFormat="1" applyFont="1" applyFill="1" applyBorder="1" applyAlignment="1">
      <alignment horizontal="left" vertical="top" wrapText="1"/>
    </xf>
    <xf numFmtId="17" fontId="4" fillId="4" borderId="1" xfId="0" applyNumberFormat="1"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4" fillId="0" borderId="1" xfId="0" applyFont="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0" fontId="4" fillId="0" borderId="0" xfId="0" applyFont="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537882</xdr:colOff>
      <xdr:row>190</xdr:row>
      <xdr:rowOff>22412</xdr:rowOff>
    </xdr:from>
    <xdr:to>
      <xdr:col>5</xdr:col>
      <xdr:colOff>423842</xdr:colOff>
      <xdr:row>213</xdr:row>
      <xdr:rowOff>214500</xdr:rowOff>
    </xdr:to>
    <xdr:pic>
      <xdr:nvPicPr>
        <xdr:cNvPr id="10" name="Picture 9"/>
        <xdr:cNvPicPr>
          <a:picLocks noChangeAspect="1"/>
        </xdr:cNvPicPr>
      </xdr:nvPicPr>
      <xdr:blipFill rotWithShape="1">
        <a:blip xmlns:r="http://schemas.openxmlformats.org/officeDocument/2006/relationships" r:embed="rId1"/>
        <a:srcRect l="17461" t="22500" r="62299" b="13000"/>
        <a:stretch/>
      </xdr:blipFill>
      <xdr:spPr>
        <a:xfrm>
          <a:off x="2891117" y="44991618"/>
          <a:ext cx="3415813" cy="6120000"/>
        </a:xfrm>
        <a:prstGeom prst="rect">
          <a:avLst/>
        </a:prstGeom>
        <a:ln>
          <a:solidFill>
            <a:schemeClr val="tx1"/>
          </a:solidFill>
        </a:ln>
      </xdr:spPr>
    </xdr:pic>
    <xdr:clientData/>
  </xdr:twoCellAnchor>
  <xdr:twoCellAnchor>
    <xdr:from>
      <xdr:col>2</xdr:col>
      <xdr:colOff>671232</xdr:colOff>
      <xdr:row>210</xdr:row>
      <xdr:rowOff>11207</xdr:rowOff>
    </xdr:from>
    <xdr:to>
      <xdr:col>5</xdr:col>
      <xdr:colOff>398929</xdr:colOff>
      <xdr:row>210</xdr:row>
      <xdr:rowOff>230281</xdr:rowOff>
    </xdr:to>
    <xdr:cxnSp macro="">
      <xdr:nvCxnSpPr>
        <xdr:cNvPr id="11" name="Straight Connector 10"/>
        <xdr:cNvCxnSpPr/>
      </xdr:nvCxnSpPr>
      <xdr:spPr>
        <a:xfrm flipV="1">
          <a:off x="3024467" y="50135119"/>
          <a:ext cx="3257550" cy="219074"/>
        </a:xfrm>
        <a:prstGeom prst="line">
          <a:avLst/>
        </a:prstGeom>
        <a:ln w="3810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690282</xdr:colOff>
      <xdr:row>210</xdr:row>
      <xdr:rowOff>115982</xdr:rowOff>
    </xdr:from>
    <xdr:to>
      <xdr:col>5</xdr:col>
      <xdr:colOff>417979</xdr:colOff>
      <xdr:row>211</xdr:row>
      <xdr:rowOff>77321</xdr:rowOff>
    </xdr:to>
    <xdr:cxnSp macro="">
      <xdr:nvCxnSpPr>
        <xdr:cNvPr id="12" name="Straight Connector 11"/>
        <xdr:cNvCxnSpPr/>
      </xdr:nvCxnSpPr>
      <xdr:spPr>
        <a:xfrm flipV="1">
          <a:off x="3043517" y="50239894"/>
          <a:ext cx="3257550" cy="219074"/>
        </a:xfrm>
        <a:prstGeom prst="line">
          <a:avLst/>
        </a:prstGeom>
        <a:ln w="3810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652182</xdr:colOff>
      <xdr:row>211</xdr:row>
      <xdr:rowOff>20172</xdr:rowOff>
    </xdr:from>
    <xdr:to>
      <xdr:col>5</xdr:col>
      <xdr:colOff>379879</xdr:colOff>
      <xdr:row>211</xdr:row>
      <xdr:rowOff>239246</xdr:rowOff>
    </xdr:to>
    <xdr:cxnSp macro="">
      <xdr:nvCxnSpPr>
        <xdr:cNvPr id="13" name="Straight Connector 12"/>
        <xdr:cNvCxnSpPr/>
      </xdr:nvCxnSpPr>
      <xdr:spPr>
        <a:xfrm flipV="1">
          <a:off x="3005417" y="50401819"/>
          <a:ext cx="3257550" cy="219074"/>
        </a:xfrm>
        <a:prstGeom prst="line">
          <a:avLst/>
        </a:prstGeom>
        <a:ln w="3810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671232</xdr:colOff>
      <xdr:row>211</xdr:row>
      <xdr:rowOff>134472</xdr:rowOff>
    </xdr:from>
    <xdr:to>
      <xdr:col>5</xdr:col>
      <xdr:colOff>398929</xdr:colOff>
      <xdr:row>212</xdr:row>
      <xdr:rowOff>95811</xdr:rowOff>
    </xdr:to>
    <xdr:cxnSp macro="">
      <xdr:nvCxnSpPr>
        <xdr:cNvPr id="14" name="Straight Connector 13"/>
        <xdr:cNvCxnSpPr/>
      </xdr:nvCxnSpPr>
      <xdr:spPr>
        <a:xfrm flipV="1">
          <a:off x="3024467" y="50516119"/>
          <a:ext cx="3257550" cy="219074"/>
        </a:xfrm>
        <a:prstGeom prst="line">
          <a:avLst/>
        </a:prstGeom>
        <a:ln w="3810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428064</xdr:colOff>
      <xdr:row>209</xdr:row>
      <xdr:rowOff>68917</xdr:rowOff>
    </xdr:from>
    <xdr:to>
      <xdr:col>5</xdr:col>
      <xdr:colOff>46504</xdr:colOff>
      <xdr:row>212</xdr:row>
      <xdr:rowOff>172011</xdr:rowOff>
    </xdr:to>
    <xdr:sp macro="" textlink="">
      <xdr:nvSpPr>
        <xdr:cNvPr id="15" name="Rectangle 14"/>
        <xdr:cNvSpPr/>
      </xdr:nvSpPr>
      <xdr:spPr>
        <a:xfrm rot="21274085">
          <a:off x="3957917" y="49935093"/>
          <a:ext cx="1971675" cy="876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600" b="1">
              <a:solidFill>
                <a:srgbClr val="C00000"/>
              </a:solidFill>
            </a:rPr>
            <a:t>Railway Track</a:t>
          </a:r>
        </a:p>
      </xdr:txBody>
    </xdr:sp>
    <xdr:clientData/>
  </xdr:twoCellAnchor>
  <xdr:twoCellAnchor editAs="oneCell">
    <xdr:from>
      <xdr:col>1</xdr:col>
      <xdr:colOff>740108</xdr:colOff>
      <xdr:row>247</xdr:row>
      <xdr:rowOff>8846</xdr:rowOff>
    </xdr:from>
    <xdr:to>
      <xdr:col>6</xdr:col>
      <xdr:colOff>247394</xdr:colOff>
      <xdr:row>261</xdr:row>
      <xdr:rowOff>552</xdr:rowOff>
    </xdr:to>
    <xdr:pic>
      <xdr:nvPicPr>
        <xdr:cNvPr id="16" name="Picture 15"/>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65284" y="57069199"/>
          <a:ext cx="5633169" cy="3652294"/>
        </a:xfrm>
        <a:prstGeom prst="rect">
          <a:avLst/>
        </a:prstGeom>
        <a:ln>
          <a:solidFill>
            <a:schemeClr val="tx1"/>
          </a:solidFill>
        </a:ln>
      </xdr:spPr>
    </xdr:pic>
    <xdr:clientData/>
  </xdr:twoCellAnchor>
  <xdr:twoCellAnchor editAs="oneCell">
    <xdr:from>
      <xdr:col>1</xdr:col>
      <xdr:colOff>862853</xdr:colOff>
      <xdr:row>234</xdr:row>
      <xdr:rowOff>63501</xdr:rowOff>
    </xdr:from>
    <xdr:to>
      <xdr:col>6</xdr:col>
      <xdr:colOff>73144</xdr:colOff>
      <xdr:row>246</xdr:row>
      <xdr:rowOff>165854</xdr:rowOff>
    </xdr:to>
    <xdr:pic>
      <xdr:nvPicPr>
        <xdr:cNvPr id="17" name="Picture 16"/>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088029" y="53724736"/>
          <a:ext cx="5336174" cy="3240000"/>
        </a:xfrm>
        <a:prstGeom prst="rect">
          <a:avLst/>
        </a:prstGeom>
        <a:ln>
          <a:solidFill>
            <a:schemeClr val="tx1"/>
          </a:solidFill>
        </a:ln>
      </xdr:spPr>
    </xdr:pic>
    <xdr:clientData/>
  </xdr:twoCellAnchor>
  <xdr:twoCellAnchor>
    <xdr:from>
      <xdr:col>2</xdr:col>
      <xdr:colOff>804615</xdr:colOff>
      <xdr:row>250</xdr:row>
      <xdr:rowOff>195565</xdr:rowOff>
    </xdr:from>
    <xdr:to>
      <xdr:col>4</xdr:col>
      <xdr:colOff>585524</xdr:colOff>
      <xdr:row>258</xdr:row>
      <xdr:rowOff>6373</xdr:rowOff>
    </xdr:to>
    <xdr:sp macro="" textlink="">
      <xdr:nvSpPr>
        <xdr:cNvPr id="18" name="Rectangle 17"/>
        <xdr:cNvSpPr/>
      </xdr:nvSpPr>
      <xdr:spPr>
        <a:xfrm rot="1563524">
          <a:off x="3254968" y="58040330"/>
          <a:ext cx="2231262" cy="1902572"/>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143435</xdr:colOff>
      <xdr:row>246</xdr:row>
      <xdr:rowOff>225426</xdr:rowOff>
    </xdr:from>
    <xdr:to>
      <xdr:col>5</xdr:col>
      <xdr:colOff>652743</xdr:colOff>
      <xdr:row>260</xdr:row>
      <xdr:rowOff>246156</xdr:rowOff>
    </xdr:to>
    <xdr:cxnSp macro="">
      <xdr:nvCxnSpPr>
        <xdr:cNvPr id="19" name="Straight Connector 18"/>
        <xdr:cNvCxnSpPr/>
      </xdr:nvCxnSpPr>
      <xdr:spPr>
        <a:xfrm flipV="1">
          <a:off x="5044141" y="57024308"/>
          <a:ext cx="1734484" cy="3681319"/>
        </a:xfrm>
        <a:prstGeom prst="line">
          <a:avLst/>
        </a:prstGeom>
        <a:ln w="3810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438710</xdr:colOff>
      <xdr:row>246</xdr:row>
      <xdr:rowOff>196851</xdr:rowOff>
    </xdr:from>
    <xdr:to>
      <xdr:col>5</xdr:col>
      <xdr:colOff>948018</xdr:colOff>
      <xdr:row>260</xdr:row>
      <xdr:rowOff>217581</xdr:rowOff>
    </xdr:to>
    <xdr:cxnSp macro="">
      <xdr:nvCxnSpPr>
        <xdr:cNvPr id="20" name="Straight Connector 19"/>
        <xdr:cNvCxnSpPr/>
      </xdr:nvCxnSpPr>
      <xdr:spPr>
        <a:xfrm flipV="1">
          <a:off x="5339416" y="56995733"/>
          <a:ext cx="1734484" cy="3681319"/>
        </a:xfrm>
        <a:prstGeom prst="line">
          <a:avLst/>
        </a:prstGeom>
        <a:ln w="3810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900671</xdr:colOff>
      <xdr:row>250</xdr:row>
      <xdr:rowOff>180321</xdr:rowOff>
    </xdr:from>
    <xdr:to>
      <xdr:col>5</xdr:col>
      <xdr:colOff>600354</xdr:colOff>
      <xdr:row>258</xdr:row>
      <xdr:rowOff>90115</xdr:rowOff>
    </xdr:to>
    <xdr:sp macro="" textlink="">
      <xdr:nvSpPr>
        <xdr:cNvPr id="21" name="Rectangle 20"/>
        <xdr:cNvSpPr/>
      </xdr:nvSpPr>
      <xdr:spPr>
        <a:xfrm rot="17724412">
          <a:off x="5263028" y="58563435"/>
          <a:ext cx="2001558" cy="9248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600" b="1">
              <a:solidFill>
                <a:srgbClr val="FFFF00"/>
              </a:solidFill>
            </a:rPr>
            <a:t>Railway Track</a:t>
          </a:r>
        </a:p>
      </xdr:txBody>
    </xdr:sp>
    <xdr:clientData/>
  </xdr:twoCellAnchor>
  <xdr:twoCellAnchor editAs="oneCell">
    <xdr:from>
      <xdr:col>14</xdr:col>
      <xdr:colOff>387403</xdr:colOff>
      <xdr:row>164</xdr:row>
      <xdr:rowOff>219673</xdr:rowOff>
    </xdr:from>
    <xdr:to>
      <xdr:col>23</xdr:col>
      <xdr:colOff>460806</xdr:colOff>
      <xdr:row>175</xdr:row>
      <xdr:rowOff>212110</xdr:rowOff>
    </xdr:to>
    <xdr:pic>
      <xdr:nvPicPr>
        <xdr:cNvPr id="32" name="Picture 31" descr="https://vsjcllp.vsjadon.com/upload/insp-216682-1525.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260010" y="38115566"/>
          <a:ext cx="3747332" cy="283633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1432592</xdr:colOff>
      <xdr:row>164</xdr:row>
      <xdr:rowOff>236762</xdr:rowOff>
    </xdr:from>
    <xdr:to>
      <xdr:col>10</xdr:col>
      <xdr:colOff>476614</xdr:colOff>
      <xdr:row>175</xdr:row>
      <xdr:rowOff>229199</xdr:rowOff>
    </xdr:to>
    <xdr:pic>
      <xdr:nvPicPr>
        <xdr:cNvPr id="35" name="Picture 34" descr="https://vsjcllp.vsjadon.com/upload/insp-216682-851.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0794306" y="38132655"/>
          <a:ext cx="2105629" cy="283633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594874</xdr:colOff>
      <xdr:row>164</xdr:row>
      <xdr:rowOff>221075</xdr:rowOff>
    </xdr:from>
    <xdr:to>
      <xdr:col>14</xdr:col>
      <xdr:colOff>251215</xdr:colOff>
      <xdr:row>175</xdr:row>
      <xdr:rowOff>213512</xdr:rowOff>
    </xdr:to>
    <xdr:pic>
      <xdr:nvPicPr>
        <xdr:cNvPr id="36" name="Picture 35" descr="https://vsjcllp.vsjadon.com/upload/insp-216682-1512.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3018195" y="38116968"/>
          <a:ext cx="2105627" cy="283633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1755323</xdr:colOff>
      <xdr:row>145</xdr:row>
      <xdr:rowOff>20811</xdr:rowOff>
    </xdr:from>
    <xdr:to>
      <xdr:col>13</xdr:col>
      <xdr:colOff>568573</xdr:colOff>
      <xdr:row>164</xdr:row>
      <xdr:rowOff>103734</xdr:rowOff>
    </xdr:to>
    <xdr:grpSp>
      <xdr:nvGrpSpPr>
        <xdr:cNvPr id="3" name="Group 2"/>
        <xdr:cNvGrpSpPr/>
      </xdr:nvGrpSpPr>
      <xdr:grpSpPr>
        <a:xfrm>
          <a:off x="11556735" y="33287340"/>
          <a:ext cx="3938073" cy="5050865"/>
          <a:chOff x="762002" y="32239323"/>
          <a:chExt cx="3731032" cy="4979895"/>
        </a:xfrm>
      </xdr:grpSpPr>
      <xdr:pic>
        <xdr:nvPicPr>
          <xdr:cNvPr id="33" name="Picture 32" descr="https://vsjcllp.vsjadon.com/upload/insp-216682-843.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62002" y="32239323"/>
            <a:ext cx="3731032" cy="49798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7" name="TextBox 11"/>
          <xdr:cNvSpPr txBox="1"/>
        </xdr:nvSpPr>
        <xdr:spPr>
          <a:xfrm>
            <a:off x="762002" y="32239323"/>
            <a:ext cx="1125998" cy="4802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a:t>
            </a:r>
            <a:endParaRPr lang="en-IN" b="1"/>
          </a:p>
        </xdr:txBody>
      </xdr:sp>
    </xdr:grpSp>
    <xdr:clientData/>
  </xdr:twoCellAnchor>
  <xdr:twoCellAnchor>
    <xdr:from>
      <xdr:col>14</xdr:col>
      <xdr:colOff>75560</xdr:colOff>
      <xdr:row>145</xdr:row>
      <xdr:rowOff>43543</xdr:rowOff>
    </xdr:from>
    <xdr:to>
      <xdr:col>23</xdr:col>
      <xdr:colOff>107049</xdr:colOff>
      <xdr:row>164</xdr:row>
      <xdr:rowOff>126466</xdr:rowOff>
    </xdr:to>
    <xdr:grpSp>
      <xdr:nvGrpSpPr>
        <xdr:cNvPr id="2" name="Group 1"/>
        <xdr:cNvGrpSpPr/>
      </xdr:nvGrpSpPr>
      <xdr:grpSpPr>
        <a:xfrm>
          <a:off x="15644266" y="33310072"/>
          <a:ext cx="3886312" cy="5050865"/>
          <a:chOff x="4612342" y="32234841"/>
          <a:chExt cx="3731032" cy="4979895"/>
        </a:xfrm>
      </xdr:grpSpPr>
      <xdr:pic>
        <xdr:nvPicPr>
          <xdr:cNvPr id="34" name="Picture 33" descr="https://vsjcllp.vsjadon.com/upload/insp-216682-844.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612342" y="32234841"/>
            <a:ext cx="3731032" cy="49798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8" name="TextBox 12"/>
          <xdr:cNvSpPr txBox="1"/>
        </xdr:nvSpPr>
        <xdr:spPr>
          <a:xfrm>
            <a:off x="4926107" y="33657989"/>
            <a:ext cx="1113628" cy="4802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B</a:t>
            </a:r>
            <a:endParaRPr lang="en-IN" b="1"/>
          </a:p>
        </xdr:txBody>
      </xdr:sp>
    </xdr:grpSp>
    <xdr:clientData/>
  </xdr:twoCellAnchor>
  <xdr:twoCellAnchor>
    <xdr:from>
      <xdr:col>1</xdr:col>
      <xdr:colOff>530413</xdr:colOff>
      <xdr:row>145</xdr:row>
      <xdr:rowOff>52295</xdr:rowOff>
    </xdr:from>
    <xdr:to>
      <xdr:col>6</xdr:col>
      <xdr:colOff>799148</xdr:colOff>
      <xdr:row>174</xdr:row>
      <xdr:rowOff>6755</xdr:rowOff>
    </xdr:to>
    <xdr:grpSp>
      <xdr:nvGrpSpPr>
        <xdr:cNvPr id="6" name="Group 5"/>
        <xdr:cNvGrpSpPr/>
      </xdr:nvGrpSpPr>
      <xdr:grpSpPr>
        <a:xfrm>
          <a:off x="1755589" y="33318824"/>
          <a:ext cx="6394618" cy="7537107"/>
          <a:chOff x="1755589" y="33318824"/>
          <a:chExt cx="6394618" cy="7537107"/>
        </a:xfrm>
      </xdr:grpSpPr>
      <xdr:pic>
        <xdr:nvPicPr>
          <xdr:cNvPr id="61" name="Picture 6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5467603" y="33318824"/>
            <a:ext cx="2632500" cy="4680000"/>
          </a:xfrm>
          <a:prstGeom prst="rect">
            <a:avLst/>
          </a:prstGeom>
          <a:ln>
            <a:solidFill>
              <a:schemeClr val="tx1"/>
            </a:solidFill>
          </a:ln>
        </xdr:spPr>
      </xdr:pic>
      <xdr:pic>
        <xdr:nvPicPr>
          <xdr:cNvPr id="62" name="Picture 6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758229" y="38155931"/>
            <a:ext cx="2025000" cy="2700000"/>
          </a:xfrm>
          <a:prstGeom prst="rect">
            <a:avLst/>
          </a:prstGeom>
          <a:ln>
            <a:solidFill>
              <a:schemeClr val="tx1"/>
            </a:solidFill>
          </a:ln>
        </xdr:spPr>
      </xdr:pic>
      <xdr:pic>
        <xdr:nvPicPr>
          <xdr:cNvPr id="63" name="Picture 6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6125207" y="38155931"/>
            <a:ext cx="2025000" cy="2700000"/>
          </a:xfrm>
          <a:prstGeom prst="rect">
            <a:avLst/>
          </a:prstGeom>
          <a:ln>
            <a:solidFill>
              <a:schemeClr val="tx1"/>
            </a:solidFill>
          </a:ln>
        </xdr:spPr>
      </xdr:pic>
      <xdr:pic>
        <xdr:nvPicPr>
          <xdr:cNvPr id="64" name="Picture 6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941718" y="38155931"/>
            <a:ext cx="2025000" cy="2700000"/>
          </a:xfrm>
          <a:prstGeom prst="rect">
            <a:avLst/>
          </a:prstGeom>
          <a:ln>
            <a:solidFill>
              <a:schemeClr val="tx1"/>
            </a:solidFill>
          </a:ln>
        </xdr:spPr>
      </xdr:pic>
      <xdr:pic>
        <xdr:nvPicPr>
          <xdr:cNvPr id="65" name="Picture 6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755589" y="33318824"/>
            <a:ext cx="3510000" cy="4680000"/>
          </a:xfrm>
          <a:prstGeom prst="rect">
            <a:avLst/>
          </a:prstGeom>
          <a:ln>
            <a:solidFill>
              <a:schemeClr val="tx1"/>
            </a:solidFill>
          </a:ln>
        </xdr:spPr>
      </xdr:pic>
      <xdr:sp macro="" textlink="">
        <xdr:nvSpPr>
          <xdr:cNvPr id="66" name="TextBox 11"/>
          <xdr:cNvSpPr txBox="1"/>
        </xdr:nvSpPr>
        <xdr:spPr>
          <a:xfrm>
            <a:off x="2196354" y="33438353"/>
            <a:ext cx="1188481" cy="4871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a:t>
            </a:r>
            <a:endParaRPr lang="en-IN" b="1"/>
          </a:p>
        </xdr:txBody>
      </xdr:sp>
      <xdr:sp macro="" textlink="">
        <xdr:nvSpPr>
          <xdr:cNvPr id="67" name="TextBox 11"/>
          <xdr:cNvSpPr txBox="1"/>
        </xdr:nvSpPr>
        <xdr:spPr>
          <a:xfrm>
            <a:off x="6189612" y="33925468"/>
            <a:ext cx="1188481" cy="4871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B</a:t>
            </a:r>
            <a:endParaRPr lang="en-IN" b="1"/>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654238</xdr:colOff>
      <xdr:row>31</xdr:row>
      <xdr:rowOff>211358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53143"/>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BXBkDi1F78VsQqnn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274"/>
  <sheetViews>
    <sheetView tabSelected="1" view="pageBreakPreview" topLeftCell="A254" zoomScale="85" zoomScaleNormal="85" zoomScaleSheetLayoutView="85" zoomScalePageLayoutView="70" workbookViewId="0">
      <selection activeCell="I267" sqref="I267"/>
    </sheetView>
  </sheetViews>
  <sheetFormatPr defaultColWidth="9.1796875" defaultRowHeight="17.149999999999999" customHeight="1" x14ac:dyDescent="0.35"/>
  <cols>
    <col min="1" max="7" width="17.54296875" style="1" customWidth="1"/>
    <col min="8" max="8" width="17.54296875" style="3" customWidth="1"/>
    <col min="9" max="9" width="33.81640625" style="1" customWidth="1"/>
    <col min="10" max="10" width="12" style="1" bestFit="1" customWidth="1"/>
    <col min="11" max="19" width="9.1796875" style="1"/>
    <col min="20" max="22" width="0" style="1" hidden="1" customWidth="1"/>
    <col min="23" max="25" width="9.1796875" style="1"/>
    <col min="26" max="26" width="7.81640625" style="1" customWidth="1"/>
    <col min="27" max="16384" width="9.1796875" style="1"/>
  </cols>
  <sheetData>
    <row r="1" spans="1:11" ht="20.5" x14ac:dyDescent="0.35">
      <c r="A1" s="109" t="s">
        <v>38</v>
      </c>
      <c r="B1" s="110"/>
      <c r="C1" s="110"/>
      <c r="D1" s="110"/>
      <c r="E1" s="110"/>
      <c r="F1" s="110"/>
      <c r="G1" s="110"/>
      <c r="H1" s="111"/>
    </row>
    <row r="2" spans="1:11" ht="42" customHeight="1" x14ac:dyDescent="0.35">
      <c r="A2" s="92" t="s">
        <v>10</v>
      </c>
      <c r="B2" s="92"/>
      <c r="C2" s="93" t="s">
        <v>87</v>
      </c>
      <c r="D2" s="93"/>
      <c r="E2" s="92" t="s">
        <v>12</v>
      </c>
      <c r="F2" s="92"/>
      <c r="G2" s="103">
        <v>45840</v>
      </c>
      <c r="H2" s="93"/>
      <c r="J2" s="95"/>
      <c r="K2" s="96"/>
    </row>
    <row r="3" spans="1:11" ht="42.75" customHeight="1" x14ac:dyDescent="0.35">
      <c r="A3" s="92" t="s">
        <v>39</v>
      </c>
      <c r="B3" s="92"/>
      <c r="C3" s="104" t="s">
        <v>315</v>
      </c>
      <c r="D3" s="104"/>
      <c r="E3" s="92" t="s">
        <v>165</v>
      </c>
      <c r="F3" s="92"/>
      <c r="G3" s="103" t="s">
        <v>345</v>
      </c>
      <c r="H3" s="93"/>
    </row>
    <row r="4" spans="1:11" ht="43.5" customHeight="1" x14ac:dyDescent="0.35">
      <c r="A4" s="92" t="s">
        <v>36</v>
      </c>
      <c r="B4" s="92"/>
      <c r="C4" s="93" t="s">
        <v>154</v>
      </c>
      <c r="D4" s="93"/>
      <c r="E4" s="92" t="s">
        <v>33</v>
      </c>
      <c r="F4" s="92"/>
      <c r="G4" s="103" t="str">
        <f ca="1">TEXT(TODAY(),"DD/MM/YYYY")</f>
        <v>04/07/2025</v>
      </c>
      <c r="H4" s="93"/>
      <c r="I4" s="1">
        <v>9930269026</v>
      </c>
    </row>
    <row r="5" spans="1:11" ht="20.5" x14ac:dyDescent="0.35">
      <c r="A5" s="113" t="s">
        <v>40</v>
      </c>
      <c r="B5" s="113"/>
      <c r="C5" s="113"/>
      <c r="D5" s="113"/>
      <c r="E5" s="113"/>
      <c r="F5" s="113"/>
      <c r="G5" s="113"/>
      <c r="H5" s="113"/>
    </row>
    <row r="6" spans="1:11" ht="43.5" customHeight="1" x14ac:dyDescent="0.35">
      <c r="A6" s="92" t="s">
        <v>29</v>
      </c>
      <c r="B6" s="92"/>
      <c r="C6" s="93" t="s">
        <v>93</v>
      </c>
      <c r="D6" s="93"/>
      <c r="E6" s="92" t="s">
        <v>35</v>
      </c>
      <c r="F6" s="92"/>
      <c r="G6" s="93" t="s">
        <v>317</v>
      </c>
      <c r="H6" s="93"/>
    </row>
    <row r="7" spans="1:11" ht="23.25" customHeight="1" x14ac:dyDescent="0.35">
      <c r="A7" s="92" t="s">
        <v>42</v>
      </c>
      <c r="B7" s="92"/>
      <c r="C7" s="93" t="s">
        <v>316</v>
      </c>
      <c r="D7" s="93"/>
      <c r="E7" s="92" t="s">
        <v>43</v>
      </c>
      <c r="F7" s="92"/>
      <c r="G7" s="93" t="s">
        <v>316</v>
      </c>
      <c r="H7" s="93"/>
    </row>
    <row r="8" spans="1:11" ht="48.75" hidden="1" customHeight="1" x14ac:dyDescent="0.35">
      <c r="A8" s="92" t="s">
        <v>44</v>
      </c>
      <c r="B8" s="92"/>
      <c r="C8" s="94"/>
      <c r="D8" s="94"/>
      <c r="E8" s="94"/>
      <c r="F8" s="94"/>
      <c r="G8" s="94"/>
      <c r="H8" s="94"/>
    </row>
    <row r="9" spans="1:11" ht="45" customHeight="1" x14ac:dyDescent="0.35">
      <c r="A9" s="97" t="s">
        <v>156</v>
      </c>
      <c r="B9" s="36" t="s">
        <v>41</v>
      </c>
      <c r="C9" s="93" t="s">
        <v>318</v>
      </c>
      <c r="D9" s="93"/>
      <c r="E9" s="93"/>
      <c r="F9" s="93"/>
      <c r="G9" s="93"/>
      <c r="H9" s="93"/>
    </row>
    <row r="10" spans="1:11" ht="66" hidden="1" customHeight="1" x14ac:dyDescent="0.35">
      <c r="A10" s="97"/>
      <c r="B10" s="36" t="s">
        <v>11</v>
      </c>
      <c r="C10" s="93" t="s">
        <v>168</v>
      </c>
      <c r="D10" s="93"/>
      <c r="E10" s="93"/>
      <c r="F10" s="93"/>
      <c r="G10" s="93"/>
      <c r="H10" s="93"/>
    </row>
    <row r="11" spans="1:11" ht="42" customHeight="1" x14ac:dyDescent="0.35">
      <c r="A11" s="97"/>
      <c r="B11" s="36" t="s">
        <v>5</v>
      </c>
      <c r="C11" s="93" t="s">
        <v>318</v>
      </c>
      <c r="D11" s="93"/>
      <c r="E11" s="93"/>
      <c r="F11" s="93"/>
      <c r="G11" s="93"/>
      <c r="H11" s="93"/>
    </row>
    <row r="12" spans="1:11" ht="40.5" customHeight="1" x14ac:dyDescent="0.35">
      <c r="A12" s="92" t="s">
        <v>34</v>
      </c>
      <c r="B12" s="92"/>
      <c r="C12" s="93" t="s">
        <v>319</v>
      </c>
      <c r="D12" s="93"/>
      <c r="E12" s="93"/>
      <c r="F12" s="93"/>
      <c r="G12" s="93"/>
      <c r="H12" s="93"/>
    </row>
    <row r="13" spans="1:11" ht="20.149999999999999" customHeight="1" x14ac:dyDescent="0.35">
      <c r="A13" s="113" t="s">
        <v>45</v>
      </c>
      <c r="B13" s="113"/>
      <c r="C13" s="113"/>
      <c r="D13" s="113"/>
      <c r="E13" s="113"/>
      <c r="F13" s="113"/>
      <c r="G13" s="113"/>
      <c r="H13" s="113"/>
    </row>
    <row r="14" spans="1:11" ht="41.25" customHeight="1" x14ac:dyDescent="0.35">
      <c r="A14" s="92" t="s">
        <v>27</v>
      </c>
      <c r="B14" s="92" t="s">
        <v>4</v>
      </c>
      <c r="C14" s="93" t="s">
        <v>88</v>
      </c>
      <c r="D14" s="93"/>
      <c r="E14" s="92" t="s">
        <v>46</v>
      </c>
      <c r="F14" s="92" t="s">
        <v>4</v>
      </c>
      <c r="G14" s="93" t="s">
        <v>321</v>
      </c>
      <c r="H14" s="93"/>
    </row>
    <row r="15" spans="1:11" ht="41.25" customHeight="1" x14ac:dyDescent="0.35">
      <c r="A15" s="92" t="s">
        <v>47</v>
      </c>
      <c r="B15" s="92" t="s">
        <v>4</v>
      </c>
      <c r="C15" s="93" t="s">
        <v>320</v>
      </c>
      <c r="D15" s="93"/>
      <c r="E15" s="92" t="s">
        <v>48</v>
      </c>
      <c r="F15" s="92" t="s">
        <v>4</v>
      </c>
      <c r="G15" s="103">
        <v>46203</v>
      </c>
      <c r="H15" s="93"/>
    </row>
    <row r="16" spans="1:11" ht="41.25" hidden="1" customHeight="1" x14ac:dyDescent="0.35">
      <c r="A16" s="92" t="s">
        <v>49</v>
      </c>
      <c r="B16" s="92" t="s">
        <v>4</v>
      </c>
      <c r="C16" s="93"/>
      <c r="D16" s="93"/>
      <c r="E16" s="92" t="s">
        <v>50</v>
      </c>
      <c r="F16" s="92" t="s">
        <v>4</v>
      </c>
      <c r="G16" s="142"/>
      <c r="H16" s="93"/>
    </row>
    <row r="17" spans="1:8" ht="41.25" hidden="1" customHeight="1" x14ac:dyDescent="0.35">
      <c r="A17" s="92" t="s">
        <v>51</v>
      </c>
      <c r="B17" s="92" t="s">
        <v>4</v>
      </c>
      <c r="C17" s="93"/>
      <c r="D17" s="93"/>
      <c r="E17" s="92" t="s">
        <v>52</v>
      </c>
      <c r="F17" s="92" t="s">
        <v>4</v>
      </c>
      <c r="G17" s="93"/>
      <c r="H17" s="93"/>
    </row>
    <row r="18" spans="1:8" ht="41.25" customHeight="1" x14ac:dyDescent="0.35">
      <c r="A18" s="92" t="s">
        <v>53</v>
      </c>
      <c r="B18" s="92" t="s">
        <v>4</v>
      </c>
      <c r="C18" s="93" t="s">
        <v>322</v>
      </c>
      <c r="D18" s="93"/>
      <c r="E18" s="92" t="s">
        <v>96</v>
      </c>
      <c r="F18" s="92" t="s">
        <v>4</v>
      </c>
      <c r="G18" s="93">
        <v>5544.35</v>
      </c>
      <c r="H18" s="93"/>
    </row>
    <row r="19" spans="1:8" ht="41.25" hidden="1" customHeight="1" x14ac:dyDescent="0.35">
      <c r="A19" s="92" t="s">
        <v>54</v>
      </c>
      <c r="B19" s="92" t="s">
        <v>4</v>
      </c>
      <c r="C19" s="93"/>
      <c r="D19" s="93"/>
      <c r="E19" s="92" t="s">
        <v>252</v>
      </c>
      <c r="F19" s="92" t="s">
        <v>4</v>
      </c>
      <c r="G19" s="93">
        <v>5544.35</v>
      </c>
      <c r="H19" s="93"/>
    </row>
    <row r="20" spans="1:8" ht="41.25" hidden="1" customHeight="1" x14ac:dyDescent="0.35">
      <c r="A20" s="92" t="s">
        <v>94</v>
      </c>
      <c r="B20" s="92" t="s">
        <v>4</v>
      </c>
      <c r="C20" s="93"/>
      <c r="D20" s="93"/>
      <c r="E20" s="92" t="s">
        <v>95</v>
      </c>
      <c r="F20" s="92" t="s">
        <v>4</v>
      </c>
      <c r="G20" s="93"/>
      <c r="H20" s="93"/>
    </row>
    <row r="21" spans="1:8" ht="41.25" hidden="1" customHeight="1" x14ac:dyDescent="0.35">
      <c r="A21" s="92" t="s">
        <v>56</v>
      </c>
      <c r="B21" s="92" t="s">
        <v>4</v>
      </c>
      <c r="C21" s="93" t="s">
        <v>253</v>
      </c>
      <c r="D21" s="93"/>
      <c r="E21" s="92" t="s">
        <v>55</v>
      </c>
      <c r="F21" s="92" t="s">
        <v>4</v>
      </c>
      <c r="G21" s="93" t="s">
        <v>170</v>
      </c>
      <c r="H21" s="93"/>
    </row>
    <row r="22" spans="1:8" ht="41.25" customHeight="1" x14ac:dyDescent="0.35">
      <c r="A22" s="92" t="s">
        <v>171</v>
      </c>
      <c r="B22" s="92" t="s">
        <v>4</v>
      </c>
      <c r="C22" s="93" t="s">
        <v>326</v>
      </c>
      <c r="D22" s="93"/>
      <c r="E22" s="92" t="s">
        <v>172</v>
      </c>
      <c r="F22" s="92" t="s">
        <v>4</v>
      </c>
      <c r="G22" s="93" t="s">
        <v>325</v>
      </c>
      <c r="H22" s="93"/>
    </row>
    <row r="23" spans="1:8" ht="38.25" customHeight="1" x14ac:dyDescent="0.35">
      <c r="A23" s="92" t="s">
        <v>167</v>
      </c>
      <c r="B23" s="92" t="s">
        <v>4</v>
      </c>
      <c r="C23" s="102" t="s">
        <v>327</v>
      </c>
      <c r="D23" s="93"/>
      <c r="E23" s="93"/>
      <c r="F23" s="93"/>
      <c r="G23" s="93"/>
      <c r="H23" s="93"/>
    </row>
    <row r="24" spans="1:8" ht="126.75" customHeight="1" x14ac:dyDescent="0.35">
      <c r="A24" s="92" t="s">
        <v>25</v>
      </c>
      <c r="B24" s="92" t="s">
        <v>4</v>
      </c>
      <c r="C24" s="93" t="s">
        <v>328</v>
      </c>
      <c r="D24" s="93"/>
      <c r="E24" s="93"/>
      <c r="F24" s="93"/>
      <c r="G24" s="93"/>
      <c r="H24" s="93"/>
    </row>
    <row r="25" spans="1:8" ht="24" customHeight="1" x14ac:dyDescent="0.35">
      <c r="A25" s="113" t="s">
        <v>20</v>
      </c>
      <c r="B25" s="113"/>
      <c r="C25" s="113"/>
      <c r="D25" s="113"/>
      <c r="E25" s="113"/>
      <c r="F25" s="113"/>
      <c r="G25" s="113"/>
      <c r="H25" s="113"/>
    </row>
    <row r="26" spans="1:8" ht="43.5" customHeight="1" x14ac:dyDescent="0.35">
      <c r="A26" s="92" t="s">
        <v>26</v>
      </c>
      <c r="B26" s="92" t="s">
        <v>4</v>
      </c>
      <c r="C26" s="93" t="str">
        <f>IF(AND(G26="Upper"),"Developed","Developing")</f>
        <v>Developed</v>
      </c>
      <c r="D26" s="93"/>
      <c r="E26" s="92" t="s">
        <v>13</v>
      </c>
      <c r="F26" s="92" t="s">
        <v>4</v>
      </c>
      <c r="G26" s="93" t="s">
        <v>329</v>
      </c>
      <c r="H26" s="93"/>
    </row>
    <row r="27" spans="1:8" ht="43.5" customHeight="1" x14ac:dyDescent="0.35">
      <c r="A27" s="92" t="s">
        <v>14</v>
      </c>
      <c r="B27" s="92" t="s">
        <v>4</v>
      </c>
      <c r="C27" s="93" t="s">
        <v>330</v>
      </c>
      <c r="D27" s="93"/>
      <c r="E27" s="92" t="s">
        <v>157</v>
      </c>
      <c r="F27" s="92" t="s">
        <v>4</v>
      </c>
      <c r="G27" s="93" t="s">
        <v>331</v>
      </c>
      <c r="H27" s="93"/>
    </row>
    <row r="28" spans="1:8" ht="43.5" customHeight="1" x14ac:dyDescent="0.35">
      <c r="A28" s="92" t="s">
        <v>23</v>
      </c>
      <c r="B28" s="92" t="s">
        <v>4</v>
      </c>
      <c r="C28" s="93" t="s">
        <v>98</v>
      </c>
      <c r="D28" s="93"/>
      <c r="E28" s="92" t="s">
        <v>15</v>
      </c>
      <c r="F28" s="92" t="s">
        <v>4</v>
      </c>
      <c r="G28" s="93" t="s">
        <v>332</v>
      </c>
      <c r="H28" s="93"/>
    </row>
    <row r="29" spans="1:8" ht="43.5" hidden="1" customHeight="1" x14ac:dyDescent="0.35">
      <c r="A29" s="92" t="s">
        <v>109</v>
      </c>
      <c r="B29" s="92" t="s">
        <v>4</v>
      </c>
      <c r="C29" s="101" t="s">
        <v>110</v>
      </c>
      <c r="D29" s="101"/>
      <c r="E29" s="92" t="s">
        <v>111</v>
      </c>
      <c r="F29" s="92" t="s">
        <v>4</v>
      </c>
      <c r="G29" s="101" t="s">
        <v>112</v>
      </c>
      <c r="H29" s="101"/>
    </row>
    <row r="30" spans="1:8" ht="84" hidden="1" customHeight="1" x14ac:dyDescent="0.35">
      <c r="A30" s="92" t="s">
        <v>17</v>
      </c>
      <c r="B30" s="92" t="s">
        <v>4</v>
      </c>
      <c r="C30" s="101" t="s">
        <v>107</v>
      </c>
      <c r="D30" s="101"/>
      <c r="E30" s="92" t="s">
        <v>16</v>
      </c>
      <c r="F30" s="92" t="s">
        <v>4</v>
      </c>
      <c r="G30" s="101" t="s">
        <v>99</v>
      </c>
      <c r="H30" s="101"/>
    </row>
    <row r="31" spans="1:8" ht="20.5" x14ac:dyDescent="0.35">
      <c r="A31" s="92" t="s">
        <v>117</v>
      </c>
      <c r="B31" s="92" t="s">
        <v>4</v>
      </c>
      <c r="C31" s="93" t="s">
        <v>118</v>
      </c>
      <c r="D31" s="93"/>
      <c r="E31" s="92" t="s">
        <v>119</v>
      </c>
      <c r="F31" s="92" t="s">
        <v>4</v>
      </c>
      <c r="G31" s="93" t="s">
        <v>118</v>
      </c>
      <c r="H31" s="93"/>
    </row>
    <row r="32" spans="1:8" ht="21.75" customHeight="1" x14ac:dyDescent="0.35">
      <c r="A32" s="92" t="s">
        <v>120</v>
      </c>
      <c r="B32" s="92" t="s">
        <v>4</v>
      </c>
      <c r="C32" s="93" t="s">
        <v>118</v>
      </c>
      <c r="D32" s="93"/>
      <c r="E32" s="93"/>
      <c r="F32" s="93"/>
      <c r="G32" s="93"/>
      <c r="H32" s="93"/>
    </row>
    <row r="33" spans="1:15" ht="20.5" x14ac:dyDescent="0.35">
      <c r="A33" s="114" t="s">
        <v>37</v>
      </c>
      <c r="B33" s="114"/>
      <c r="C33" s="114"/>
      <c r="D33" s="114"/>
      <c r="E33" s="114"/>
      <c r="F33" s="114"/>
      <c r="G33" s="114"/>
      <c r="H33" s="114"/>
    </row>
    <row r="34" spans="1:15" ht="43.5" customHeight="1" x14ac:dyDescent="0.35">
      <c r="A34" s="92" t="s">
        <v>18</v>
      </c>
      <c r="B34" s="92"/>
      <c r="C34" s="93" t="s">
        <v>100</v>
      </c>
      <c r="D34" s="93"/>
      <c r="E34" s="92" t="s">
        <v>19</v>
      </c>
      <c r="F34" s="92" t="s">
        <v>4</v>
      </c>
      <c r="G34" s="93" t="s">
        <v>101</v>
      </c>
      <c r="H34" s="93"/>
    </row>
    <row r="35" spans="1:15" ht="43.5" customHeight="1" x14ac:dyDescent="0.35">
      <c r="A35" s="92" t="s">
        <v>22</v>
      </c>
      <c r="B35" s="92"/>
      <c r="C35" s="93" t="s">
        <v>101</v>
      </c>
      <c r="D35" s="93"/>
      <c r="E35" s="92" t="s">
        <v>32</v>
      </c>
      <c r="F35" s="92" t="s">
        <v>4</v>
      </c>
      <c r="G35" s="93" t="s">
        <v>101</v>
      </c>
      <c r="H35" s="93"/>
    </row>
    <row r="36" spans="1:15" ht="20.5" x14ac:dyDescent="0.35">
      <c r="A36" s="92" t="s">
        <v>31</v>
      </c>
      <c r="B36" s="92"/>
      <c r="C36" s="93" t="s">
        <v>102</v>
      </c>
      <c r="D36" s="93"/>
      <c r="E36" s="92" t="s">
        <v>21</v>
      </c>
      <c r="F36" s="92" t="s">
        <v>4</v>
      </c>
      <c r="G36" s="93" t="s">
        <v>103</v>
      </c>
      <c r="H36" s="93"/>
    </row>
    <row r="37" spans="1:15" ht="20.5" x14ac:dyDescent="0.35">
      <c r="A37" s="113" t="s">
        <v>0</v>
      </c>
      <c r="B37" s="113"/>
      <c r="C37" s="113"/>
      <c r="D37" s="113"/>
      <c r="E37" s="113"/>
      <c r="F37" s="113"/>
      <c r="G37" s="113"/>
      <c r="H37" s="113"/>
    </row>
    <row r="38" spans="1:15" ht="20.5" x14ac:dyDescent="0.35">
      <c r="A38" s="100" t="s">
        <v>0</v>
      </c>
      <c r="B38" s="100"/>
      <c r="C38" s="100" t="s">
        <v>237</v>
      </c>
      <c r="D38" s="100"/>
      <c r="E38" s="100"/>
      <c r="F38" s="100" t="s">
        <v>7</v>
      </c>
      <c r="G38" s="100"/>
      <c r="H38" s="100"/>
      <c r="J38" s="98" t="s">
        <v>1</v>
      </c>
      <c r="K38" s="99"/>
      <c r="L38" s="38" t="s">
        <v>6</v>
      </c>
      <c r="M38" s="98" t="s">
        <v>2</v>
      </c>
      <c r="N38" s="99"/>
      <c r="O38" s="38" t="s">
        <v>3</v>
      </c>
    </row>
    <row r="39" spans="1:15" ht="20.5" x14ac:dyDescent="0.35">
      <c r="A39" s="97" t="s">
        <v>2</v>
      </c>
      <c r="B39" s="97"/>
      <c r="C39" s="94" t="s">
        <v>154</v>
      </c>
      <c r="D39" s="94"/>
      <c r="E39" s="94"/>
      <c r="F39" s="94" t="s">
        <v>333</v>
      </c>
      <c r="G39" s="94"/>
      <c r="H39" s="94"/>
    </row>
    <row r="40" spans="1:15" ht="20.5" x14ac:dyDescent="0.35">
      <c r="A40" s="97" t="s">
        <v>3</v>
      </c>
      <c r="B40" s="97"/>
      <c r="C40" s="94" t="s">
        <v>154</v>
      </c>
      <c r="D40" s="94"/>
      <c r="E40" s="94"/>
      <c r="F40" s="94" t="s">
        <v>334</v>
      </c>
      <c r="G40" s="94"/>
      <c r="H40" s="94"/>
    </row>
    <row r="41" spans="1:15" ht="20.5" x14ac:dyDescent="0.35">
      <c r="A41" s="97" t="s">
        <v>1</v>
      </c>
      <c r="B41" s="97"/>
      <c r="C41" s="94" t="s">
        <v>154</v>
      </c>
      <c r="D41" s="94"/>
      <c r="E41" s="94"/>
      <c r="F41" s="94" t="s">
        <v>325</v>
      </c>
      <c r="G41" s="94"/>
      <c r="H41" s="94"/>
    </row>
    <row r="42" spans="1:15" ht="20.5" x14ac:dyDescent="0.35">
      <c r="A42" s="97" t="s">
        <v>6</v>
      </c>
      <c r="B42" s="97"/>
      <c r="C42" s="94" t="s">
        <v>154</v>
      </c>
      <c r="D42" s="94"/>
      <c r="E42" s="94"/>
      <c r="F42" s="94" t="s">
        <v>335</v>
      </c>
      <c r="G42" s="94"/>
      <c r="H42" s="94"/>
    </row>
    <row r="43" spans="1:15" ht="51" customHeight="1" x14ac:dyDescent="0.35">
      <c r="A43" s="92" t="s">
        <v>238</v>
      </c>
      <c r="B43" s="92"/>
      <c r="C43" s="93" t="s">
        <v>98</v>
      </c>
      <c r="D43" s="93"/>
      <c r="E43" s="93"/>
      <c r="F43" s="93"/>
      <c r="G43" s="93"/>
      <c r="H43" s="93"/>
    </row>
    <row r="44" spans="1:15" ht="20.5" x14ac:dyDescent="0.35">
      <c r="A44" s="113" t="s">
        <v>57</v>
      </c>
      <c r="B44" s="113"/>
      <c r="C44" s="113"/>
      <c r="D44" s="113"/>
      <c r="E44" s="113"/>
      <c r="F44" s="113"/>
      <c r="G44" s="113"/>
      <c r="H44" s="113"/>
    </row>
    <row r="45" spans="1:15" ht="21" customHeight="1" x14ac:dyDescent="0.35">
      <c r="A45" s="100" t="s">
        <v>58</v>
      </c>
      <c r="B45" s="100"/>
      <c r="C45" s="38" t="s">
        <v>59</v>
      </c>
      <c r="D45" s="100" t="s">
        <v>155</v>
      </c>
      <c r="E45" s="100"/>
      <c r="F45" s="100"/>
      <c r="G45" s="100" t="s">
        <v>60</v>
      </c>
      <c r="H45" s="100"/>
    </row>
    <row r="46" spans="1:15" ht="49.5" customHeight="1" x14ac:dyDescent="0.35">
      <c r="A46" s="154" t="s">
        <v>324</v>
      </c>
      <c r="B46" s="154"/>
      <c r="C46" s="35" t="s">
        <v>89</v>
      </c>
      <c r="D46" s="93" t="s">
        <v>323</v>
      </c>
      <c r="E46" s="93"/>
      <c r="F46" s="93"/>
      <c r="G46" s="93" t="s">
        <v>323</v>
      </c>
      <c r="H46" s="93"/>
    </row>
    <row r="47" spans="1:15" ht="20.5" x14ac:dyDescent="0.35">
      <c r="A47" s="113" t="s">
        <v>61</v>
      </c>
      <c r="B47" s="113"/>
      <c r="C47" s="113"/>
      <c r="D47" s="113"/>
      <c r="E47" s="113"/>
      <c r="F47" s="113"/>
      <c r="G47" s="113"/>
      <c r="H47" s="113"/>
    </row>
    <row r="48" spans="1:15" ht="42.75" customHeight="1" x14ac:dyDescent="0.35">
      <c r="A48" s="92" t="s">
        <v>62</v>
      </c>
      <c r="B48" s="92" t="s">
        <v>4</v>
      </c>
      <c r="C48" s="93" t="s">
        <v>98</v>
      </c>
      <c r="D48" s="93"/>
      <c r="E48" s="93"/>
      <c r="F48" s="93"/>
      <c r="G48" s="93"/>
      <c r="H48" s="93"/>
    </row>
    <row r="49" spans="1:10" ht="44.25" customHeight="1" x14ac:dyDescent="0.35">
      <c r="A49" s="92" t="s">
        <v>63</v>
      </c>
      <c r="B49" s="92" t="s">
        <v>4</v>
      </c>
      <c r="C49" s="93" t="s">
        <v>154</v>
      </c>
      <c r="D49" s="93"/>
      <c r="E49" s="93"/>
      <c r="F49" s="93"/>
      <c r="G49" s="53" t="s">
        <v>239</v>
      </c>
      <c r="H49" s="37" t="s">
        <v>154</v>
      </c>
    </row>
    <row r="50" spans="1:10" ht="44.25" customHeight="1" x14ac:dyDescent="0.35">
      <c r="A50" s="92" t="s">
        <v>64</v>
      </c>
      <c r="B50" s="92" t="s">
        <v>4</v>
      </c>
      <c r="C50" s="93" t="str">
        <f>C49</f>
        <v>NA</v>
      </c>
      <c r="D50" s="93"/>
      <c r="E50" s="93"/>
      <c r="F50" s="93"/>
      <c r="G50" s="53" t="s">
        <v>239</v>
      </c>
      <c r="H50" s="37" t="s">
        <v>154</v>
      </c>
    </row>
    <row r="51" spans="1:10" ht="44.25" customHeight="1" x14ac:dyDescent="0.35">
      <c r="A51" s="92" t="s">
        <v>254</v>
      </c>
      <c r="B51" s="92"/>
      <c r="C51" s="93" t="s">
        <v>336</v>
      </c>
      <c r="D51" s="93"/>
      <c r="E51" s="93"/>
      <c r="F51" s="93"/>
      <c r="G51" s="53" t="s">
        <v>239</v>
      </c>
      <c r="H51" s="85">
        <v>45595</v>
      </c>
    </row>
    <row r="52" spans="1:10" ht="166.5" customHeight="1" x14ac:dyDescent="0.35">
      <c r="A52" s="92"/>
      <c r="B52" s="92"/>
      <c r="C52" s="93" t="s">
        <v>342</v>
      </c>
      <c r="D52" s="93"/>
      <c r="E52" s="93"/>
      <c r="F52" s="93"/>
      <c r="G52" s="53" t="s">
        <v>255</v>
      </c>
      <c r="H52" s="85">
        <v>45959</v>
      </c>
    </row>
    <row r="53" spans="1:10" ht="102" customHeight="1" x14ac:dyDescent="0.35">
      <c r="A53" s="92" t="s">
        <v>65</v>
      </c>
      <c r="B53" s="92" t="s">
        <v>4</v>
      </c>
      <c r="C53" s="93" t="s">
        <v>338</v>
      </c>
      <c r="D53" s="93"/>
      <c r="E53" s="93"/>
      <c r="F53" s="93"/>
      <c r="G53" s="53" t="s">
        <v>240</v>
      </c>
      <c r="H53" s="85">
        <v>44817</v>
      </c>
    </row>
    <row r="54" spans="1:10" ht="45" hidden="1" customHeight="1" x14ac:dyDescent="0.35">
      <c r="A54" s="92" t="s">
        <v>67</v>
      </c>
      <c r="B54" s="92" t="s">
        <v>4</v>
      </c>
      <c r="C54" s="93"/>
      <c r="D54" s="93"/>
      <c r="E54" s="93"/>
      <c r="F54" s="93"/>
      <c r="G54" s="53" t="s">
        <v>240</v>
      </c>
      <c r="H54" s="81"/>
      <c r="I54" s="1" t="str">
        <f>CONCATENATE((IF(OR(A46="",A46="NA"),"",A46)),"= ",(IF(OR(D46="",D46="NA"),"",D46)),".")</f>
        <v>A &amp; B Wing= 3B + G + 3P + Stilt Podium + 1st to 29th Floor.</v>
      </c>
    </row>
    <row r="55" spans="1:10" ht="46.5" customHeight="1" x14ac:dyDescent="0.35">
      <c r="A55" s="92" t="s">
        <v>66</v>
      </c>
      <c r="B55" s="92" t="s">
        <v>4</v>
      </c>
      <c r="C55" s="93" t="s">
        <v>337</v>
      </c>
      <c r="D55" s="93"/>
      <c r="E55" s="93"/>
      <c r="F55" s="93"/>
      <c r="G55" s="53" t="s">
        <v>240</v>
      </c>
      <c r="H55" s="85">
        <v>43093</v>
      </c>
    </row>
    <row r="56" spans="1:10" ht="45" hidden="1" customHeight="1" x14ac:dyDescent="0.35">
      <c r="A56" s="92" t="s">
        <v>68</v>
      </c>
      <c r="B56" s="92" t="s">
        <v>4</v>
      </c>
      <c r="C56" s="93"/>
      <c r="D56" s="93"/>
      <c r="E56" s="93"/>
      <c r="F56" s="93"/>
      <c r="G56" s="53" t="s">
        <v>240</v>
      </c>
      <c r="H56" s="37"/>
    </row>
    <row r="57" spans="1:10" ht="21" thickBot="1" x14ac:dyDescent="0.4">
      <c r="A57" s="113" t="s">
        <v>69</v>
      </c>
      <c r="B57" s="113"/>
      <c r="C57" s="113"/>
      <c r="D57" s="113"/>
      <c r="E57" s="113"/>
      <c r="F57" s="113"/>
      <c r="G57" s="113"/>
      <c r="H57" s="113"/>
    </row>
    <row r="58" spans="1:10" ht="20.25" customHeight="1" x14ac:dyDescent="0.45">
      <c r="A58" s="161" t="str">
        <f>CONCATENATE((IF(OR(A46="",A46 ="NA"),"",A46))," = ",(IF(OR(D46="",D46="NA"),"",D46)),".")</f>
        <v>A &amp; B Wing = 3B + G + 3P + Stilt Podium + 1st to 29th Floor.</v>
      </c>
      <c r="B58" s="161"/>
      <c r="C58" s="161"/>
      <c r="D58" s="84" t="s">
        <v>121</v>
      </c>
      <c r="E58" s="160" t="s">
        <v>105</v>
      </c>
      <c r="F58" s="160"/>
      <c r="G58" s="84" t="s">
        <v>122</v>
      </c>
      <c r="H58" s="84" t="s">
        <v>123</v>
      </c>
      <c r="I58" s="14" t="str">
        <f ca="1">(IF(E61&gt;99%,"All work completed. Please provide OC.",IF(E61&gt;89.8%,"Plinth, RCC, Brick, Plaster, Flooring, Wooden, Plumbing, Electrification, etc., work Completed. Finishing work is in process.",IF(E61&lt;94%,(IF(C61=0,"Work not yet Started.",IF(D61=25%,"Piling work in process",IF(D61=50%,"Excavation work in process",IF(D61=100%,"Excavation work Completed. ","0")))&amp;(IF(C62=0%,"",IF(C62=J63,"Footing work is process",IF(C62=J64,"Footing work Completed",IF(C62=J65,"1st Basement Completed",IF(C62=J66,"1st &amp; 2nd Basement Completed",IF(C62=J67,"1st to 3rd Basement Completed",IF(C62=J68,"1st to 4th Basement Completed",IF(C62=J69,"Plinth work is process",IF(C62=J70,"Plinth work completed","0")))))))))))&amp;(IF(C63=(E59+G59+H59),", RCC Slab",IF(C63&gt;0,", RCC upto "&amp;C63&amp;" Slab",""))&amp;(IF(C64=H59,", Brickwork",IF(C64&gt;0,", Brickwork upto "&amp;C64&amp;" Floor",""))&amp;(IF(C65=H59,", Internal Plaster",IF(C65&gt;0,", Internal Plaster upto "&amp;C65&amp;" Floor",""))&amp;(IF(C66=H59,", External Plaster",IF(C66&gt;0,", External Plaster upto "&amp;C66&amp;" Floor",""))&amp;(IF(C67=H59,", External Plumbing, Elevation and Waterproofing",IF(C67&gt;0,", External Plumbing, Elevation and Waterproofing upto "&amp;C67&amp;" Floor",""))&amp;(IF(C68=H59,", Flooring &amp; Fitting",IF(C68&gt;0,", Flooring &amp; Fitting upto "&amp;C68&amp;" Floor",""))&amp;(IF(C69=H59,", Wooden Work",IF(C69&gt;0,", Wooden Work upto "&amp;C69&amp;" Floor",""))&amp;(IF(C70=H59,", Electrical &amp; Sanitary fittings",IF(C70&gt;0,", Electrical &amp; Sanitary fittings upto "&amp;C70&amp;" Floor",""))&amp;(IF(C71&gt;0,", Finishing upto "&amp;C71&amp;" Floor","")&amp;(IF(C63&gt;0.5," Completed",""))))))))))))))))</f>
        <v>Excavation work Completed. Plinth work completed, RCC upto 27 Slab, Brickwork upto 25 Floor, Internal Plaster upto 24 Floor, External Plaster upto 24 Floor, External Plumbing, Elevation and Waterproofing upto 22 Floor, Flooring &amp; Fitting upto 17 Floor, Wooden Work upto 13 Floor Completed</v>
      </c>
      <c r="J58" s="16"/>
    </row>
    <row r="59" spans="1:10" ht="20.5" x14ac:dyDescent="0.45">
      <c r="A59" s="161"/>
      <c r="B59" s="161"/>
      <c r="C59" s="161"/>
      <c r="D59" s="84">
        <f>IF(AND(ISNUMBER(SEARCH("1B",A58))),1,IF(AND(ISNUMBER(SEARCH("2B",A58))),2,IF(AND(ISNUMBER(SEARCH("3B",A58))),3,IF(AND(ISNUMBER(SEARCH("4B",A58))),4,IF(ISNUMBER(SEARCH("5B",A58)),5,0)))))</f>
        <v>3</v>
      </c>
      <c r="E59" s="160">
        <v>1</v>
      </c>
      <c r="F59" s="160"/>
      <c r="G59" s="84">
        <v>4</v>
      </c>
      <c r="H59" s="84">
        <f ca="1">--TRIM(RIGHT(SUBSTITUTE(LEFT(A58,_xlfn.AGGREGATE(16,6,FIND({0,1,2,3,4,5,6,7,8,9},A58,ROW(INDIRECT("1:"&amp;LEN(A58)))),1))," ",REPT(" ",LEN(A58))),LEN(A58)))</f>
        <v>29</v>
      </c>
      <c r="I59" s="15" t="s">
        <v>127</v>
      </c>
      <c r="J59" s="16"/>
    </row>
    <row r="60" spans="1:10" ht="20.25" customHeight="1" x14ac:dyDescent="0.45">
      <c r="A60" s="159" t="s">
        <v>125</v>
      </c>
      <c r="B60" s="159"/>
      <c r="C60" s="83" t="s">
        <v>139</v>
      </c>
      <c r="D60" s="83" t="s">
        <v>140</v>
      </c>
      <c r="E60" s="159" t="s">
        <v>126</v>
      </c>
      <c r="F60" s="159"/>
      <c r="G60" s="26" t="s">
        <v>124</v>
      </c>
      <c r="H60" s="26"/>
      <c r="I60" s="18" t="s">
        <v>141</v>
      </c>
      <c r="J60" s="17">
        <f ca="1">H59*25%</f>
        <v>7.25</v>
      </c>
    </row>
    <row r="61" spans="1:10" ht="20.25" customHeight="1" x14ac:dyDescent="0.45">
      <c r="A61" s="105" t="s">
        <v>142</v>
      </c>
      <c r="B61" s="105"/>
      <c r="C61" s="84">
        <f ca="1">J62</f>
        <v>29</v>
      </c>
      <c r="D61" s="82">
        <f ca="1">((100/H59)*C61)/100</f>
        <v>1</v>
      </c>
      <c r="E61" s="105">
        <f ca="1">(((C61/H59*10)+(C62/H59*15)+(25/(E59+G59+H59)*C63)+(5/(H59)*C64)+(2.5/(H59)*C65)+(2.5/(H59)*C66)+(5/H59*C67)+(10/H59*C68)+(2.5/H59*C69)+(2.5/H59*C70)+(10/H59*C71)+(10/H59*C72))/100)</f>
        <v>0.64077079107505086</v>
      </c>
      <c r="F61" s="105"/>
      <c r="G61" s="105" t="str">
        <f ca="1">I58</f>
        <v>Excavation work Completed. Plinth work completed, RCC upto 27 Slab, Brickwork upto 25 Floor, Internal Plaster upto 24 Floor, External Plaster upto 24 Floor, External Plumbing, Elevation and Waterproofing upto 22 Floor, Flooring &amp; Fitting upto 17 Floor, Wooden Work upto 13 Floor Completed</v>
      </c>
      <c r="H61" s="105"/>
      <c r="I61" s="18" t="s">
        <v>128</v>
      </c>
      <c r="J61" s="22">
        <f ca="1">H59*50%</f>
        <v>14.5</v>
      </c>
    </row>
    <row r="62" spans="1:10" ht="20.5" x14ac:dyDescent="0.45">
      <c r="A62" s="105" t="s">
        <v>106</v>
      </c>
      <c r="B62" s="105"/>
      <c r="C62" s="86">
        <f ca="1">J70</f>
        <v>28.999999999999996</v>
      </c>
      <c r="D62" s="82">
        <f ca="1">((100/H59)*C62)/100</f>
        <v>0.99999999999999989</v>
      </c>
      <c r="E62" s="105"/>
      <c r="F62" s="105"/>
      <c r="G62" s="105"/>
      <c r="H62" s="105"/>
      <c r="I62" s="18" t="s">
        <v>129</v>
      </c>
      <c r="J62" s="22">
        <f ca="1">H59</f>
        <v>29</v>
      </c>
    </row>
    <row r="63" spans="1:10" ht="21" customHeight="1" x14ac:dyDescent="0.5">
      <c r="A63" s="105" t="s">
        <v>143</v>
      </c>
      <c r="B63" s="105"/>
      <c r="C63" s="84">
        <v>27</v>
      </c>
      <c r="D63" s="82">
        <f ca="1">((100/(E59+G59+H59))*C63)/100</f>
        <v>0.79411764705882359</v>
      </c>
      <c r="E63" s="105"/>
      <c r="F63" s="105"/>
      <c r="G63" s="105"/>
      <c r="H63" s="105"/>
      <c r="I63" s="18" t="s">
        <v>130</v>
      </c>
      <c r="J63" s="23">
        <f ca="1">(IF(D59&gt;1,(H59/(D59+2)),H59*0.2))</f>
        <v>5.8</v>
      </c>
    </row>
    <row r="64" spans="1:10" ht="21" customHeight="1" x14ac:dyDescent="0.5">
      <c r="A64" s="105" t="s">
        <v>144</v>
      </c>
      <c r="B64" s="105"/>
      <c r="C64" s="84">
        <v>25</v>
      </c>
      <c r="D64" s="82">
        <f ca="1">((100/H59)*C64)/100</f>
        <v>0.86206896551724133</v>
      </c>
      <c r="E64" s="105"/>
      <c r="F64" s="105"/>
      <c r="G64" s="105"/>
      <c r="H64" s="105"/>
      <c r="I64" s="18" t="s">
        <v>131</v>
      </c>
      <c r="J64" s="23">
        <f ca="1">(IF(D59&gt;1,(H59/(D59+2)+J63),H59*0.2+J63))</f>
        <v>11.6</v>
      </c>
    </row>
    <row r="65" spans="1:11" ht="21" customHeight="1" x14ac:dyDescent="0.5">
      <c r="A65" s="105" t="s">
        <v>145</v>
      </c>
      <c r="B65" s="105"/>
      <c r="C65" s="84">
        <v>24</v>
      </c>
      <c r="D65" s="82">
        <f ca="1">((100/H59)*C65)/100</f>
        <v>0.82758620689655171</v>
      </c>
      <c r="E65" s="105"/>
      <c r="F65" s="105"/>
      <c r="G65" s="105"/>
      <c r="H65" s="105"/>
      <c r="I65" s="18" t="s">
        <v>146</v>
      </c>
      <c r="J65" s="23">
        <f ca="1">(IF(D59&gt;1,(H59/(D59+2)+J64),0))</f>
        <v>17.399999999999999</v>
      </c>
    </row>
    <row r="66" spans="1:11" ht="21" customHeight="1" x14ac:dyDescent="0.5">
      <c r="A66" s="105" t="s">
        <v>178</v>
      </c>
      <c r="B66" s="105"/>
      <c r="C66" s="84">
        <v>24</v>
      </c>
      <c r="D66" s="82">
        <f ca="1">((100/H59)*C66)/100</f>
        <v>0.82758620689655171</v>
      </c>
      <c r="E66" s="105"/>
      <c r="F66" s="105"/>
      <c r="G66" s="105"/>
      <c r="H66" s="105"/>
      <c r="I66" s="18" t="s">
        <v>147</v>
      </c>
      <c r="J66" s="23">
        <f ca="1">(IF(D59&gt;2,(H59/(D59+2)+J65),0))</f>
        <v>23.2</v>
      </c>
    </row>
    <row r="67" spans="1:11" ht="63.75" customHeight="1" x14ac:dyDescent="0.5">
      <c r="A67" s="105" t="s">
        <v>175</v>
      </c>
      <c r="B67" s="105"/>
      <c r="C67" s="84">
        <v>22</v>
      </c>
      <c r="D67" s="82">
        <f ca="1">((100/(H59))*C67)/100</f>
        <v>0.75862068965517238</v>
      </c>
      <c r="E67" s="105"/>
      <c r="F67" s="105"/>
      <c r="G67" s="105"/>
      <c r="H67" s="105"/>
      <c r="I67" s="18" t="s">
        <v>149</v>
      </c>
      <c r="J67" s="24">
        <f>(IF(D59&gt;3,(H59/(D59+2)+J66),0))</f>
        <v>0</v>
      </c>
    </row>
    <row r="68" spans="1:11" ht="21" customHeight="1" x14ac:dyDescent="0.5">
      <c r="A68" s="105" t="s">
        <v>148</v>
      </c>
      <c r="B68" s="105"/>
      <c r="C68" s="84">
        <v>17</v>
      </c>
      <c r="D68" s="82">
        <f ca="1">((100/(H59))*C68)/100</f>
        <v>0.58620689655172409</v>
      </c>
      <c r="E68" s="105"/>
      <c r="F68" s="105"/>
      <c r="G68" s="105"/>
      <c r="H68" s="105"/>
      <c r="I68" s="18" t="s">
        <v>150</v>
      </c>
      <c r="J68" s="23">
        <f>(IF(D59&gt;4,(H59/(D59+2)+J67),0))</f>
        <v>0</v>
      </c>
    </row>
    <row r="69" spans="1:11" ht="21" customHeight="1" x14ac:dyDescent="0.5">
      <c r="A69" s="105" t="s">
        <v>177</v>
      </c>
      <c r="B69" s="105"/>
      <c r="C69" s="84">
        <v>13</v>
      </c>
      <c r="D69" s="82">
        <f ca="1">((100/H59)*C69)/100</f>
        <v>0.44827586206896547</v>
      </c>
      <c r="E69" s="105"/>
      <c r="F69" s="105"/>
      <c r="G69" s="105"/>
      <c r="H69" s="105"/>
      <c r="I69" s="18" t="s">
        <v>132</v>
      </c>
      <c r="J69" s="23">
        <f>(IF(D59=1,(H59/(D59+3)+J64),IF(D59=0,(H59*0.3+J64),IF(D59&gt;1,0))))</f>
        <v>0</v>
      </c>
    </row>
    <row r="70" spans="1:11" ht="21.75" customHeight="1" thickBot="1" x14ac:dyDescent="0.55000000000000004">
      <c r="A70" s="105" t="s">
        <v>176</v>
      </c>
      <c r="B70" s="105"/>
      <c r="C70" s="84">
        <v>0</v>
      </c>
      <c r="D70" s="82">
        <f ca="1">((100/H59)*C70)/100</f>
        <v>0</v>
      </c>
      <c r="E70" s="105"/>
      <c r="F70" s="105"/>
      <c r="G70" s="105"/>
      <c r="H70" s="105"/>
      <c r="I70" s="20" t="s">
        <v>133</v>
      </c>
      <c r="J70" s="25">
        <f ca="1">(IF(D59&gt;1.5,(H59/(D59+2)+J64+MAX(0,J65-J64)+MAX(0,J66-J65)+MAX(0,J67-J66)+MAX(0,J68-J67)+MAX(0,J69-J68)),IF(D59=1,(H59/(D59+3)+J69),IF(D59=0,H59*0.3+J69))))</f>
        <v>28.999999999999996</v>
      </c>
    </row>
    <row r="71" spans="1:11" ht="20.25" customHeight="1" x14ac:dyDescent="0.35">
      <c r="A71" s="105" t="s">
        <v>151</v>
      </c>
      <c r="B71" s="105"/>
      <c r="C71" s="84">
        <v>0</v>
      </c>
      <c r="D71" s="82">
        <f ca="1">((100/(H59))*C71)/100</f>
        <v>0</v>
      </c>
      <c r="E71" s="105"/>
      <c r="F71" s="105"/>
      <c r="G71" s="105"/>
      <c r="H71" s="105"/>
    </row>
    <row r="72" spans="1:11" ht="20.5" x14ac:dyDescent="0.35">
      <c r="A72" s="105" t="s">
        <v>152</v>
      </c>
      <c r="B72" s="105"/>
      <c r="C72" s="84">
        <v>0</v>
      </c>
      <c r="D72" s="82">
        <f ca="1">((100/(H59))*C72)/100</f>
        <v>0</v>
      </c>
      <c r="E72" s="105"/>
      <c r="F72" s="105"/>
      <c r="G72" s="105"/>
      <c r="H72" s="105"/>
    </row>
    <row r="73" spans="1:11" ht="36.75" customHeight="1" x14ac:dyDescent="0.45">
      <c r="A73" s="155" t="s">
        <v>134</v>
      </c>
      <c r="B73" s="156"/>
      <c r="C73" s="156"/>
      <c r="D73" s="156"/>
      <c r="E73" s="156"/>
      <c r="F73" s="156"/>
      <c r="G73" s="157">
        <f ca="1">AVERAGE(E61,E61)</f>
        <v>0.64077079107505086</v>
      </c>
      <c r="H73" s="158"/>
      <c r="I73" s="18"/>
      <c r="J73" s="19"/>
      <c r="K73" s="19"/>
    </row>
    <row r="74" spans="1:11" ht="20.5" x14ac:dyDescent="0.35">
      <c r="A74" s="109" t="s">
        <v>73</v>
      </c>
      <c r="B74" s="110"/>
      <c r="C74" s="110"/>
      <c r="D74" s="110"/>
      <c r="E74" s="110"/>
      <c r="F74" s="110"/>
      <c r="G74" s="110"/>
      <c r="H74" s="111"/>
    </row>
    <row r="75" spans="1:11" ht="54.75" customHeight="1" x14ac:dyDescent="0.35">
      <c r="A75" s="87" t="s">
        <v>74</v>
      </c>
      <c r="B75" s="89"/>
      <c r="C75" s="150" t="s">
        <v>113</v>
      </c>
      <c r="D75" s="151"/>
      <c r="E75" s="87" t="s">
        <v>153</v>
      </c>
      <c r="F75" s="89" t="s">
        <v>4</v>
      </c>
      <c r="G75" s="112" t="s">
        <v>166</v>
      </c>
      <c r="H75" s="112"/>
    </row>
    <row r="76" spans="1:11" ht="44.25" customHeight="1" x14ac:dyDescent="0.35">
      <c r="A76" s="87" t="s">
        <v>163</v>
      </c>
      <c r="B76" s="89"/>
      <c r="C76" s="150" t="s">
        <v>340</v>
      </c>
      <c r="D76" s="151"/>
      <c r="E76" s="87" t="s">
        <v>164</v>
      </c>
      <c r="F76" s="89" t="s">
        <v>4</v>
      </c>
      <c r="G76" s="93" t="s">
        <v>154</v>
      </c>
      <c r="H76" s="93"/>
    </row>
    <row r="77" spans="1:11" ht="20.5" x14ac:dyDescent="0.35">
      <c r="A77" s="87" t="s">
        <v>75</v>
      </c>
      <c r="B77" s="89"/>
      <c r="C77" s="119">
        <v>1200000</v>
      </c>
      <c r="D77" s="118"/>
      <c r="E77" s="87" t="s">
        <v>104</v>
      </c>
      <c r="F77" s="89" t="s">
        <v>4</v>
      </c>
      <c r="G77" s="150" t="s">
        <v>114</v>
      </c>
      <c r="H77" s="151"/>
    </row>
    <row r="78" spans="1:11" ht="20.5" hidden="1" x14ac:dyDescent="0.35">
      <c r="A78" s="109" t="s">
        <v>72</v>
      </c>
      <c r="B78" s="110"/>
      <c r="C78" s="110"/>
      <c r="D78" s="110"/>
      <c r="E78" s="110"/>
      <c r="F78" s="110"/>
      <c r="G78" s="110"/>
      <c r="H78" s="111"/>
    </row>
    <row r="79" spans="1:11" ht="20.25" hidden="1" customHeight="1" x14ac:dyDescent="0.35">
      <c r="A79" s="87" t="s">
        <v>8</v>
      </c>
      <c r="B79" s="88"/>
      <c r="C79" s="88"/>
      <c r="D79" s="88"/>
      <c r="E79" s="88"/>
      <c r="F79" s="89"/>
      <c r="G79" s="145"/>
      <c r="H79" s="146"/>
    </row>
    <row r="80" spans="1:11" ht="20.25" hidden="1" customHeight="1" x14ac:dyDescent="0.35">
      <c r="A80" s="87" t="s">
        <v>28</v>
      </c>
      <c r="B80" s="88"/>
      <c r="C80" s="88"/>
      <c r="D80" s="88"/>
      <c r="E80" s="88"/>
      <c r="F80" s="89" t="s">
        <v>4</v>
      </c>
      <c r="G80" s="141"/>
      <c r="H80" s="141"/>
    </row>
    <row r="81" spans="1:150 16226:16383" ht="20.25" hidden="1" customHeight="1" x14ac:dyDescent="0.35">
      <c r="A81" s="87" t="s">
        <v>115</v>
      </c>
      <c r="B81" s="88"/>
      <c r="C81" s="88"/>
      <c r="D81" s="88"/>
      <c r="E81" s="88"/>
      <c r="F81" s="89" t="s">
        <v>4</v>
      </c>
      <c r="G81" s="141">
        <f>G79*0.8</f>
        <v>0</v>
      </c>
      <c r="H81" s="141"/>
    </row>
    <row r="82" spans="1:150 16226:16383" ht="20.5" hidden="1" x14ac:dyDescent="0.35">
      <c r="A82" s="123" t="s">
        <v>256</v>
      </c>
      <c r="B82" s="124"/>
      <c r="C82" s="124"/>
      <c r="D82" s="124"/>
      <c r="E82" s="124"/>
      <c r="F82" s="124"/>
      <c r="G82" s="124"/>
      <c r="H82" s="125"/>
    </row>
    <row r="83" spans="1:150 16226:16383" s="2" customFormat="1" ht="20.5" hidden="1" x14ac:dyDescent="0.35">
      <c r="A83" s="107" t="s">
        <v>160</v>
      </c>
      <c r="B83" s="108"/>
      <c r="C83" s="107" t="s">
        <v>161</v>
      </c>
      <c r="D83" s="108"/>
      <c r="E83" s="107" t="s">
        <v>159</v>
      </c>
      <c r="F83" s="108"/>
      <c r="G83" s="107" t="s">
        <v>173</v>
      </c>
      <c r="H83" s="108"/>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row>
    <row r="84" spans="1:150 16226:16383" s="2" customFormat="1" ht="20.5" hidden="1" x14ac:dyDescent="0.35">
      <c r="A84" s="90"/>
      <c r="B84" s="91"/>
      <c r="C84" s="90"/>
      <c r="D84" s="91"/>
      <c r="E84" s="90"/>
      <c r="F84" s="91"/>
      <c r="G84" s="90"/>
      <c r="H84" s="9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row>
    <row r="85" spans="1:150 16226:16383" s="2" customFormat="1" ht="20.5" hidden="1" x14ac:dyDescent="0.35">
      <c r="A85" s="90"/>
      <c r="B85" s="91"/>
      <c r="C85" s="90"/>
      <c r="D85" s="91"/>
      <c r="E85" s="90"/>
      <c r="F85" s="91"/>
      <c r="G85" s="90"/>
      <c r="H85" s="9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row>
    <row r="86" spans="1:150 16226:16383" s="2" customFormat="1" ht="20.5" hidden="1" x14ac:dyDescent="0.35">
      <c r="A86" s="107" t="s">
        <v>162</v>
      </c>
      <c r="B86" s="108"/>
      <c r="C86" s="107" t="s">
        <v>97</v>
      </c>
      <c r="D86" s="108"/>
      <c r="E86" s="107">
        <f>SUM(F84:F85)</f>
        <v>0</v>
      </c>
      <c r="F86" s="108"/>
      <c r="G86" s="107">
        <f>SUM(H84:H85)</f>
        <v>0</v>
      </c>
      <c r="H86" s="108">
        <f>SUM(H84:H85)</f>
        <v>0</v>
      </c>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50 16226:16383" ht="20.5" hidden="1" x14ac:dyDescent="0.35">
      <c r="A87" s="123" t="s">
        <v>241</v>
      </c>
      <c r="B87" s="124"/>
      <c r="C87" s="124"/>
      <c r="D87" s="124"/>
      <c r="E87" s="124"/>
      <c r="F87" s="124"/>
      <c r="G87" s="124"/>
      <c r="H87" s="125"/>
    </row>
    <row r="88" spans="1:150 16226:16383" s="2" customFormat="1" ht="20.5" hidden="1" x14ac:dyDescent="0.35">
      <c r="A88" s="107" t="s">
        <v>160</v>
      </c>
      <c r="B88" s="108"/>
      <c r="C88" s="107" t="s">
        <v>161</v>
      </c>
      <c r="D88" s="108"/>
      <c r="E88" s="107" t="s">
        <v>159</v>
      </c>
      <c r="F88" s="108"/>
      <c r="G88" s="107" t="s">
        <v>173</v>
      </c>
      <c r="H88" s="108"/>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50 16226:16383" s="2" customFormat="1" ht="20.5" hidden="1" x14ac:dyDescent="0.35">
      <c r="A89" s="90"/>
      <c r="B89" s="91"/>
      <c r="C89" s="90"/>
      <c r="D89" s="91"/>
      <c r="E89" s="90"/>
      <c r="F89" s="91"/>
      <c r="G89" s="90"/>
      <c r="H89" s="9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row>
    <row r="90" spans="1:150 16226:16383" s="2" customFormat="1" ht="20.5" hidden="1" x14ac:dyDescent="0.35">
      <c r="A90" s="90"/>
      <c r="B90" s="91"/>
      <c r="C90" s="90"/>
      <c r="D90" s="91"/>
      <c r="E90" s="90"/>
      <c r="F90" s="91"/>
      <c r="G90" s="90"/>
      <c r="H90" s="9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row>
    <row r="91" spans="1:150 16226:16383" s="2" customFormat="1" ht="20.5" hidden="1" x14ac:dyDescent="0.35">
      <c r="A91" s="107" t="s">
        <v>162</v>
      </c>
      <c r="B91" s="108"/>
      <c r="C91" s="107" t="s">
        <v>97</v>
      </c>
      <c r="D91" s="108"/>
      <c r="E91" s="107">
        <f>SUM(F89:F90)</f>
        <v>0</v>
      </c>
      <c r="F91" s="108"/>
      <c r="G91" s="107">
        <f>SUM(H89:H90)</f>
        <v>0</v>
      </c>
      <c r="H91" s="108">
        <f>SUM(H89:H90)</f>
        <v>0</v>
      </c>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50 16226:16383" s="2" customFormat="1" ht="20.5" hidden="1" x14ac:dyDescent="0.35">
      <c r="A92" s="107" t="s">
        <v>257</v>
      </c>
      <c r="B92" s="108"/>
      <c r="C92" s="107" t="s">
        <v>97</v>
      </c>
      <c r="D92" s="108"/>
      <c r="E92" s="107">
        <f>SUM(F86,F91)</f>
        <v>0</v>
      </c>
      <c r="F92" s="108"/>
      <c r="G92" s="107">
        <f>SUM(H86,H91)</f>
        <v>0</v>
      </c>
      <c r="H92" s="108"/>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50 16226:16383" ht="20.5" hidden="1" x14ac:dyDescent="0.35">
      <c r="A93" s="152" t="s">
        <v>158</v>
      </c>
      <c r="B93" s="153"/>
      <c r="C93" s="153"/>
      <c r="D93" s="153"/>
      <c r="E93" s="153"/>
      <c r="F93" s="153"/>
      <c r="G93" s="153"/>
      <c r="H93" s="125"/>
    </row>
    <row r="94" spans="1:150 16226:16383" ht="66" hidden="1" customHeight="1" x14ac:dyDescent="0.35">
      <c r="A94" s="54" t="s">
        <v>242</v>
      </c>
      <c r="B94" s="34" t="s">
        <v>243</v>
      </c>
      <c r="C94" s="55" t="s">
        <v>244</v>
      </c>
      <c r="D94" s="27" t="s">
        <v>90</v>
      </c>
      <c r="E94" s="34" t="s">
        <v>174</v>
      </c>
      <c r="F94" s="33" t="s">
        <v>245</v>
      </c>
      <c r="G94" s="27" t="s">
        <v>92</v>
      </c>
      <c r="H94" s="27" t="s">
        <v>91</v>
      </c>
    </row>
    <row r="95" spans="1:150 16226:16383" s="2" customFormat="1" ht="20.5" hidden="1" x14ac:dyDescent="0.35">
      <c r="A95" s="147" t="s">
        <v>135</v>
      </c>
      <c r="B95" s="148"/>
      <c r="C95" s="148"/>
      <c r="D95" s="148"/>
      <c r="E95" s="148"/>
      <c r="F95" s="148"/>
      <c r="G95" s="148"/>
      <c r="H95" s="14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50 16226:16383" s="2" customFormat="1" ht="20.5" hidden="1" x14ac:dyDescent="0.35">
      <c r="A96" s="106">
        <f>LEFT(A95,SUM(LEN(A95)-LEN(SUBSTITUTE(A95,{"0","1","2","3","4","5","6","7","8","9"},""))))*100+1</f>
        <v>101</v>
      </c>
      <c r="B96" s="106"/>
      <c r="C96" s="56"/>
      <c r="D96" s="56"/>
      <c r="E96" s="32">
        <v>0</v>
      </c>
      <c r="F96" s="31">
        <v>0</v>
      </c>
      <c r="G96" s="31">
        <v>0</v>
      </c>
      <c r="H96" s="4">
        <f>E96+F96+(IF(G96&lt;101,G96,IF(G96&lt;201,G96/2,IF(G96&lt;=301,G96/3,G96/4))))</f>
        <v>0</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2" customFormat="1" ht="20.5" hidden="1" x14ac:dyDescent="0.35">
      <c r="A97" s="143">
        <f>A96+1</f>
        <v>102</v>
      </c>
      <c r="B97" s="144"/>
      <c r="C97" s="56"/>
      <c r="D97" s="56"/>
      <c r="E97" s="32"/>
      <c r="F97" s="31"/>
      <c r="G97" s="31"/>
      <c r="H97" s="31">
        <f t="shared" ref="H97:H103" si="0">E97+F97+(IF(G97&lt;101,G97,IF(G97&lt;201,G97/2,IF(G97&lt;=301,G97/3,G97/4))))</f>
        <v>0</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2" customFormat="1" ht="20.5" hidden="1" x14ac:dyDescent="0.35">
      <c r="A98" s="143">
        <f t="shared" ref="A98:A103" si="1">A97+1</f>
        <v>103</v>
      </c>
      <c r="B98" s="144"/>
      <c r="C98" s="56"/>
      <c r="D98" s="56"/>
      <c r="E98" s="32"/>
      <c r="F98" s="31"/>
      <c r="G98" s="31"/>
      <c r="H98" s="31">
        <f t="shared" si="0"/>
        <v>0</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s="2" customFormat="1" ht="20.25" hidden="1" customHeight="1" x14ac:dyDescent="0.35">
      <c r="A99" s="143">
        <f t="shared" si="1"/>
        <v>104</v>
      </c>
      <c r="B99" s="144"/>
      <c r="C99" s="56"/>
      <c r="D99" s="56"/>
      <c r="E99" s="32"/>
      <c r="F99" s="31"/>
      <c r="G99" s="31"/>
      <c r="H99" s="31">
        <f t="shared" si="0"/>
        <v>0</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2" customFormat="1" ht="20.25" hidden="1" customHeight="1" x14ac:dyDescent="0.35">
      <c r="A100" s="143">
        <f t="shared" si="1"/>
        <v>105</v>
      </c>
      <c r="B100" s="144"/>
      <c r="C100" s="56"/>
      <c r="D100" s="56"/>
      <c r="E100" s="32"/>
      <c r="F100" s="31"/>
      <c r="G100" s="31"/>
      <c r="H100" s="31">
        <f t="shared" si="0"/>
        <v>0</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2" customFormat="1" ht="20.25" hidden="1" customHeight="1" x14ac:dyDescent="0.35">
      <c r="A101" s="143">
        <f t="shared" si="1"/>
        <v>106</v>
      </c>
      <c r="B101" s="144"/>
      <c r="C101" s="56"/>
      <c r="D101" s="56"/>
      <c r="E101" s="32"/>
      <c r="F101" s="31"/>
      <c r="G101" s="31"/>
      <c r="H101" s="31">
        <f t="shared" si="0"/>
        <v>0</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2" customFormat="1" ht="20.25" hidden="1" customHeight="1" x14ac:dyDescent="0.35">
      <c r="A102" s="143">
        <f t="shared" si="1"/>
        <v>107</v>
      </c>
      <c r="B102" s="144"/>
      <c r="C102" s="56"/>
      <c r="D102" s="56"/>
      <c r="E102" s="32"/>
      <c r="F102" s="31"/>
      <c r="G102" s="31"/>
      <c r="H102" s="31">
        <f t="shared" si="0"/>
        <v>0</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2" customFormat="1" ht="20.25" hidden="1" customHeight="1" x14ac:dyDescent="0.35">
      <c r="A103" s="143">
        <f t="shared" si="1"/>
        <v>108</v>
      </c>
      <c r="B103" s="144"/>
      <c r="C103" s="56"/>
      <c r="D103" s="56"/>
      <c r="E103" s="32"/>
      <c r="F103" s="31"/>
      <c r="G103" s="31"/>
      <c r="H103" s="31">
        <f t="shared" si="0"/>
        <v>0</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2" customFormat="1" ht="20.5" hidden="1" x14ac:dyDescent="0.35">
      <c r="A104" s="120" t="s">
        <v>136</v>
      </c>
      <c r="B104" s="121"/>
      <c r="C104" s="121"/>
      <c r="D104" s="121"/>
      <c r="E104" s="121"/>
      <c r="F104" s="121"/>
      <c r="G104" s="121"/>
      <c r="H104" s="122"/>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2" customFormat="1" ht="20.25" hidden="1" customHeight="1" x14ac:dyDescent="0.35">
      <c r="A105" s="106" t="str">
        <f ca="1">T105</f>
        <v>201,..,901</v>
      </c>
      <c r="B105" s="106"/>
      <c r="C105" s="56"/>
      <c r="D105" s="56"/>
      <c r="E105" s="32">
        <v>0</v>
      </c>
      <c r="F105" s="31">
        <v>0</v>
      </c>
      <c r="G105" s="31">
        <v>0</v>
      </c>
      <c r="H105" s="31">
        <f>E105+F105+(IF(G105&lt;101,G105,IF(G105&lt;201,G105/2,IF(G105&lt;=301,G105/3,G105/4))))</f>
        <v>0</v>
      </c>
      <c r="I105" s="1"/>
      <c r="J105" s="1"/>
      <c r="K105" s="1"/>
      <c r="L105" s="1"/>
      <c r="M105" s="1"/>
      <c r="N105" s="1"/>
      <c r="O105" s="1"/>
      <c r="P105" s="1"/>
      <c r="Q105" s="1"/>
      <c r="R105" s="1"/>
      <c r="S105" s="1"/>
      <c r="T105" s="21" t="str">
        <f t="shared" ref="T105:T112" ca="1" si="2">U105&amp;""&amp;",..,"&amp;""&amp;V105</f>
        <v>201,..,901</v>
      </c>
      <c r="U105" s="21">
        <f ca="1">(SUMPRODUCT(MID(0&amp;(LEFT(A104,SUM(LEN(A104)-LEN(SUBSTITUTE(A104,{"0","1","2","3"},""))))), LARGE(INDEX(ISNUMBER(--MID((LEFT(A104,SUM(LEN(A104)-LEN(SUBSTITUTE(A104,{"0","1","2","3"},""))))), ROW(INDIRECT("1:"&amp;LEN((LEFT(A104,SUM(LEN(A104)-LEN(SUBSTITUTE(A104,{"0","1","2","3"},"")))))))), 1)) * ROW(INDIRECT("1:"&amp;LEN((LEFT(A104,SUM(LEN(A104)-LEN(SUBSTITUTE(A104,{"0","1","2","3"},"")))))))), 0), ROW(INDIRECT("1:"&amp;LEN((LEFT(A104,SUM(LEN(A104)-LEN(SUBSTITUTE(A104,{"0","1","2","3"},"")))))))))+1, 1) * 10^ROW(INDIRECT("1:"&amp;LEN((LEFT(A104,SUM(LEN(A104)-LEN(SUBSTITUTE(A104,{"0","1","2","3"},""))))))))/10))*100+1</f>
        <v>201</v>
      </c>
      <c r="V105" s="21">
        <f ca="1">(SUMPRODUCT(MID(0&amp;(--TRIM(RIGHT(SUBSTITUTE(LEFT(A104,_xlfn.AGGREGATE(16,6,FIND({0,1,2,3,4,5,6,7,8,9},A104,ROW(INDIRECT("1:"&amp;LEN(A104)))),1))," ",REPT(" ",LEN(A104))),LEN(A104)))), LARGE(INDEX(ISNUMBER(--MID((--TRIM(RIGHT(SUBSTITUTE(LEFT(A104,_xlfn.AGGREGATE(16,6,FIND({0,1,2,3,4,5,6,7,8,9},A104,ROW(INDIRECT("1:"&amp;LEN(A104)))),1))," ",REPT(" ",LEN(A104))),LEN(A104)))), ROW(INDIRECT("1:"&amp;LEN((--TRIM(RIGHT(SUBSTITUTE(LEFT(A104,_xlfn.AGGREGATE(16,6,FIND({0,1,2,3,4,5,6,7,8,9},A104,ROW(INDIRECT("1:"&amp;LEN(A104)))),1))," ",REPT(" ",LEN(A104))),LEN(A104))))))), 1)) * ROW(INDIRECT("1:"&amp;LEN((--TRIM(RIGHT(SUBSTITUTE(LEFT(A104,_xlfn.AGGREGATE(16,6,FIND({0,1,2,3,4,5,6,7,8,9},A104,ROW(INDIRECT("1:"&amp;LEN(A104)))),1))," ",REPT(" ",LEN(A104))),LEN(A104))))))), 0), ROW(INDIRECT("1:"&amp;LEN((--TRIM(RIGHT(SUBSTITUTE(LEFT(A104,_xlfn.AGGREGATE(16,6,FIND({0,1,2,3,4,5,6,7,8,9},A104,ROW(INDIRECT("1:"&amp;LEN(A104)))),1))," ",REPT(" ",LEN(A104))),LEN(A104))))))))+1, 1) * 10^ROW(INDIRECT("1:"&amp;LEN((--TRIM(RIGHT(SUBSTITUTE(LEFT(A104,_xlfn.AGGREGATE(16,6,FIND({0,1,2,3,4,5,6,7,8,9},A104,ROW(INDIRECT("1:"&amp;LEN(A104)))),1))," ",REPT(" ",LEN(A104))),LEN(A104)))))))/10))*100+1</f>
        <v>901</v>
      </c>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2" customFormat="1" ht="20.25" hidden="1" customHeight="1" x14ac:dyDescent="0.35">
      <c r="A106" s="106" t="str">
        <f t="shared" ref="A106:A111" ca="1" si="3">T106</f>
        <v>202,..,902</v>
      </c>
      <c r="B106" s="106"/>
      <c r="C106" s="56"/>
      <c r="D106" s="56"/>
      <c r="E106" s="32"/>
      <c r="F106" s="31"/>
      <c r="G106" s="31"/>
      <c r="H106" s="31">
        <f t="shared" ref="H106:H112" si="4">E106+F106+(IF(G106&lt;101,G106,IF(G106&lt;201,G106/2,IF(G106&lt;=301,G106/3,G106/4))))</f>
        <v>0</v>
      </c>
      <c r="I106" s="1"/>
      <c r="J106" s="1"/>
      <c r="K106" s="1"/>
      <c r="L106" s="1"/>
      <c r="M106" s="1"/>
      <c r="N106" s="1"/>
      <c r="O106" s="1"/>
      <c r="P106" s="1"/>
      <c r="Q106" s="1"/>
      <c r="R106" s="1"/>
      <c r="S106" s="1"/>
      <c r="T106" s="21" t="str">
        <f t="shared" ca="1" si="2"/>
        <v>202,..,902</v>
      </c>
      <c r="U106" s="21">
        <f ca="1">U105+1</f>
        <v>202</v>
      </c>
      <c r="V106" s="21">
        <f ca="1">V105+1</f>
        <v>902</v>
      </c>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2" customFormat="1" ht="20.25" hidden="1" customHeight="1" x14ac:dyDescent="0.35">
      <c r="A107" s="106" t="str">
        <f t="shared" ca="1" si="3"/>
        <v>203,..,903</v>
      </c>
      <c r="B107" s="106"/>
      <c r="C107" s="56"/>
      <c r="D107" s="56"/>
      <c r="E107" s="32"/>
      <c r="F107" s="31"/>
      <c r="G107" s="31"/>
      <c r="H107" s="31">
        <f t="shared" si="4"/>
        <v>0</v>
      </c>
      <c r="I107" s="1"/>
      <c r="J107" s="1"/>
      <c r="K107" s="1"/>
      <c r="L107" s="1"/>
      <c r="M107" s="1"/>
      <c r="N107" s="1"/>
      <c r="O107" s="1"/>
      <c r="P107" s="1"/>
      <c r="Q107" s="1"/>
      <c r="R107" s="1"/>
      <c r="S107" s="1"/>
      <c r="T107" s="21" t="str">
        <f t="shared" ca="1" si="2"/>
        <v>203,..,903</v>
      </c>
      <c r="U107" s="21">
        <f t="shared" ref="U107:U112" ca="1" si="5">U106+1</f>
        <v>203</v>
      </c>
      <c r="V107" s="21">
        <f t="shared" ref="V107:V112" ca="1" si="6">V106+1</f>
        <v>903</v>
      </c>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2" customFormat="1" ht="20.25" hidden="1" customHeight="1" x14ac:dyDescent="0.35">
      <c r="A108" s="106" t="str">
        <f t="shared" ca="1" si="3"/>
        <v>204,..,904</v>
      </c>
      <c r="B108" s="106"/>
      <c r="C108" s="56"/>
      <c r="D108" s="56"/>
      <c r="E108" s="32"/>
      <c r="F108" s="31"/>
      <c r="G108" s="31"/>
      <c r="H108" s="31">
        <f t="shared" si="4"/>
        <v>0</v>
      </c>
      <c r="I108" s="1"/>
      <c r="J108" s="1"/>
      <c r="K108" s="1"/>
      <c r="L108" s="1"/>
      <c r="M108" s="1"/>
      <c r="N108" s="1"/>
      <c r="O108" s="1"/>
      <c r="P108" s="1"/>
      <c r="Q108" s="1"/>
      <c r="R108" s="1"/>
      <c r="S108" s="1"/>
      <c r="T108" s="21" t="str">
        <f t="shared" ca="1" si="2"/>
        <v>204,..,904</v>
      </c>
      <c r="U108" s="21">
        <f t="shared" ca="1" si="5"/>
        <v>204</v>
      </c>
      <c r="V108" s="21">
        <f t="shared" ca="1" si="6"/>
        <v>904</v>
      </c>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2" customFormat="1" ht="20.25" hidden="1" customHeight="1" x14ac:dyDescent="0.35">
      <c r="A109" s="106" t="str">
        <f t="shared" ca="1" si="3"/>
        <v>205,..,905</v>
      </c>
      <c r="B109" s="106"/>
      <c r="C109" s="56"/>
      <c r="D109" s="56"/>
      <c r="E109" s="32"/>
      <c r="F109" s="31"/>
      <c r="G109" s="31"/>
      <c r="H109" s="31">
        <f t="shared" si="4"/>
        <v>0</v>
      </c>
      <c r="I109" s="1"/>
      <c r="J109" s="1"/>
      <c r="K109" s="1"/>
      <c r="L109" s="1"/>
      <c r="M109" s="1"/>
      <c r="N109" s="1"/>
      <c r="O109" s="1"/>
      <c r="P109" s="1"/>
      <c r="Q109" s="1"/>
      <c r="R109" s="1"/>
      <c r="S109" s="1"/>
      <c r="T109" s="21" t="str">
        <f t="shared" ca="1" si="2"/>
        <v>205,..,905</v>
      </c>
      <c r="U109" s="21">
        <f t="shared" ca="1" si="5"/>
        <v>205</v>
      </c>
      <c r="V109" s="21">
        <f t="shared" ca="1" si="6"/>
        <v>905</v>
      </c>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2" customFormat="1" ht="20.25" hidden="1" customHeight="1" x14ac:dyDescent="0.35">
      <c r="A110" s="106" t="str">
        <f t="shared" ca="1" si="3"/>
        <v>206,..,906</v>
      </c>
      <c r="B110" s="106"/>
      <c r="C110" s="56"/>
      <c r="D110" s="56"/>
      <c r="E110" s="32"/>
      <c r="F110" s="31"/>
      <c r="G110" s="31"/>
      <c r="H110" s="31">
        <f t="shared" si="4"/>
        <v>0</v>
      </c>
      <c r="I110" s="1"/>
      <c r="J110" s="1"/>
      <c r="K110" s="1"/>
      <c r="L110" s="1"/>
      <c r="M110" s="1"/>
      <c r="N110" s="1"/>
      <c r="O110" s="1"/>
      <c r="P110" s="1"/>
      <c r="Q110" s="1"/>
      <c r="R110" s="1"/>
      <c r="S110" s="1"/>
      <c r="T110" s="21" t="str">
        <f t="shared" ca="1" si="2"/>
        <v>206,..,906</v>
      </c>
      <c r="U110" s="21">
        <f t="shared" ca="1" si="5"/>
        <v>206</v>
      </c>
      <c r="V110" s="21">
        <f t="shared" ca="1" si="6"/>
        <v>906</v>
      </c>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2" customFormat="1" ht="20.25" hidden="1" customHeight="1" x14ac:dyDescent="0.35">
      <c r="A111" s="106" t="str">
        <f t="shared" ca="1" si="3"/>
        <v>207,..,907</v>
      </c>
      <c r="B111" s="106"/>
      <c r="C111" s="56"/>
      <c r="D111" s="56"/>
      <c r="E111" s="32"/>
      <c r="F111" s="31"/>
      <c r="G111" s="31"/>
      <c r="H111" s="31">
        <f t="shared" si="4"/>
        <v>0</v>
      </c>
      <c r="I111" s="1"/>
      <c r="J111" s="1"/>
      <c r="K111" s="1"/>
      <c r="L111" s="1"/>
      <c r="M111" s="1"/>
      <c r="N111" s="1"/>
      <c r="O111" s="1"/>
      <c r="P111" s="1"/>
      <c r="Q111" s="1"/>
      <c r="R111" s="1"/>
      <c r="S111" s="1"/>
      <c r="T111" s="21" t="str">
        <f t="shared" ca="1" si="2"/>
        <v>207,..,907</v>
      </c>
      <c r="U111" s="21">
        <f t="shared" ca="1" si="5"/>
        <v>207</v>
      </c>
      <c r="V111" s="21">
        <f t="shared" ca="1" si="6"/>
        <v>907</v>
      </c>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2" customFormat="1" ht="20.25" hidden="1" customHeight="1" x14ac:dyDescent="0.35">
      <c r="A112" s="106" t="str">
        <f t="shared" ref="A112" ca="1" si="7">T112</f>
        <v>208,..,908</v>
      </c>
      <c r="B112" s="106"/>
      <c r="C112" s="56"/>
      <c r="D112" s="56"/>
      <c r="E112" s="32"/>
      <c r="F112" s="31"/>
      <c r="G112" s="31"/>
      <c r="H112" s="31">
        <f t="shared" si="4"/>
        <v>0</v>
      </c>
      <c r="I112" s="1"/>
      <c r="J112" s="1"/>
      <c r="K112" s="1"/>
      <c r="L112" s="1"/>
      <c r="M112" s="1"/>
      <c r="N112" s="1"/>
      <c r="O112" s="1"/>
      <c r="P112" s="1"/>
      <c r="Q112" s="1"/>
      <c r="R112" s="1"/>
      <c r="S112" s="1"/>
      <c r="T112" s="21" t="str">
        <f t="shared" ca="1" si="2"/>
        <v>208,..,908</v>
      </c>
      <c r="U112" s="21">
        <f t="shared" ca="1" si="5"/>
        <v>208</v>
      </c>
      <c r="V112" s="21">
        <f t="shared" ca="1" si="6"/>
        <v>908</v>
      </c>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2" customFormat="1" ht="20.5" hidden="1" x14ac:dyDescent="0.35">
      <c r="A113" s="120" t="s">
        <v>137</v>
      </c>
      <c r="B113" s="121"/>
      <c r="C113" s="121"/>
      <c r="D113" s="121"/>
      <c r="E113" s="121"/>
      <c r="F113" s="121"/>
      <c r="G113" s="121"/>
      <c r="H113" s="122"/>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2" customFormat="1" ht="20.25" hidden="1" customHeight="1" x14ac:dyDescent="0.35">
      <c r="A114" s="106" t="str">
        <f ca="1">T114</f>
        <v>201 to 501</v>
      </c>
      <c r="B114" s="106"/>
      <c r="C114" s="56"/>
      <c r="D114" s="56"/>
      <c r="E114" s="32">
        <v>0</v>
      </c>
      <c r="F114" s="31">
        <v>0</v>
      </c>
      <c r="G114" s="31">
        <v>0</v>
      </c>
      <c r="H114" s="31">
        <f>E114+F114+(IF(G114&lt;101,G114,IF(G114&lt;201,G114/2,IF(G114&lt;=301,G114/3,G114/4))))</f>
        <v>0</v>
      </c>
      <c r="I114" s="1"/>
      <c r="J114" s="1"/>
      <c r="K114" s="1"/>
      <c r="L114" s="1"/>
      <c r="M114" s="1"/>
      <c r="N114" s="1"/>
      <c r="O114" s="1"/>
      <c r="P114" s="1"/>
      <c r="Q114" s="1"/>
      <c r="R114" s="1"/>
      <c r="S114" s="1"/>
      <c r="T114" s="21" t="str">
        <f ca="1">U114&amp;""&amp;" to "&amp;""&amp;V114</f>
        <v>201 to 501</v>
      </c>
      <c r="U114" s="21">
        <f ca="1">(SUMPRODUCT(MID(0&amp;(LEFT(A113,SUM(LEN(A113)-LEN(SUBSTITUTE(A113,{"0","1","2","3"},""))))), LARGE(INDEX(ISNUMBER(--MID((LEFT(A113,SUM(LEN(A113)-LEN(SUBSTITUTE(A113,{"0","1","2","3"},""))))), ROW(INDIRECT("1:"&amp;LEN((LEFT(A113,SUM(LEN(A113)-LEN(SUBSTITUTE(A113,{"0","1","2","3"},"")))))))), 1)) * ROW(INDIRECT("1:"&amp;LEN((LEFT(A113,SUM(LEN(A113)-LEN(SUBSTITUTE(A113,{"0","1","2","3"},"")))))))), 0), ROW(INDIRECT("1:"&amp;LEN((LEFT(A113,SUM(LEN(A113)-LEN(SUBSTITUTE(A113,{"0","1","2","3"},"")))))))))+1, 1) * 10^ROW(INDIRECT("1:"&amp;LEN((LEFT(A113,SUM(LEN(A113)-LEN(SUBSTITUTE(A113,{"0","1","2","3"},""))))))))/10))*100+1</f>
        <v>201</v>
      </c>
      <c r="V114" s="21">
        <f ca="1">(SUMPRODUCT(MID(0&amp;(--TRIM(RIGHT(SUBSTITUTE(LEFT(A113,_xlfn.AGGREGATE(16,6,FIND({0,1,2,3,4,5,6,7,8,9},A113,ROW(INDIRECT("1:"&amp;LEN(A113)))),1))," ",REPT(" ",LEN(A113))),LEN(A113)))), LARGE(INDEX(ISNUMBER(--MID((--TRIM(RIGHT(SUBSTITUTE(LEFT(A113,_xlfn.AGGREGATE(16,6,FIND({0,1,2,3,4,5,6,7,8,9},A113,ROW(INDIRECT("1:"&amp;LEN(A113)))),1))," ",REPT(" ",LEN(A113))),LEN(A113)))), ROW(INDIRECT("1:"&amp;LEN((--TRIM(RIGHT(SUBSTITUTE(LEFT(A113,_xlfn.AGGREGATE(16,6,FIND({0,1,2,3,4,5,6,7,8,9},A113,ROW(INDIRECT("1:"&amp;LEN(A113)))),1))," ",REPT(" ",LEN(A113))),LEN(A113))))))), 1)) * ROW(INDIRECT("1:"&amp;LEN((--TRIM(RIGHT(SUBSTITUTE(LEFT(A113,_xlfn.AGGREGATE(16,6,FIND({0,1,2,3,4,5,6,7,8,9},A113,ROW(INDIRECT("1:"&amp;LEN(A113)))),1))," ",REPT(" ",LEN(A113))),LEN(A113))))))), 0), ROW(INDIRECT("1:"&amp;LEN((--TRIM(RIGHT(SUBSTITUTE(LEFT(A113,_xlfn.AGGREGATE(16,6,FIND({0,1,2,3,4,5,6,7,8,9},A113,ROW(INDIRECT("1:"&amp;LEN(A113)))),1))," ",REPT(" ",LEN(A113))),LEN(A113))))))))+1, 1) * 10^ROW(INDIRECT("1:"&amp;LEN((--TRIM(RIGHT(SUBSTITUTE(LEFT(A113,_xlfn.AGGREGATE(16,6,FIND({0,1,2,3,4,5,6,7,8,9},A113,ROW(INDIRECT("1:"&amp;LEN(A113)))),1))," ",REPT(" ",LEN(A113))),LEN(A113)))))))/10))*100+1</f>
        <v>501</v>
      </c>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2" customFormat="1" ht="20.25" hidden="1" customHeight="1" x14ac:dyDescent="0.35">
      <c r="A115" s="106" t="str">
        <f t="shared" ref="A115:A121" ca="1" si="8">T115</f>
        <v>202 to 502</v>
      </c>
      <c r="B115" s="106"/>
      <c r="C115" s="56"/>
      <c r="D115" s="56"/>
      <c r="E115" s="32"/>
      <c r="F115" s="31"/>
      <c r="G115" s="31"/>
      <c r="H115" s="31">
        <f t="shared" ref="H115:H121" si="9">E115+F115+(IF(G115&lt;101,G115,IF(G115&lt;201,G115/2,IF(G115&lt;=301,G115/3,G115/4))))</f>
        <v>0</v>
      </c>
      <c r="I115" s="1"/>
      <c r="J115" s="1"/>
      <c r="K115" s="1"/>
      <c r="L115" s="1"/>
      <c r="M115" s="1"/>
      <c r="N115" s="1"/>
      <c r="O115" s="1"/>
      <c r="P115" s="1"/>
      <c r="Q115" s="1"/>
      <c r="R115" s="1"/>
      <c r="S115" s="1"/>
      <c r="T115" s="21" t="str">
        <f t="shared" ref="T115:T121" ca="1" si="10">U115&amp;""&amp;" to "&amp;""&amp;V115</f>
        <v>202 to 502</v>
      </c>
      <c r="U115" s="21">
        <f ca="1">U114+1</f>
        <v>202</v>
      </c>
      <c r="V115" s="21">
        <f ca="1">V114+1</f>
        <v>502</v>
      </c>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2" customFormat="1" ht="20.25" hidden="1" customHeight="1" x14ac:dyDescent="0.35">
      <c r="A116" s="106" t="str">
        <f t="shared" ca="1" si="8"/>
        <v>203 to 503</v>
      </c>
      <c r="B116" s="106"/>
      <c r="C116" s="56"/>
      <c r="D116" s="56"/>
      <c r="E116" s="32"/>
      <c r="F116" s="31"/>
      <c r="G116" s="31"/>
      <c r="H116" s="31">
        <f t="shared" si="9"/>
        <v>0</v>
      </c>
      <c r="I116" s="1"/>
      <c r="J116" s="1"/>
      <c r="K116" s="1"/>
      <c r="L116" s="1"/>
      <c r="M116" s="1"/>
      <c r="N116" s="1"/>
      <c r="O116" s="1"/>
      <c r="P116" s="1"/>
      <c r="Q116" s="1"/>
      <c r="R116" s="1"/>
      <c r="S116" s="1"/>
      <c r="T116" s="21" t="str">
        <f t="shared" ca="1" si="10"/>
        <v>203 to 503</v>
      </c>
      <c r="U116" s="21">
        <f t="shared" ref="U116:U121" ca="1" si="11">U115+1</f>
        <v>203</v>
      </c>
      <c r="V116" s="21">
        <f t="shared" ref="V116:V121" ca="1" si="12">V115+1</f>
        <v>503</v>
      </c>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2" customFormat="1" ht="20.25" hidden="1" customHeight="1" x14ac:dyDescent="0.35">
      <c r="A117" s="106" t="str">
        <f t="shared" ca="1" si="8"/>
        <v>204 to 504</v>
      </c>
      <c r="B117" s="106"/>
      <c r="C117" s="56"/>
      <c r="D117" s="56"/>
      <c r="E117" s="32"/>
      <c r="F117" s="31"/>
      <c r="G117" s="31"/>
      <c r="H117" s="31">
        <f t="shared" si="9"/>
        <v>0</v>
      </c>
      <c r="I117" s="1"/>
      <c r="J117" s="1"/>
      <c r="K117" s="1"/>
      <c r="L117" s="1"/>
      <c r="M117" s="1"/>
      <c r="N117" s="1"/>
      <c r="O117" s="1"/>
      <c r="P117" s="1"/>
      <c r="Q117" s="1"/>
      <c r="R117" s="1"/>
      <c r="S117" s="1"/>
      <c r="T117" s="21" t="str">
        <f t="shared" ca="1" si="10"/>
        <v>204 to 504</v>
      </c>
      <c r="U117" s="21">
        <f t="shared" ca="1" si="11"/>
        <v>204</v>
      </c>
      <c r="V117" s="21">
        <f t="shared" ca="1" si="12"/>
        <v>504</v>
      </c>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2" customFormat="1" ht="20.25" hidden="1" customHeight="1" x14ac:dyDescent="0.35">
      <c r="A118" s="106" t="str">
        <f t="shared" ca="1" si="8"/>
        <v>205 to 505</v>
      </c>
      <c r="B118" s="106"/>
      <c r="C118" s="56"/>
      <c r="D118" s="56"/>
      <c r="E118" s="32"/>
      <c r="F118" s="31"/>
      <c r="G118" s="31"/>
      <c r="H118" s="31">
        <f t="shared" si="9"/>
        <v>0</v>
      </c>
      <c r="I118" s="1"/>
      <c r="J118" s="1"/>
      <c r="K118" s="1"/>
      <c r="L118" s="1"/>
      <c r="M118" s="1"/>
      <c r="N118" s="1"/>
      <c r="O118" s="1"/>
      <c r="P118" s="1"/>
      <c r="Q118" s="1"/>
      <c r="R118" s="1"/>
      <c r="S118" s="1"/>
      <c r="T118" s="21" t="str">
        <f t="shared" ca="1" si="10"/>
        <v>205 to 505</v>
      </c>
      <c r="U118" s="21">
        <f t="shared" ca="1" si="11"/>
        <v>205</v>
      </c>
      <c r="V118" s="21">
        <f t="shared" ca="1" si="12"/>
        <v>505</v>
      </c>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2" customFormat="1" ht="20.25" hidden="1" customHeight="1" x14ac:dyDescent="0.35">
      <c r="A119" s="106" t="str">
        <f t="shared" ca="1" si="8"/>
        <v>206 to 506</v>
      </c>
      <c r="B119" s="106"/>
      <c r="C119" s="56"/>
      <c r="D119" s="56"/>
      <c r="E119" s="32"/>
      <c r="F119" s="31"/>
      <c r="G119" s="31"/>
      <c r="H119" s="31">
        <f t="shared" si="9"/>
        <v>0</v>
      </c>
      <c r="I119" s="1"/>
      <c r="J119" s="1"/>
      <c r="K119" s="1"/>
      <c r="L119" s="1"/>
      <c r="M119" s="1"/>
      <c r="N119" s="1"/>
      <c r="O119" s="1"/>
      <c r="P119" s="1"/>
      <c r="Q119" s="1"/>
      <c r="R119" s="1"/>
      <c r="S119" s="1"/>
      <c r="T119" s="21" t="str">
        <f t="shared" ca="1" si="10"/>
        <v>206 to 506</v>
      </c>
      <c r="U119" s="21">
        <f t="shared" ca="1" si="11"/>
        <v>206</v>
      </c>
      <c r="V119" s="21">
        <f t="shared" ca="1" si="12"/>
        <v>506</v>
      </c>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2" customFormat="1" ht="20.25" hidden="1" customHeight="1" x14ac:dyDescent="0.35">
      <c r="A120" s="106" t="str">
        <f t="shared" ca="1" si="8"/>
        <v>207 to 507</v>
      </c>
      <c r="B120" s="106"/>
      <c r="C120" s="56"/>
      <c r="D120" s="56"/>
      <c r="E120" s="32"/>
      <c r="F120" s="31"/>
      <c r="G120" s="31"/>
      <c r="H120" s="31">
        <f t="shared" si="9"/>
        <v>0</v>
      </c>
      <c r="I120" s="1"/>
      <c r="J120" s="1"/>
      <c r="K120" s="1"/>
      <c r="L120" s="1"/>
      <c r="M120" s="1"/>
      <c r="N120" s="1"/>
      <c r="O120" s="1"/>
      <c r="P120" s="1"/>
      <c r="Q120" s="1"/>
      <c r="R120" s="1"/>
      <c r="S120" s="1"/>
      <c r="T120" s="21" t="str">
        <f t="shared" ca="1" si="10"/>
        <v>207 to 507</v>
      </c>
      <c r="U120" s="21">
        <f t="shared" ca="1" si="11"/>
        <v>207</v>
      </c>
      <c r="V120" s="21">
        <f t="shared" ca="1" si="12"/>
        <v>507</v>
      </c>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2" customFormat="1" ht="20.25" hidden="1" customHeight="1" x14ac:dyDescent="0.35">
      <c r="A121" s="106" t="str">
        <f t="shared" ca="1" si="8"/>
        <v>208 to 508</v>
      </c>
      <c r="B121" s="106"/>
      <c r="C121" s="56"/>
      <c r="D121" s="56"/>
      <c r="E121" s="32"/>
      <c r="F121" s="31"/>
      <c r="G121" s="31"/>
      <c r="H121" s="31">
        <f t="shared" si="9"/>
        <v>0</v>
      </c>
      <c r="I121" s="1"/>
      <c r="J121" s="1"/>
      <c r="K121" s="1"/>
      <c r="L121" s="1"/>
      <c r="M121" s="1"/>
      <c r="N121" s="1"/>
      <c r="O121" s="1"/>
      <c r="P121" s="1"/>
      <c r="Q121" s="1"/>
      <c r="R121" s="1"/>
      <c r="S121" s="1"/>
      <c r="T121" s="21" t="str">
        <f t="shared" ca="1" si="10"/>
        <v>208 to 508</v>
      </c>
      <c r="U121" s="21">
        <f t="shared" ca="1" si="11"/>
        <v>208</v>
      </c>
      <c r="V121" s="21">
        <f t="shared" ca="1" si="12"/>
        <v>508</v>
      </c>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2" customFormat="1" ht="20.5" hidden="1" x14ac:dyDescent="0.35">
      <c r="A122" s="120" t="s">
        <v>138</v>
      </c>
      <c r="B122" s="121"/>
      <c r="C122" s="121"/>
      <c r="D122" s="121"/>
      <c r="E122" s="121"/>
      <c r="F122" s="121"/>
      <c r="G122" s="121"/>
      <c r="H122" s="122"/>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2" customFormat="1" ht="20.25" hidden="1" customHeight="1" x14ac:dyDescent="0.35">
      <c r="A123" s="106" t="str">
        <f ca="1">T123</f>
        <v>201 &amp; 501</v>
      </c>
      <c r="B123" s="106"/>
      <c r="C123" s="56"/>
      <c r="D123" s="56"/>
      <c r="E123" s="32">
        <v>0</v>
      </c>
      <c r="F123" s="31">
        <v>0</v>
      </c>
      <c r="G123" s="31">
        <v>0</v>
      </c>
      <c r="H123" s="31">
        <f>E123+F123+(IF(G123&lt;101,G123,IF(G123&lt;201,G123/2,IF(G123&lt;=301,G123/3,G123/4))))</f>
        <v>0</v>
      </c>
      <c r="I123" s="1"/>
      <c r="J123" s="1"/>
      <c r="K123" s="1"/>
      <c r="L123" s="1"/>
      <c r="M123" s="1"/>
      <c r="N123" s="1"/>
      <c r="O123" s="1"/>
      <c r="P123" s="1"/>
      <c r="Q123" s="1"/>
      <c r="R123" s="1"/>
      <c r="S123" s="1"/>
      <c r="T123" s="21" t="str">
        <f ca="1">U123&amp;""&amp;" &amp; "&amp;""&amp;V123</f>
        <v>201 &amp; 501</v>
      </c>
      <c r="U123" s="21">
        <f ca="1">(SUMPRODUCT(MID(0&amp;(LEFT(A122,SUM(LEN(A122)-LEN(SUBSTITUTE(A122,{"0","1","2","3"},""))))), LARGE(INDEX(ISNUMBER(--MID((LEFT(A122,SUM(LEN(A122)-LEN(SUBSTITUTE(A122,{"0","1","2","3"},""))))), ROW(INDIRECT("1:"&amp;LEN((LEFT(A122,SUM(LEN(A122)-LEN(SUBSTITUTE(A122,{"0","1","2","3"},"")))))))), 1)) * ROW(INDIRECT("1:"&amp;LEN((LEFT(A122,SUM(LEN(A122)-LEN(SUBSTITUTE(A122,{"0","1","2","3"},"")))))))), 0), ROW(INDIRECT("1:"&amp;LEN((LEFT(A122,SUM(LEN(A122)-LEN(SUBSTITUTE(A122,{"0","1","2","3"},"")))))))))+1, 1) * 10^ROW(INDIRECT("1:"&amp;LEN((LEFT(A122,SUM(LEN(A122)-LEN(SUBSTITUTE(A122,{"0","1","2","3"},""))))))))/10))*100+1</f>
        <v>201</v>
      </c>
      <c r="V123" s="21">
        <f ca="1">(SUMPRODUCT(MID(0&amp;(--TRIM(RIGHT(SUBSTITUTE(LEFT(A122,_xlfn.AGGREGATE(16,6,FIND({0,1,2,3,4,5,6,7,8,9},A122,ROW(INDIRECT("1:"&amp;LEN(A122)))),1))," ",REPT(" ",LEN(A122))),LEN(A122)))), LARGE(INDEX(ISNUMBER(--MID((--TRIM(RIGHT(SUBSTITUTE(LEFT(A122,_xlfn.AGGREGATE(16,6,FIND({0,1,2,3,4,5,6,7,8,9},A122,ROW(INDIRECT("1:"&amp;LEN(A122)))),1))," ",REPT(" ",LEN(A122))),LEN(A122)))), ROW(INDIRECT("1:"&amp;LEN((--TRIM(RIGHT(SUBSTITUTE(LEFT(A122,_xlfn.AGGREGATE(16,6,FIND({0,1,2,3,4,5,6,7,8,9},A122,ROW(INDIRECT("1:"&amp;LEN(A122)))),1))," ",REPT(" ",LEN(A122))),LEN(A122))))))), 1)) * ROW(INDIRECT("1:"&amp;LEN((--TRIM(RIGHT(SUBSTITUTE(LEFT(A122,_xlfn.AGGREGATE(16,6,FIND({0,1,2,3,4,5,6,7,8,9},A122,ROW(INDIRECT("1:"&amp;LEN(A122)))),1))," ",REPT(" ",LEN(A122))),LEN(A122))))))), 0), ROW(INDIRECT("1:"&amp;LEN((--TRIM(RIGHT(SUBSTITUTE(LEFT(A122,_xlfn.AGGREGATE(16,6,FIND({0,1,2,3,4,5,6,7,8,9},A122,ROW(INDIRECT("1:"&amp;LEN(A122)))),1))," ",REPT(" ",LEN(A122))),LEN(A122))))))))+1, 1) * 10^ROW(INDIRECT("1:"&amp;LEN((--TRIM(RIGHT(SUBSTITUTE(LEFT(A122,_xlfn.AGGREGATE(16,6,FIND({0,1,2,3,4,5,6,7,8,9},A122,ROW(INDIRECT("1:"&amp;LEN(A122)))),1))," ",REPT(" ",LEN(A122))),LEN(A122)))))))/10))*100+1</f>
        <v>501</v>
      </c>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2" customFormat="1" ht="20.25" hidden="1" customHeight="1" x14ac:dyDescent="0.35">
      <c r="A124" s="106" t="str">
        <f t="shared" ref="A124:A130" ca="1" si="13">T124</f>
        <v>202 &amp; 502</v>
      </c>
      <c r="B124" s="106"/>
      <c r="C124" s="56"/>
      <c r="D124" s="56"/>
      <c r="E124" s="32"/>
      <c r="F124" s="31"/>
      <c r="G124" s="31"/>
      <c r="H124" s="31">
        <f t="shared" ref="H124:H130" si="14">E124+F124+(IF(G124&lt;101,G124,IF(G124&lt;201,G124/2,IF(G124&lt;=301,G124/3,G124/4))))</f>
        <v>0</v>
      </c>
      <c r="I124" s="1"/>
      <c r="J124" s="1"/>
      <c r="K124" s="1"/>
      <c r="L124" s="1"/>
      <c r="M124" s="1"/>
      <c r="N124" s="1"/>
      <c r="O124" s="1"/>
      <c r="P124" s="1"/>
      <c r="Q124" s="1"/>
      <c r="R124" s="1"/>
      <c r="S124" s="1"/>
      <c r="T124" s="21" t="str">
        <f t="shared" ref="T124:T130" ca="1" si="15">U124&amp;""&amp;" &amp; "&amp;""&amp;V124</f>
        <v>202 &amp; 502</v>
      </c>
      <c r="U124" s="21">
        <f ca="1">U123+1</f>
        <v>202</v>
      </c>
      <c r="V124" s="21">
        <f ca="1">V123+1</f>
        <v>502</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2" customFormat="1" ht="20.25" hidden="1" customHeight="1" x14ac:dyDescent="0.35">
      <c r="A125" s="106" t="str">
        <f t="shared" ca="1" si="13"/>
        <v>203 &amp; 503</v>
      </c>
      <c r="B125" s="106"/>
      <c r="C125" s="56"/>
      <c r="D125" s="56"/>
      <c r="E125" s="32"/>
      <c r="F125" s="31"/>
      <c r="G125" s="31"/>
      <c r="H125" s="31">
        <f t="shared" si="14"/>
        <v>0</v>
      </c>
      <c r="I125" s="1"/>
      <c r="J125" s="1"/>
      <c r="K125" s="1"/>
      <c r="L125" s="1"/>
      <c r="M125" s="1"/>
      <c r="N125" s="1"/>
      <c r="O125" s="1"/>
      <c r="P125" s="1"/>
      <c r="Q125" s="1"/>
      <c r="R125" s="1"/>
      <c r="S125" s="1"/>
      <c r="T125" s="21" t="str">
        <f t="shared" ca="1" si="15"/>
        <v>203 &amp; 503</v>
      </c>
      <c r="U125" s="21">
        <f t="shared" ref="U125:U130" ca="1" si="16">U124+1</f>
        <v>203</v>
      </c>
      <c r="V125" s="21">
        <f t="shared" ref="V125:V130" ca="1" si="17">V124+1</f>
        <v>503</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2" customFormat="1" ht="20.25" hidden="1" customHeight="1" x14ac:dyDescent="0.35">
      <c r="A126" s="106" t="str">
        <f t="shared" ca="1" si="13"/>
        <v>204 &amp; 504</v>
      </c>
      <c r="B126" s="106"/>
      <c r="C126" s="56"/>
      <c r="D126" s="56"/>
      <c r="E126" s="32"/>
      <c r="F126" s="31"/>
      <c r="G126" s="31"/>
      <c r="H126" s="31">
        <f t="shared" si="14"/>
        <v>0</v>
      </c>
      <c r="I126" s="1"/>
      <c r="J126" s="1"/>
      <c r="K126" s="1"/>
      <c r="L126" s="1"/>
      <c r="M126" s="1"/>
      <c r="N126" s="1"/>
      <c r="O126" s="1"/>
      <c r="P126" s="1"/>
      <c r="Q126" s="1"/>
      <c r="R126" s="1"/>
      <c r="S126" s="1"/>
      <c r="T126" s="21" t="str">
        <f t="shared" ca="1" si="15"/>
        <v>204 &amp; 504</v>
      </c>
      <c r="U126" s="21">
        <f t="shared" ca="1" si="16"/>
        <v>204</v>
      </c>
      <c r="V126" s="21">
        <f t="shared" ca="1" si="17"/>
        <v>504</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2" customFormat="1" ht="20.25" hidden="1" customHeight="1" x14ac:dyDescent="0.35">
      <c r="A127" s="106" t="str">
        <f t="shared" ca="1" si="13"/>
        <v>205 &amp; 505</v>
      </c>
      <c r="B127" s="106"/>
      <c r="C127" s="56"/>
      <c r="D127" s="56"/>
      <c r="E127" s="32"/>
      <c r="F127" s="31"/>
      <c r="G127" s="31"/>
      <c r="H127" s="31">
        <f t="shared" si="14"/>
        <v>0</v>
      </c>
      <c r="I127" s="1"/>
      <c r="J127" s="1"/>
      <c r="K127" s="1"/>
      <c r="L127" s="1"/>
      <c r="M127" s="1"/>
      <c r="N127" s="1"/>
      <c r="O127" s="1"/>
      <c r="P127" s="1"/>
      <c r="Q127" s="1"/>
      <c r="R127" s="1"/>
      <c r="S127" s="1"/>
      <c r="T127" s="21" t="str">
        <f t="shared" ca="1" si="15"/>
        <v>205 &amp; 505</v>
      </c>
      <c r="U127" s="21">
        <f t="shared" ca="1" si="16"/>
        <v>205</v>
      </c>
      <c r="V127" s="21">
        <f t="shared" ca="1" si="17"/>
        <v>505</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2" customFormat="1" ht="20.25" hidden="1" customHeight="1" x14ac:dyDescent="0.35">
      <c r="A128" s="106" t="str">
        <f t="shared" ca="1" si="13"/>
        <v>206 &amp; 506</v>
      </c>
      <c r="B128" s="106"/>
      <c r="C128" s="56"/>
      <c r="D128" s="56"/>
      <c r="E128" s="32"/>
      <c r="F128" s="31"/>
      <c r="G128" s="31"/>
      <c r="H128" s="31">
        <f t="shared" si="14"/>
        <v>0</v>
      </c>
      <c r="I128" s="1"/>
      <c r="J128" s="1"/>
      <c r="K128" s="1"/>
      <c r="L128" s="1"/>
      <c r="M128" s="1"/>
      <c r="N128" s="1"/>
      <c r="O128" s="1"/>
      <c r="P128" s="1"/>
      <c r="Q128" s="1"/>
      <c r="R128" s="1"/>
      <c r="S128" s="1"/>
      <c r="T128" s="21" t="str">
        <f t="shared" ca="1" si="15"/>
        <v>206 &amp; 506</v>
      </c>
      <c r="U128" s="21">
        <f t="shared" ca="1" si="16"/>
        <v>206</v>
      </c>
      <c r="V128" s="21">
        <f t="shared" ca="1" si="17"/>
        <v>506</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2" customFormat="1" ht="20.25" hidden="1" customHeight="1" x14ac:dyDescent="0.35">
      <c r="A129" s="106" t="str">
        <f t="shared" ca="1" si="13"/>
        <v>207 &amp; 507</v>
      </c>
      <c r="B129" s="106"/>
      <c r="C129" s="56"/>
      <c r="D129" s="56"/>
      <c r="E129" s="32"/>
      <c r="F129" s="31"/>
      <c r="G129" s="31"/>
      <c r="H129" s="31">
        <f t="shared" si="14"/>
        <v>0</v>
      </c>
      <c r="I129" s="1"/>
      <c r="J129" s="1"/>
      <c r="K129" s="1"/>
      <c r="L129" s="1"/>
      <c r="M129" s="1"/>
      <c r="N129" s="1"/>
      <c r="O129" s="1"/>
      <c r="P129" s="1"/>
      <c r="Q129" s="1"/>
      <c r="R129" s="1"/>
      <c r="S129" s="1"/>
      <c r="T129" s="21" t="str">
        <f t="shared" ca="1" si="15"/>
        <v>207 &amp; 507</v>
      </c>
      <c r="U129" s="21">
        <f t="shared" ca="1" si="16"/>
        <v>207</v>
      </c>
      <c r="V129" s="21">
        <f t="shared" ca="1" si="17"/>
        <v>507</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2" customFormat="1" ht="20.25" hidden="1" customHeight="1" x14ac:dyDescent="0.35">
      <c r="A130" s="106" t="str">
        <f t="shared" ca="1" si="13"/>
        <v>208 &amp; 508</v>
      </c>
      <c r="B130" s="106"/>
      <c r="C130" s="56"/>
      <c r="D130" s="56"/>
      <c r="E130" s="32"/>
      <c r="F130" s="31"/>
      <c r="G130" s="31"/>
      <c r="H130" s="31">
        <f t="shared" si="14"/>
        <v>0</v>
      </c>
      <c r="I130" s="1"/>
      <c r="J130" s="1"/>
      <c r="K130" s="1"/>
      <c r="L130" s="1"/>
      <c r="M130" s="1"/>
      <c r="N130" s="1"/>
      <c r="O130" s="1"/>
      <c r="P130" s="1"/>
      <c r="Q130" s="1"/>
      <c r="R130" s="1"/>
      <c r="S130" s="1"/>
      <c r="T130" s="21" t="str">
        <f t="shared" ca="1" si="15"/>
        <v>208 &amp; 508</v>
      </c>
      <c r="U130" s="21">
        <f t="shared" ca="1" si="16"/>
        <v>208</v>
      </c>
      <c r="V130" s="21">
        <f t="shared" ca="1" si="17"/>
        <v>508</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ht="20.5" x14ac:dyDescent="0.35">
      <c r="A131" s="113" t="s">
        <v>70</v>
      </c>
      <c r="B131" s="113"/>
      <c r="C131" s="113"/>
      <c r="D131" s="113"/>
      <c r="E131" s="113"/>
      <c r="F131" s="113"/>
      <c r="G131" s="113"/>
      <c r="H131" s="113"/>
    </row>
    <row r="132" spans="1:150 16226:16383" ht="20.5" x14ac:dyDescent="0.35">
      <c r="A132" s="80" t="s">
        <v>246</v>
      </c>
      <c r="B132" s="93" t="s">
        <v>341</v>
      </c>
      <c r="C132" s="93"/>
      <c r="D132" s="93"/>
      <c r="E132" s="93"/>
      <c r="F132" s="93"/>
      <c r="G132" s="93"/>
      <c r="H132" s="93"/>
    </row>
    <row r="133" spans="1:150 16226:16383" ht="20.5" hidden="1" x14ac:dyDescent="0.35">
      <c r="A133" s="80" t="s">
        <v>246</v>
      </c>
      <c r="B133" s="93" t="s">
        <v>247</v>
      </c>
      <c r="C133" s="93"/>
      <c r="D133" s="93"/>
      <c r="E133" s="93"/>
      <c r="F133" s="93"/>
      <c r="G133" s="93"/>
      <c r="H133" s="93"/>
    </row>
    <row r="134" spans="1:150 16226:16383" ht="20.5" hidden="1" x14ac:dyDescent="0.35">
      <c r="A134" s="80" t="s">
        <v>246</v>
      </c>
      <c r="B134" s="93" t="s">
        <v>248</v>
      </c>
      <c r="C134" s="93"/>
      <c r="D134" s="93"/>
      <c r="E134" s="93"/>
      <c r="F134" s="93"/>
      <c r="G134" s="93"/>
      <c r="H134" s="93"/>
    </row>
    <row r="135" spans="1:150 16226:16383" ht="20.5" x14ac:dyDescent="0.35">
      <c r="A135" s="80" t="s">
        <v>246</v>
      </c>
      <c r="B135" s="93" t="s">
        <v>249</v>
      </c>
      <c r="C135" s="93"/>
      <c r="D135" s="93"/>
      <c r="E135" s="93"/>
      <c r="F135" s="93"/>
      <c r="G135" s="93"/>
      <c r="H135" s="93"/>
    </row>
    <row r="136" spans="1:150 16226:16383" ht="20.5" x14ac:dyDescent="0.35">
      <c r="A136" s="80" t="s">
        <v>246</v>
      </c>
      <c r="B136" s="93" t="s">
        <v>250</v>
      </c>
      <c r="C136" s="93"/>
      <c r="D136" s="93"/>
      <c r="E136" s="93"/>
      <c r="F136" s="93"/>
      <c r="G136" s="93"/>
      <c r="H136" s="93"/>
    </row>
    <row r="137" spans="1:150 16226:16383" ht="46.5" hidden="1" customHeight="1" x14ac:dyDescent="0.35">
      <c r="A137" s="80" t="s">
        <v>246</v>
      </c>
      <c r="B137" s="101" t="s">
        <v>251</v>
      </c>
      <c r="C137" s="93"/>
      <c r="D137" s="93"/>
      <c r="E137" s="93"/>
      <c r="F137" s="93"/>
      <c r="G137" s="93"/>
      <c r="H137" s="93"/>
    </row>
    <row r="138" spans="1:150 16226:16383" ht="24.75" customHeight="1" x14ac:dyDescent="0.35">
      <c r="A138" s="80" t="s">
        <v>246</v>
      </c>
      <c r="B138" s="93" t="s">
        <v>339</v>
      </c>
      <c r="C138" s="93"/>
      <c r="D138" s="93"/>
      <c r="E138" s="93"/>
      <c r="F138" s="93"/>
      <c r="G138" s="93"/>
      <c r="H138" s="93"/>
    </row>
    <row r="139" spans="1:150 16226:16383" ht="24.75" customHeight="1" x14ac:dyDescent="0.35">
      <c r="A139" s="80" t="s">
        <v>246</v>
      </c>
      <c r="B139" s="93" t="s">
        <v>344</v>
      </c>
      <c r="C139" s="93"/>
      <c r="D139" s="93"/>
      <c r="E139" s="93"/>
      <c r="F139" s="93"/>
      <c r="G139" s="93"/>
      <c r="H139" s="93"/>
    </row>
    <row r="140" spans="1:150 16226:16383" ht="46.5" hidden="1" customHeight="1" x14ac:dyDescent="0.35">
      <c r="A140" s="80" t="s">
        <v>246</v>
      </c>
      <c r="B140" s="101" t="s">
        <v>251</v>
      </c>
      <c r="C140" s="93"/>
      <c r="D140" s="93"/>
      <c r="E140" s="93"/>
      <c r="F140" s="93"/>
      <c r="G140" s="93"/>
      <c r="H140" s="93"/>
    </row>
    <row r="141" spans="1:150 16226:16383" ht="20.5" x14ac:dyDescent="0.35">
      <c r="A141" s="127" t="s">
        <v>76</v>
      </c>
      <c r="B141" s="127"/>
      <c r="C141" s="127"/>
      <c r="D141" s="127"/>
      <c r="E141" s="127"/>
      <c r="F141" s="127"/>
      <c r="G141" s="127"/>
      <c r="H141" s="127"/>
    </row>
    <row r="142" spans="1:150 16226:16383" ht="20.5" x14ac:dyDescent="0.35">
      <c r="A142" s="92" t="s">
        <v>71</v>
      </c>
      <c r="B142" s="92"/>
      <c r="C142" s="92"/>
      <c r="D142" s="93" t="str">
        <f>C3</f>
        <v>Dosti Mezzo 22</v>
      </c>
      <c r="E142" s="93"/>
      <c r="F142" s="93"/>
      <c r="G142" s="93"/>
      <c r="H142" s="93"/>
    </row>
    <row r="143" spans="1:150 16226:16383" ht="40.5" customHeight="1" x14ac:dyDescent="0.35">
      <c r="A143" s="92" t="s">
        <v>108</v>
      </c>
      <c r="B143" s="92"/>
      <c r="C143" s="92"/>
      <c r="D143" s="119" t="str">
        <f>C9</f>
        <v>Dosti Mezzo 22, CTS No.403/6 of sion division, Plot No.103, near Samruddhi SBI Officers Quarters, Sies Collage Road, Sion, Sion (East), Mumbai, Mumbai - 400022.</v>
      </c>
      <c r="E143" s="117"/>
      <c r="F143" s="117"/>
      <c r="G143" s="117"/>
      <c r="H143" s="118"/>
    </row>
    <row r="144" spans="1:150 16226:16383" ht="20.25" customHeight="1" x14ac:dyDescent="0.35">
      <c r="A144" s="136" t="s">
        <v>116</v>
      </c>
      <c r="B144" s="136"/>
      <c r="C144" s="136"/>
      <c r="D144" s="119" t="str">
        <f>G3</f>
        <v>03/07/2025 @03:19 PM</v>
      </c>
      <c r="E144" s="117"/>
      <c r="F144" s="117"/>
      <c r="G144" s="117"/>
      <c r="H144" s="118"/>
    </row>
    <row r="145" spans="1:8" ht="20.5" x14ac:dyDescent="0.35">
      <c r="A145" s="8"/>
      <c r="B145" s="9"/>
      <c r="C145" s="9"/>
      <c r="D145" s="9"/>
      <c r="E145" s="9"/>
      <c r="F145" s="9"/>
      <c r="G145" s="9"/>
      <c r="H145" s="5"/>
    </row>
    <row r="146" spans="1:8" ht="20.5" x14ac:dyDescent="0.35">
      <c r="A146" s="10"/>
      <c r="B146" s="11"/>
      <c r="C146" s="11"/>
      <c r="D146" s="11"/>
      <c r="E146" s="11"/>
      <c r="F146" s="11"/>
      <c r="G146" s="11"/>
      <c r="H146" s="6"/>
    </row>
    <row r="147" spans="1:8" ht="20.5" x14ac:dyDescent="0.35">
      <c r="A147" s="10"/>
      <c r="B147" s="11"/>
      <c r="C147" s="11"/>
      <c r="D147" s="11"/>
      <c r="E147" s="11"/>
      <c r="F147" s="11"/>
      <c r="G147" s="11"/>
      <c r="H147" s="6"/>
    </row>
    <row r="148" spans="1:8" ht="20.5" x14ac:dyDescent="0.35">
      <c r="A148" s="10"/>
      <c r="B148" s="11"/>
      <c r="C148" s="11"/>
      <c r="D148" s="11"/>
      <c r="E148" s="11"/>
      <c r="F148" s="11"/>
      <c r="G148" s="11"/>
      <c r="H148" s="6"/>
    </row>
    <row r="149" spans="1:8" ht="20.5" x14ac:dyDescent="0.35">
      <c r="A149" s="10"/>
      <c r="B149" s="11"/>
      <c r="C149" s="11"/>
      <c r="D149" s="11"/>
      <c r="E149" s="11"/>
      <c r="F149" s="11"/>
      <c r="G149" s="11"/>
      <c r="H149" s="6"/>
    </row>
    <row r="150" spans="1:8" ht="20.5" x14ac:dyDescent="0.35">
      <c r="A150" s="10"/>
      <c r="B150" s="11"/>
      <c r="C150" s="11"/>
      <c r="D150" s="11"/>
      <c r="E150" s="11"/>
      <c r="F150" s="11"/>
      <c r="G150" s="11"/>
      <c r="H150" s="6"/>
    </row>
    <row r="151" spans="1:8" ht="20.5" x14ac:dyDescent="0.35">
      <c r="A151" s="10"/>
      <c r="B151" s="11"/>
      <c r="C151" s="11"/>
      <c r="D151" s="11"/>
      <c r="E151" s="11"/>
      <c r="F151" s="11"/>
      <c r="G151" s="11"/>
      <c r="H151" s="6"/>
    </row>
    <row r="152" spans="1:8" ht="20.5" x14ac:dyDescent="0.35">
      <c r="A152" s="10"/>
      <c r="B152" s="11"/>
      <c r="C152" s="11"/>
      <c r="D152" s="11"/>
      <c r="E152" s="11"/>
      <c r="F152" s="11"/>
      <c r="G152" s="11"/>
      <c r="H152" s="6"/>
    </row>
    <row r="153" spans="1:8" ht="20.5" x14ac:dyDescent="0.35">
      <c r="A153" s="10"/>
      <c r="B153" s="11"/>
      <c r="C153" s="11"/>
      <c r="D153" s="11"/>
      <c r="E153" s="11"/>
      <c r="F153" s="11"/>
      <c r="G153" s="11"/>
      <c r="H153" s="6"/>
    </row>
    <row r="154" spans="1:8" ht="20.5" x14ac:dyDescent="0.35">
      <c r="A154" s="10"/>
      <c r="B154" s="11"/>
      <c r="C154" s="11"/>
      <c r="D154" s="11"/>
      <c r="E154" s="11"/>
      <c r="F154" s="11"/>
      <c r="G154" s="11"/>
      <c r="H154" s="6"/>
    </row>
    <row r="155" spans="1:8" ht="20.5" x14ac:dyDescent="0.35">
      <c r="A155" s="10"/>
      <c r="B155" s="11"/>
      <c r="C155" s="11"/>
      <c r="D155" s="11"/>
      <c r="E155" s="11"/>
      <c r="F155" s="11"/>
      <c r="G155" s="11"/>
      <c r="H155" s="6"/>
    </row>
    <row r="156" spans="1:8" ht="20.5" x14ac:dyDescent="0.35">
      <c r="A156" s="10"/>
      <c r="B156" s="11"/>
      <c r="C156" s="11"/>
      <c r="D156" s="11"/>
      <c r="E156" s="11"/>
      <c r="F156" s="11"/>
      <c r="G156" s="11"/>
      <c r="H156" s="6"/>
    </row>
    <row r="157" spans="1:8" ht="20.5" x14ac:dyDescent="0.35">
      <c r="A157" s="10"/>
      <c r="B157" s="11"/>
      <c r="C157" s="11"/>
      <c r="D157" s="11"/>
      <c r="E157" s="11"/>
      <c r="F157" s="11"/>
      <c r="G157" s="11"/>
      <c r="H157" s="6"/>
    </row>
    <row r="158" spans="1:8" ht="20.5" x14ac:dyDescent="0.35">
      <c r="A158" s="10"/>
      <c r="B158" s="11"/>
      <c r="C158" s="11"/>
      <c r="D158" s="11"/>
      <c r="E158" s="11"/>
      <c r="F158" s="11"/>
      <c r="G158" s="11"/>
      <c r="H158" s="6"/>
    </row>
    <row r="159" spans="1:8" ht="20.5" x14ac:dyDescent="0.35">
      <c r="A159" s="10"/>
      <c r="B159" s="11"/>
      <c r="C159" s="11"/>
      <c r="D159" s="11"/>
      <c r="E159" s="11"/>
      <c r="F159" s="11"/>
      <c r="G159" s="11"/>
      <c r="H159" s="6"/>
    </row>
    <row r="160" spans="1:8" ht="20.5" x14ac:dyDescent="0.35">
      <c r="A160" s="10"/>
      <c r="B160" s="11"/>
      <c r="C160" s="11"/>
      <c r="D160" s="11"/>
      <c r="E160" s="11"/>
      <c r="F160" s="11"/>
      <c r="G160" s="11"/>
      <c r="H160" s="6"/>
    </row>
    <row r="161" spans="1:8" ht="20.5" x14ac:dyDescent="0.35">
      <c r="A161" s="10"/>
      <c r="B161" s="11"/>
      <c r="C161" s="11"/>
      <c r="D161" s="11"/>
      <c r="E161" s="11"/>
      <c r="F161" s="11"/>
      <c r="G161" s="11"/>
      <c r="H161" s="6"/>
    </row>
    <row r="162" spans="1:8" ht="20.5" x14ac:dyDescent="0.35">
      <c r="A162" s="10"/>
      <c r="B162" s="11"/>
      <c r="C162" s="11"/>
      <c r="D162" s="11"/>
      <c r="E162" s="11"/>
      <c r="F162" s="11"/>
      <c r="G162" s="11"/>
      <c r="H162" s="6"/>
    </row>
    <row r="163" spans="1:8" ht="20.5" x14ac:dyDescent="0.35">
      <c r="A163" s="10"/>
      <c r="B163" s="11"/>
      <c r="C163" s="11"/>
      <c r="D163" s="11"/>
      <c r="E163" s="11"/>
      <c r="F163" s="11"/>
      <c r="G163" s="11"/>
      <c r="H163" s="6"/>
    </row>
    <row r="164" spans="1:8" ht="20.5" x14ac:dyDescent="0.35">
      <c r="A164" s="10"/>
      <c r="B164" s="11"/>
      <c r="C164" s="11"/>
      <c r="D164" s="11"/>
      <c r="E164" s="11"/>
      <c r="F164" s="11"/>
      <c r="G164" s="11"/>
      <c r="H164" s="6"/>
    </row>
    <row r="165" spans="1:8" ht="20.5" x14ac:dyDescent="0.35">
      <c r="A165" s="10"/>
      <c r="B165" s="11"/>
      <c r="C165" s="11"/>
      <c r="D165" s="11"/>
      <c r="E165" s="11"/>
      <c r="F165" s="11"/>
      <c r="G165" s="11"/>
      <c r="H165" s="6"/>
    </row>
    <row r="166" spans="1:8" ht="20.5" x14ac:dyDescent="0.35">
      <c r="A166" s="10"/>
      <c r="B166" s="11"/>
      <c r="C166" s="11"/>
      <c r="D166" s="11"/>
      <c r="E166" s="11"/>
      <c r="F166" s="11"/>
      <c r="G166" s="11"/>
      <c r="H166" s="6"/>
    </row>
    <row r="167" spans="1:8" ht="20.5" x14ac:dyDescent="0.35">
      <c r="A167" s="10"/>
      <c r="B167" s="11"/>
      <c r="C167" s="11"/>
      <c r="D167" s="11"/>
      <c r="E167" s="11"/>
      <c r="F167" s="11"/>
      <c r="G167" s="11"/>
      <c r="H167" s="6"/>
    </row>
    <row r="168" spans="1:8" ht="20.5" x14ac:dyDescent="0.35">
      <c r="A168" s="10"/>
      <c r="B168" s="11"/>
      <c r="C168" s="11"/>
      <c r="D168" s="11"/>
      <c r="E168" s="11"/>
      <c r="F168" s="11"/>
      <c r="G168" s="11"/>
      <c r="H168" s="6"/>
    </row>
    <row r="169" spans="1:8" ht="20.5" x14ac:dyDescent="0.35">
      <c r="A169" s="10"/>
      <c r="B169" s="11"/>
      <c r="C169" s="11"/>
      <c r="D169" s="11"/>
      <c r="E169" s="11"/>
      <c r="F169" s="11"/>
      <c r="G169" s="11"/>
      <c r="H169" s="6"/>
    </row>
    <row r="170" spans="1:8" ht="20.5" x14ac:dyDescent="0.35">
      <c r="A170" s="10"/>
      <c r="B170" s="11"/>
      <c r="C170" s="11"/>
      <c r="D170" s="11"/>
      <c r="E170" s="11"/>
      <c r="F170" s="11"/>
      <c r="G170" s="11"/>
      <c r="H170" s="6"/>
    </row>
    <row r="171" spans="1:8" ht="20.5" x14ac:dyDescent="0.35">
      <c r="A171" s="10"/>
      <c r="B171" s="11"/>
      <c r="C171" s="11"/>
      <c r="D171" s="11"/>
      <c r="E171" s="11"/>
      <c r="F171" s="11"/>
      <c r="G171" s="11"/>
      <c r="H171" s="6"/>
    </row>
    <row r="172" spans="1:8" ht="20.5" x14ac:dyDescent="0.35">
      <c r="A172" s="10"/>
      <c r="B172" s="11"/>
      <c r="C172" s="11"/>
      <c r="D172" s="11"/>
      <c r="E172" s="11"/>
      <c r="F172" s="11"/>
      <c r="G172" s="11"/>
      <c r="H172" s="6"/>
    </row>
    <row r="173" spans="1:8" ht="20.5" x14ac:dyDescent="0.35">
      <c r="A173" s="10"/>
      <c r="B173" s="11"/>
      <c r="C173" s="11"/>
      <c r="D173" s="11"/>
      <c r="E173" s="11"/>
      <c r="F173" s="11"/>
      <c r="G173" s="11"/>
      <c r="H173" s="6"/>
    </row>
    <row r="174" spans="1:8" ht="20.5" x14ac:dyDescent="0.35">
      <c r="A174" s="10"/>
      <c r="B174" s="11"/>
      <c r="C174" s="11"/>
      <c r="D174" s="11"/>
      <c r="E174" s="11"/>
      <c r="F174" s="11"/>
      <c r="G174" s="11"/>
      <c r="H174" s="6"/>
    </row>
    <row r="175" spans="1:8" ht="20.5" x14ac:dyDescent="0.35">
      <c r="A175" s="10"/>
      <c r="B175" s="11"/>
      <c r="C175" s="11"/>
      <c r="D175" s="11"/>
      <c r="E175" s="11"/>
      <c r="F175" s="11"/>
      <c r="G175" s="11"/>
      <c r="H175" s="6"/>
    </row>
    <row r="176" spans="1:8" ht="20.5" x14ac:dyDescent="0.35">
      <c r="A176" s="10"/>
      <c r="B176" s="11"/>
      <c r="C176" s="11"/>
      <c r="D176" s="11"/>
      <c r="E176" s="11"/>
      <c r="F176" s="11"/>
      <c r="G176" s="11"/>
      <c r="H176" s="6"/>
    </row>
    <row r="177" spans="1:8" ht="20.5" hidden="1" x14ac:dyDescent="0.35">
      <c r="A177" s="10"/>
      <c r="B177" s="11"/>
      <c r="C177" s="11"/>
      <c r="D177" s="11"/>
      <c r="E177" s="11"/>
      <c r="F177" s="11"/>
      <c r="G177" s="11"/>
      <c r="H177" s="6"/>
    </row>
    <row r="178" spans="1:8" ht="20.5" hidden="1" x14ac:dyDescent="0.35">
      <c r="A178" s="10"/>
      <c r="B178" s="11"/>
      <c r="C178" s="11"/>
      <c r="D178" s="11"/>
      <c r="E178" s="11"/>
      <c r="F178" s="11"/>
      <c r="G178" s="11"/>
      <c r="H178" s="6"/>
    </row>
    <row r="179" spans="1:8" ht="20.5" hidden="1" x14ac:dyDescent="0.35">
      <c r="A179" s="10"/>
      <c r="B179" s="11"/>
      <c r="C179" s="11"/>
      <c r="D179" s="11"/>
      <c r="E179" s="11"/>
      <c r="F179" s="11"/>
      <c r="G179" s="11"/>
      <c r="H179" s="6"/>
    </row>
    <row r="180" spans="1:8" ht="20.5" hidden="1" x14ac:dyDescent="0.35">
      <c r="A180" s="10"/>
      <c r="B180" s="11"/>
      <c r="C180" s="11"/>
      <c r="D180" s="11"/>
      <c r="E180" s="11"/>
      <c r="F180" s="11"/>
      <c r="G180" s="11"/>
      <c r="H180" s="6"/>
    </row>
    <row r="181" spans="1:8" ht="20.5" hidden="1" x14ac:dyDescent="0.35">
      <c r="A181" s="10"/>
      <c r="B181" s="11"/>
      <c r="C181" s="11"/>
      <c r="D181" s="11"/>
      <c r="E181" s="11"/>
      <c r="F181" s="11"/>
      <c r="G181" s="11"/>
      <c r="H181" s="6"/>
    </row>
    <row r="182" spans="1:8" ht="20.5" hidden="1" x14ac:dyDescent="0.35">
      <c r="A182" s="10"/>
      <c r="B182" s="11"/>
      <c r="C182" s="11"/>
      <c r="D182" s="11"/>
      <c r="E182" s="11"/>
      <c r="F182" s="11"/>
      <c r="G182" s="11"/>
      <c r="H182" s="6"/>
    </row>
    <row r="183" spans="1:8" ht="20.5" hidden="1" x14ac:dyDescent="0.35">
      <c r="A183" s="10"/>
      <c r="B183" s="11"/>
      <c r="C183" s="11"/>
      <c r="D183" s="11"/>
      <c r="E183" s="11"/>
      <c r="F183" s="11"/>
      <c r="G183" s="11"/>
      <c r="H183" s="6"/>
    </row>
    <row r="184" spans="1:8" ht="20.5" hidden="1" x14ac:dyDescent="0.35">
      <c r="A184" s="10"/>
      <c r="B184" s="11"/>
      <c r="C184" s="11"/>
      <c r="D184" s="11"/>
      <c r="E184" s="11"/>
      <c r="F184" s="11"/>
      <c r="G184" s="11"/>
      <c r="H184" s="6"/>
    </row>
    <row r="185" spans="1:8" ht="20.5" hidden="1" x14ac:dyDescent="0.35">
      <c r="A185" s="10"/>
      <c r="B185" s="11"/>
      <c r="C185" s="11"/>
      <c r="D185" s="11"/>
      <c r="E185" s="11"/>
      <c r="F185" s="11"/>
      <c r="G185" s="11"/>
      <c r="H185" s="6"/>
    </row>
    <row r="186" spans="1:8" ht="20.5" hidden="1" x14ac:dyDescent="0.35">
      <c r="A186" s="10"/>
      <c r="B186" s="11"/>
      <c r="C186" s="11"/>
      <c r="D186" s="11"/>
      <c r="E186" s="11"/>
      <c r="F186" s="11"/>
      <c r="G186" s="11"/>
      <c r="H186" s="6"/>
    </row>
    <row r="187" spans="1:8" ht="20.5" hidden="1" x14ac:dyDescent="0.35">
      <c r="A187" s="10"/>
      <c r="B187" s="11"/>
      <c r="C187" s="11"/>
      <c r="D187" s="11"/>
      <c r="E187" s="11"/>
      <c r="F187" s="11"/>
      <c r="G187" s="11"/>
      <c r="H187" s="6"/>
    </row>
    <row r="188" spans="1:8" ht="20.5" x14ac:dyDescent="0.35">
      <c r="A188" s="12"/>
      <c r="B188" s="13"/>
      <c r="C188" s="13"/>
      <c r="D188" s="13"/>
      <c r="E188" s="13"/>
      <c r="F188" s="13"/>
      <c r="G188" s="13"/>
      <c r="H188" s="7"/>
    </row>
    <row r="189" spans="1:8" ht="20.5" x14ac:dyDescent="0.35">
      <c r="A189" s="113" t="s">
        <v>169</v>
      </c>
      <c r="B189" s="113"/>
      <c r="C189" s="113"/>
      <c r="D189" s="113"/>
      <c r="E189" s="113"/>
      <c r="F189" s="113"/>
      <c r="G189" s="113"/>
      <c r="H189" s="113"/>
    </row>
    <row r="190" spans="1:8" ht="20.5" x14ac:dyDescent="0.35">
      <c r="A190" s="8"/>
      <c r="B190" s="9"/>
      <c r="C190" s="9"/>
      <c r="D190" s="9"/>
      <c r="E190" s="9"/>
      <c r="F190" s="9"/>
      <c r="G190" s="9"/>
      <c r="H190" s="5"/>
    </row>
    <row r="191" spans="1:8" ht="20.5" x14ac:dyDescent="0.35">
      <c r="A191" s="10"/>
      <c r="B191" s="57"/>
      <c r="C191" s="57"/>
      <c r="D191" s="57"/>
      <c r="E191" s="57"/>
      <c r="F191" s="57"/>
      <c r="G191" s="57"/>
      <c r="H191" s="6"/>
    </row>
    <row r="192" spans="1:8" ht="20.5" x14ac:dyDescent="0.35">
      <c r="A192" s="10"/>
      <c r="B192" s="57"/>
      <c r="C192" s="57"/>
      <c r="D192" s="57"/>
      <c r="E192" s="57"/>
      <c r="F192" s="57"/>
      <c r="G192" s="57"/>
      <c r="H192" s="6"/>
    </row>
    <row r="193" spans="1:8" ht="20.5" x14ac:dyDescent="0.35">
      <c r="A193" s="10"/>
      <c r="B193" s="57"/>
      <c r="C193" s="57"/>
      <c r="D193" s="57"/>
      <c r="E193" s="57"/>
      <c r="F193" s="57"/>
      <c r="G193" s="57"/>
      <c r="H193" s="6"/>
    </row>
    <row r="194" spans="1:8" ht="20.5" x14ac:dyDescent="0.35">
      <c r="A194" s="10"/>
      <c r="B194" s="57"/>
      <c r="C194" s="57"/>
      <c r="D194" s="57"/>
      <c r="E194" s="57"/>
      <c r="F194" s="57"/>
      <c r="G194" s="57"/>
      <c r="H194" s="6"/>
    </row>
    <row r="195" spans="1:8" ht="20.5" x14ac:dyDescent="0.35">
      <c r="A195" s="10"/>
      <c r="B195" s="57"/>
      <c r="C195" s="57"/>
      <c r="D195" s="57"/>
      <c r="E195" s="57"/>
      <c r="F195" s="57"/>
      <c r="G195" s="57"/>
      <c r="H195" s="6"/>
    </row>
    <row r="196" spans="1:8" ht="20.5" x14ac:dyDescent="0.35">
      <c r="A196" s="10"/>
      <c r="B196" s="57"/>
      <c r="C196" s="57"/>
      <c r="D196" s="57"/>
      <c r="E196" s="57"/>
      <c r="F196" s="57"/>
      <c r="G196" s="57"/>
      <c r="H196" s="6"/>
    </row>
    <row r="197" spans="1:8" ht="20.5" x14ac:dyDescent="0.35">
      <c r="A197" s="10"/>
      <c r="B197" s="57"/>
      <c r="C197" s="57"/>
      <c r="D197" s="57"/>
      <c r="E197" s="57"/>
      <c r="F197" s="57"/>
      <c r="G197" s="57"/>
      <c r="H197" s="6"/>
    </row>
    <row r="198" spans="1:8" ht="20.5" x14ac:dyDescent="0.35">
      <c r="A198" s="10"/>
      <c r="B198" s="57"/>
      <c r="C198" s="57"/>
      <c r="D198" s="57"/>
      <c r="E198" s="57"/>
      <c r="F198" s="57"/>
      <c r="G198" s="57"/>
      <c r="H198" s="6"/>
    </row>
    <row r="199" spans="1:8" ht="20.5" x14ac:dyDescent="0.35">
      <c r="A199" s="10"/>
      <c r="B199" s="57"/>
      <c r="C199" s="57"/>
      <c r="D199" s="57"/>
      <c r="E199" s="57"/>
      <c r="F199" s="57"/>
      <c r="G199" s="57"/>
      <c r="H199" s="6"/>
    </row>
    <row r="200" spans="1:8" ht="20.5" x14ac:dyDescent="0.35">
      <c r="A200" s="10"/>
      <c r="B200" s="57"/>
      <c r="C200" s="57"/>
      <c r="D200" s="57"/>
      <c r="E200" s="57"/>
      <c r="F200" s="57"/>
      <c r="G200" s="57"/>
      <c r="H200" s="6"/>
    </row>
    <row r="201" spans="1:8" ht="20.5" x14ac:dyDescent="0.35">
      <c r="A201" s="10"/>
      <c r="B201" s="57"/>
      <c r="C201" s="57"/>
      <c r="D201" s="57"/>
      <c r="E201" s="57"/>
      <c r="F201" s="57"/>
      <c r="G201" s="57"/>
      <c r="H201" s="6"/>
    </row>
    <row r="202" spans="1:8" ht="20.5" x14ac:dyDescent="0.35">
      <c r="A202" s="10"/>
      <c r="B202" s="57"/>
      <c r="C202" s="57"/>
      <c r="D202" s="57"/>
      <c r="E202" s="57"/>
      <c r="F202" s="57"/>
      <c r="G202" s="57"/>
      <c r="H202" s="6"/>
    </row>
    <row r="203" spans="1:8" ht="20.5" x14ac:dyDescent="0.35">
      <c r="A203" s="10"/>
      <c r="B203" s="57"/>
      <c r="C203" s="57"/>
      <c r="D203" s="57"/>
      <c r="E203" s="57"/>
      <c r="F203" s="57"/>
      <c r="G203" s="57"/>
      <c r="H203" s="6"/>
    </row>
    <row r="204" spans="1:8" ht="20.5" x14ac:dyDescent="0.35">
      <c r="A204" s="10"/>
      <c r="B204" s="57"/>
      <c r="C204" s="57"/>
      <c r="D204" s="57"/>
      <c r="E204" s="57"/>
      <c r="F204" s="57"/>
      <c r="G204" s="57"/>
      <c r="H204" s="6"/>
    </row>
    <row r="205" spans="1:8" ht="20.5" x14ac:dyDescent="0.35">
      <c r="A205" s="10"/>
      <c r="B205" s="57"/>
      <c r="C205" s="57"/>
      <c r="D205" s="57"/>
      <c r="E205" s="57"/>
      <c r="F205" s="57"/>
      <c r="G205" s="57"/>
      <c r="H205" s="6"/>
    </row>
    <row r="206" spans="1:8" ht="20.5" x14ac:dyDescent="0.35">
      <c r="A206" s="10"/>
      <c r="B206" s="57"/>
      <c r="C206" s="57"/>
      <c r="D206" s="57"/>
      <c r="E206" s="57"/>
      <c r="F206" s="57"/>
      <c r="G206" s="57"/>
      <c r="H206" s="6"/>
    </row>
    <row r="207" spans="1:8" ht="20.5" x14ac:dyDescent="0.35">
      <c r="A207" s="10"/>
      <c r="B207" s="57"/>
      <c r="C207" s="57"/>
      <c r="D207" s="57"/>
      <c r="E207" s="57"/>
      <c r="F207" s="57"/>
      <c r="G207" s="57"/>
      <c r="H207" s="6"/>
    </row>
    <row r="208" spans="1:8" ht="20.5" x14ac:dyDescent="0.35">
      <c r="A208" s="10"/>
      <c r="B208" s="57"/>
      <c r="C208" s="57"/>
      <c r="D208" s="57"/>
      <c r="E208" s="57"/>
      <c r="F208" s="57"/>
      <c r="G208" s="57"/>
      <c r="H208" s="6"/>
    </row>
    <row r="209" spans="1:8" ht="20.5" x14ac:dyDescent="0.35">
      <c r="A209" s="10"/>
      <c r="B209" s="57"/>
      <c r="C209" s="57"/>
      <c r="D209" s="57"/>
      <c r="E209" s="57"/>
      <c r="F209" s="57"/>
      <c r="G209" s="57"/>
      <c r="H209" s="6"/>
    </row>
    <row r="210" spans="1:8" ht="20.5" x14ac:dyDescent="0.35">
      <c r="A210" s="10"/>
      <c r="B210" s="57"/>
      <c r="C210" s="57"/>
      <c r="D210" s="57"/>
      <c r="E210" s="57"/>
      <c r="F210" s="57"/>
      <c r="G210" s="57"/>
      <c r="H210" s="6"/>
    </row>
    <row r="211" spans="1:8" ht="20.5" x14ac:dyDescent="0.35">
      <c r="A211" s="10"/>
      <c r="B211" s="57"/>
      <c r="C211" s="57"/>
      <c r="D211" s="57"/>
      <c r="E211" s="57"/>
      <c r="F211" s="57"/>
      <c r="G211" s="57"/>
      <c r="H211" s="6"/>
    </row>
    <row r="212" spans="1:8" ht="20.5" x14ac:dyDescent="0.35">
      <c r="A212" s="10"/>
      <c r="B212" s="57"/>
      <c r="C212" s="57"/>
      <c r="D212" s="57"/>
      <c r="E212" s="57"/>
      <c r="F212" s="57"/>
      <c r="G212" s="57"/>
      <c r="H212" s="6"/>
    </row>
    <row r="213" spans="1:8" ht="20.5" x14ac:dyDescent="0.35">
      <c r="A213" s="10"/>
      <c r="B213" s="57"/>
      <c r="C213" s="57"/>
      <c r="D213" s="57"/>
      <c r="E213" s="57"/>
      <c r="F213" s="57"/>
      <c r="G213" s="57"/>
      <c r="H213" s="6"/>
    </row>
    <row r="214" spans="1:8" ht="20.5" x14ac:dyDescent="0.35">
      <c r="A214" s="10"/>
      <c r="B214" s="57"/>
      <c r="C214" s="57"/>
      <c r="D214" s="57"/>
      <c r="E214" s="57"/>
      <c r="F214" s="57"/>
      <c r="G214" s="57"/>
      <c r="H214" s="6"/>
    </row>
    <row r="215" spans="1:8" ht="20.5" x14ac:dyDescent="0.35">
      <c r="A215" s="10"/>
      <c r="B215" s="57"/>
      <c r="C215" s="57"/>
      <c r="D215" s="57"/>
      <c r="E215" s="57"/>
      <c r="F215" s="57"/>
      <c r="G215" s="57"/>
      <c r="H215" s="6"/>
    </row>
    <row r="216" spans="1:8" ht="20.5" x14ac:dyDescent="0.35">
      <c r="A216" s="10"/>
      <c r="B216" s="57"/>
      <c r="C216" s="57"/>
      <c r="D216" s="57"/>
      <c r="E216" s="57"/>
      <c r="F216" s="57"/>
      <c r="G216" s="57"/>
      <c r="H216" s="6"/>
    </row>
    <row r="217" spans="1:8" ht="20.5" x14ac:dyDescent="0.35">
      <c r="A217" s="10"/>
      <c r="B217" s="57"/>
      <c r="C217" s="57"/>
      <c r="D217" s="57"/>
      <c r="E217" s="57"/>
      <c r="F217" s="57"/>
      <c r="G217" s="57"/>
      <c r="H217" s="6"/>
    </row>
    <row r="218" spans="1:8" ht="20.5" x14ac:dyDescent="0.35">
      <c r="A218" s="10"/>
      <c r="B218" s="57"/>
      <c r="C218" s="57"/>
      <c r="D218" s="57"/>
      <c r="E218" s="57"/>
      <c r="F218" s="57"/>
      <c r="G218" s="57"/>
      <c r="H218" s="6"/>
    </row>
    <row r="219" spans="1:8" ht="20.5" x14ac:dyDescent="0.35">
      <c r="A219" s="10"/>
      <c r="B219" s="57"/>
      <c r="C219" s="57"/>
      <c r="D219" s="57"/>
      <c r="E219" s="57"/>
      <c r="F219" s="57"/>
      <c r="G219" s="57"/>
      <c r="H219" s="6"/>
    </row>
    <row r="220" spans="1:8" ht="20.5" x14ac:dyDescent="0.35">
      <c r="A220" s="10"/>
      <c r="B220" s="57"/>
      <c r="C220" s="57"/>
      <c r="D220" s="57"/>
      <c r="E220" s="57"/>
      <c r="F220" s="57"/>
      <c r="G220" s="57"/>
      <c r="H220" s="6"/>
    </row>
    <row r="221" spans="1:8" ht="20.5" x14ac:dyDescent="0.35">
      <c r="A221" s="10"/>
      <c r="B221" s="57"/>
      <c r="C221" s="57"/>
      <c r="D221" s="57"/>
      <c r="E221" s="57"/>
      <c r="F221" s="57"/>
      <c r="G221" s="57"/>
      <c r="H221" s="6"/>
    </row>
    <row r="222" spans="1:8" ht="20.5" x14ac:dyDescent="0.35">
      <c r="A222" s="10"/>
      <c r="B222" s="57"/>
      <c r="C222" s="57"/>
      <c r="D222" s="57"/>
      <c r="E222" s="57"/>
      <c r="F222" s="57"/>
      <c r="G222" s="57"/>
      <c r="H222" s="6"/>
    </row>
    <row r="223" spans="1:8" ht="20.5" x14ac:dyDescent="0.35">
      <c r="A223" s="10"/>
      <c r="B223" s="57"/>
      <c r="C223" s="57"/>
      <c r="D223" s="57"/>
      <c r="E223" s="57"/>
      <c r="F223" s="57"/>
      <c r="G223" s="57"/>
      <c r="H223" s="6"/>
    </row>
    <row r="224" spans="1:8" ht="20.5" x14ac:dyDescent="0.35">
      <c r="A224" s="10"/>
      <c r="B224" s="57"/>
      <c r="C224" s="57"/>
      <c r="D224" s="57"/>
      <c r="E224" s="57"/>
      <c r="F224" s="57"/>
      <c r="G224" s="57"/>
      <c r="H224" s="6"/>
    </row>
    <row r="225" spans="1:8" ht="20.5" x14ac:dyDescent="0.35">
      <c r="A225" s="10"/>
      <c r="B225" s="57"/>
      <c r="C225" s="57"/>
      <c r="D225" s="57"/>
      <c r="E225" s="57"/>
      <c r="F225" s="57"/>
      <c r="G225" s="57"/>
      <c r="H225" s="6"/>
    </row>
    <row r="226" spans="1:8" ht="20.5" x14ac:dyDescent="0.35">
      <c r="A226" s="10"/>
      <c r="B226" s="57"/>
      <c r="C226" s="57"/>
      <c r="D226" s="57"/>
      <c r="E226" s="57"/>
      <c r="F226" s="57"/>
      <c r="G226" s="57"/>
      <c r="H226" s="6"/>
    </row>
    <row r="227" spans="1:8" ht="20.5" x14ac:dyDescent="0.35">
      <c r="A227" s="10"/>
      <c r="B227" s="57"/>
      <c r="C227" s="57"/>
      <c r="D227" s="57"/>
      <c r="E227" s="57"/>
      <c r="F227" s="57"/>
      <c r="G227" s="57"/>
      <c r="H227" s="6"/>
    </row>
    <row r="228" spans="1:8" ht="20.5" x14ac:dyDescent="0.35">
      <c r="A228" s="10"/>
      <c r="B228" s="57"/>
      <c r="C228" s="57"/>
      <c r="D228" s="57"/>
      <c r="E228" s="57"/>
      <c r="F228" s="57"/>
      <c r="G228" s="57"/>
      <c r="H228" s="6"/>
    </row>
    <row r="229" spans="1:8" ht="20.5" x14ac:dyDescent="0.35">
      <c r="A229" s="10"/>
      <c r="B229" s="57"/>
      <c r="C229" s="57"/>
      <c r="D229" s="57"/>
      <c r="E229" s="57"/>
      <c r="F229" s="57"/>
      <c r="G229" s="57"/>
      <c r="H229" s="6"/>
    </row>
    <row r="230" spans="1:8" ht="20.5" x14ac:dyDescent="0.35">
      <c r="A230" s="10"/>
      <c r="B230" s="57"/>
      <c r="C230" s="57"/>
      <c r="D230" s="57"/>
      <c r="E230" s="57"/>
      <c r="F230" s="57"/>
      <c r="G230" s="57"/>
      <c r="H230" s="6"/>
    </row>
    <row r="231" spans="1:8" ht="20.5" x14ac:dyDescent="0.35">
      <c r="A231" s="10"/>
      <c r="B231" s="57"/>
      <c r="C231" s="57"/>
      <c r="D231" s="57"/>
      <c r="E231" s="57"/>
      <c r="F231" s="57"/>
      <c r="G231" s="57"/>
      <c r="H231" s="6"/>
    </row>
    <row r="232" spans="1:8" ht="20.5" x14ac:dyDescent="0.35">
      <c r="A232" s="12"/>
      <c r="B232" s="13"/>
      <c r="C232" s="13"/>
      <c r="D232" s="13"/>
      <c r="E232" s="13"/>
      <c r="F232" s="13"/>
      <c r="G232" s="13"/>
      <c r="H232" s="7"/>
    </row>
    <row r="233" spans="1:8" ht="20.5" x14ac:dyDescent="0.35">
      <c r="A233" s="109" t="s">
        <v>77</v>
      </c>
      <c r="B233" s="110"/>
      <c r="C233" s="110"/>
      <c r="D233" s="110"/>
      <c r="E233" s="110"/>
      <c r="F233" s="110"/>
      <c r="G233" s="110"/>
      <c r="H233" s="111"/>
    </row>
    <row r="234" spans="1:8" ht="20.5" x14ac:dyDescent="0.35">
      <c r="A234" s="8"/>
      <c r="B234" s="9"/>
      <c r="C234" s="9"/>
      <c r="D234" s="9"/>
      <c r="E234" s="9"/>
      <c r="F234" s="9"/>
      <c r="G234" s="9"/>
      <c r="H234" s="5"/>
    </row>
    <row r="235" spans="1:8" ht="20.5" x14ac:dyDescent="0.35">
      <c r="A235" s="10"/>
      <c r="B235" s="57"/>
      <c r="C235" s="57"/>
      <c r="D235" s="57"/>
      <c r="E235" s="57"/>
      <c r="F235" s="57"/>
      <c r="G235" s="57"/>
      <c r="H235" s="6"/>
    </row>
    <row r="236" spans="1:8" ht="20.5" x14ac:dyDescent="0.35">
      <c r="A236" s="10"/>
      <c r="B236" s="57"/>
      <c r="C236" s="57"/>
      <c r="D236" s="57"/>
      <c r="E236" s="57"/>
      <c r="F236" s="57"/>
      <c r="G236" s="57"/>
      <c r="H236" s="6"/>
    </row>
    <row r="237" spans="1:8" ht="20.5" x14ac:dyDescent="0.35">
      <c r="A237" s="10"/>
      <c r="B237" s="57"/>
      <c r="C237" s="57"/>
      <c r="D237" s="57"/>
      <c r="E237" s="57"/>
      <c r="F237" s="57"/>
      <c r="G237" s="57"/>
      <c r="H237" s="6"/>
    </row>
    <row r="238" spans="1:8" ht="20.5" x14ac:dyDescent="0.35">
      <c r="A238" s="10"/>
      <c r="B238" s="57"/>
      <c r="C238" s="57"/>
      <c r="D238" s="57"/>
      <c r="E238" s="57"/>
      <c r="F238" s="57"/>
      <c r="G238" s="57"/>
      <c r="H238" s="6"/>
    </row>
    <row r="239" spans="1:8" ht="20.5" x14ac:dyDescent="0.35">
      <c r="A239" s="10"/>
      <c r="B239" s="57"/>
      <c r="C239" s="57"/>
      <c r="D239" s="57"/>
      <c r="E239" s="57"/>
      <c r="F239" s="57"/>
      <c r="G239" s="57"/>
      <c r="H239" s="6"/>
    </row>
    <row r="240" spans="1:8" ht="20.5" x14ac:dyDescent="0.35">
      <c r="A240" s="10"/>
      <c r="B240" s="57"/>
      <c r="C240" s="57"/>
      <c r="D240" s="57"/>
      <c r="E240" s="57"/>
      <c r="F240" s="57"/>
      <c r="G240" s="57"/>
      <c r="H240" s="6"/>
    </row>
    <row r="241" spans="1:8" ht="20.5" x14ac:dyDescent="0.35">
      <c r="A241" s="10"/>
      <c r="B241" s="57"/>
      <c r="C241" s="57"/>
      <c r="D241" s="57"/>
      <c r="E241" s="57"/>
      <c r="F241" s="57"/>
      <c r="G241" s="57"/>
      <c r="H241" s="6"/>
    </row>
    <row r="242" spans="1:8" ht="20.5" x14ac:dyDescent="0.35">
      <c r="A242" s="10"/>
      <c r="B242" s="57"/>
      <c r="C242" s="57"/>
      <c r="D242" s="57"/>
      <c r="E242" s="57"/>
      <c r="F242" s="57"/>
      <c r="G242" s="57"/>
      <c r="H242" s="6"/>
    </row>
    <row r="243" spans="1:8" ht="20.5" x14ac:dyDescent="0.35">
      <c r="A243" s="10"/>
      <c r="B243" s="57"/>
      <c r="C243" s="57"/>
      <c r="D243" s="57"/>
      <c r="E243" s="57"/>
      <c r="F243" s="57"/>
      <c r="G243" s="57"/>
      <c r="H243" s="6"/>
    </row>
    <row r="244" spans="1:8" ht="20.5" x14ac:dyDescent="0.35">
      <c r="A244" s="10"/>
      <c r="B244" s="57"/>
      <c r="C244" s="57"/>
      <c r="D244" s="57"/>
      <c r="E244" s="57"/>
      <c r="F244" s="57"/>
      <c r="G244" s="57"/>
      <c r="H244" s="6"/>
    </row>
    <row r="245" spans="1:8" ht="20.5" x14ac:dyDescent="0.35">
      <c r="A245" s="10"/>
      <c r="B245" s="57"/>
      <c r="C245" s="57"/>
      <c r="D245" s="57"/>
      <c r="E245" s="57"/>
      <c r="F245" s="57"/>
      <c r="G245" s="57"/>
      <c r="H245" s="6"/>
    </row>
    <row r="246" spans="1:8" ht="20.5" x14ac:dyDescent="0.35">
      <c r="A246" s="10"/>
      <c r="B246" s="57"/>
      <c r="C246" s="57"/>
      <c r="D246" s="57"/>
      <c r="E246" s="57"/>
      <c r="F246" s="57"/>
      <c r="G246" s="57"/>
      <c r="H246" s="6"/>
    </row>
    <row r="247" spans="1:8" ht="20.5" x14ac:dyDescent="0.35">
      <c r="A247" s="10"/>
      <c r="B247" s="57"/>
      <c r="C247" s="57"/>
      <c r="D247" s="57"/>
      <c r="E247" s="57"/>
      <c r="F247" s="57"/>
      <c r="G247" s="57"/>
      <c r="H247" s="6"/>
    </row>
    <row r="248" spans="1:8" ht="20.5" x14ac:dyDescent="0.35">
      <c r="A248" s="10"/>
      <c r="B248" s="57"/>
      <c r="C248" s="57"/>
      <c r="D248" s="57"/>
      <c r="E248" s="57"/>
      <c r="F248" s="57"/>
      <c r="G248" s="57"/>
      <c r="H248" s="6"/>
    </row>
    <row r="249" spans="1:8" ht="20.5" x14ac:dyDescent="0.35">
      <c r="A249" s="10"/>
      <c r="B249" s="57"/>
      <c r="C249" s="57"/>
      <c r="D249" s="57"/>
      <c r="E249" s="57"/>
      <c r="F249" s="57"/>
      <c r="G249" s="57"/>
      <c r="H249" s="6"/>
    </row>
    <row r="250" spans="1:8" ht="20.5" x14ac:dyDescent="0.35">
      <c r="A250" s="10"/>
      <c r="B250" s="57"/>
      <c r="C250" s="57"/>
      <c r="D250" s="57"/>
      <c r="E250" s="57"/>
      <c r="F250" s="57"/>
      <c r="G250" s="57"/>
      <c r="H250" s="6"/>
    </row>
    <row r="251" spans="1:8" ht="20.5" x14ac:dyDescent="0.35">
      <c r="A251" s="10"/>
      <c r="B251" s="57"/>
      <c r="C251" s="57"/>
      <c r="D251" s="57"/>
      <c r="E251" s="57"/>
      <c r="F251" s="57"/>
      <c r="G251" s="57"/>
      <c r="H251" s="6"/>
    </row>
    <row r="252" spans="1:8" ht="20.5" x14ac:dyDescent="0.35">
      <c r="A252" s="10"/>
      <c r="B252" s="57"/>
      <c r="C252" s="57"/>
      <c r="D252" s="57"/>
      <c r="E252" s="57"/>
      <c r="F252" s="57"/>
      <c r="G252" s="57"/>
      <c r="H252" s="6"/>
    </row>
    <row r="253" spans="1:8" ht="20.5" x14ac:dyDescent="0.35">
      <c r="A253" s="10"/>
      <c r="B253" s="57"/>
      <c r="C253" s="57"/>
      <c r="D253" s="57"/>
      <c r="E253" s="57"/>
      <c r="F253" s="57"/>
      <c r="G253" s="57"/>
      <c r="H253" s="6"/>
    </row>
    <row r="254" spans="1:8" ht="20.5" x14ac:dyDescent="0.35">
      <c r="A254" s="10"/>
      <c r="B254" s="57"/>
      <c r="C254" s="57"/>
      <c r="D254" s="57"/>
      <c r="E254" s="57"/>
      <c r="F254" s="57"/>
      <c r="G254" s="57"/>
      <c r="H254" s="6"/>
    </row>
    <row r="255" spans="1:8" ht="20.5" x14ac:dyDescent="0.35">
      <c r="A255" s="10"/>
      <c r="B255" s="57"/>
      <c r="C255" s="57"/>
      <c r="D255" s="57"/>
      <c r="E255" s="57"/>
      <c r="F255" s="57"/>
      <c r="G255" s="57"/>
      <c r="H255" s="6"/>
    </row>
    <row r="256" spans="1:8" ht="20.5" x14ac:dyDescent="0.35">
      <c r="A256" s="10"/>
      <c r="B256" s="57"/>
      <c r="C256" s="57"/>
      <c r="D256" s="57"/>
      <c r="E256" s="57"/>
      <c r="F256" s="57"/>
      <c r="G256" s="57"/>
      <c r="H256" s="6"/>
    </row>
    <row r="257" spans="1:8" ht="20.5" x14ac:dyDescent="0.35">
      <c r="A257" s="10"/>
      <c r="B257" s="57"/>
      <c r="C257" s="57"/>
      <c r="D257" s="57"/>
      <c r="E257" s="57"/>
      <c r="F257" s="57"/>
      <c r="G257" s="57"/>
      <c r="H257" s="6"/>
    </row>
    <row r="258" spans="1:8" ht="20.5" x14ac:dyDescent="0.35">
      <c r="A258" s="10"/>
      <c r="B258" s="57"/>
      <c r="C258" s="57"/>
      <c r="D258" s="57"/>
      <c r="E258" s="57"/>
      <c r="F258" s="57"/>
      <c r="G258" s="57"/>
      <c r="H258" s="6"/>
    </row>
    <row r="259" spans="1:8" ht="20.5" x14ac:dyDescent="0.35">
      <c r="A259" s="10"/>
      <c r="B259" s="57"/>
      <c r="C259" s="57"/>
      <c r="D259" s="57"/>
      <c r="E259" s="57"/>
      <c r="F259" s="57"/>
      <c r="G259" s="57"/>
      <c r="H259" s="6"/>
    </row>
    <row r="260" spans="1:8" ht="20.5" x14ac:dyDescent="0.35">
      <c r="A260" s="10"/>
      <c r="B260" s="57"/>
      <c r="C260" s="57"/>
      <c r="D260" s="57"/>
      <c r="E260" s="57"/>
      <c r="F260" s="57"/>
      <c r="G260" s="57"/>
      <c r="H260" s="6"/>
    </row>
    <row r="261" spans="1:8" ht="20.5" x14ac:dyDescent="0.35">
      <c r="A261" s="10"/>
      <c r="B261" s="57"/>
      <c r="C261" s="57"/>
      <c r="D261" s="57"/>
      <c r="E261" s="57"/>
      <c r="F261" s="57"/>
      <c r="G261" s="57"/>
      <c r="H261" s="6"/>
    </row>
    <row r="262" spans="1:8" ht="7.5" customHeight="1" x14ac:dyDescent="0.35">
      <c r="A262" s="10"/>
      <c r="B262" s="57"/>
      <c r="C262" s="57"/>
      <c r="D262" s="57"/>
      <c r="E262" s="57"/>
      <c r="F262" s="57"/>
      <c r="G262" s="57"/>
      <c r="H262" s="6"/>
    </row>
    <row r="263" spans="1:8" ht="20.5" hidden="1" x14ac:dyDescent="0.35">
      <c r="A263" s="10"/>
      <c r="B263" s="57"/>
      <c r="C263" s="57"/>
      <c r="D263" s="57"/>
      <c r="E263" s="57"/>
      <c r="F263" s="57"/>
      <c r="G263" s="57"/>
      <c r="H263" s="6"/>
    </row>
    <row r="264" spans="1:8" ht="20.5" x14ac:dyDescent="0.35">
      <c r="A264" s="113" t="s">
        <v>24</v>
      </c>
      <c r="B264" s="113"/>
      <c r="C264" s="113"/>
      <c r="D264" s="113"/>
      <c r="E264" s="113"/>
      <c r="F264" s="113"/>
      <c r="G264" s="113"/>
      <c r="H264" s="113"/>
    </row>
    <row r="265" spans="1:8" ht="20.5" x14ac:dyDescent="0.35">
      <c r="A265" s="128" t="s">
        <v>78</v>
      </c>
      <c r="B265" s="129"/>
      <c r="C265" s="129"/>
      <c r="D265" s="129"/>
      <c r="E265" s="129"/>
      <c r="F265" s="129"/>
      <c r="G265" s="129"/>
      <c r="H265" s="130"/>
    </row>
    <row r="266" spans="1:8" ht="20.5" x14ac:dyDescent="0.35">
      <c r="A266" s="131" t="s">
        <v>79</v>
      </c>
      <c r="B266" s="177"/>
      <c r="C266" s="177"/>
      <c r="D266" s="177"/>
      <c r="E266" s="177"/>
      <c r="F266" s="177"/>
      <c r="G266" s="177"/>
      <c r="H266" s="132"/>
    </row>
    <row r="267" spans="1:8" ht="45" customHeight="1" x14ac:dyDescent="0.35">
      <c r="A267" s="131" t="s">
        <v>80</v>
      </c>
      <c r="B267" s="177"/>
      <c r="C267" s="177"/>
      <c r="D267" s="177"/>
      <c r="E267" s="177"/>
      <c r="F267" s="177"/>
      <c r="G267" s="177"/>
      <c r="H267" s="132"/>
    </row>
    <row r="268" spans="1:8" ht="42.75" customHeight="1" x14ac:dyDescent="0.35">
      <c r="A268" s="131" t="s">
        <v>81</v>
      </c>
      <c r="B268" s="177"/>
      <c r="C268" s="177"/>
      <c r="D268" s="177"/>
      <c r="E268" s="177"/>
      <c r="F268" s="177"/>
      <c r="G268" s="177"/>
      <c r="H268" s="132"/>
    </row>
    <row r="269" spans="1:8" ht="20.5" x14ac:dyDescent="0.35">
      <c r="A269" s="131" t="s">
        <v>82</v>
      </c>
      <c r="B269" s="177"/>
      <c r="C269" s="177"/>
      <c r="D269" s="177"/>
      <c r="E269" s="177"/>
      <c r="F269" s="177"/>
      <c r="G269" s="177"/>
      <c r="H269" s="132"/>
    </row>
    <row r="270" spans="1:8" ht="20.5" x14ac:dyDescent="0.35">
      <c r="A270" s="131" t="s">
        <v>83</v>
      </c>
      <c r="B270" s="177"/>
      <c r="C270" s="177"/>
      <c r="D270" s="177"/>
      <c r="E270" s="177"/>
      <c r="F270" s="177"/>
      <c r="G270" s="177"/>
      <c r="H270" s="132"/>
    </row>
    <row r="271" spans="1:8" ht="45" customHeight="1" x14ac:dyDescent="0.35">
      <c r="A271" s="131" t="s">
        <v>84</v>
      </c>
      <c r="B271" s="177"/>
      <c r="C271" s="177"/>
      <c r="D271" s="177"/>
      <c r="E271" s="177"/>
      <c r="F271" s="177"/>
      <c r="G271" s="177"/>
      <c r="H271" s="132"/>
    </row>
    <row r="272" spans="1:8" ht="45" customHeight="1" x14ac:dyDescent="0.35">
      <c r="A272" s="131" t="s">
        <v>85</v>
      </c>
      <c r="B272" s="177"/>
      <c r="C272" s="177"/>
      <c r="D272" s="177"/>
      <c r="E272" s="177"/>
      <c r="F272" s="177"/>
      <c r="G272" s="177"/>
      <c r="H272" s="132"/>
    </row>
    <row r="273" spans="1:8" ht="20.5" x14ac:dyDescent="0.35">
      <c r="A273" s="133" t="s">
        <v>86</v>
      </c>
      <c r="B273" s="134"/>
      <c r="C273" s="134"/>
      <c r="D273" s="134"/>
      <c r="E273" s="134"/>
      <c r="F273" s="134"/>
      <c r="G273" s="134"/>
      <c r="H273" s="135"/>
    </row>
    <row r="274" spans="1:8" ht="57" customHeight="1" x14ac:dyDescent="0.35">
      <c r="A274" s="137" t="s">
        <v>30</v>
      </c>
      <c r="B274" s="138"/>
      <c r="C274" s="139" t="s">
        <v>343</v>
      </c>
      <c r="D274" s="140"/>
      <c r="E274" s="137" t="s">
        <v>9</v>
      </c>
      <c r="F274" s="138"/>
      <c r="G274" s="126"/>
      <c r="H274" s="126"/>
    </row>
  </sheetData>
  <mergeCells count="307">
    <mergeCell ref="G88:H88"/>
    <mergeCell ref="A89:B89"/>
    <mergeCell ref="G90:H90"/>
    <mergeCell ref="A91:B91"/>
    <mergeCell ref="G91:H91"/>
    <mergeCell ref="A45:B45"/>
    <mergeCell ref="A46:B46"/>
    <mergeCell ref="D46:F46"/>
    <mergeCell ref="D45:F45"/>
    <mergeCell ref="A55:B55"/>
    <mergeCell ref="A73:F73"/>
    <mergeCell ref="G73:H73"/>
    <mergeCell ref="G61:H72"/>
    <mergeCell ref="A57:H57"/>
    <mergeCell ref="A60:B60"/>
    <mergeCell ref="A61:B61"/>
    <mergeCell ref="E60:F60"/>
    <mergeCell ref="E58:F58"/>
    <mergeCell ref="E59:F59"/>
    <mergeCell ref="A58:C59"/>
    <mergeCell ref="A67:B67"/>
    <mergeCell ref="A65:B65"/>
    <mergeCell ref="A68:B68"/>
    <mergeCell ref="A56:B56"/>
    <mergeCell ref="A116:B116"/>
    <mergeCell ref="G79:H79"/>
    <mergeCell ref="A95:H95"/>
    <mergeCell ref="A92:B92"/>
    <mergeCell ref="G92:H92"/>
    <mergeCell ref="G77:H77"/>
    <mergeCell ref="G81:H81"/>
    <mergeCell ref="A78:H78"/>
    <mergeCell ref="E75:F75"/>
    <mergeCell ref="A77:B77"/>
    <mergeCell ref="E76:F76"/>
    <mergeCell ref="G76:H76"/>
    <mergeCell ref="A75:B75"/>
    <mergeCell ref="C75:D75"/>
    <mergeCell ref="C76:D76"/>
    <mergeCell ref="C77:D77"/>
    <mergeCell ref="E77:F77"/>
    <mergeCell ref="A93:H93"/>
    <mergeCell ref="E83:F83"/>
    <mergeCell ref="E84:F84"/>
    <mergeCell ref="E85:F85"/>
    <mergeCell ref="E86:F86"/>
    <mergeCell ref="A83:B83"/>
    <mergeCell ref="A84:B84"/>
    <mergeCell ref="A111:B111"/>
    <mergeCell ref="A112:B112"/>
    <mergeCell ref="A107:B107"/>
    <mergeCell ref="A113:H113"/>
    <mergeCell ref="A114:B114"/>
    <mergeCell ref="A106:B106"/>
    <mergeCell ref="A104:H104"/>
    <mergeCell ref="G89:H89"/>
    <mergeCell ref="C55:F55"/>
    <mergeCell ref="C56:F56"/>
    <mergeCell ref="A97:B97"/>
    <mergeCell ref="A98:B98"/>
    <mergeCell ref="A99:B99"/>
    <mergeCell ref="A100:B100"/>
    <mergeCell ref="A90:B90"/>
    <mergeCell ref="A85:B85"/>
    <mergeCell ref="C83:D83"/>
    <mergeCell ref="A86:B86"/>
    <mergeCell ref="C84:D84"/>
    <mergeCell ref="G83:H83"/>
    <mergeCell ref="G84:H84"/>
    <mergeCell ref="G85:H85"/>
    <mergeCell ref="G86:H86"/>
    <mergeCell ref="C86:D86"/>
    <mergeCell ref="A88:B88"/>
    <mergeCell ref="E88:F88"/>
    <mergeCell ref="A101:B101"/>
    <mergeCell ref="A102:B102"/>
    <mergeCell ref="A103:B103"/>
    <mergeCell ref="A96:B96"/>
    <mergeCell ref="C89:D89"/>
    <mergeCell ref="C92:D92"/>
    <mergeCell ref="A109:B109"/>
    <mergeCell ref="A1:H1"/>
    <mergeCell ref="A142:C142"/>
    <mergeCell ref="G27:H27"/>
    <mergeCell ref="G28:H28"/>
    <mergeCell ref="A37:H37"/>
    <mergeCell ref="A44:H44"/>
    <mergeCell ref="A47:H47"/>
    <mergeCell ref="A82:H82"/>
    <mergeCell ref="G80:H80"/>
    <mergeCell ref="G7:H7"/>
    <mergeCell ref="G45:H45"/>
    <mergeCell ref="A25:H25"/>
    <mergeCell ref="G26:H26"/>
    <mergeCell ref="G20:H20"/>
    <mergeCell ref="G21:H21"/>
    <mergeCell ref="A9:A11"/>
    <mergeCell ref="A115:B115"/>
    <mergeCell ref="G14:H14"/>
    <mergeCell ref="G16:H16"/>
    <mergeCell ref="G17:H17"/>
    <mergeCell ref="G15:H15"/>
    <mergeCell ref="G18:H18"/>
    <mergeCell ref="G19:H19"/>
    <mergeCell ref="G46:H46"/>
    <mergeCell ref="G274:H274"/>
    <mergeCell ref="A141:H141"/>
    <mergeCell ref="D143:H143"/>
    <mergeCell ref="A265:H265"/>
    <mergeCell ref="A271:H271"/>
    <mergeCell ref="A272:H272"/>
    <mergeCell ref="A273:H273"/>
    <mergeCell ref="A266:H266"/>
    <mergeCell ref="A267:H267"/>
    <mergeCell ref="A268:H268"/>
    <mergeCell ref="A269:H269"/>
    <mergeCell ref="A143:C143"/>
    <mergeCell ref="A264:H264"/>
    <mergeCell ref="A270:H270"/>
    <mergeCell ref="A233:H233"/>
    <mergeCell ref="D142:H142"/>
    <mergeCell ref="A144:C144"/>
    <mergeCell ref="D144:H144"/>
    <mergeCell ref="A189:H189"/>
    <mergeCell ref="E274:F274"/>
    <mergeCell ref="A274:B274"/>
    <mergeCell ref="C274:D274"/>
    <mergeCell ref="G22:H22"/>
    <mergeCell ref="G36:H36"/>
    <mergeCell ref="G35:H35"/>
    <mergeCell ref="E61:F72"/>
    <mergeCell ref="A117:B117"/>
    <mergeCell ref="A110:B110"/>
    <mergeCell ref="A108:B108"/>
    <mergeCell ref="E91:F91"/>
    <mergeCell ref="E89:F89"/>
    <mergeCell ref="C88:D88"/>
    <mergeCell ref="E90:F90"/>
    <mergeCell ref="A24:B24"/>
    <mergeCell ref="C24:H24"/>
    <mergeCell ref="A43:B43"/>
    <mergeCell ref="A38:B38"/>
    <mergeCell ref="A42:B42"/>
    <mergeCell ref="C42:E42"/>
    <mergeCell ref="F42:H42"/>
    <mergeCell ref="C43:H43"/>
    <mergeCell ref="E34:F34"/>
    <mergeCell ref="E35:F35"/>
    <mergeCell ref="E36:F36"/>
    <mergeCell ref="A34:B34"/>
    <mergeCell ref="A87:H87"/>
    <mergeCell ref="B140:H140"/>
    <mergeCell ref="B133:H133"/>
    <mergeCell ref="B132:H132"/>
    <mergeCell ref="B136:H136"/>
    <mergeCell ref="B135:H135"/>
    <mergeCell ref="B134:H134"/>
    <mergeCell ref="B137:H137"/>
    <mergeCell ref="A118:B118"/>
    <mergeCell ref="A119:B119"/>
    <mergeCell ref="A120:B120"/>
    <mergeCell ref="A129:B129"/>
    <mergeCell ref="A130:B130"/>
    <mergeCell ref="A126:B126"/>
    <mergeCell ref="A127:B127"/>
    <mergeCell ref="A128:B128"/>
    <mergeCell ref="A122:H122"/>
    <mergeCell ref="A123:B123"/>
    <mergeCell ref="A124:B124"/>
    <mergeCell ref="A125:B125"/>
    <mergeCell ref="B139:H139"/>
    <mergeCell ref="A131:H131"/>
    <mergeCell ref="A121:B121"/>
    <mergeCell ref="B138:H138"/>
    <mergeCell ref="E3:F3"/>
    <mergeCell ref="E4:F4"/>
    <mergeCell ref="A62:B62"/>
    <mergeCell ref="C27:D27"/>
    <mergeCell ref="A69:B69"/>
    <mergeCell ref="A70:B70"/>
    <mergeCell ref="A71:B71"/>
    <mergeCell ref="A72:B72"/>
    <mergeCell ref="A105:B105"/>
    <mergeCell ref="C90:D90"/>
    <mergeCell ref="E92:F92"/>
    <mergeCell ref="C91:D91"/>
    <mergeCell ref="A74:H74"/>
    <mergeCell ref="G75:H75"/>
    <mergeCell ref="G6:H6"/>
    <mergeCell ref="A5:H5"/>
    <mergeCell ref="A33:H33"/>
    <mergeCell ref="G30:H30"/>
    <mergeCell ref="G29:H29"/>
    <mergeCell ref="A13:H13"/>
    <mergeCell ref="C26:D26"/>
    <mergeCell ref="A63:B63"/>
    <mergeCell ref="A64:B64"/>
    <mergeCell ref="A66:B66"/>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C18:D18"/>
    <mergeCell ref="C19:D19"/>
    <mergeCell ref="A23:B23"/>
    <mergeCell ref="E20:F20"/>
    <mergeCell ref="E21:F21"/>
    <mergeCell ref="E22:F22"/>
    <mergeCell ref="C14:D14"/>
    <mergeCell ref="C15:D15"/>
    <mergeCell ref="C16:D16"/>
    <mergeCell ref="C17:D17"/>
    <mergeCell ref="C20:D20"/>
    <mergeCell ref="C21:D21"/>
    <mergeCell ref="C22:D22"/>
    <mergeCell ref="C23:H23"/>
    <mergeCell ref="A14:B14"/>
    <mergeCell ref="A15:B15"/>
    <mergeCell ref="A16:B16"/>
    <mergeCell ref="A17:B17"/>
    <mergeCell ref="A18:B18"/>
    <mergeCell ref="A19:B19"/>
    <mergeCell ref="A20:B20"/>
    <mergeCell ref="A21:B21"/>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G31:H31"/>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A79:F79"/>
    <mergeCell ref="A80:F80"/>
    <mergeCell ref="A81:F81"/>
    <mergeCell ref="C85:D85"/>
    <mergeCell ref="A76:B76"/>
    <mergeCell ref="A48:B48"/>
    <mergeCell ref="A50:B50"/>
    <mergeCell ref="A53:B53"/>
    <mergeCell ref="A54:B54"/>
    <mergeCell ref="A49:B49"/>
    <mergeCell ref="C48:H48"/>
    <mergeCell ref="C49:F49"/>
    <mergeCell ref="C50:F50"/>
    <mergeCell ref="C52:F52"/>
    <mergeCell ref="C51:F51"/>
    <mergeCell ref="A51:B52"/>
    <mergeCell ref="C53:F53"/>
    <mergeCell ref="C54:F54"/>
  </mergeCells>
  <dataValidations disablePrompts="1" count="7">
    <dataValidation type="list" allowBlank="1" showInputMessage="1" showErrorMessage="1" sqref="G6:H6">
      <formula1>"Mr.Vinayak,Mr.Manish,Mr.Vaibhav Gite,Miss Ankita Mohite"</formula1>
    </dataValidation>
    <dataValidation type="list" allowBlank="1" showInputMessage="1" showErrorMessage="1" sqref="G26:H26">
      <formula1>"Middle,Upper"</formula1>
    </dataValidation>
    <dataValidation type="list" allowBlank="1" showInputMessage="1" showErrorMessage="1" sqref="C77">
      <formula1>"300000,350000,400000,500000,600000,700000,800000,900000,1000000,1200000,1400000,1500000,1600000"</formula1>
    </dataValidation>
    <dataValidation type="list" allowBlank="1" showInputMessage="1" showErrorMessage="1" sqref="F94">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48:H48 G35:H35">
      <formula1>"Yes,No"</formula1>
    </dataValidation>
    <dataValidation type="list" allowBlank="1" showInputMessage="1" showErrorMessage="1" sqref="C94">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56" max="16383" man="1"/>
    <brk id="140" max="8" man="1"/>
    <brk id="188" max="16383" man="1"/>
    <brk id="232"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4" sqref="A4:C5"/>
    </sheetView>
  </sheetViews>
  <sheetFormatPr defaultRowHeight="14.5" x14ac:dyDescent="0.35"/>
  <cols>
    <col min="1" max="1" width="23" customWidth="1"/>
    <col min="2" max="2" width="25.7265625" customWidth="1"/>
    <col min="3" max="3" width="17.7265625" customWidth="1"/>
    <col min="4" max="4" width="16" bestFit="1" customWidth="1"/>
    <col min="5" max="9" width="25.7265625" customWidth="1"/>
  </cols>
  <sheetData>
    <row r="3" spans="1:11" s="1" customFormat="1" ht="21" thickBot="1" x14ac:dyDescent="0.4">
      <c r="A3" s="113" t="s">
        <v>69</v>
      </c>
      <c r="B3" s="113"/>
      <c r="C3" s="113"/>
      <c r="D3" s="113"/>
      <c r="E3" s="113"/>
      <c r="F3" s="113"/>
      <c r="G3" s="113"/>
      <c r="H3" s="113"/>
      <c r="I3" s="113"/>
    </row>
    <row r="4" spans="1:11" s="1" customFormat="1" ht="20.25" customHeight="1" x14ac:dyDescent="0.45">
      <c r="A4" s="162">
        <v>1</v>
      </c>
      <c r="B4" s="162"/>
      <c r="C4" s="162"/>
      <c r="D4" s="163" t="s">
        <v>4</v>
      </c>
      <c r="E4" s="29" t="s">
        <v>121</v>
      </c>
      <c r="F4" s="160" t="s">
        <v>105</v>
      </c>
      <c r="G4" s="160"/>
      <c r="H4" s="29" t="s">
        <v>122</v>
      </c>
      <c r="I4" s="29" t="s">
        <v>123</v>
      </c>
      <c r="J4" s="14"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6"/>
    </row>
    <row r="5" spans="1:11" s="1" customFormat="1" ht="20.5" x14ac:dyDescent="0.45">
      <c r="A5" s="162"/>
      <c r="B5" s="162"/>
      <c r="C5" s="162"/>
      <c r="D5" s="163"/>
      <c r="E5" s="29">
        <v>3</v>
      </c>
      <c r="F5" s="160">
        <v>1</v>
      </c>
      <c r="G5" s="160"/>
      <c r="H5" s="29">
        <v>0</v>
      </c>
      <c r="I5" s="29">
        <f ca="1">--TRIM(RIGHT(SUBSTITUTE(LEFT(A4,_xlfn.AGGREGATE(16,6,FIND({0,1,2,3,4,5,6,7,8,9},A4,ROW(INDIRECT("1:"&amp;LEN(A4)))),1))," ",REPT(" ",LEN(A4))),LEN(A4)))</f>
        <v>1</v>
      </c>
      <c r="J5" s="15" t="s">
        <v>127</v>
      </c>
      <c r="K5" s="16"/>
    </row>
    <row r="6" spans="1:11" s="1" customFormat="1" ht="20.25" customHeight="1" x14ac:dyDescent="0.45">
      <c r="A6" s="159" t="s">
        <v>125</v>
      </c>
      <c r="B6" s="159"/>
      <c r="C6" s="159" t="s">
        <v>139</v>
      </c>
      <c r="D6" s="159"/>
      <c r="E6" s="30" t="s">
        <v>140</v>
      </c>
      <c r="F6" s="159" t="s">
        <v>126</v>
      </c>
      <c r="G6" s="159"/>
      <c r="H6" s="26" t="s">
        <v>124</v>
      </c>
      <c r="I6" s="26"/>
      <c r="J6" s="18" t="s">
        <v>141</v>
      </c>
      <c r="K6" s="17">
        <f ca="1">I5*25%</f>
        <v>0.25</v>
      </c>
    </row>
    <row r="7" spans="1:11" s="1" customFormat="1" ht="20.25" customHeight="1" x14ac:dyDescent="0.45">
      <c r="A7" s="105" t="s">
        <v>142</v>
      </c>
      <c r="B7" s="105"/>
      <c r="C7" s="160">
        <f ca="1">K8</f>
        <v>1</v>
      </c>
      <c r="D7" s="160"/>
      <c r="E7" s="28">
        <f ca="1">((100/I5)*C7)/100</f>
        <v>1</v>
      </c>
      <c r="F7" s="105">
        <f ca="1">(((C7/I5*10)+(C8/I5*25)+(25/(F5+H5+I5)*C9)+(5/(I5)*C10)+(2.5/(I5)*C11)+(2.5/(I5)*C12)+(5/I5*C13)+(2.5/I5*C14)+(2.5/I5*C15)+(5/I5*C16)+(10/I5*C17)+(5/I5*C18))/100)</f>
        <v>0.35</v>
      </c>
      <c r="G7" s="105"/>
      <c r="H7" s="105" t="str">
        <f ca="1">J4</f>
        <v>Excavation work Completed. Plinth work completed</v>
      </c>
      <c r="I7" s="105"/>
      <c r="J7" s="18" t="s">
        <v>128</v>
      </c>
      <c r="K7" s="22">
        <f ca="1">I5*50%</f>
        <v>0.5</v>
      </c>
    </row>
    <row r="8" spans="1:11" s="1" customFormat="1" ht="20.5" x14ac:dyDescent="0.45">
      <c r="A8" s="105" t="s">
        <v>106</v>
      </c>
      <c r="B8" s="105"/>
      <c r="C8" s="164">
        <f ca="1">K16</f>
        <v>1</v>
      </c>
      <c r="D8" s="160"/>
      <c r="E8" s="28">
        <f ca="1">((100/I5)*C8)/100</f>
        <v>1</v>
      </c>
      <c r="F8" s="105"/>
      <c r="G8" s="105"/>
      <c r="H8" s="105"/>
      <c r="I8" s="105"/>
      <c r="J8" s="18" t="s">
        <v>129</v>
      </c>
      <c r="K8" s="22">
        <f ca="1">I5</f>
        <v>1</v>
      </c>
    </row>
    <row r="9" spans="1:11" s="1" customFormat="1" ht="21" customHeight="1" x14ac:dyDescent="0.5">
      <c r="A9" s="105" t="s">
        <v>143</v>
      </c>
      <c r="B9" s="105"/>
      <c r="C9" s="160">
        <v>0</v>
      </c>
      <c r="D9" s="160"/>
      <c r="E9" s="28">
        <f ca="1">((100/(F5+H5+I5))*C9)/100</f>
        <v>0</v>
      </c>
      <c r="F9" s="105"/>
      <c r="G9" s="105"/>
      <c r="H9" s="105"/>
      <c r="I9" s="105"/>
      <c r="J9" s="18" t="s">
        <v>130</v>
      </c>
      <c r="K9" s="23">
        <f ca="1">(IF(E5&gt;1,(I5/(E5+2)),I5*0.2))</f>
        <v>0.2</v>
      </c>
    </row>
    <row r="10" spans="1:11" s="1" customFormat="1" ht="21" customHeight="1" x14ac:dyDescent="0.5">
      <c r="A10" s="105" t="s">
        <v>144</v>
      </c>
      <c r="B10" s="105"/>
      <c r="C10" s="160">
        <v>0</v>
      </c>
      <c r="D10" s="160"/>
      <c r="E10" s="28">
        <f ca="1">((100/I5)*C10)/100</f>
        <v>0</v>
      </c>
      <c r="F10" s="105"/>
      <c r="G10" s="105"/>
      <c r="H10" s="105"/>
      <c r="I10" s="105"/>
      <c r="J10" s="18" t="s">
        <v>131</v>
      </c>
      <c r="K10" s="23">
        <f ca="1">(IF(E5&gt;1,(I5/(E5+2)+K9),I5*0.2+K9))</f>
        <v>0.4</v>
      </c>
    </row>
    <row r="11" spans="1:11" s="1" customFormat="1" ht="21" customHeight="1" x14ac:dyDescent="0.5">
      <c r="A11" s="115" t="s">
        <v>145</v>
      </c>
      <c r="B11" s="116"/>
      <c r="C11" s="160">
        <v>0</v>
      </c>
      <c r="D11" s="160"/>
      <c r="E11" s="28">
        <f ca="1">((100/I5)*C11)/100</f>
        <v>0</v>
      </c>
      <c r="F11" s="105"/>
      <c r="G11" s="105"/>
      <c r="H11" s="105"/>
      <c r="I11" s="105"/>
      <c r="J11" s="18" t="s">
        <v>146</v>
      </c>
      <c r="K11" s="23">
        <f ca="1">(IF(E5&gt;1,(I5/(E5+2)+K10),0))</f>
        <v>0.60000000000000009</v>
      </c>
    </row>
    <row r="12" spans="1:11" s="1" customFormat="1" ht="21" customHeight="1" x14ac:dyDescent="0.5">
      <c r="A12" s="115" t="s">
        <v>178</v>
      </c>
      <c r="B12" s="116"/>
      <c r="C12" s="160">
        <v>0</v>
      </c>
      <c r="D12" s="160"/>
      <c r="E12" s="28">
        <f ca="1">((100/I5)*C12)/100</f>
        <v>0</v>
      </c>
      <c r="F12" s="105"/>
      <c r="G12" s="105"/>
      <c r="H12" s="105"/>
      <c r="I12" s="105"/>
      <c r="J12" s="18" t="s">
        <v>147</v>
      </c>
      <c r="K12" s="23">
        <f ca="1">(IF(E5&gt;2,(I5/(E5+2)+K11),0))</f>
        <v>0.8</v>
      </c>
    </row>
    <row r="13" spans="1:11" s="1" customFormat="1" ht="57.75" customHeight="1" x14ac:dyDescent="0.5">
      <c r="A13" s="115" t="s">
        <v>175</v>
      </c>
      <c r="B13" s="116"/>
      <c r="C13" s="160">
        <v>0</v>
      </c>
      <c r="D13" s="160"/>
      <c r="E13" s="28">
        <f ca="1">((100/(I5))*C13)/100</f>
        <v>0</v>
      </c>
      <c r="F13" s="105"/>
      <c r="G13" s="105"/>
      <c r="H13" s="105"/>
      <c r="I13" s="105"/>
      <c r="J13" s="18" t="s">
        <v>149</v>
      </c>
      <c r="K13" s="24">
        <f>(IF(E5&gt;3,(I5/(E5+2)+K12),0))</f>
        <v>0</v>
      </c>
    </row>
    <row r="14" spans="1:11" s="1" customFormat="1" ht="21" x14ac:dyDescent="0.5">
      <c r="A14" s="105" t="s">
        <v>148</v>
      </c>
      <c r="B14" s="105"/>
      <c r="C14" s="160">
        <v>0</v>
      </c>
      <c r="D14" s="160"/>
      <c r="E14" s="28">
        <f ca="1">((100/(I5))*C14)/100</f>
        <v>0</v>
      </c>
      <c r="F14" s="105"/>
      <c r="G14" s="105"/>
      <c r="H14" s="105"/>
      <c r="I14" s="105"/>
      <c r="J14" s="18" t="s">
        <v>150</v>
      </c>
      <c r="K14" s="23">
        <f>(IF(E5&gt;4,(I5/(E5+2)+K13),0))</f>
        <v>0</v>
      </c>
    </row>
    <row r="15" spans="1:11" s="1" customFormat="1" ht="21" customHeight="1" x14ac:dyDescent="0.5">
      <c r="A15" s="105" t="s">
        <v>177</v>
      </c>
      <c r="B15" s="105"/>
      <c r="C15" s="160">
        <v>0</v>
      </c>
      <c r="D15" s="160"/>
      <c r="E15" s="28">
        <f ca="1">((100/I5)*C15)/100</f>
        <v>0</v>
      </c>
      <c r="F15" s="105"/>
      <c r="G15" s="105"/>
      <c r="H15" s="105"/>
      <c r="I15" s="105"/>
      <c r="J15" s="18" t="s">
        <v>132</v>
      </c>
      <c r="K15" s="23">
        <f>(IF(E5=1,(I5/(E5+3)+K10),IF(E5=0,(I5*0.3+K10),IF(E5&gt;1,0))))</f>
        <v>0</v>
      </c>
    </row>
    <row r="16" spans="1:11" s="1" customFormat="1" ht="21.5" thickBot="1" x14ac:dyDescent="0.55000000000000004">
      <c r="A16" s="105" t="s">
        <v>176</v>
      </c>
      <c r="B16" s="105"/>
      <c r="C16" s="160">
        <v>0</v>
      </c>
      <c r="D16" s="160"/>
      <c r="E16" s="28">
        <f ca="1">((100/I5)*C16)/100</f>
        <v>0</v>
      </c>
      <c r="F16" s="105"/>
      <c r="G16" s="105"/>
      <c r="H16" s="105"/>
      <c r="I16" s="105"/>
      <c r="J16" s="20" t="s">
        <v>133</v>
      </c>
      <c r="K16" s="25">
        <f ca="1">(IF(E5&gt;1.5,(I5/(E5+2)+K10+MAX(0,K11-K10)+MAX(0,K12-K11)+MAX(0,K13-K12)+MAX(0,K14-K13)+MAX(0,K15-K14)),IF(E5=1,(I5/(E5+3)+K15),IF(E5=0,I5*0.3+K15))))</f>
        <v>1</v>
      </c>
    </row>
    <row r="17" spans="1:9" s="1" customFormat="1" ht="20.5" x14ac:dyDescent="0.35">
      <c r="A17" s="105" t="s">
        <v>151</v>
      </c>
      <c r="B17" s="105"/>
      <c r="C17" s="160">
        <v>0</v>
      </c>
      <c r="D17" s="160"/>
      <c r="E17" s="28">
        <f ca="1">((100/(I5))*C17)/100</f>
        <v>0</v>
      </c>
      <c r="F17" s="105"/>
      <c r="G17" s="105"/>
      <c r="H17" s="105"/>
      <c r="I17" s="105"/>
    </row>
    <row r="18" spans="1:9" s="1" customFormat="1" ht="20.5" x14ac:dyDescent="0.35">
      <c r="A18" s="105" t="s">
        <v>152</v>
      </c>
      <c r="B18" s="105"/>
      <c r="C18" s="160">
        <v>0</v>
      </c>
      <c r="D18" s="160"/>
      <c r="E18" s="28">
        <f ca="1">((100/(I5))*C18)/100</f>
        <v>0</v>
      </c>
      <c r="F18" s="105"/>
      <c r="G18" s="105"/>
      <c r="H18" s="105"/>
      <c r="I18" s="105"/>
    </row>
    <row r="23" spans="1:9" x14ac:dyDescent="0.35">
      <c r="B23" s="165" t="s">
        <v>179</v>
      </c>
      <c r="C23" s="165"/>
      <c r="D23" s="165"/>
      <c r="E23" s="165"/>
      <c r="F23" s="165"/>
      <c r="G23" s="165"/>
    </row>
    <row r="24" spans="1:9" ht="14.5" customHeight="1" x14ac:dyDescent="0.35">
      <c r="B24" s="168" t="s">
        <v>180</v>
      </c>
      <c r="C24" s="168" t="s">
        <v>181</v>
      </c>
      <c r="D24" s="171" t="s">
        <v>182</v>
      </c>
      <c r="E24" s="172" t="s">
        <v>183</v>
      </c>
      <c r="F24" s="169" t="s">
        <v>184</v>
      </c>
      <c r="G24" s="168" t="s">
        <v>185</v>
      </c>
    </row>
    <row r="25" spans="1:9" x14ac:dyDescent="0.35">
      <c r="B25" s="168"/>
      <c r="C25" s="168"/>
      <c r="D25" s="171"/>
      <c r="E25" s="172"/>
      <c r="F25" s="169"/>
      <c r="G25" s="168"/>
    </row>
    <row r="26" spans="1:9" x14ac:dyDescent="0.35">
      <c r="B26" s="39" t="s">
        <v>186</v>
      </c>
      <c r="C26" s="40">
        <v>10</v>
      </c>
      <c r="D26" s="40">
        <v>1</v>
      </c>
      <c r="E26" s="41"/>
      <c r="F26" s="42">
        <f>((E26/D26)*0.05)*100</f>
        <v>0</v>
      </c>
      <c r="G26" s="42">
        <f t="shared" ref="G26:G37" si="0">((E26/D26)*(C26/100))*100</f>
        <v>0</v>
      </c>
    </row>
    <row r="27" spans="1:9" x14ac:dyDescent="0.35">
      <c r="B27" s="39" t="s">
        <v>187</v>
      </c>
      <c r="C27" s="41">
        <v>10</v>
      </c>
      <c r="D27" s="41">
        <v>1</v>
      </c>
      <c r="E27" s="41"/>
      <c r="F27" s="42">
        <f>((E27/D27)*0.05)*100</f>
        <v>0</v>
      </c>
      <c r="G27" s="42">
        <f t="shared" si="0"/>
        <v>0</v>
      </c>
    </row>
    <row r="28" spans="1:9" x14ac:dyDescent="0.35">
      <c r="B28" s="39" t="s">
        <v>188</v>
      </c>
      <c r="C28" s="41">
        <v>15</v>
      </c>
      <c r="D28" s="41">
        <v>1</v>
      </c>
      <c r="E28" s="41"/>
      <c r="F28" s="42">
        <f>((E28/D28)*0.15)*100</f>
        <v>0</v>
      </c>
      <c r="G28" s="42">
        <f t="shared" si="0"/>
        <v>0</v>
      </c>
    </row>
    <row r="29" spans="1:9" x14ac:dyDescent="0.35">
      <c r="B29" s="43" t="s">
        <v>189</v>
      </c>
      <c r="C29" s="41">
        <v>25</v>
      </c>
      <c r="D29" s="41">
        <v>40</v>
      </c>
      <c r="E29" s="41"/>
      <c r="F29" s="42">
        <f>((E29/D29)*0.25)*100</f>
        <v>0</v>
      </c>
      <c r="G29" s="42">
        <f t="shared" si="0"/>
        <v>0</v>
      </c>
    </row>
    <row r="30" spans="1:9" x14ac:dyDescent="0.35">
      <c r="B30" s="43" t="s">
        <v>190</v>
      </c>
      <c r="C30" s="41">
        <v>5</v>
      </c>
      <c r="D30" s="41">
        <v>39</v>
      </c>
      <c r="E30" s="41"/>
      <c r="F30" s="42">
        <f>((E30/D30)*0.05)*100</f>
        <v>0</v>
      </c>
      <c r="G30" s="42">
        <f t="shared" si="0"/>
        <v>0</v>
      </c>
    </row>
    <row r="31" spans="1:9" ht="29" x14ac:dyDescent="0.35">
      <c r="B31" s="43" t="s">
        <v>191</v>
      </c>
      <c r="C31" s="41">
        <v>2.5</v>
      </c>
      <c r="D31" s="41">
        <v>39</v>
      </c>
      <c r="E31" s="41"/>
      <c r="F31" s="42">
        <f>((E31/D31)*0.025)*100</f>
        <v>0</v>
      </c>
      <c r="G31" s="42">
        <f t="shared" si="0"/>
        <v>0</v>
      </c>
    </row>
    <row r="32" spans="1:9" ht="29" x14ac:dyDescent="0.35">
      <c r="B32" s="43" t="s">
        <v>192</v>
      </c>
      <c r="C32" s="41">
        <v>2.5</v>
      </c>
      <c r="D32" s="41">
        <v>39</v>
      </c>
      <c r="E32" s="41"/>
      <c r="F32" s="42">
        <f>((E32/D32)*0.025)*100</f>
        <v>0</v>
      </c>
      <c r="G32" s="42">
        <f t="shared" si="0"/>
        <v>0</v>
      </c>
    </row>
    <row r="33" spans="1:7" ht="43.5" x14ac:dyDescent="0.35">
      <c r="B33" s="44" t="s">
        <v>193</v>
      </c>
      <c r="C33" s="41">
        <v>5</v>
      </c>
      <c r="D33" s="41">
        <v>39</v>
      </c>
      <c r="E33" s="41"/>
      <c r="F33" s="42">
        <f>((E33/D33)*0.05)*100</f>
        <v>0</v>
      </c>
      <c r="G33" s="42">
        <f t="shared" si="0"/>
        <v>0</v>
      </c>
    </row>
    <row r="34" spans="1:7" ht="29" x14ac:dyDescent="0.35">
      <c r="B34" s="44" t="s">
        <v>194</v>
      </c>
      <c r="C34" s="41">
        <v>5</v>
      </c>
      <c r="D34" s="41">
        <v>39</v>
      </c>
      <c r="E34" s="41"/>
      <c r="F34" s="42">
        <f>((E34/D34)*0.1)*100</f>
        <v>0</v>
      </c>
      <c r="G34" s="42">
        <f t="shared" si="0"/>
        <v>0</v>
      </c>
    </row>
    <row r="35" spans="1:7" ht="29" x14ac:dyDescent="0.35">
      <c r="B35" s="44" t="s">
        <v>195</v>
      </c>
      <c r="C35" s="41">
        <v>5</v>
      </c>
      <c r="D35" s="41">
        <v>39</v>
      </c>
      <c r="E35" s="41"/>
      <c r="F35" s="42">
        <f>((E35/D35)*0.05)*100</f>
        <v>0</v>
      </c>
      <c r="G35" s="42">
        <f t="shared" si="0"/>
        <v>0</v>
      </c>
    </row>
    <row r="36" spans="1:7" ht="43.5" x14ac:dyDescent="0.35">
      <c r="B36" s="44" t="s">
        <v>196</v>
      </c>
      <c r="C36" s="41">
        <v>10</v>
      </c>
      <c r="D36" s="41">
        <v>39</v>
      </c>
      <c r="E36" s="41"/>
      <c r="F36" s="42">
        <f>((E36/D36)*0.1)*100</f>
        <v>0</v>
      </c>
      <c r="G36" s="42">
        <f t="shared" si="0"/>
        <v>0</v>
      </c>
    </row>
    <row r="37" spans="1:7" ht="43.5" x14ac:dyDescent="0.35">
      <c r="B37" s="44" t="s">
        <v>197</v>
      </c>
      <c r="C37" s="41">
        <v>5</v>
      </c>
      <c r="D37" s="41">
        <v>39</v>
      </c>
      <c r="E37" s="41"/>
      <c r="F37" s="42">
        <f>((E37/D37)*0.1)*100</f>
        <v>0</v>
      </c>
      <c r="G37" s="42">
        <f t="shared" si="0"/>
        <v>0</v>
      </c>
    </row>
    <row r="38" spans="1:7" ht="15.5" x14ac:dyDescent="0.35">
      <c r="B38" s="45" t="s">
        <v>198</v>
      </c>
      <c r="C38" s="46">
        <f>SUM(C26:C37)</f>
        <v>100</v>
      </c>
      <c r="D38" s="45"/>
      <c r="E38" s="45"/>
      <c r="F38" s="46">
        <f>SUM(F26:F37)</f>
        <v>0</v>
      </c>
      <c r="G38" s="46">
        <f>SUM(G26:G37)</f>
        <v>0</v>
      </c>
    </row>
    <row r="39" spans="1:7" x14ac:dyDescent="0.35">
      <c r="B39" s="169" t="s">
        <v>199</v>
      </c>
      <c r="C39" s="169"/>
      <c r="D39" s="169"/>
      <c r="E39" s="169"/>
      <c r="F39" s="169"/>
      <c r="G39" s="169"/>
    </row>
    <row r="40" spans="1:7" x14ac:dyDescent="0.35">
      <c r="B40" s="170" t="s">
        <v>200</v>
      </c>
      <c r="C40" s="170"/>
      <c r="D40" s="170"/>
      <c r="E40" s="170" t="s">
        <v>201</v>
      </c>
      <c r="F40" s="170"/>
      <c r="G40" s="170"/>
    </row>
    <row r="41" spans="1:7" x14ac:dyDescent="0.35">
      <c r="B41" s="166" t="s">
        <v>202</v>
      </c>
      <c r="C41" s="166"/>
      <c r="D41" s="166"/>
      <c r="E41" s="166" t="s">
        <v>203</v>
      </c>
      <c r="F41" s="166"/>
      <c r="G41" s="166"/>
    </row>
    <row r="42" spans="1:7" x14ac:dyDescent="0.35">
      <c r="B42" s="166" t="s">
        <v>204</v>
      </c>
      <c r="C42" s="166"/>
      <c r="D42" s="166"/>
      <c r="E42" s="166" t="s">
        <v>205</v>
      </c>
      <c r="F42" s="166"/>
      <c r="G42" s="166"/>
    </row>
    <row r="43" spans="1:7" x14ac:dyDescent="0.35">
      <c r="B43" s="167" t="s">
        <v>206</v>
      </c>
      <c r="C43" s="167"/>
      <c r="D43" s="167"/>
      <c r="E43" s="167" t="s">
        <v>207</v>
      </c>
      <c r="F43" s="167"/>
      <c r="G43" s="167"/>
    </row>
    <row r="45" spans="1:7" ht="15" thickBot="1" x14ac:dyDescent="0.4"/>
    <row r="46" spans="1:7" ht="16.5" thickTop="1" thickBot="1" x14ac:dyDescent="0.4">
      <c r="A46" s="47" t="s">
        <v>208</v>
      </c>
      <c r="B46" s="47" t="s">
        <v>180</v>
      </c>
      <c r="C46" s="48" t="s">
        <v>209</v>
      </c>
      <c r="D46" s="48" t="s">
        <v>210</v>
      </c>
      <c r="E46" s="48" t="s">
        <v>211</v>
      </c>
    </row>
    <row r="47" spans="1:7" ht="30" thickTop="1" thickBot="1" x14ac:dyDescent="0.4">
      <c r="A47" s="49">
        <v>1</v>
      </c>
      <c r="B47" s="50" t="s">
        <v>212</v>
      </c>
      <c r="C47" s="51">
        <v>0</v>
      </c>
      <c r="D47" s="52">
        <v>0.1</v>
      </c>
      <c r="E47" s="51">
        <v>0.1</v>
      </c>
    </row>
    <row r="48" spans="1:7" ht="15.5" thickTop="1" thickBot="1" x14ac:dyDescent="0.4">
      <c r="A48" s="49">
        <v>2</v>
      </c>
      <c r="B48" s="50" t="s">
        <v>213</v>
      </c>
      <c r="C48" s="51" t="s">
        <v>214</v>
      </c>
      <c r="D48" s="52" t="s">
        <v>215</v>
      </c>
      <c r="E48" s="51">
        <v>0.3</v>
      </c>
    </row>
    <row r="49" spans="1:5" ht="59" thickTop="1" thickBot="1" x14ac:dyDescent="0.4">
      <c r="A49" s="49">
        <v>3</v>
      </c>
      <c r="B49" s="50" t="s">
        <v>216</v>
      </c>
      <c r="C49" s="51" t="s">
        <v>217</v>
      </c>
      <c r="D49" s="52" t="s">
        <v>218</v>
      </c>
      <c r="E49" s="51">
        <v>0.45</v>
      </c>
    </row>
    <row r="50" spans="1:5" ht="73.5" thickTop="1" thickBot="1" x14ac:dyDescent="0.4">
      <c r="A50" s="49">
        <v>4</v>
      </c>
      <c r="B50" s="50" t="s">
        <v>219</v>
      </c>
      <c r="C50" s="51" t="s">
        <v>220</v>
      </c>
      <c r="D50" s="52" t="s">
        <v>221</v>
      </c>
      <c r="E50" s="51">
        <v>0.7</v>
      </c>
    </row>
    <row r="51" spans="1:5" ht="59" thickTop="1" thickBot="1" x14ac:dyDescent="0.4">
      <c r="A51" s="49">
        <v>5</v>
      </c>
      <c r="B51" s="50" t="s">
        <v>222</v>
      </c>
      <c r="C51" s="51" t="s">
        <v>223</v>
      </c>
      <c r="D51" s="52" t="s">
        <v>224</v>
      </c>
      <c r="E51" s="51">
        <v>0.75</v>
      </c>
    </row>
    <row r="52" spans="1:5" ht="73.5" thickTop="1" thickBot="1" x14ac:dyDescent="0.4">
      <c r="A52" s="49">
        <v>6</v>
      </c>
      <c r="B52" s="50" t="s">
        <v>225</v>
      </c>
      <c r="C52" s="51" t="s">
        <v>226</v>
      </c>
      <c r="D52" s="52" t="s">
        <v>227</v>
      </c>
      <c r="E52" s="51">
        <v>0.8</v>
      </c>
    </row>
    <row r="53" spans="1:5" ht="102.5" thickTop="1" thickBot="1" x14ac:dyDescent="0.4">
      <c r="A53" s="49">
        <v>7</v>
      </c>
      <c r="B53" s="50" t="s">
        <v>228</v>
      </c>
      <c r="C53" s="51" t="s">
        <v>229</v>
      </c>
      <c r="D53" s="52" t="s">
        <v>230</v>
      </c>
      <c r="E53" s="51">
        <v>0.85</v>
      </c>
    </row>
    <row r="54" spans="1:5" ht="175" thickTop="1" thickBot="1" x14ac:dyDescent="0.4">
      <c r="A54" s="49">
        <v>8</v>
      </c>
      <c r="B54" s="50" t="s">
        <v>231</v>
      </c>
      <c r="C54" s="51" t="s">
        <v>232</v>
      </c>
      <c r="D54" s="52" t="s">
        <v>233</v>
      </c>
      <c r="E54" s="51">
        <v>0.95</v>
      </c>
    </row>
    <row r="55" spans="1:5" ht="88" thickTop="1" thickBot="1" x14ac:dyDescent="0.4">
      <c r="A55" s="49">
        <v>9</v>
      </c>
      <c r="B55" s="50" t="s">
        <v>234</v>
      </c>
      <c r="C55" s="51" t="s">
        <v>235</v>
      </c>
      <c r="D55" s="52" t="s">
        <v>236</v>
      </c>
      <c r="E55" s="51">
        <v>1</v>
      </c>
    </row>
    <row r="56" spans="1:5" ht="15" thickTop="1" x14ac:dyDescent="0.3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4.5" x14ac:dyDescent="0.35"/>
  <cols>
    <col min="2" max="2" width="3" bestFit="1" customWidth="1"/>
    <col min="3" max="3" width="155.26953125" customWidth="1"/>
  </cols>
  <sheetData>
    <row r="2" spans="2:3" ht="29" x14ac:dyDescent="0.35">
      <c r="B2" s="41">
        <v>1</v>
      </c>
      <c r="C2" s="60" t="s">
        <v>258</v>
      </c>
    </row>
    <row r="3" spans="2:3" x14ac:dyDescent="0.35">
      <c r="B3" s="41">
        <v>2</v>
      </c>
      <c r="C3" s="61" t="s">
        <v>259</v>
      </c>
    </row>
    <row r="4" spans="2:3" x14ac:dyDescent="0.35">
      <c r="B4" s="41">
        <v>3</v>
      </c>
      <c r="C4" s="62" t="s">
        <v>260</v>
      </c>
    </row>
    <row r="5" spans="2:3" x14ac:dyDescent="0.35">
      <c r="B5" s="41">
        <v>4</v>
      </c>
      <c r="C5" s="61" t="s">
        <v>261</v>
      </c>
    </row>
    <row r="6" spans="2:3" x14ac:dyDescent="0.35">
      <c r="B6" s="41">
        <v>5</v>
      </c>
      <c r="C6" s="62" t="s">
        <v>262</v>
      </c>
    </row>
    <row r="7" spans="2:3" ht="29" x14ac:dyDescent="0.35">
      <c r="B7" s="41">
        <v>6</v>
      </c>
      <c r="C7" s="61" t="s">
        <v>263</v>
      </c>
    </row>
    <row r="8" spans="2:3" ht="72.5" x14ac:dyDescent="0.35">
      <c r="B8" s="41">
        <v>7</v>
      </c>
      <c r="C8" s="61" t="s">
        <v>264</v>
      </c>
    </row>
    <row r="9" spans="2:3" x14ac:dyDescent="0.35">
      <c r="B9" s="41">
        <v>8</v>
      </c>
      <c r="C9" s="62" t="s">
        <v>265</v>
      </c>
    </row>
    <row r="10" spans="2:3" x14ac:dyDescent="0.35">
      <c r="B10" s="41">
        <v>9</v>
      </c>
      <c r="C10" s="62" t="s">
        <v>266</v>
      </c>
    </row>
    <row r="11" spans="2:3" x14ac:dyDescent="0.35">
      <c r="B11" s="41">
        <v>10</v>
      </c>
      <c r="C11" s="62" t="s">
        <v>267</v>
      </c>
    </row>
    <row r="12" spans="2:3" x14ac:dyDescent="0.35">
      <c r="B12" s="41">
        <v>11</v>
      </c>
      <c r="C12" s="62" t="s">
        <v>268</v>
      </c>
    </row>
    <row r="13" spans="2:3" x14ac:dyDescent="0.35">
      <c r="B13" s="41">
        <v>12</v>
      </c>
      <c r="C13" s="62" t="s">
        <v>269</v>
      </c>
    </row>
    <row r="14" spans="2:3" x14ac:dyDescent="0.35">
      <c r="B14" s="41">
        <v>13</v>
      </c>
      <c r="C14" s="62" t="s">
        <v>270</v>
      </c>
    </row>
    <row r="15" spans="2:3" x14ac:dyDescent="0.35">
      <c r="B15" s="41">
        <v>14</v>
      </c>
      <c r="C15" s="62" t="s">
        <v>260</v>
      </c>
    </row>
    <row r="16" spans="2:3" x14ac:dyDescent="0.35">
      <c r="B16" s="41">
        <v>15</v>
      </c>
      <c r="C16" s="62" t="s">
        <v>251</v>
      </c>
    </row>
    <row r="17" spans="2:3" x14ac:dyDescent="0.35">
      <c r="B17" s="63">
        <v>16</v>
      </c>
      <c r="C17" s="64" t="s">
        <v>271</v>
      </c>
    </row>
    <row r="18" spans="2:3" x14ac:dyDescent="0.35">
      <c r="B18" s="65">
        <v>17</v>
      </c>
      <c r="C18" s="64" t="s">
        <v>272</v>
      </c>
    </row>
    <row r="19" spans="2:3" x14ac:dyDescent="0.35">
      <c r="B19" s="66">
        <v>18</v>
      </c>
      <c r="C19" s="41" t="s">
        <v>273</v>
      </c>
    </row>
    <row r="20" spans="2:3" x14ac:dyDescent="0.35">
      <c r="B20" s="65">
        <v>19</v>
      </c>
      <c r="C20" s="41" t="s">
        <v>274</v>
      </c>
    </row>
    <row r="21" spans="2:3" x14ac:dyDescent="0.35">
      <c r="B21" s="67">
        <v>20</v>
      </c>
      <c r="C21" s="41" t="s">
        <v>275</v>
      </c>
    </row>
    <row r="22" spans="2:3" x14ac:dyDescent="0.35">
      <c r="B22" s="65">
        <v>21</v>
      </c>
      <c r="C22" s="41" t="s">
        <v>273</v>
      </c>
    </row>
    <row r="23" spans="2:3" s="69" customFormat="1" ht="29" x14ac:dyDescent="0.35">
      <c r="B23" s="68">
        <v>22</v>
      </c>
      <c r="C23" s="60" t="s">
        <v>276</v>
      </c>
    </row>
    <row r="24" spans="2:3" s="69" customFormat="1" ht="29" x14ac:dyDescent="0.35">
      <c r="B24" s="70">
        <v>23</v>
      </c>
      <c r="C24" s="60" t="s">
        <v>277</v>
      </c>
    </row>
    <row r="25" spans="2:3" x14ac:dyDescent="0.35">
      <c r="B25" s="67">
        <v>24</v>
      </c>
      <c r="C25" s="41" t="s">
        <v>278</v>
      </c>
    </row>
    <row r="26" spans="2:3" x14ac:dyDescent="0.35">
      <c r="B26" s="65">
        <v>25</v>
      </c>
      <c r="C26" s="41" t="s">
        <v>279</v>
      </c>
    </row>
    <row r="27" spans="2:3" x14ac:dyDescent="0.35">
      <c r="B27" s="70">
        <v>26</v>
      </c>
      <c r="C27" s="67" t="s">
        <v>280</v>
      </c>
    </row>
    <row r="28" spans="2:3" x14ac:dyDescent="0.35">
      <c r="B28" s="71">
        <v>27</v>
      </c>
      <c r="C28" s="41" t="s">
        <v>281</v>
      </c>
    </row>
    <row r="29" spans="2:3" ht="43.5" x14ac:dyDescent="0.35">
      <c r="B29" s="72">
        <v>28</v>
      </c>
      <c r="C29" s="61" t="s">
        <v>282</v>
      </c>
    </row>
    <row r="30" spans="2:3" x14ac:dyDescent="0.35">
      <c r="B30" s="70">
        <v>29</v>
      </c>
      <c r="C30" s="41" t="s">
        <v>283</v>
      </c>
    </row>
    <row r="31" spans="2:3" ht="29" x14ac:dyDescent="0.35">
      <c r="B31" s="73">
        <v>30</v>
      </c>
      <c r="C31" s="61" t="s">
        <v>311</v>
      </c>
    </row>
    <row r="32" spans="2:3" x14ac:dyDescent="0.35">
      <c r="B32" s="70">
        <v>31</v>
      </c>
      <c r="C32" s="41" t="s">
        <v>312</v>
      </c>
    </row>
    <row r="33" spans="2:3" x14ac:dyDescent="0.35">
      <c r="B33" s="70">
        <v>32</v>
      </c>
      <c r="C33" s="41" t="s">
        <v>313</v>
      </c>
    </row>
    <row r="34" spans="2:3" ht="29" x14ac:dyDescent="0.35">
      <c r="B34" s="73">
        <v>33</v>
      </c>
      <c r="C34" s="64" t="s">
        <v>314</v>
      </c>
    </row>
    <row r="35" spans="2:3" x14ac:dyDescent="0.35">
      <c r="B35" s="70">
        <v>34</v>
      </c>
      <c r="C35" s="41"/>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74"/>
    <col min="2" max="2" width="12.26953125" style="74" customWidth="1"/>
    <col min="3" max="16384" width="9.1796875" style="74"/>
  </cols>
  <sheetData>
    <row r="2" spans="1:12" x14ac:dyDescent="0.35">
      <c r="B2" s="75" t="s">
        <v>284</v>
      </c>
      <c r="C2" s="173"/>
      <c r="D2" s="173"/>
    </row>
    <row r="3" spans="1:12" x14ac:dyDescent="0.35">
      <c r="D3" s="76"/>
      <c r="E3" s="76"/>
      <c r="F3" s="76"/>
      <c r="G3" s="76"/>
      <c r="H3" s="76"/>
      <c r="I3" s="76"/>
    </row>
    <row r="4" spans="1:12" x14ac:dyDescent="0.35">
      <c r="A4" s="75" t="s">
        <v>285</v>
      </c>
      <c r="B4" s="59" t="s">
        <v>286</v>
      </c>
      <c r="C4" s="174" t="s">
        <v>287</v>
      </c>
      <c r="D4" s="174"/>
      <c r="E4" s="174"/>
      <c r="F4" s="59"/>
      <c r="G4" s="175" t="s">
        <v>288</v>
      </c>
      <c r="H4" s="175"/>
      <c r="I4" s="175"/>
      <c r="J4" s="176" t="s">
        <v>289</v>
      </c>
      <c r="K4" s="176"/>
      <c r="L4" s="176"/>
    </row>
    <row r="5" spans="1:12" x14ac:dyDescent="0.35">
      <c r="A5" s="75"/>
      <c r="B5" s="59"/>
      <c r="C5" s="59" t="s">
        <v>290</v>
      </c>
      <c r="D5" s="59" t="s">
        <v>291</v>
      </c>
      <c r="E5" s="59" t="s">
        <v>292</v>
      </c>
      <c r="F5" s="59"/>
      <c r="G5" s="59" t="s">
        <v>290</v>
      </c>
      <c r="H5" s="59" t="s">
        <v>291</v>
      </c>
      <c r="I5" s="59" t="s">
        <v>292</v>
      </c>
      <c r="J5" s="59" t="s">
        <v>290</v>
      </c>
      <c r="K5" s="59" t="s">
        <v>291</v>
      </c>
      <c r="L5" s="59" t="s">
        <v>292</v>
      </c>
    </row>
    <row r="6" spans="1:12" x14ac:dyDescent="0.35">
      <c r="B6" s="58" t="s">
        <v>293</v>
      </c>
      <c r="C6" s="58"/>
      <c r="D6" s="58"/>
      <c r="E6" s="58">
        <f>C6*D6</f>
        <v>0</v>
      </c>
      <c r="F6" s="58" t="s">
        <v>294</v>
      </c>
      <c r="G6" s="58"/>
      <c r="H6" s="58"/>
      <c r="I6" s="58">
        <f>G6*H6</f>
        <v>0</v>
      </c>
      <c r="J6" s="58"/>
      <c r="K6" s="58"/>
      <c r="L6" s="58">
        <f>J6*K6</f>
        <v>0</v>
      </c>
    </row>
    <row r="7" spans="1:12" x14ac:dyDescent="0.35">
      <c r="B7" s="58"/>
      <c r="C7" s="58"/>
      <c r="D7" s="58"/>
      <c r="E7" s="58">
        <f t="shared" ref="E7:E41" si="0">C7*D7</f>
        <v>0</v>
      </c>
      <c r="F7" s="58" t="s">
        <v>294</v>
      </c>
      <c r="G7" s="58"/>
      <c r="H7" s="58"/>
      <c r="I7" s="58">
        <f t="shared" ref="I7:I35" si="1">G7*H7</f>
        <v>0</v>
      </c>
      <c r="J7" s="58"/>
      <c r="K7" s="58"/>
      <c r="L7" s="58">
        <f t="shared" ref="L7:L35" si="2">J7*K7</f>
        <v>0</v>
      </c>
    </row>
    <row r="8" spans="1:12" x14ac:dyDescent="0.35">
      <c r="B8" s="58"/>
      <c r="C8" s="58"/>
      <c r="D8" s="58"/>
      <c r="E8" s="58">
        <f t="shared" si="0"/>
        <v>0</v>
      </c>
      <c r="F8" s="58"/>
      <c r="G8" s="58"/>
      <c r="H8" s="58"/>
      <c r="I8" s="58">
        <f t="shared" si="1"/>
        <v>0</v>
      </c>
      <c r="J8" s="58"/>
      <c r="K8" s="58"/>
      <c r="L8" s="58">
        <f t="shared" si="2"/>
        <v>0</v>
      </c>
    </row>
    <row r="9" spans="1:12" x14ac:dyDescent="0.35">
      <c r="B9" s="58"/>
      <c r="C9" s="58"/>
      <c r="D9" s="58"/>
      <c r="E9" s="58">
        <f t="shared" si="0"/>
        <v>0</v>
      </c>
      <c r="F9" s="58" t="s">
        <v>295</v>
      </c>
      <c r="G9" s="58"/>
      <c r="H9" s="58"/>
      <c r="I9" s="58">
        <f t="shared" si="1"/>
        <v>0</v>
      </c>
      <c r="J9" s="58"/>
      <c r="K9" s="58"/>
      <c r="L9" s="58">
        <f t="shared" si="2"/>
        <v>0</v>
      </c>
    </row>
    <row r="10" spans="1:12" x14ac:dyDescent="0.35">
      <c r="B10" s="58" t="s">
        <v>296</v>
      </c>
      <c r="C10" s="58"/>
      <c r="D10" s="58"/>
      <c r="E10" s="58">
        <f t="shared" si="0"/>
        <v>0</v>
      </c>
      <c r="F10" s="58" t="s">
        <v>295</v>
      </c>
      <c r="G10" s="58"/>
      <c r="H10" s="58"/>
      <c r="I10" s="58">
        <f t="shared" si="1"/>
        <v>0</v>
      </c>
      <c r="J10" s="58"/>
      <c r="K10" s="58"/>
      <c r="L10" s="58">
        <f t="shared" si="2"/>
        <v>0</v>
      </c>
    </row>
    <row r="11" spans="1:12" x14ac:dyDescent="0.35">
      <c r="B11" s="58"/>
      <c r="C11" s="58"/>
      <c r="D11" s="58"/>
      <c r="E11" s="58">
        <f t="shared" si="0"/>
        <v>0</v>
      </c>
      <c r="F11" s="58" t="s">
        <v>297</v>
      </c>
      <c r="G11" s="58"/>
      <c r="H11" s="58"/>
      <c r="I11" s="58">
        <f t="shared" si="1"/>
        <v>0</v>
      </c>
      <c r="J11" s="58"/>
      <c r="K11" s="58"/>
      <c r="L11" s="58">
        <f t="shared" si="2"/>
        <v>0</v>
      </c>
    </row>
    <row r="12" spans="1:12" x14ac:dyDescent="0.35">
      <c r="B12" s="58"/>
      <c r="C12" s="58"/>
      <c r="D12" s="58"/>
      <c r="E12" s="58">
        <f t="shared" si="0"/>
        <v>0</v>
      </c>
      <c r="F12" s="58"/>
      <c r="G12" s="58"/>
      <c r="H12" s="58"/>
      <c r="I12" s="58">
        <f t="shared" si="1"/>
        <v>0</v>
      </c>
      <c r="J12" s="58"/>
      <c r="K12" s="58"/>
      <c r="L12" s="58">
        <f t="shared" si="2"/>
        <v>0</v>
      </c>
    </row>
    <row r="13" spans="1:12" x14ac:dyDescent="0.35">
      <c r="B13" s="58"/>
      <c r="C13" s="58"/>
      <c r="D13" s="58"/>
      <c r="E13" s="58">
        <f t="shared" si="0"/>
        <v>0</v>
      </c>
      <c r="F13" s="58"/>
      <c r="G13" s="58"/>
      <c r="H13" s="58"/>
      <c r="I13" s="58">
        <f t="shared" si="1"/>
        <v>0</v>
      </c>
      <c r="J13" s="58"/>
      <c r="K13" s="58"/>
      <c r="L13" s="58">
        <f t="shared" si="2"/>
        <v>0</v>
      </c>
    </row>
    <row r="14" spans="1:12" x14ac:dyDescent="0.35">
      <c r="B14" s="58" t="s">
        <v>298</v>
      </c>
      <c r="C14" s="58"/>
      <c r="D14" s="58"/>
      <c r="E14" s="58">
        <f t="shared" si="0"/>
        <v>0</v>
      </c>
      <c r="F14" s="58" t="s">
        <v>295</v>
      </c>
      <c r="G14" s="58"/>
      <c r="H14" s="58"/>
      <c r="I14" s="58">
        <f t="shared" si="1"/>
        <v>0</v>
      </c>
      <c r="J14" s="58"/>
      <c r="K14" s="58"/>
      <c r="L14" s="58">
        <f t="shared" si="2"/>
        <v>0</v>
      </c>
    </row>
    <row r="15" spans="1:12" x14ac:dyDescent="0.35">
      <c r="B15" s="58"/>
      <c r="C15" s="58"/>
      <c r="D15" s="58"/>
      <c r="E15" s="58">
        <f t="shared" si="0"/>
        <v>0</v>
      </c>
      <c r="F15" s="58" t="s">
        <v>297</v>
      </c>
      <c r="G15" s="58"/>
      <c r="H15" s="58"/>
      <c r="I15" s="58">
        <f t="shared" si="1"/>
        <v>0</v>
      </c>
      <c r="J15" s="58"/>
      <c r="K15" s="58"/>
      <c r="L15" s="58">
        <f t="shared" si="2"/>
        <v>0</v>
      </c>
    </row>
    <row r="16" spans="1:12" x14ac:dyDescent="0.35">
      <c r="B16" s="58"/>
      <c r="C16" s="58"/>
      <c r="D16" s="58"/>
      <c r="E16" s="58">
        <f t="shared" si="0"/>
        <v>0</v>
      </c>
      <c r="F16" s="58"/>
      <c r="G16" s="58"/>
      <c r="H16" s="58"/>
      <c r="I16" s="58">
        <f t="shared" si="1"/>
        <v>0</v>
      </c>
      <c r="J16" s="58"/>
      <c r="K16" s="58"/>
      <c r="L16" s="58">
        <f t="shared" si="2"/>
        <v>0</v>
      </c>
    </row>
    <row r="17" spans="2:12" x14ac:dyDescent="0.35">
      <c r="B17" s="58"/>
      <c r="C17" s="58"/>
      <c r="D17" s="58"/>
      <c r="E17" s="58">
        <f t="shared" si="0"/>
        <v>0</v>
      </c>
      <c r="F17" s="58"/>
      <c r="G17" s="58"/>
      <c r="H17" s="58"/>
      <c r="I17" s="58">
        <f t="shared" si="1"/>
        <v>0</v>
      </c>
      <c r="J17" s="58"/>
      <c r="K17" s="58"/>
      <c r="L17" s="58">
        <f t="shared" si="2"/>
        <v>0</v>
      </c>
    </row>
    <row r="18" spans="2:12" x14ac:dyDescent="0.35">
      <c r="B18" s="58" t="s">
        <v>299</v>
      </c>
      <c r="C18" s="58"/>
      <c r="D18" s="58"/>
      <c r="E18" s="58">
        <f t="shared" si="0"/>
        <v>0</v>
      </c>
      <c r="F18" s="58" t="s">
        <v>295</v>
      </c>
      <c r="G18" s="58"/>
      <c r="H18" s="58"/>
      <c r="I18" s="58">
        <f t="shared" si="1"/>
        <v>0</v>
      </c>
      <c r="J18" s="58"/>
      <c r="K18" s="58"/>
      <c r="L18" s="58">
        <f t="shared" si="2"/>
        <v>0</v>
      </c>
    </row>
    <row r="19" spans="2:12" x14ac:dyDescent="0.35">
      <c r="B19" s="58"/>
      <c r="C19" s="58"/>
      <c r="D19" s="58"/>
      <c r="E19" s="58">
        <f t="shared" si="0"/>
        <v>0</v>
      </c>
      <c r="F19" s="58" t="s">
        <v>297</v>
      </c>
      <c r="G19" s="58"/>
      <c r="H19" s="58"/>
      <c r="I19" s="58">
        <f t="shared" si="1"/>
        <v>0</v>
      </c>
      <c r="J19" s="58"/>
      <c r="K19" s="58"/>
      <c r="L19" s="58">
        <f t="shared" si="2"/>
        <v>0</v>
      </c>
    </row>
    <row r="20" spans="2:12" x14ac:dyDescent="0.35">
      <c r="B20" s="58"/>
      <c r="C20" s="58"/>
      <c r="D20" s="58"/>
      <c r="E20" s="58">
        <f t="shared" si="0"/>
        <v>0</v>
      </c>
      <c r="F20" s="58"/>
      <c r="G20" s="58"/>
      <c r="H20" s="58"/>
      <c r="I20" s="58">
        <f t="shared" si="1"/>
        <v>0</v>
      </c>
      <c r="J20" s="58"/>
      <c r="K20" s="58"/>
      <c r="L20" s="58">
        <f t="shared" si="2"/>
        <v>0</v>
      </c>
    </row>
    <row r="21" spans="2:12" x14ac:dyDescent="0.35">
      <c r="B21" s="58" t="s">
        <v>300</v>
      </c>
      <c r="C21" s="58"/>
      <c r="D21" s="58"/>
      <c r="E21" s="58">
        <f t="shared" si="0"/>
        <v>0</v>
      </c>
      <c r="F21" s="58" t="s">
        <v>295</v>
      </c>
      <c r="G21" s="58"/>
      <c r="H21" s="58"/>
      <c r="I21" s="58">
        <f t="shared" si="1"/>
        <v>0</v>
      </c>
      <c r="J21" s="58"/>
      <c r="K21" s="58"/>
      <c r="L21" s="58">
        <f t="shared" si="2"/>
        <v>0</v>
      </c>
    </row>
    <row r="22" spans="2:12" x14ac:dyDescent="0.35">
      <c r="B22" s="58"/>
      <c r="C22" s="58"/>
      <c r="D22" s="58"/>
      <c r="E22" s="58">
        <f t="shared" si="0"/>
        <v>0</v>
      </c>
      <c r="F22" s="58" t="s">
        <v>297</v>
      </c>
      <c r="G22" s="58"/>
      <c r="H22" s="58"/>
      <c r="I22" s="58">
        <f t="shared" si="1"/>
        <v>0</v>
      </c>
      <c r="J22" s="58"/>
      <c r="K22" s="58"/>
      <c r="L22" s="58">
        <f t="shared" si="2"/>
        <v>0</v>
      </c>
    </row>
    <row r="23" spans="2:12" x14ac:dyDescent="0.35">
      <c r="B23" s="58"/>
      <c r="C23" s="58"/>
      <c r="D23" s="58"/>
      <c r="E23" s="58">
        <f t="shared" si="0"/>
        <v>0</v>
      </c>
      <c r="F23" s="58"/>
      <c r="G23" s="58"/>
      <c r="H23" s="58"/>
      <c r="I23" s="58">
        <f t="shared" si="1"/>
        <v>0</v>
      </c>
      <c r="J23" s="58"/>
      <c r="K23" s="58"/>
      <c r="L23" s="58">
        <f t="shared" si="2"/>
        <v>0</v>
      </c>
    </row>
    <row r="24" spans="2:12" x14ac:dyDescent="0.35">
      <c r="B24" s="58" t="s">
        <v>301</v>
      </c>
      <c r="C24" s="58"/>
      <c r="D24" s="58"/>
      <c r="E24" s="58">
        <f t="shared" si="0"/>
        <v>0</v>
      </c>
      <c r="F24" s="58" t="s">
        <v>302</v>
      </c>
      <c r="G24" s="58"/>
      <c r="H24" s="58"/>
      <c r="I24" s="58">
        <f t="shared" si="1"/>
        <v>0</v>
      </c>
      <c r="J24" s="58"/>
      <c r="K24" s="58"/>
      <c r="L24" s="58">
        <f t="shared" si="2"/>
        <v>0</v>
      </c>
    </row>
    <row r="25" spans="2:12" x14ac:dyDescent="0.35">
      <c r="B25" s="58"/>
      <c r="C25" s="58"/>
      <c r="D25" s="58"/>
      <c r="E25" s="58">
        <f t="shared" si="0"/>
        <v>0</v>
      </c>
      <c r="F25" s="58" t="s">
        <v>302</v>
      </c>
      <c r="G25" s="58"/>
      <c r="H25" s="58"/>
      <c r="I25" s="58">
        <f t="shared" si="1"/>
        <v>0</v>
      </c>
      <c r="J25" s="58"/>
      <c r="K25" s="58"/>
      <c r="L25" s="58">
        <f t="shared" si="2"/>
        <v>0</v>
      </c>
    </row>
    <row r="26" spans="2:12" x14ac:dyDescent="0.35">
      <c r="B26" s="58"/>
      <c r="C26" s="58"/>
      <c r="D26" s="58"/>
      <c r="E26" s="58">
        <f t="shared" si="0"/>
        <v>0</v>
      </c>
      <c r="F26" s="58" t="s">
        <v>302</v>
      </c>
      <c r="G26" s="58"/>
      <c r="H26" s="58"/>
      <c r="I26" s="58">
        <f t="shared" si="1"/>
        <v>0</v>
      </c>
      <c r="J26" s="58"/>
      <c r="K26" s="58"/>
      <c r="L26" s="58">
        <f t="shared" si="2"/>
        <v>0</v>
      </c>
    </row>
    <row r="27" spans="2:12" x14ac:dyDescent="0.35">
      <c r="B27" s="58"/>
      <c r="C27" s="58"/>
      <c r="D27" s="58"/>
      <c r="E27" s="58">
        <f t="shared" si="0"/>
        <v>0</v>
      </c>
      <c r="F27" s="58" t="s">
        <v>302</v>
      </c>
      <c r="G27" s="58"/>
      <c r="H27" s="58"/>
      <c r="I27" s="58">
        <f t="shared" si="1"/>
        <v>0</v>
      </c>
      <c r="J27" s="58"/>
      <c r="K27" s="58"/>
      <c r="L27" s="58">
        <f t="shared" si="2"/>
        <v>0</v>
      </c>
    </row>
    <row r="28" spans="2:12" x14ac:dyDescent="0.35">
      <c r="B28" s="58" t="s">
        <v>303</v>
      </c>
      <c r="C28" s="58"/>
      <c r="D28" s="58"/>
      <c r="E28" s="58">
        <f t="shared" si="0"/>
        <v>0</v>
      </c>
      <c r="F28" s="58" t="s">
        <v>302</v>
      </c>
      <c r="G28" s="58"/>
      <c r="H28" s="58"/>
      <c r="I28" s="58">
        <f t="shared" si="1"/>
        <v>0</v>
      </c>
      <c r="J28" s="58"/>
      <c r="K28" s="58"/>
      <c r="L28" s="58">
        <f t="shared" si="2"/>
        <v>0</v>
      </c>
    </row>
    <row r="29" spans="2:12" x14ac:dyDescent="0.35">
      <c r="B29" s="58" t="s">
        <v>304</v>
      </c>
      <c r="C29" s="58"/>
      <c r="D29" s="58"/>
      <c r="E29" s="58">
        <f t="shared" si="0"/>
        <v>0</v>
      </c>
      <c r="F29" s="58" t="s">
        <v>302</v>
      </c>
      <c r="G29" s="58"/>
      <c r="H29" s="58"/>
      <c r="I29" s="58">
        <f t="shared" si="1"/>
        <v>0</v>
      </c>
      <c r="J29" s="58"/>
      <c r="K29" s="58"/>
      <c r="L29" s="58">
        <f t="shared" si="2"/>
        <v>0</v>
      </c>
    </row>
    <row r="30" spans="2:12" x14ac:dyDescent="0.35">
      <c r="B30" s="58" t="s">
        <v>305</v>
      </c>
      <c r="C30" s="58"/>
      <c r="D30" s="58"/>
      <c r="E30" s="58">
        <f t="shared" si="0"/>
        <v>0</v>
      </c>
      <c r="F30" s="58"/>
      <c r="G30" s="58"/>
      <c r="H30" s="58"/>
      <c r="I30" s="58">
        <f t="shared" si="1"/>
        <v>0</v>
      </c>
      <c r="J30" s="58"/>
      <c r="K30" s="58"/>
      <c r="L30" s="58">
        <f t="shared" si="2"/>
        <v>0</v>
      </c>
    </row>
    <row r="31" spans="2:12" x14ac:dyDescent="0.35">
      <c r="B31" s="58"/>
      <c r="C31" s="58"/>
      <c r="D31" s="58"/>
      <c r="E31" s="58">
        <f t="shared" si="0"/>
        <v>0</v>
      </c>
      <c r="F31" s="58"/>
      <c r="G31" s="58"/>
      <c r="H31" s="58"/>
      <c r="I31" s="58">
        <f t="shared" si="1"/>
        <v>0</v>
      </c>
      <c r="J31" s="58"/>
      <c r="K31" s="58"/>
      <c r="L31" s="58">
        <f t="shared" si="2"/>
        <v>0</v>
      </c>
    </row>
    <row r="32" spans="2:12" x14ac:dyDescent="0.35">
      <c r="B32" s="58"/>
      <c r="C32" s="58"/>
      <c r="D32" s="58"/>
      <c r="E32" s="58">
        <f t="shared" si="0"/>
        <v>0</v>
      </c>
      <c r="F32" s="58"/>
      <c r="G32" s="58"/>
      <c r="H32" s="58"/>
      <c r="I32" s="58">
        <f t="shared" si="1"/>
        <v>0</v>
      </c>
      <c r="J32" s="58"/>
      <c r="K32" s="58"/>
      <c r="L32" s="58">
        <f t="shared" si="2"/>
        <v>0</v>
      </c>
    </row>
    <row r="33" spans="2:12" x14ac:dyDescent="0.35">
      <c r="B33" s="58" t="s">
        <v>306</v>
      </c>
      <c r="C33" s="58"/>
      <c r="D33" s="58"/>
      <c r="E33" s="58">
        <f t="shared" si="0"/>
        <v>0</v>
      </c>
      <c r="F33" s="58"/>
      <c r="G33" s="58"/>
      <c r="H33" s="58"/>
      <c r="I33" s="58">
        <f t="shared" si="1"/>
        <v>0</v>
      </c>
      <c r="J33" s="58"/>
      <c r="K33" s="58"/>
      <c r="L33" s="58">
        <f t="shared" si="2"/>
        <v>0</v>
      </c>
    </row>
    <row r="34" spans="2:12" x14ac:dyDescent="0.35">
      <c r="B34" s="58" t="s">
        <v>307</v>
      </c>
      <c r="C34" s="58"/>
      <c r="D34" s="58"/>
      <c r="E34" s="58">
        <f t="shared" si="0"/>
        <v>0</v>
      </c>
      <c r="F34" s="58"/>
      <c r="G34" s="58"/>
      <c r="H34" s="58"/>
      <c r="I34" s="58">
        <f t="shared" si="1"/>
        <v>0</v>
      </c>
      <c r="J34" s="58"/>
      <c r="K34" s="58"/>
      <c r="L34" s="58">
        <f t="shared" si="2"/>
        <v>0</v>
      </c>
    </row>
    <row r="35" spans="2:12" x14ac:dyDescent="0.35">
      <c r="B35" s="58" t="s">
        <v>308</v>
      </c>
      <c r="C35" s="58"/>
      <c r="D35" s="58"/>
      <c r="E35" s="58">
        <f t="shared" si="0"/>
        <v>0</v>
      </c>
      <c r="F35" s="58"/>
      <c r="G35" s="58"/>
      <c r="H35" s="58"/>
      <c r="I35" s="58">
        <f t="shared" si="1"/>
        <v>0</v>
      </c>
      <c r="J35" s="58"/>
      <c r="K35" s="58"/>
      <c r="L35" s="58">
        <f t="shared" si="2"/>
        <v>0</v>
      </c>
    </row>
    <row r="36" spans="2:12" x14ac:dyDescent="0.35">
      <c r="B36" s="58" t="s">
        <v>309</v>
      </c>
      <c r="C36" s="58"/>
      <c r="D36" s="58"/>
      <c r="E36" s="58">
        <f t="shared" si="0"/>
        <v>0</v>
      </c>
      <c r="F36" s="58"/>
      <c r="G36" s="58"/>
      <c r="H36" s="58"/>
      <c r="I36" s="58">
        <f>G36*H36</f>
        <v>0</v>
      </c>
      <c r="J36" s="58"/>
      <c r="K36" s="58"/>
      <c r="L36" s="58">
        <f>J36*K36</f>
        <v>0</v>
      </c>
    </row>
    <row r="37" spans="2:12" x14ac:dyDescent="0.35">
      <c r="B37" s="58"/>
      <c r="C37" s="58"/>
      <c r="D37" s="58"/>
      <c r="E37" s="58">
        <f t="shared" si="0"/>
        <v>0</v>
      </c>
      <c r="F37" s="58"/>
      <c r="G37" s="58"/>
      <c r="H37" s="58"/>
      <c r="I37" s="58">
        <f t="shared" ref="I37:I38" si="3">G37*H37</f>
        <v>0</v>
      </c>
      <c r="J37" s="58"/>
      <c r="K37" s="58"/>
      <c r="L37" s="58">
        <f t="shared" ref="L37:L38" si="4">J37*K37</f>
        <v>0</v>
      </c>
    </row>
    <row r="38" spans="2:12" x14ac:dyDescent="0.35">
      <c r="B38" s="58" t="s">
        <v>310</v>
      </c>
      <c r="C38" s="58"/>
      <c r="D38" s="58"/>
      <c r="E38" s="58">
        <f t="shared" si="0"/>
        <v>0</v>
      </c>
      <c r="F38" s="58"/>
      <c r="G38" s="58"/>
      <c r="H38" s="58"/>
      <c r="I38" s="58">
        <f t="shared" si="3"/>
        <v>0</v>
      </c>
      <c r="J38" s="58"/>
      <c r="K38" s="58"/>
      <c r="L38" s="58">
        <f t="shared" si="4"/>
        <v>0</v>
      </c>
    </row>
    <row r="39" spans="2:12" x14ac:dyDescent="0.35">
      <c r="B39" s="58"/>
      <c r="C39" s="58"/>
      <c r="D39" s="58"/>
      <c r="E39" s="58">
        <f t="shared" si="0"/>
        <v>0</v>
      </c>
      <c r="F39" s="58"/>
      <c r="G39" s="58"/>
      <c r="H39" s="58"/>
      <c r="I39" s="58">
        <f>G39*H39</f>
        <v>0</v>
      </c>
      <c r="J39" s="58"/>
      <c r="K39" s="58"/>
      <c r="L39" s="58">
        <f>J39*K39</f>
        <v>0</v>
      </c>
    </row>
    <row r="40" spans="2:12" x14ac:dyDescent="0.35">
      <c r="B40" s="58"/>
      <c r="C40" s="58"/>
      <c r="D40" s="58"/>
      <c r="E40" s="58">
        <f t="shared" si="0"/>
        <v>0</v>
      </c>
      <c r="F40" s="58"/>
      <c r="G40" s="58"/>
      <c r="H40" s="58"/>
      <c r="I40" s="58">
        <f>G40*H40</f>
        <v>0</v>
      </c>
      <c r="J40" s="58"/>
      <c r="K40" s="58"/>
      <c r="L40" s="58">
        <f>J40*K40</f>
        <v>0</v>
      </c>
    </row>
    <row r="41" spans="2:12" x14ac:dyDescent="0.35">
      <c r="B41" s="58"/>
      <c r="C41" s="58"/>
      <c r="D41" s="58"/>
      <c r="E41" s="58">
        <f t="shared" si="0"/>
        <v>0</v>
      </c>
      <c r="F41" s="58"/>
      <c r="G41" s="58"/>
      <c r="H41" s="58"/>
      <c r="I41" s="58">
        <f>G41*H41</f>
        <v>0</v>
      </c>
      <c r="J41" s="58"/>
      <c r="K41" s="58"/>
      <c r="L41" s="58">
        <f>J41*K41</f>
        <v>0</v>
      </c>
    </row>
    <row r="42" spans="2:12" x14ac:dyDescent="0.35">
      <c r="B42" s="58" t="s">
        <v>162</v>
      </c>
      <c r="C42" s="58"/>
      <c r="D42" s="58">
        <f>E42*10.764</f>
        <v>0</v>
      </c>
      <c r="E42" s="77">
        <f>SUM(E6:E41)</f>
        <v>0</v>
      </c>
      <c r="F42" s="58"/>
      <c r="G42" s="58"/>
      <c r="H42" s="58">
        <f>I42*10.764</f>
        <v>0</v>
      </c>
      <c r="I42" s="78">
        <f>SUM(I6:I41)</f>
        <v>0</v>
      </c>
      <c r="J42" s="58"/>
      <c r="K42" s="58">
        <f>L42*10.764</f>
        <v>0</v>
      </c>
      <c r="L42" s="79">
        <f>SUM(L6:L41)</f>
        <v>0</v>
      </c>
    </row>
    <row r="44" spans="2:12" x14ac:dyDescent="0.35">
      <c r="D44" s="74">
        <f>D42+H42</f>
        <v>0</v>
      </c>
      <c r="E44" s="7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Hp Elitebook 840 G6</cp:lastModifiedBy>
  <cp:lastPrinted>2025-07-04T18:04:43Z</cp:lastPrinted>
  <dcterms:created xsi:type="dcterms:W3CDTF">2010-11-23T11:42:48Z</dcterms:created>
  <dcterms:modified xsi:type="dcterms:W3CDTF">2025-07-04T18:05:02Z</dcterms:modified>
</cp:coreProperties>
</file>