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July 25\Godrej\Old\"/>
    </mc:Choice>
  </mc:AlternateContent>
  <xr:revisionPtr revIDLastSave="0" documentId="13_ncr:1_{A5D2EB59-6C89-4F86-9E12-5387D6846642}" xr6:coauthVersionLast="47" xr6:coauthVersionMax="47" xr10:uidLastSave="{00000000-0000-0000-0000-000000000000}"/>
  <bookViews>
    <workbookView xWindow="-108" yWindow="-108" windowWidth="23256" windowHeight="12456" tabRatio="863" xr2:uid="{00000000-000D-0000-FFFF-FFFF00000000}"/>
  </bookViews>
  <sheets>
    <sheet name="Report" sheetId="3" r:id="rId1"/>
    <sheet name="Wing1(1,2 &amp; 4,5)" sheetId="4" state="hidden" r:id="rId2"/>
    <sheet name="Wing1(3&amp;6)" sheetId="5" state="hidden" r:id="rId3"/>
    <sheet name="W4(F1&amp;2)" sheetId="6" state="hidden" r:id="rId4"/>
    <sheet name="W4(F3&amp;4)" sheetId="7" state="hidden" r:id="rId5"/>
    <sheet name="W4(F5&amp;6)" sheetId="8" state="hidden" r:id="rId6"/>
    <sheet name="W4(F7&amp;8)" sheetId="9" state="hidden" r:id="rId7"/>
    <sheet name="W5(F1&amp;2)" sheetId="10" state="hidden" r:id="rId8"/>
    <sheet name="W5(F3&amp;4)" sheetId="11" state="hidden" r:id="rId9"/>
    <sheet name="W5(F5&amp;6)" sheetId="12" state="hidden" r:id="rId10"/>
    <sheet name="W5(F7&amp;8)" sheetId="13" state="hidden" r:id="rId11"/>
  </sheets>
  <definedNames>
    <definedName name="_xlnm.Print_Area" localSheetId="0">Report!$A$1:$I$680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3" l="1"/>
  <c r="K135" i="3"/>
  <c r="K134" i="3"/>
  <c r="K133" i="3"/>
  <c r="K132" i="3"/>
  <c r="K119" i="3"/>
  <c r="K118" i="3"/>
  <c r="K117" i="3"/>
  <c r="K116" i="3"/>
  <c r="F248" i="3"/>
  <c r="E251" i="3"/>
  <c r="E248" i="3"/>
  <c r="F246" i="3"/>
  <c r="F234" i="3"/>
  <c r="E234" i="3"/>
  <c r="I126" i="3"/>
  <c r="I110" i="3"/>
  <c r="E139" i="3" l="1"/>
  <c r="E138" i="3"/>
  <c r="K129" i="3"/>
  <c r="C128" i="3" s="1"/>
  <c r="K127" i="3"/>
  <c r="E130" i="3"/>
  <c r="E137" i="3"/>
  <c r="E133" i="3"/>
  <c r="E128" i="3"/>
  <c r="E136" i="3"/>
  <c r="E132" i="3"/>
  <c r="K128" i="3"/>
  <c r="K130" i="3"/>
  <c r="K131" i="3" s="1"/>
  <c r="K136" i="3" s="1"/>
  <c r="K137" i="3" s="1"/>
  <c r="C129" i="3" s="1"/>
  <c r="E129" i="3" s="1"/>
  <c r="E131" i="3"/>
  <c r="E134" i="3"/>
  <c r="E135" i="3"/>
  <c r="E123" i="3"/>
  <c r="K114" i="3"/>
  <c r="K115" i="3" s="1"/>
  <c r="K120" i="3" s="1"/>
  <c r="K121" i="3" s="1"/>
  <c r="C113" i="3" s="1"/>
  <c r="E113" i="3" s="1"/>
  <c r="E116" i="3"/>
  <c r="E122" i="3"/>
  <c r="E118" i="3"/>
  <c r="E114" i="3"/>
  <c r="K113" i="3"/>
  <c r="C112" i="3" s="1"/>
  <c r="K111" i="3"/>
  <c r="E119" i="3"/>
  <c r="E115" i="3"/>
  <c r="E121" i="3"/>
  <c r="E117" i="3"/>
  <c r="K112" i="3"/>
  <c r="E120" i="3"/>
  <c r="G272" i="3"/>
  <c r="F272" i="3"/>
  <c r="E272" i="3"/>
  <c r="G271" i="3"/>
  <c r="F271" i="3"/>
  <c r="E271" i="3"/>
  <c r="G270" i="3"/>
  <c r="F270" i="3"/>
  <c r="E270" i="3"/>
  <c r="G269" i="3"/>
  <c r="F269" i="3"/>
  <c r="E269" i="3"/>
  <c r="G268" i="3"/>
  <c r="F268" i="3"/>
  <c r="E268" i="3"/>
  <c r="G267" i="3"/>
  <c r="F267" i="3"/>
  <c r="E267" i="3"/>
  <c r="G265" i="3"/>
  <c r="F265" i="3"/>
  <c r="E265" i="3"/>
  <c r="G262" i="3"/>
  <c r="F262" i="3"/>
  <c r="E262" i="3"/>
  <c r="G261" i="3"/>
  <c r="F261" i="3"/>
  <c r="E261" i="3"/>
  <c r="G260" i="3"/>
  <c r="F260" i="3"/>
  <c r="E260" i="3"/>
  <c r="G258" i="3"/>
  <c r="F258" i="3"/>
  <c r="E258" i="3"/>
  <c r="G255" i="3"/>
  <c r="F255" i="3"/>
  <c r="E255" i="3"/>
  <c r="G254" i="3"/>
  <c r="F254" i="3"/>
  <c r="E254" i="3"/>
  <c r="G253" i="3"/>
  <c r="F253" i="3"/>
  <c r="E253" i="3"/>
  <c r="G251" i="3"/>
  <c r="F251" i="3"/>
  <c r="I251" i="3" s="1"/>
  <c r="G250" i="3"/>
  <c r="F250" i="3"/>
  <c r="E250" i="3"/>
  <c r="G249" i="3"/>
  <c r="F249" i="3"/>
  <c r="E249" i="3"/>
  <c r="G247" i="3"/>
  <c r="F247" i="3"/>
  <c r="E247" i="3"/>
  <c r="G246" i="3"/>
  <c r="E246" i="3"/>
  <c r="I246" i="3" s="1"/>
  <c r="E235" i="3"/>
  <c r="F235" i="3"/>
  <c r="G235" i="3"/>
  <c r="G286" i="3"/>
  <c r="F286" i="3"/>
  <c r="E286" i="3"/>
  <c r="G284" i="3"/>
  <c r="F284" i="3"/>
  <c r="E284" i="3"/>
  <c r="G283" i="3"/>
  <c r="F283" i="3"/>
  <c r="E283" i="3"/>
  <c r="G282" i="3"/>
  <c r="F282" i="3"/>
  <c r="E282" i="3"/>
  <c r="A282" i="3"/>
  <c r="A283" i="3" s="1"/>
  <c r="A284" i="3" s="1"/>
  <c r="A285" i="3" s="1"/>
  <c r="A286" i="3" s="1"/>
  <c r="G281" i="3"/>
  <c r="F281" i="3"/>
  <c r="E281" i="3"/>
  <c r="G279" i="3"/>
  <c r="F279" i="3"/>
  <c r="E279" i="3"/>
  <c r="G278" i="3"/>
  <c r="F278" i="3"/>
  <c r="E278" i="3"/>
  <c r="G277" i="3"/>
  <c r="F277" i="3"/>
  <c r="E277" i="3"/>
  <c r="G276" i="3"/>
  <c r="F276" i="3"/>
  <c r="E276" i="3"/>
  <c r="G275" i="3"/>
  <c r="F275" i="3"/>
  <c r="E275" i="3"/>
  <c r="A275" i="3"/>
  <c r="A276" i="3" s="1"/>
  <c r="A277" i="3" s="1"/>
  <c r="A278" i="3" s="1"/>
  <c r="A279" i="3" s="1"/>
  <c r="G274" i="3"/>
  <c r="F274" i="3"/>
  <c r="E274" i="3"/>
  <c r="I274" i="3" s="1"/>
  <c r="A268" i="3"/>
  <c r="A269" i="3" s="1"/>
  <c r="A270" i="3" s="1"/>
  <c r="A271" i="3" s="1"/>
  <c r="A272" i="3" s="1"/>
  <c r="A261" i="3"/>
  <c r="A262" i="3" s="1"/>
  <c r="A263" i="3" s="1"/>
  <c r="A264" i="3" s="1"/>
  <c r="A265" i="3" s="1"/>
  <c r="A254" i="3"/>
  <c r="A255" i="3" s="1"/>
  <c r="A256" i="3" s="1"/>
  <c r="A257" i="3" s="1"/>
  <c r="A258" i="3" s="1"/>
  <c r="G248" i="3"/>
  <c r="I248" i="3"/>
  <c r="A247" i="3"/>
  <c r="A248" i="3" s="1"/>
  <c r="A249" i="3" s="1"/>
  <c r="A250" i="3" s="1"/>
  <c r="A251" i="3" s="1"/>
  <c r="A239" i="3"/>
  <c r="A240" i="3" s="1"/>
  <c r="A241" i="3" s="1"/>
  <c r="A242" i="3" s="1"/>
  <c r="A243" i="3" s="1"/>
  <c r="G234" i="3"/>
  <c r="I234" i="3"/>
  <c r="K233" i="3"/>
  <c r="J233" i="3"/>
  <c r="A232" i="3"/>
  <c r="A233" i="3" s="1"/>
  <c r="A234" i="3" s="1"/>
  <c r="A235" i="3" s="1"/>
  <c r="A236" i="3" s="1"/>
  <c r="V238" i="3"/>
  <c r="V281" i="3"/>
  <c r="W267" i="3"/>
  <c r="W238" i="3"/>
  <c r="V274" i="3"/>
  <c r="V260" i="3"/>
  <c r="W246" i="3"/>
  <c r="W253" i="3"/>
  <c r="W281" i="3"/>
  <c r="V253" i="3"/>
  <c r="W260" i="3"/>
  <c r="W274" i="3"/>
  <c r="V246" i="3"/>
  <c r="V267" i="3"/>
  <c r="I286" i="3" l="1"/>
  <c r="I250" i="3"/>
  <c r="I261" i="3"/>
  <c r="I272" i="3"/>
  <c r="F128" i="3"/>
  <c r="J125" i="3" s="1"/>
  <c r="H128" i="3" s="1"/>
  <c r="I249" i="3"/>
  <c r="I253" i="3"/>
  <c r="I235" i="3"/>
  <c r="I258" i="3"/>
  <c r="I262" i="3"/>
  <c r="I254" i="3"/>
  <c r="I255" i="3"/>
  <c r="I269" i="3"/>
  <c r="I283" i="3"/>
  <c r="F112" i="3"/>
  <c r="I247" i="3"/>
  <c r="E112" i="3"/>
  <c r="I260" i="3"/>
  <c r="I271" i="3"/>
  <c r="I276" i="3"/>
  <c r="I282" i="3"/>
  <c r="I275" i="3"/>
  <c r="I278" i="3"/>
  <c r="I284" i="3"/>
  <c r="I281" i="3"/>
  <c r="I265" i="3"/>
  <c r="I267" i="3"/>
  <c r="I270" i="3"/>
  <c r="I279" i="3"/>
  <c r="I277" i="3"/>
  <c r="I268" i="3"/>
  <c r="W275" i="3"/>
  <c r="W276" i="3" s="1"/>
  <c r="W277" i="3" s="1"/>
  <c r="W278" i="3" s="1"/>
  <c r="W279" i="3" s="1"/>
  <c r="V239" i="3"/>
  <c r="U238" i="3"/>
  <c r="V268" i="3"/>
  <c r="U267" i="3"/>
  <c r="W261" i="3"/>
  <c r="W262" i="3" s="1"/>
  <c r="W263" i="3" s="1"/>
  <c r="W264" i="3" s="1"/>
  <c r="W265" i="3" s="1"/>
  <c r="W268" i="3"/>
  <c r="W269" i="3" s="1"/>
  <c r="W270" i="3" s="1"/>
  <c r="W271" i="3" s="1"/>
  <c r="W272" i="3" s="1"/>
  <c r="W239" i="3"/>
  <c r="W240" i="3" s="1"/>
  <c r="W241" i="3" s="1"/>
  <c r="W242" i="3" s="1"/>
  <c r="W243" i="3" s="1"/>
  <c r="V275" i="3"/>
  <c r="U274" i="3"/>
  <c r="U253" i="3"/>
  <c r="V254" i="3"/>
  <c r="W254" i="3"/>
  <c r="W255" i="3" s="1"/>
  <c r="W256" i="3" s="1"/>
  <c r="W257" i="3" s="1"/>
  <c r="W258" i="3" s="1"/>
  <c r="U246" i="3"/>
  <c r="V247" i="3"/>
  <c r="W247" i="3"/>
  <c r="W248" i="3" s="1"/>
  <c r="W249" i="3" s="1"/>
  <c r="W250" i="3" s="1"/>
  <c r="W251" i="3" s="1"/>
  <c r="U260" i="3"/>
  <c r="V261" i="3"/>
  <c r="U281" i="3"/>
  <c r="V282" i="3"/>
  <c r="W282" i="3"/>
  <c r="W283" i="3" s="1"/>
  <c r="W284" i="3" s="1"/>
  <c r="W285" i="3" s="1"/>
  <c r="W286" i="3" s="1"/>
  <c r="K87" i="3"/>
  <c r="K86" i="3"/>
  <c r="K85" i="3"/>
  <c r="K84" i="3"/>
  <c r="K103" i="3"/>
  <c r="K102" i="3"/>
  <c r="K101" i="3"/>
  <c r="K100" i="3"/>
  <c r="H158" i="3" l="1"/>
  <c r="J109" i="3"/>
  <c r="H112" i="3" s="1"/>
  <c r="F158" i="3"/>
  <c r="U268" i="3"/>
  <c r="V269" i="3"/>
  <c r="U239" i="3"/>
  <c r="V240" i="3"/>
  <c r="U254" i="3"/>
  <c r="V255" i="3"/>
  <c r="U275" i="3"/>
  <c r="V276" i="3"/>
  <c r="U282" i="3"/>
  <c r="V283" i="3"/>
  <c r="U261" i="3"/>
  <c r="V262" i="3"/>
  <c r="U247" i="3"/>
  <c r="V248" i="3"/>
  <c r="K3" i="3"/>
  <c r="V284" i="3" l="1"/>
  <c r="U283" i="3"/>
  <c r="U269" i="3"/>
  <c r="V270" i="3"/>
  <c r="V263" i="3"/>
  <c r="U262" i="3"/>
  <c r="V277" i="3"/>
  <c r="U276" i="3"/>
  <c r="U255" i="3"/>
  <c r="V256" i="3"/>
  <c r="V241" i="3"/>
  <c r="U240" i="3"/>
  <c r="V249" i="3"/>
  <c r="U248" i="3"/>
  <c r="I4" i="3"/>
  <c r="V271" i="3" l="1"/>
  <c r="U270" i="3"/>
  <c r="V242" i="3"/>
  <c r="U241" i="3"/>
  <c r="V257" i="3"/>
  <c r="U256" i="3"/>
  <c r="V278" i="3"/>
  <c r="U277" i="3"/>
  <c r="V264" i="3"/>
  <c r="U263" i="3"/>
  <c r="U249" i="3"/>
  <c r="V250" i="3"/>
  <c r="U284" i="3"/>
  <c r="V285" i="3"/>
  <c r="J20" i="3"/>
  <c r="E435" i="3"/>
  <c r="E434" i="3"/>
  <c r="E433" i="3"/>
  <c r="G432" i="3"/>
  <c r="F432" i="3"/>
  <c r="E432" i="3"/>
  <c r="E431" i="3"/>
  <c r="G430" i="3"/>
  <c r="F430" i="3"/>
  <c r="E430" i="3"/>
  <c r="F429" i="3"/>
  <c r="E429" i="3"/>
  <c r="E388" i="3"/>
  <c r="F387" i="3"/>
  <c r="E387" i="3"/>
  <c r="E381" i="3"/>
  <c r="J344" i="3"/>
  <c r="J335" i="3"/>
  <c r="J317" i="3"/>
  <c r="G370" i="3"/>
  <c r="F370" i="3"/>
  <c r="E370" i="3"/>
  <c r="G369" i="3"/>
  <c r="F369" i="3"/>
  <c r="E369" i="3"/>
  <c r="G367" i="3"/>
  <c r="F367" i="3"/>
  <c r="E367" i="3"/>
  <c r="G366" i="3"/>
  <c r="F366" i="3"/>
  <c r="E366" i="3"/>
  <c r="G365" i="3"/>
  <c r="F365" i="3"/>
  <c r="E365" i="3"/>
  <c r="G364" i="3"/>
  <c r="F364" i="3"/>
  <c r="E364" i="3"/>
  <c r="A364" i="3"/>
  <c r="A365" i="3" s="1"/>
  <c r="A366" i="3" s="1"/>
  <c r="A367" i="3" s="1"/>
  <c r="A368" i="3" s="1"/>
  <c r="A369" i="3" s="1"/>
  <c r="A370" i="3" s="1"/>
  <c r="G363" i="3"/>
  <c r="F363" i="3"/>
  <c r="E363" i="3"/>
  <c r="G361" i="3"/>
  <c r="F361" i="3"/>
  <c r="E361" i="3"/>
  <c r="G360" i="3"/>
  <c r="F360" i="3"/>
  <c r="E360" i="3"/>
  <c r="G359" i="3"/>
  <c r="F359" i="3"/>
  <c r="E359" i="3"/>
  <c r="G358" i="3"/>
  <c r="F358" i="3"/>
  <c r="E358" i="3"/>
  <c r="G357" i="3"/>
  <c r="F357" i="3"/>
  <c r="E357" i="3"/>
  <c r="G356" i="3"/>
  <c r="F356" i="3"/>
  <c r="E356" i="3"/>
  <c r="G355" i="3"/>
  <c r="F355" i="3"/>
  <c r="E355" i="3"/>
  <c r="A355" i="3"/>
  <c r="A356" i="3" s="1"/>
  <c r="A357" i="3" s="1"/>
  <c r="A358" i="3" s="1"/>
  <c r="A359" i="3" s="1"/>
  <c r="A360" i="3" s="1"/>
  <c r="A361" i="3" s="1"/>
  <c r="G354" i="3"/>
  <c r="F354" i="3"/>
  <c r="E354" i="3"/>
  <c r="G352" i="3"/>
  <c r="F352" i="3"/>
  <c r="E352" i="3"/>
  <c r="G351" i="3"/>
  <c r="F351" i="3"/>
  <c r="E351" i="3"/>
  <c r="G348" i="3"/>
  <c r="F348" i="3"/>
  <c r="E348" i="3"/>
  <c r="G347" i="3"/>
  <c r="F347" i="3"/>
  <c r="E347" i="3"/>
  <c r="G346" i="3"/>
  <c r="F346" i="3"/>
  <c r="E346" i="3"/>
  <c r="A346" i="3"/>
  <c r="A347" i="3" s="1"/>
  <c r="A348" i="3" s="1"/>
  <c r="A349" i="3" s="1"/>
  <c r="A350" i="3" s="1"/>
  <c r="A351" i="3" s="1"/>
  <c r="A352" i="3" s="1"/>
  <c r="G345" i="3"/>
  <c r="F345" i="3"/>
  <c r="E345" i="3"/>
  <c r="G343" i="3"/>
  <c r="F343" i="3"/>
  <c r="E343" i="3"/>
  <c r="F342" i="3"/>
  <c r="E342" i="3"/>
  <c r="G341" i="3"/>
  <c r="F341" i="3"/>
  <c r="E341" i="3"/>
  <c r="E340" i="3"/>
  <c r="G339" i="3"/>
  <c r="F339" i="3"/>
  <c r="E339" i="3"/>
  <c r="F338" i="3"/>
  <c r="E338" i="3"/>
  <c r="G337" i="3"/>
  <c r="F337" i="3"/>
  <c r="F336" i="3"/>
  <c r="E337" i="3"/>
  <c r="E336" i="3"/>
  <c r="G342" i="3"/>
  <c r="G340" i="3"/>
  <c r="F340" i="3"/>
  <c r="G338" i="3"/>
  <c r="A337" i="3"/>
  <c r="A338" i="3" s="1"/>
  <c r="A339" i="3" s="1"/>
  <c r="A340" i="3" s="1"/>
  <c r="A341" i="3" s="1"/>
  <c r="A342" i="3" s="1"/>
  <c r="A343" i="3" s="1"/>
  <c r="G336" i="3"/>
  <c r="E324" i="3"/>
  <c r="G321" i="3"/>
  <c r="F321" i="3"/>
  <c r="E321" i="3"/>
  <c r="G320" i="3"/>
  <c r="F320" i="3"/>
  <c r="E320" i="3"/>
  <c r="G312" i="3"/>
  <c r="F312" i="3"/>
  <c r="E312" i="3"/>
  <c r="G311" i="3"/>
  <c r="F311" i="3"/>
  <c r="E311" i="3"/>
  <c r="G303" i="3"/>
  <c r="F303" i="3"/>
  <c r="E303" i="3"/>
  <c r="G302" i="3"/>
  <c r="F302" i="3"/>
  <c r="E302" i="3"/>
  <c r="E318" i="3"/>
  <c r="E304" i="3"/>
  <c r="E293" i="3"/>
  <c r="E225" i="3"/>
  <c r="E222" i="3"/>
  <c r="E218" i="3"/>
  <c r="E215" i="3"/>
  <c r="E211" i="3"/>
  <c r="E208" i="3"/>
  <c r="E204" i="3"/>
  <c r="E201" i="3"/>
  <c r="G225" i="3"/>
  <c r="F225" i="3"/>
  <c r="G222" i="3"/>
  <c r="F222" i="3"/>
  <c r="G218" i="3"/>
  <c r="F218" i="3"/>
  <c r="G215" i="3"/>
  <c r="F215" i="3"/>
  <c r="G211" i="3"/>
  <c r="F211" i="3"/>
  <c r="G208" i="3"/>
  <c r="F208" i="3"/>
  <c r="G204" i="3"/>
  <c r="F204" i="3"/>
  <c r="G201" i="3"/>
  <c r="F201" i="3"/>
  <c r="G197" i="3"/>
  <c r="F197" i="3"/>
  <c r="G194" i="3"/>
  <c r="F194" i="3"/>
  <c r="G190" i="3"/>
  <c r="F190" i="3"/>
  <c r="F187" i="3"/>
  <c r="E187" i="3"/>
  <c r="F173" i="3"/>
  <c r="E173" i="3"/>
  <c r="V336" i="3"/>
  <c r="W363" i="3"/>
  <c r="W336" i="3"/>
  <c r="V354" i="3"/>
  <c r="V345" i="3"/>
  <c r="V363" i="3"/>
  <c r="W354" i="3"/>
  <c r="W345" i="3"/>
  <c r="I337" i="3" l="1"/>
  <c r="I339" i="3"/>
  <c r="I367" i="3"/>
  <c r="I342" i="3"/>
  <c r="I354" i="3"/>
  <c r="I359" i="3"/>
  <c r="V286" i="3"/>
  <c r="U286" i="3" s="1"/>
  <c r="U285" i="3"/>
  <c r="U250" i="3"/>
  <c r="V251" i="3"/>
  <c r="U251" i="3" s="1"/>
  <c r="U257" i="3"/>
  <c r="V258" i="3"/>
  <c r="U258" i="3" s="1"/>
  <c r="U264" i="3"/>
  <c r="V265" i="3"/>
  <c r="U265" i="3" s="1"/>
  <c r="U278" i="3"/>
  <c r="V279" i="3"/>
  <c r="U279" i="3" s="1"/>
  <c r="U242" i="3"/>
  <c r="V243" i="3"/>
  <c r="U243" i="3" s="1"/>
  <c r="U271" i="3"/>
  <c r="V272" i="3"/>
  <c r="U272" i="3" s="1"/>
  <c r="I340" i="3"/>
  <c r="I361" i="3"/>
  <c r="I365" i="3"/>
  <c r="I347" i="3"/>
  <c r="I355" i="3"/>
  <c r="I370" i="3"/>
  <c r="I341" i="3"/>
  <c r="I343" i="3"/>
  <c r="I351" i="3"/>
  <c r="I357" i="3"/>
  <c r="I338" i="3"/>
  <c r="I348" i="3"/>
  <c r="I356" i="3"/>
  <c r="I346" i="3"/>
  <c r="I363" i="3"/>
  <c r="I369" i="3"/>
  <c r="I336" i="3"/>
  <c r="I360" i="3"/>
  <c r="I366" i="3"/>
  <c r="I345" i="3"/>
  <c r="I352" i="3"/>
  <c r="I358" i="3"/>
  <c r="I364" i="3"/>
  <c r="W364" i="3"/>
  <c r="W365" i="3" s="1"/>
  <c r="W366" i="3" s="1"/>
  <c r="W367" i="3" s="1"/>
  <c r="W368" i="3" s="1"/>
  <c r="W369" i="3" s="1"/>
  <c r="W370" i="3" s="1"/>
  <c r="U363" i="3"/>
  <c r="V364" i="3"/>
  <c r="U354" i="3"/>
  <c r="V355" i="3"/>
  <c r="W355" i="3"/>
  <c r="W356" i="3" s="1"/>
  <c r="W357" i="3" s="1"/>
  <c r="W358" i="3" s="1"/>
  <c r="W359" i="3" s="1"/>
  <c r="W360" i="3" s="1"/>
  <c r="W361" i="3" s="1"/>
  <c r="V346" i="3"/>
  <c r="U345" i="3"/>
  <c r="W346" i="3"/>
  <c r="W347" i="3" s="1"/>
  <c r="W348" i="3" s="1"/>
  <c r="W349" i="3" s="1"/>
  <c r="W350" i="3" s="1"/>
  <c r="W351" i="3" s="1"/>
  <c r="W352" i="3" s="1"/>
  <c r="W337" i="3"/>
  <c r="W338" i="3" s="1"/>
  <c r="W339" i="3" s="1"/>
  <c r="W340" i="3" s="1"/>
  <c r="W341" i="3" s="1"/>
  <c r="W342" i="3" s="1"/>
  <c r="W343" i="3" s="1"/>
  <c r="V337" i="3"/>
  <c r="U336" i="3"/>
  <c r="G538" i="3"/>
  <c r="F538" i="3"/>
  <c r="G537" i="3"/>
  <c r="F537" i="3"/>
  <c r="G536" i="3"/>
  <c r="F536" i="3"/>
  <c r="G535" i="3"/>
  <c r="F535" i="3"/>
  <c r="G534" i="3"/>
  <c r="F534" i="3"/>
  <c r="G533" i="3"/>
  <c r="F533" i="3"/>
  <c r="G532" i="3"/>
  <c r="F532" i="3"/>
  <c r="G531" i="3"/>
  <c r="F531" i="3"/>
  <c r="E538" i="3"/>
  <c r="E537" i="3"/>
  <c r="E536" i="3"/>
  <c r="E535" i="3"/>
  <c r="E534" i="3"/>
  <c r="E533" i="3"/>
  <c r="E532" i="3"/>
  <c r="E531" i="3"/>
  <c r="G529" i="3"/>
  <c r="F529" i="3"/>
  <c r="G528" i="3"/>
  <c r="F528" i="3"/>
  <c r="E529" i="3"/>
  <c r="E528" i="3"/>
  <c r="G526" i="3"/>
  <c r="F526" i="3"/>
  <c r="G525" i="3"/>
  <c r="F525" i="3"/>
  <c r="G524" i="3"/>
  <c r="F524" i="3"/>
  <c r="G523" i="3"/>
  <c r="F523" i="3"/>
  <c r="G522" i="3"/>
  <c r="F522" i="3"/>
  <c r="E526" i="3"/>
  <c r="E525" i="3"/>
  <c r="E524" i="3"/>
  <c r="E523" i="3"/>
  <c r="E522" i="3"/>
  <c r="G520" i="3"/>
  <c r="F520" i="3"/>
  <c r="G519" i="3"/>
  <c r="F519" i="3"/>
  <c r="G518" i="3"/>
  <c r="F518" i="3"/>
  <c r="G517" i="3"/>
  <c r="F517" i="3"/>
  <c r="G516" i="3"/>
  <c r="F516" i="3"/>
  <c r="G515" i="3"/>
  <c r="F515" i="3"/>
  <c r="G514" i="3"/>
  <c r="F514" i="3"/>
  <c r="G513" i="3"/>
  <c r="F513" i="3"/>
  <c r="E520" i="3"/>
  <c r="E519" i="3"/>
  <c r="E518" i="3"/>
  <c r="E517" i="3"/>
  <c r="E516" i="3"/>
  <c r="E515" i="3"/>
  <c r="E514" i="3"/>
  <c r="E513" i="3"/>
  <c r="G511" i="3"/>
  <c r="F511" i="3"/>
  <c r="G510" i="3"/>
  <c r="F510" i="3"/>
  <c r="E511" i="3"/>
  <c r="E510" i="3"/>
  <c r="G507" i="3"/>
  <c r="F507" i="3"/>
  <c r="G506" i="3"/>
  <c r="F506" i="3"/>
  <c r="G505" i="3"/>
  <c r="F505" i="3"/>
  <c r="G504" i="3"/>
  <c r="F504" i="3"/>
  <c r="E507" i="3"/>
  <c r="E506" i="3"/>
  <c r="E505" i="3"/>
  <c r="E504" i="3"/>
  <c r="G502" i="3"/>
  <c r="F502" i="3"/>
  <c r="G501" i="3"/>
  <c r="F501" i="3"/>
  <c r="E502" i="3"/>
  <c r="E501" i="3"/>
  <c r="G498" i="3"/>
  <c r="F498" i="3"/>
  <c r="G497" i="3"/>
  <c r="F497" i="3"/>
  <c r="G496" i="3"/>
  <c r="F496" i="3"/>
  <c r="G495" i="3"/>
  <c r="F495" i="3"/>
  <c r="E498" i="3"/>
  <c r="E497" i="3"/>
  <c r="E496" i="3"/>
  <c r="E495" i="3"/>
  <c r="G493" i="3"/>
  <c r="F493" i="3"/>
  <c r="G492" i="3"/>
  <c r="F492" i="3"/>
  <c r="G491" i="3"/>
  <c r="F491" i="3"/>
  <c r="G490" i="3"/>
  <c r="F490" i="3"/>
  <c r="G489" i="3"/>
  <c r="F489" i="3"/>
  <c r="G488" i="3"/>
  <c r="F488" i="3"/>
  <c r="G487" i="3"/>
  <c r="F487" i="3"/>
  <c r="G486" i="3"/>
  <c r="F486" i="3"/>
  <c r="E493" i="3"/>
  <c r="E492" i="3"/>
  <c r="E491" i="3"/>
  <c r="E490" i="3"/>
  <c r="E489" i="3"/>
  <c r="E488" i="3"/>
  <c r="E487" i="3"/>
  <c r="E486" i="3"/>
  <c r="G483" i="3"/>
  <c r="F483" i="3"/>
  <c r="E483" i="3"/>
  <c r="G480" i="3"/>
  <c r="F480" i="3"/>
  <c r="E480" i="3"/>
  <c r="G474" i="3"/>
  <c r="F474" i="3"/>
  <c r="G473" i="3"/>
  <c r="F473" i="3"/>
  <c r="G472" i="3"/>
  <c r="F472" i="3"/>
  <c r="G471" i="3"/>
  <c r="F471" i="3"/>
  <c r="E474" i="3"/>
  <c r="E473" i="3"/>
  <c r="E472" i="3"/>
  <c r="E471" i="3"/>
  <c r="G462" i="3"/>
  <c r="F462" i="3"/>
  <c r="E462" i="3"/>
  <c r="G454" i="3"/>
  <c r="F454" i="3"/>
  <c r="G453" i="3"/>
  <c r="F453" i="3"/>
  <c r="G452" i="3"/>
  <c r="F452" i="3"/>
  <c r="G451" i="3"/>
  <c r="F451" i="3"/>
  <c r="G450" i="3"/>
  <c r="F450" i="3"/>
  <c r="G449" i="3"/>
  <c r="F449" i="3"/>
  <c r="G448" i="3"/>
  <c r="F448" i="3"/>
  <c r="G447" i="3"/>
  <c r="F447" i="3"/>
  <c r="E454" i="3"/>
  <c r="E453" i="3"/>
  <c r="E452" i="3"/>
  <c r="E451" i="3"/>
  <c r="E450" i="3"/>
  <c r="E449" i="3"/>
  <c r="E448" i="3"/>
  <c r="E447" i="3"/>
  <c r="G445" i="3"/>
  <c r="F445" i="3"/>
  <c r="G444" i="3"/>
  <c r="F444" i="3"/>
  <c r="G443" i="3"/>
  <c r="F443" i="3"/>
  <c r="G441" i="3"/>
  <c r="F441" i="3"/>
  <c r="G440" i="3"/>
  <c r="F440" i="3"/>
  <c r="G439" i="3"/>
  <c r="F439" i="3"/>
  <c r="G438" i="3"/>
  <c r="F438" i="3"/>
  <c r="E445" i="3"/>
  <c r="E444" i="3"/>
  <c r="E443" i="3"/>
  <c r="E441" i="3"/>
  <c r="E440" i="3"/>
  <c r="E439" i="3"/>
  <c r="E438" i="3"/>
  <c r="G436" i="3"/>
  <c r="F436" i="3"/>
  <c r="G435" i="3"/>
  <c r="F435" i="3"/>
  <c r="G434" i="3"/>
  <c r="F434" i="3"/>
  <c r="G433" i="3"/>
  <c r="F433" i="3"/>
  <c r="G431" i="3"/>
  <c r="F431" i="3"/>
  <c r="G429" i="3"/>
  <c r="E436" i="3"/>
  <c r="G427" i="3"/>
  <c r="F427" i="3"/>
  <c r="G426" i="3"/>
  <c r="F426" i="3"/>
  <c r="E427" i="3"/>
  <c r="E426" i="3"/>
  <c r="G423" i="3"/>
  <c r="F423" i="3"/>
  <c r="G422" i="3"/>
  <c r="F422" i="3"/>
  <c r="G421" i="3"/>
  <c r="F421" i="3"/>
  <c r="G420" i="3"/>
  <c r="F420" i="3"/>
  <c r="E423" i="3"/>
  <c r="E422" i="3"/>
  <c r="E421" i="3"/>
  <c r="E420" i="3"/>
  <c r="G418" i="3"/>
  <c r="F418" i="3"/>
  <c r="G417" i="3"/>
  <c r="F417" i="3"/>
  <c r="E418" i="3"/>
  <c r="E417" i="3"/>
  <c r="G414" i="3"/>
  <c r="F414" i="3"/>
  <c r="G413" i="3"/>
  <c r="F413" i="3"/>
  <c r="G412" i="3"/>
  <c r="F412" i="3"/>
  <c r="G411" i="3"/>
  <c r="F411" i="3"/>
  <c r="E414" i="3"/>
  <c r="E413" i="3"/>
  <c r="E412" i="3"/>
  <c r="E411" i="3"/>
  <c r="G409" i="3"/>
  <c r="F409" i="3"/>
  <c r="G408" i="3"/>
  <c r="F408" i="3"/>
  <c r="G407" i="3"/>
  <c r="F407" i="3"/>
  <c r="G406" i="3"/>
  <c r="F406" i="3"/>
  <c r="G405" i="3"/>
  <c r="F405" i="3"/>
  <c r="G404" i="3"/>
  <c r="F404" i="3"/>
  <c r="G403" i="3"/>
  <c r="F403" i="3"/>
  <c r="G402" i="3"/>
  <c r="F402" i="3"/>
  <c r="E409" i="3"/>
  <c r="E408" i="3"/>
  <c r="E407" i="3"/>
  <c r="E406" i="3"/>
  <c r="E405" i="3"/>
  <c r="E404" i="3"/>
  <c r="E403" i="3"/>
  <c r="E402" i="3"/>
  <c r="G400" i="3"/>
  <c r="F400" i="3"/>
  <c r="G399" i="3"/>
  <c r="F399" i="3"/>
  <c r="E400" i="3"/>
  <c r="E399" i="3"/>
  <c r="G396" i="3"/>
  <c r="F396" i="3"/>
  <c r="E396" i="3"/>
  <c r="G391" i="3"/>
  <c r="F391" i="3"/>
  <c r="G390" i="3"/>
  <c r="F390" i="3"/>
  <c r="G389" i="3"/>
  <c r="F389" i="3"/>
  <c r="G388" i="3"/>
  <c r="F388" i="3"/>
  <c r="G387" i="3"/>
  <c r="E391" i="3"/>
  <c r="E390" i="3"/>
  <c r="E389" i="3"/>
  <c r="G382" i="3"/>
  <c r="F382" i="3"/>
  <c r="G381" i="3"/>
  <c r="F381" i="3"/>
  <c r="E382" i="3"/>
  <c r="G223" i="3"/>
  <c r="F223" i="3"/>
  <c r="G221" i="3"/>
  <c r="F221" i="3"/>
  <c r="G220" i="3"/>
  <c r="F220" i="3"/>
  <c r="E223" i="3"/>
  <c r="E221" i="3"/>
  <c r="E220" i="3"/>
  <c r="G217" i="3"/>
  <c r="F217" i="3"/>
  <c r="G216" i="3"/>
  <c r="F216" i="3"/>
  <c r="G214" i="3"/>
  <c r="F214" i="3"/>
  <c r="G213" i="3"/>
  <c r="F213" i="3"/>
  <c r="E217" i="3"/>
  <c r="E216" i="3"/>
  <c r="E214" i="3"/>
  <c r="E213" i="3"/>
  <c r="G210" i="3"/>
  <c r="F210" i="3"/>
  <c r="G209" i="3"/>
  <c r="F209" i="3"/>
  <c r="G207" i="3"/>
  <c r="F207" i="3"/>
  <c r="G206" i="3"/>
  <c r="F206" i="3"/>
  <c r="E210" i="3"/>
  <c r="E209" i="3"/>
  <c r="E207" i="3"/>
  <c r="E206" i="3"/>
  <c r="G200" i="3"/>
  <c r="F200" i="3"/>
  <c r="G199" i="3"/>
  <c r="F199" i="3"/>
  <c r="E200" i="3"/>
  <c r="E199" i="3"/>
  <c r="E197" i="3"/>
  <c r="G193" i="3"/>
  <c r="F193" i="3"/>
  <c r="G192" i="3"/>
  <c r="F192" i="3"/>
  <c r="E194" i="3"/>
  <c r="E193" i="3"/>
  <c r="E192" i="3"/>
  <c r="G189" i="3"/>
  <c r="F189" i="3"/>
  <c r="G188" i="3"/>
  <c r="F188" i="3"/>
  <c r="G187" i="3"/>
  <c r="G186" i="3"/>
  <c r="F186" i="3"/>
  <c r="G185" i="3"/>
  <c r="F185" i="3"/>
  <c r="E190" i="3"/>
  <c r="E189" i="3"/>
  <c r="E188" i="3"/>
  <c r="E186" i="3"/>
  <c r="E185" i="3"/>
  <c r="G180" i="3"/>
  <c r="F180" i="3"/>
  <c r="E180" i="3"/>
  <c r="G175" i="3"/>
  <c r="F175" i="3"/>
  <c r="G174" i="3"/>
  <c r="F174" i="3"/>
  <c r="G173" i="3"/>
  <c r="E175" i="3"/>
  <c r="E174" i="3"/>
  <c r="G334" i="3"/>
  <c r="F334" i="3"/>
  <c r="E334" i="3"/>
  <c r="G333" i="3"/>
  <c r="F333" i="3"/>
  <c r="E333" i="3"/>
  <c r="G330" i="3"/>
  <c r="F330" i="3"/>
  <c r="E330" i="3"/>
  <c r="G329" i="3"/>
  <c r="F329" i="3"/>
  <c r="E329" i="3"/>
  <c r="G328" i="3"/>
  <c r="F328" i="3"/>
  <c r="E328" i="3"/>
  <c r="A328" i="3"/>
  <c r="A329" i="3" s="1"/>
  <c r="A330" i="3" s="1"/>
  <c r="A331" i="3" s="1"/>
  <c r="A332" i="3" s="1"/>
  <c r="A333" i="3" s="1"/>
  <c r="A334" i="3" s="1"/>
  <c r="G327" i="3"/>
  <c r="F327" i="3"/>
  <c r="E327" i="3"/>
  <c r="G325" i="3"/>
  <c r="F325" i="3"/>
  <c r="G324" i="3"/>
  <c r="F324" i="3"/>
  <c r="I324" i="3" s="1"/>
  <c r="G323" i="3"/>
  <c r="F323" i="3"/>
  <c r="G322" i="3"/>
  <c r="F322" i="3"/>
  <c r="G319" i="3"/>
  <c r="F319" i="3"/>
  <c r="G318" i="3"/>
  <c r="F318" i="3"/>
  <c r="I318" i="3" s="1"/>
  <c r="E325" i="3"/>
  <c r="I325" i="3" s="1"/>
  <c r="E323" i="3"/>
  <c r="E322" i="3"/>
  <c r="E319" i="3"/>
  <c r="G315" i="3"/>
  <c r="F315" i="3"/>
  <c r="E315" i="3"/>
  <c r="I312" i="3"/>
  <c r="G306" i="3"/>
  <c r="F306" i="3"/>
  <c r="G305" i="3"/>
  <c r="F305" i="3"/>
  <c r="G304" i="3"/>
  <c r="F304" i="3"/>
  <c r="I304" i="3" s="1"/>
  <c r="I303" i="3"/>
  <c r="E306" i="3"/>
  <c r="E305" i="3"/>
  <c r="G294" i="3"/>
  <c r="F294" i="3"/>
  <c r="G293" i="3"/>
  <c r="F293" i="3"/>
  <c r="E294" i="3"/>
  <c r="I311" i="3"/>
  <c r="I302" i="3"/>
  <c r="I293" i="3"/>
  <c r="I321" i="3"/>
  <c r="I320" i="3"/>
  <c r="A319" i="3"/>
  <c r="A320" i="3" s="1"/>
  <c r="A321" i="3" s="1"/>
  <c r="A322" i="3" s="1"/>
  <c r="A323" i="3" s="1"/>
  <c r="A324" i="3" s="1"/>
  <c r="A325" i="3" s="1"/>
  <c r="A310" i="3"/>
  <c r="A311" i="3" s="1"/>
  <c r="A312" i="3" s="1"/>
  <c r="A313" i="3" s="1"/>
  <c r="A314" i="3" s="1"/>
  <c r="A315" i="3" s="1"/>
  <c r="A316" i="3" s="1"/>
  <c r="A301" i="3"/>
  <c r="A302" i="3" s="1"/>
  <c r="A303" i="3" s="1"/>
  <c r="A304" i="3" s="1"/>
  <c r="A305" i="3" s="1"/>
  <c r="A306" i="3" s="1"/>
  <c r="A307" i="3" s="1"/>
  <c r="A292" i="3"/>
  <c r="A293" i="3" s="1"/>
  <c r="A294" i="3" s="1"/>
  <c r="A295" i="3" s="1"/>
  <c r="A296" i="3" s="1"/>
  <c r="A297" i="3" s="1"/>
  <c r="A298" i="3" s="1"/>
  <c r="W327" i="3"/>
  <c r="V318" i="3"/>
  <c r="W318" i="3"/>
  <c r="W309" i="3"/>
  <c r="I94" i="3"/>
  <c r="W300" i="3"/>
  <c r="W291" i="3"/>
  <c r="V309" i="3"/>
  <c r="V291" i="3"/>
  <c r="V327" i="3"/>
  <c r="V300" i="3"/>
  <c r="I294" i="3" l="1"/>
  <c r="I334" i="3"/>
  <c r="I306" i="3"/>
  <c r="K97" i="3"/>
  <c r="C96" i="3" s="1"/>
  <c r="K96" i="3"/>
  <c r="K98" i="3"/>
  <c r="K95" i="3"/>
  <c r="I330" i="3"/>
  <c r="I327" i="3"/>
  <c r="I333" i="3"/>
  <c r="I322" i="3"/>
  <c r="I305" i="3"/>
  <c r="I315" i="3"/>
  <c r="I323" i="3"/>
  <c r="I328" i="3"/>
  <c r="I329" i="3"/>
  <c r="U364" i="3"/>
  <c r="V365" i="3"/>
  <c r="V356" i="3"/>
  <c r="U355" i="3"/>
  <c r="V347" i="3"/>
  <c r="U346" i="3"/>
  <c r="V338" i="3"/>
  <c r="U337" i="3"/>
  <c r="V328" i="3"/>
  <c r="U327" i="3"/>
  <c r="W328" i="3"/>
  <c r="W329" i="3" s="1"/>
  <c r="W330" i="3" s="1"/>
  <c r="W331" i="3" s="1"/>
  <c r="W332" i="3" s="1"/>
  <c r="W333" i="3" s="1"/>
  <c r="W334" i="3" s="1"/>
  <c r="I319" i="3"/>
  <c r="V301" i="3"/>
  <c r="U300" i="3"/>
  <c r="W301" i="3"/>
  <c r="W302" i="3" s="1"/>
  <c r="W303" i="3" s="1"/>
  <c r="W304" i="3" s="1"/>
  <c r="W305" i="3" s="1"/>
  <c r="W306" i="3" s="1"/>
  <c r="W307" i="3" s="1"/>
  <c r="U291" i="3"/>
  <c r="V292" i="3"/>
  <c r="W292" i="3"/>
  <c r="W293" i="3" s="1"/>
  <c r="W294" i="3" s="1"/>
  <c r="W295" i="3" s="1"/>
  <c r="W296" i="3" s="1"/>
  <c r="W297" i="3" s="1"/>
  <c r="W298" i="3" s="1"/>
  <c r="V319" i="3"/>
  <c r="U318" i="3"/>
  <c r="U309" i="3"/>
  <c r="V310" i="3"/>
  <c r="W310" i="3"/>
  <c r="W311" i="3" s="1"/>
  <c r="W312" i="3" s="1"/>
  <c r="W313" i="3" s="1"/>
  <c r="W314" i="3" s="1"/>
  <c r="W315" i="3" s="1"/>
  <c r="W316" i="3" s="1"/>
  <c r="W319" i="3"/>
  <c r="W320" i="3" s="1"/>
  <c r="W321" i="3" s="1"/>
  <c r="W322" i="3" s="1"/>
  <c r="W323" i="3" s="1"/>
  <c r="W324" i="3" s="1"/>
  <c r="W325" i="3" s="1"/>
  <c r="E107" i="3"/>
  <c r="E101" i="3"/>
  <c r="E106" i="3"/>
  <c r="E102" i="3"/>
  <c r="E98" i="3"/>
  <c r="E105" i="3"/>
  <c r="E104" i="3"/>
  <c r="E100" i="3"/>
  <c r="E103" i="3"/>
  <c r="E99" i="3"/>
  <c r="F159" i="3" l="1"/>
  <c r="K99" i="3"/>
  <c r="K104" i="3" s="1"/>
  <c r="K105" i="3" s="1"/>
  <c r="H159" i="3"/>
  <c r="U365" i="3"/>
  <c r="V366" i="3"/>
  <c r="U356" i="3"/>
  <c r="V357" i="3"/>
  <c r="V348" i="3"/>
  <c r="U347" i="3"/>
  <c r="V339" i="3"/>
  <c r="U338" i="3"/>
  <c r="V329" i="3"/>
  <c r="U328" i="3"/>
  <c r="U301" i="3"/>
  <c r="V302" i="3"/>
  <c r="V320" i="3"/>
  <c r="U319" i="3"/>
  <c r="U292" i="3"/>
  <c r="V293" i="3"/>
  <c r="V311" i="3"/>
  <c r="U310" i="3"/>
  <c r="E96" i="3"/>
  <c r="C97" i="3" l="1"/>
  <c r="E97" i="3" s="1"/>
  <c r="U366" i="3"/>
  <c r="V367" i="3"/>
  <c r="U357" i="3"/>
  <c r="V358" i="3"/>
  <c r="V349" i="3"/>
  <c r="U348" i="3"/>
  <c r="V340" i="3"/>
  <c r="U339" i="3"/>
  <c r="V330" i="3"/>
  <c r="U329" i="3"/>
  <c r="V312" i="3"/>
  <c r="U311" i="3"/>
  <c r="U293" i="3"/>
  <c r="V294" i="3"/>
  <c r="V321" i="3"/>
  <c r="U320" i="3"/>
  <c r="U302" i="3"/>
  <c r="V303" i="3"/>
  <c r="F96" i="3" l="1"/>
  <c r="J93" i="3" s="1"/>
  <c r="H96" i="3" s="1"/>
  <c r="V368" i="3"/>
  <c r="U367" i="3"/>
  <c r="U358" i="3"/>
  <c r="V359" i="3"/>
  <c r="V350" i="3"/>
  <c r="U349" i="3"/>
  <c r="U340" i="3"/>
  <c r="V341" i="3"/>
  <c r="V331" i="3"/>
  <c r="U330" i="3"/>
  <c r="U312" i="3"/>
  <c r="V313" i="3"/>
  <c r="V304" i="3"/>
  <c r="U303" i="3"/>
  <c r="V322" i="3"/>
  <c r="U321" i="3"/>
  <c r="U294" i="3"/>
  <c r="V295" i="3"/>
  <c r="U368" i="3" l="1"/>
  <c r="V369" i="3"/>
  <c r="U359" i="3"/>
  <c r="V360" i="3"/>
  <c r="V351" i="3"/>
  <c r="U350" i="3"/>
  <c r="V342" i="3"/>
  <c r="U341" i="3"/>
  <c r="V332" i="3"/>
  <c r="U331" i="3"/>
  <c r="V323" i="3"/>
  <c r="U322" i="3"/>
  <c r="U295" i="3"/>
  <c r="V296" i="3"/>
  <c r="U304" i="3"/>
  <c r="V305" i="3"/>
  <c r="V314" i="3"/>
  <c r="U313" i="3"/>
  <c r="U369" i="3" l="1"/>
  <c r="V370" i="3"/>
  <c r="U370" i="3" s="1"/>
  <c r="V361" i="3"/>
  <c r="U361" i="3" s="1"/>
  <c r="U360" i="3"/>
  <c r="V352" i="3"/>
  <c r="U352" i="3" s="1"/>
  <c r="U351" i="3"/>
  <c r="V343" i="3"/>
  <c r="U343" i="3" s="1"/>
  <c r="U342" i="3"/>
  <c r="V333" i="3"/>
  <c r="U332" i="3"/>
  <c r="V324" i="3"/>
  <c r="U323" i="3"/>
  <c r="U314" i="3"/>
  <c r="V315" i="3"/>
  <c r="V306" i="3"/>
  <c r="U305" i="3"/>
  <c r="U296" i="3"/>
  <c r="V297" i="3"/>
  <c r="V334" i="3" l="1"/>
  <c r="U334" i="3" s="1"/>
  <c r="U333" i="3"/>
  <c r="V325" i="3"/>
  <c r="U325" i="3" s="1"/>
  <c r="U324" i="3"/>
  <c r="U297" i="3"/>
  <c r="V298" i="3"/>
  <c r="U298" i="3" s="1"/>
  <c r="V316" i="3"/>
  <c r="U316" i="3" s="1"/>
  <c r="U315" i="3"/>
  <c r="U306" i="3"/>
  <c r="V307" i="3"/>
  <c r="U307" i="3" s="1"/>
  <c r="E542" i="3" l="1"/>
  <c r="J428" i="3" l="1"/>
  <c r="I452" i="3"/>
  <c r="A448" i="3"/>
  <c r="A449" i="3" s="1"/>
  <c r="A450" i="3" s="1"/>
  <c r="A451" i="3" s="1"/>
  <c r="A452" i="3" s="1"/>
  <c r="A453" i="3" s="1"/>
  <c r="A454" i="3" s="1"/>
  <c r="I443" i="3"/>
  <c r="A439" i="3"/>
  <c r="A440" i="3" s="1"/>
  <c r="A441" i="3" s="1"/>
  <c r="A442" i="3" s="1"/>
  <c r="A443" i="3" s="1"/>
  <c r="A444" i="3" s="1"/>
  <c r="A445" i="3" s="1"/>
  <c r="J512" i="3"/>
  <c r="F18" i="13"/>
  <c r="F17" i="13"/>
  <c r="F19" i="13" s="1"/>
  <c r="F15" i="13"/>
  <c r="F14" i="13"/>
  <c r="F13" i="13"/>
  <c r="F12" i="13"/>
  <c r="F11" i="13"/>
  <c r="F10" i="13"/>
  <c r="F9" i="13"/>
  <c r="F8" i="13"/>
  <c r="F7" i="13"/>
  <c r="F6" i="13"/>
  <c r="F5" i="13"/>
  <c r="W438" i="3"/>
  <c r="V447" i="3"/>
  <c r="V438" i="3"/>
  <c r="W447" i="3"/>
  <c r="F16" i="13" l="1"/>
  <c r="F20" i="13" s="1"/>
  <c r="F21" i="13" s="1"/>
  <c r="I448" i="3"/>
  <c r="I454" i="3"/>
  <c r="I438" i="3"/>
  <c r="I444" i="3"/>
  <c r="I453" i="3"/>
  <c r="I451" i="3"/>
  <c r="I450" i="3"/>
  <c r="I449" i="3"/>
  <c r="I447" i="3"/>
  <c r="V448" i="3"/>
  <c r="U447" i="3"/>
  <c r="W448" i="3"/>
  <c r="W449" i="3" s="1"/>
  <c r="W450" i="3" s="1"/>
  <c r="W451" i="3" s="1"/>
  <c r="W452" i="3" s="1"/>
  <c r="W453" i="3" s="1"/>
  <c r="W454" i="3" s="1"/>
  <c r="I440" i="3"/>
  <c r="I441" i="3"/>
  <c r="I445" i="3"/>
  <c r="I439" i="3"/>
  <c r="W439" i="3"/>
  <c r="W440" i="3" s="1"/>
  <c r="W441" i="3" s="1"/>
  <c r="W442" i="3" s="1"/>
  <c r="W443" i="3" s="1"/>
  <c r="W444" i="3" s="1"/>
  <c r="W445" i="3" s="1"/>
  <c r="U438" i="3"/>
  <c r="V439" i="3"/>
  <c r="F23" i="12"/>
  <c r="F22" i="12"/>
  <c r="F20" i="12"/>
  <c r="F19" i="12"/>
  <c r="F18" i="12"/>
  <c r="F17" i="12"/>
  <c r="F16" i="12"/>
  <c r="F15" i="12"/>
  <c r="F13" i="12"/>
  <c r="F12" i="12"/>
  <c r="F11" i="12"/>
  <c r="F14" i="12"/>
  <c r="F10" i="12"/>
  <c r="F9" i="12"/>
  <c r="F8" i="12"/>
  <c r="F7" i="12"/>
  <c r="F6" i="12"/>
  <c r="F5" i="12"/>
  <c r="F18" i="11"/>
  <c r="F17" i="11"/>
  <c r="F15" i="11"/>
  <c r="F14" i="11"/>
  <c r="F13" i="11"/>
  <c r="F12" i="11"/>
  <c r="F11" i="11"/>
  <c r="F10" i="11"/>
  <c r="F9" i="11"/>
  <c r="F8" i="11"/>
  <c r="F7" i="11"/>
  <c r="F6" i="11"/>
  <c r="F5" i="11"/>
  <c r="F23" i="10"/>
  <c r="F22" i="10"/>
  <c r="F20" i="10"/>
  <c r="F19" i="10"/>
  <c r="F18" i="10"/>
  <c r="F17" i="10"/>
  <c r="F16" i="10"/>
  <c r="F15" i="10"/>
  <c r="F13" i="10"/>
  <c r="F12" i="10"/>
  <c r="F11" i="10"/>
  <c r="F14" i="10"/>
  <c r="F10" i="10"/>
  <c r="F9" i="10"/>
  <c r="F8" i="10"/>
  <c r="F7" i="10"/>
  <c r="F6" i="10"/>
  <c r="F5" i="10"/>
  <c r="F17" i="9"/>
  <c r="F16" i="9"/>
  <c r="F14" i="9"/>
  <c r="F13" i="9"/>
  <c r="F12" i="9"/>
  <c r="F11" i="9"/>
  <c r="F10" i="9"/>
  <c r="F9" i="9"/>
  <c r="F8" i="9"/>
  <c r="F7" i="9"/>
  <c r="F6" i="9"/>
  <c r="F5" i="9"/>
  <c r="F18" i="8"/>
  <c r="F17" i="8"/>
  <c r="F15" i="8"/>
  <c r="F14" i="8"/>
  <c r="F13" i="8"/>
  <c r="F12" i="8"/>
  <c r="F11" i="8"/>
  <c r="F10" i="8"/>
  <c r="F9" i="8"/>
  <c r="F8" i="8"/>
  <c r="F7" i="8"/>
  <c r="F6" i="8"/>
  <c r="F5" i="8"/>
  <c r="F18" i="7"/>
  <c r="F17" i="7"/>
  <c r="F15" i="7"/>
  <c r="F14" i="7"/>
  <c r="F13" i="7"/>
  <c r="F12" i="7"/>
  <c r="F11" i="7"/>
  <c r="F10" i="7"/>
  <c r="F9" i="7"/>
  <c r="F8" i="7"/>
  <c r="F7" i="7"/>
  <c r="F6" i="7"/>
  <c r="F5" i="7"/>
  <c r="F19" i="6"/>
  <c r="F18" i="6"/>
  <c r="F16" i="6"/>
  <c r="F15" i="6"/>
  <c r="F14" i="6"/>
  <c r="F13" i="6"/>
  <c r="F12" i="6"/>
  <c r="F11" i="6"/>
  <c r="F10" i="6"/>
  <c r="F9" i="6"/>
  <c r="F8" i="6"/>
  <c r="F7" i="6"/>
  <c r="F6" i="6"/>
  <c r="F5" i="6"/>
  <c r="F26" i="5"/>
  <c r="F11" i="5"/>
  <c r="F24" i="5"/>
  <c r="F27" i="5"/>
  <c r="F23" i="5"/>
  <c r="F22" i="5"/>
  <c r="F21" i="5"/>
  <c r="F20" i="5"/>
  <c r="F19" i="5"/>
  <c r="F18" i="5"/>
  <c r="F17" i="5"/>
  <c r="F16" i="5"/>
  <c r="F15" i="5"/>
  <c r="F14" i="5"/>
  <c r="F13" i="5"/>
  <c r="F12" i="5"/>
  <c r="F10" i="5"/>
  <c r="F9" i="5"/>
  <c r="F8" i="5"/>
  <c r="F7" i="5"/>
  <c r="F6" i="5"/>
  <c r="F5" i="5"/>
  <c r="F6" i="4"/>
  <c r="F7" i="4"/>
  <c r="F8" i="4"/>
  <c r="F9" i="4"/>
  <c r="F10" i="4"/>
  <c r="F12" i="4"/>
  <c r="F11" i="4"/>
  <c r="F13" i="4"/>
  <c r="F14" i="4"/>
  <c r="F17" i="4"/>
  <c r="F18" i="4"/>
  <c r="F15" i="4"/>
  <c r="F16" i="4"/>
  <c r="F20" i="4"/>
  <c r="F21" i="4"/>
  <c r="F22" i="4"/>
  <c r="F19" i="4"/>
  <c r="F24" i="4"/>
  <c r="F25" i="4"/>
  <c r="F5" i="4"/>
  <c r="J173" i="3"/>
  <c r="K173" i="3"/>
  <c r="F25" i="5" l="1"/>
  <c r="F24" i="10"/>
  <c r="F23" i="4"/>
  <c r="F21" i="10"/>
  <c r="F26" i="4"/>
  <c r="F28" i="5"/>
  <c r="V449" i="3"/>
  <c r="U448" i="3"/>
  <c r="U439" i="3"/>
  <c r="V440" i="3"/>
  <c r="F24" i="12"/>
  <c r="F21" i="12"/>
  <c r="F25" i="12" s="1"/>
  <c r="F19" i="11"/>
  <c r="F16" i="11"/>
  <c r="F18" i="9"/>
  <c r="F15" i="9"/>
  <c r="F19" i="8"/>
  <c r="F16" i="8"/>
  <c r="F19" i="7"/>
  <c r="F16" i="7"/>
  <c r="F20" i="6"/>
  <c r="F17" i="6"/>
  <c r="F27" i="4"/>
  <c r="F28" i="4" s="1"/>
  <c r="F29" i="5" l="1"/>
  <c r="V450" i="3"/>
  <c r="U449" i="3"/>
  <c r="U440" i="3"/>
  <c r="V441" i="3"/>
  <c r="F26" i="12"/>
  <c r="F20" i="11"/>
  <c r="F21" i="11" s="1"/>
  <c r="F25" i="10"/>
  <c r="F26" i="10" s="1"/>
  <c r="F19" i="9"/>
  <c r="F20" i="9" s="1"/>
  <c r="F20" i="8"/>
  <c r="F21" i="8" s="1"/>
  <c r="F20" i="7"/>
  <c r="F21" i="7" s="1"/>
  <c r="F21" i="6"/>
  <c r="F22" i="6" s="1"/>
  <c r="F30" i="5"/>
  <c r="J485" i="3"/>
  <c r="J401" i="3"/>
  <c r="I538" i="3"/>
  <c r="I537" i="3"/>
  <c r="I534" i="3"/>
  <c r="A532" i="3"/>
  <c r="A533" i="3" s="1"/>
  <c r="A534" i="3" s="1"/>
  <c r="A535" i="3" s="1"/>
  <c r="A536" i="3" s="1"/>
  <c r="A537" i="3" s="1"/>
  <c r="A538" i="3" s="1"/>
  <c r="A523" i="3"/>
  <c r="A524" i="3" s="1"/>
  <c r="A525" i="3" s="1"/>
  <c r="A526" i="3" s="1"/>
  <c r="A527" i="3" s="1"/>
  <c r="A528" i="3" s="1"/>
  <c r="A529" i="3" s="1"/>
  <c r="I520" i="3"/>
  <c r="I518" i="3"/>
  <c r="I516" i="3"/>
  <c r="I514" i="3"/>
  <c r="A514" i="3"/>
  <c r="A515" i="3" s="1"/>
  <c r="A516" i="3" s="1"/>
  <c r="A517" i="3" s="1"/>
  <c r="A518" i="3" s="1"/>
  <c r="A519" i="3" s="1"/>
  <c r="A520" i="3" s="1"/>
  <c r="I511" i="3"/>
  <c r="I505" i="3"/>
  <c r="A505" i="3"/>
  <c r="A506" i="3" s="1"/>
  <c r="A507" i="3" s="1"/>
  <c r="A508" i="3" s="1"/>
  <c r="A509" i="3" s="1"/>
  <c r="A510" i="3" s="1"/>
  <c r="A511" i="3" s="1"/>
  <c r="I502" i="3"/>
  <c r="I496" i="3"/>
  <c r="A496" i="3"/>
  <c r="A497" i="3" s="1"/>
  <c r="A498" i="3" s="1"/>
  <c r="A499" i="3" s="1"/>
  <c r="A500" i="3" s="1"/>
  <c r="A501" i="3" s="1"/>
  <c r="A502" i="3" s="1"/>
  <c r="I495" i="3"/>
  <c r="I491" i="3"/>
  <c r="I492" i="3"/>
  <c r="I474" i="3"/>
  <c r="A487" i="3"/>
  <c r="A488" i="3" s="1"/>
  <c r="A489" i="3" s="1"/>
  <c r="A490" i="3" s="1"/>
  <c r="A491" i="3" s="1"/>
  <c r="A492" i="3" s="1"/>
  <c r="A493" i="3" s="1"/>
  <c r="I483" i="3"/>
  <c r="A478" i="3"/>
  <c r="A479" i="3" s="1"/>
  <c r="A480" i="3" s="1"/>
  <c r="A481" i="3" s="1"/>
  <c r="A482" i="3" s="1"/>
  <c r="A483" i="3" s="1"/>
  <c r="A484" i="3" s="1"/>
  <c r="A430" i="3"/>
  <c r="A431" i="3" s="1"/>
  <c r="A432" i="3" s="1"/>
  <c r="A433" i="3" s="1"/>
  <c r="A434" i="3" s="1"/>
  <c r="A435" i="3" s="1"/>
  <c r="A436" i="3" s="1"/>
  <c r="A421" i="3"/>
  <c r="A422" i="3" s="1"/>
  <c r="A423" i="3" s="1"/>
  <c r="A424" i="3" s="1"/>
  <c r="A425" i="3" s="1"/>
  <c r="A426" i="3" s="1"/>
  <c r="A427" i="3" s="1"/>
  <c r="A412" i="3"/>
  <c r="A413" i="3" s="1"/>
  <c r="A414" i="3" s="1"/>
  <c r="A415" i="3" s="1"/>
  <c r="A416" i="3" s="1"/>
  <c r="A417" i="3" s="1"/>
  <c r="A418" i="3" s="1"/>
  <c r="I405" i="3"/>
  <c r="A394" i="3"/>
  <c r="A395" i="3" s="1"/>
  <c r="A396" i="3" s="1"/>
  <c r="A397" i="3" s="1"/>
  <c r="A398" i="3" s="1"/>
  <c r="A399" i="3" s="1"/>
  <c r="A400" i="3" s="1"/>
  <c r="I389" i="3"/>
  <c r="A469" i="3"/>
  <c r="A470" i="3" s="1"/>
  <c r="A471" i="3" s="1"/>
  <c r="A472" i="3" s="1"/>
  <c r="A473" i="3" s="1"/>
  <c r="A474" i="3" s="1"/>
  <c r="A475" i="3" s="1"/>
  <c r="A460" i="3"/>
  <c r="A461" i="3" s="1"/>
  <c r="A462" i="3" s="1"/>
  <c r="A463" i="3" s="1"/>
  <c r="A464" i="3" s="1"/>
  <c r="A465" i="3" s="1"/>
  <c r="A466" i="3" s="1"/>
  <c r="A403" i="3"/>
  <c r="A404" i="3" s="1"/>
  <c r="A405" i="3" s="1"/>
  <c r="A406" i="3" s="1"/>
  <c r="A407" i="3" s="1"/>
  <c r="A408" i="3" s="1"/>
  <c r="A409" i="3" s="1"/>
  <c r="A385" i="3"/>
  <c r="A386" i="3" s="1"/>
  <c r="A387" i="3" s="1"/>
  <c r="A388" i="3" s="1"/>
  <c r="A389" i="3" s="1"/>
  <c r="A390" i="3" s="1"/>
  <c r="A391" i="3" s="1"/>
  <c r="A376" i="3"/>
  <c r="A377" i="3" s="1"/>
  <c r="A378" i="3" s="1"/>
  <c r="A379" i="3" s="1"/>
  <c r="A380" i="3" s="1"/>
  <c r="A381" i="3" s="1"/>
  <c r="A382" i="3" s="1"/>
  <c r="A221" i="3"/>
  <c r="A222" i="3" s="1"/>
  <c r="A223" i="3" s="1"/>
  <c r="A224" i="3" s="1"/>
  <c r="A225" i="3" s="1"/>
  <c r="A214" i="3"/>
  <c r="A215" i="3" s="1"/>
  <c r="A216" i="3" s="1"/>
  <c r="A217" i="3" s="1"/>
  <c r="A218" i="3" s="1"/>
  <c r="A207" i="3"/>
  <c r="A208" i="3" s="1"/>
  <c r="A209" i="3" s="1"/>
  <c r="A210" i="3" s="1"/>
  <c r="A211" i="3" s="1"/>
  <c r="A200" i="3"/>
  <c r="A201" i="3" s="1"/>
  <c r="A202" i="3" s="1"/>
  <c r="A203" i="3" s="1"/>
  <c r="A204" i="3" s="1"/>
  <c r="A186" i="3"/>
  <c r="A187" i="3" s="1"/>
  <c r="A188" i="3" s="1"/>
  <c r="A189" i="3" s="1"/>
  <c r="A190" i="3" s="1"/>
  <c r="A193" i="3"/>
  <c r="A194" i="3" s="1"/>
  <c r="A195" i="3" s="1"/>
  <c r="A196" i="3" s="1"/>
  <c r="A197" i="3" s="1"/>
  <c r="A179" i="3"/>
  <c r="A180" i="3" s="1"/>
  <c r="A181" i="3" s="1"/>
  <c r="A182" i="3" s="1"/>
  <c r="A183" i="3" s="1"/>
  <c r="H153" i="3"/>
  <c r="H152" i="3"/>
  <c r="V185" i="3"/>
  <c r="W513" i="3"/>
  <c r="W420" i="3"/>
  <c r="W220" i="3"/>
  <c r="V495" i="3"/>
  <c r="W213" i="3"/>
  <c r="W459" i="3"/>
  <c r="V393" i="3"/>
  <c r="V504" i="3"/>
  <c r="V477" i="3"/>
  <c r="W393" i="3"/>
  <c r="W486" i="3"/>
  <c r="V459" i="3"/>
  <c r="V199" i="3"/>
  <c r="W495" i="3"/>
  <c r="W468" i="3"/>
  <c r="W384" i="3"/>
  <c r="W477" i="3"/>
  <c r="V522" i="3"/>
  <c r="V384" i="3"/>
  <c r="V531" i="3"/>
  <c r="V429" i="3"/>
  <c r="W185" i="3"/>
  <c r="V402" i="3"/>
  <c r="V220" i="3"/>
  <c r="W504" i="3"/>
  <c r="V411" i="3"/>
  <c r="W402" i="3"/>
  <c r="V420" i="3"/>
  <c r="V468" i="3"/>
  <c r="W531" i="3"/>
  <c r="W199" i="3"/>
  <c r="V513" i="3"/>
  <c r="V206" i="3"/>
  <c r="W522" i="3"/>
  <c r="V213" i="3"/>
  <c r="W429" i="3"/>
  <c r="W206" i="3"/>
  <c r="W411" i="3"/>
  <c r="V486" i="3"/>
  <c r="V451" i="3" l="1"/>
  <c r="U450" i="3"/>
  <c r="U441" i="3"/>
  <c r="V442" i="3"/>
  <c r="I189" i="3"/>
  <c r="I472" i="3"/>
  <c r="I199" i="3"/>
  <c r="I529" i="3"/>
  <c r="I489" i="3"/>
  <c r="I486" i="3"/>
  <c r="I522" i="3"/>
  <c r="I390" i="3"/>
  <c r="I493" i="3"/>
  <c r="I497" i="3"/>
  <c r="I504" i="3"/>
  <c r="I528" i="3"/>
  <c r="I473" i="3"/>
  <c r="I408" i="3"/>
  <c r="I480" i="3"/>
  <c r="I498" i="3"/>
  <c r="I510" i="3"/>
  <c r="I519" i="3"/>
  <c r="I525" i="3"/>
  <c r="I532" i="3"/>
  <c r="I513" i="3"/>
  <c r="I506" i="3"/>
  <c r="I517" i="3"/>
  <c r="I526" i="3"/>
  <c r="I404" i="3"/>
  <c r="I507" i="3"/>
  <c r="I515" i="3"/>
  <c r="I531" i="3"/>
  <c r="I487" i="3"/>
  <c r="I213" i="3"/>
  <c r="I409" i="3"/>
  <c r="I434" i="3"/>
  <c r="I488" i="3"/>
  <c r="I523" i="3"/>
  <c r="I535" i="3"/>
  <c r="I533" i="3"/>
  <c r="I399" i="3"/>
  <c r="I414" i="3"/>
  <c r="I422" i="3"/>
  <c r="I501" i="3"/>
  <c r="I524" i="3"/>
  <c r="I536" i="3"/>
  <c r="V532" i="3"/>
  <c r="U531" i="3"/>
  <c r="W532" i="3"/>
  <c r="W533" i="3" s="1"/>
  <c r="W534" i="3" s="1"/>
  <c r="W535" i="3" s="1"/>
  <c r="W536" i="3" s="1"/>
  <c r="W537" i="3" s="1"/>
  <c r="W538" i="3" s="1"/>
  <c r="V523" i="3"/>
  <c r="U522" i="3"/>
  <c r="W523" i="3"/>
  <c r="W524" i="3" s="1"/>
  <c r="W525" i="3" s="1"/>
  <c r="W526" i="3" s="1"/>
  <c r="W527" i="3" s="1"/>
  <c r="W528" i="3" s="1"/>
  <c r="W529" i="3" s="1"/>
  <c r="V514" i="3"/>
  <c r="U513" i="3"/>
  <c r="W514" i="3"/>
  <c r="W515" i="3" s="1"/>
  <c r="W516" i="3" s="1"/>
  <c r="W517" i="3" s="1"/>
  <c r="W518" i="3" s="1"/>
  <c r="W519" i="3" s="1"/>
  <c r="W520" i="3" s="1"/>
  <c r="V505" i="3"/>
  <c r="U504" i="3"/>
  <c r="W505" i="3"/>
  <c r="W506" i="3" s="1"/>
  <c r="W507" i="3" s="1"/>
  <c r="W508" i="3" s="1"/>
  <c r="W509" i="3" s="1"/>
  <c r="W510" i="3" s="1"/>
  <c r="W511" i="3" s="1"/>
  <c r="I420" i="3"/>
  <c r="I421" i="3"/>
  <c r="I462" i="3"/>
  <c r="I471" i="3"/>
  <c r="I490" i="3"/>
  <c r="U495" i="3"/>
  <c r="V496" i="3"/>
  <c r="W496" i="3"/>
  <c r="W497" i="3" s="1"/>
  <c r="W498" i="3" s="1"/>
  <c r="W499" i="3" s="1"/>
  <c r="W500" i="3" s="1"/>
  <c r="W501" i="3" s="1"/>
  <c r="W502" i="3" s="1"/>
  <c r="I407" i="3"/>
  <c r="I204" i="3"/>
  <c r="I210" i="3"/>
  <c r="I222" i="3"/>
  <c r="I435" i="3"/>
  <c r="I400" i="3"/>
  <c r="I423" i="3"/>
  <c r="I429" i="3"/>
  <c r="I201" i="3"/>
  <c r="I387" i="3"/>
  <c r="I391" i="3"/>
  <c r="I412" i="3"/>
  <c r="I427" i="3"/>
  <c r="I426" i="3"/>
  <c r="I403" i="3"/>
  <c r="V487" i="3"/>
  <c r="U486" i="3"/>
  <c r="W487" i="3"/>
  <c r="W488" i="3" s="1"/>
  <c r="W489" i="3" s="1"/>
  <c r="W490" i="3" s="1"/>
  <c r="W491" i="3" s="1"/>
  <c r="W492" i="3" s="1"/>
  <c r="W493" i="3" s="1"/>
  <c r="V478" i="3"/>
  <c r="U477" i="3"/>
  <c r="W478" i="3"/>
  <c r="W479" i="3" s="1"/>
  <c r="W480" i="3" s="1"/>
  <c r="W481" i="3" s="1"/>
  <c r="W482" i="3" s="1"/>
  <c r="W483" i="3" s="1"/>
  <c r="W484" i="3" s="1"/>
  <c r="I430" i="3"/>
  <c r="I433" i="3"/>
  <c r="I436" i="3"/>
  <c r="I417" i="3"/>
  <c r="I431" i="3"/>
  <c r="I200" i="3"/>
  <c r="I388" i="3"/>
  <c r="I396" i="3"/>
  <c r="I413" i="3"/>
  <c r="I406" i="3"/>
  <c r="I411" i="3"/>
  <c r="I418" i="3"/>
  <c r="I432" i="3"/>
  <c r="W430" i="3"/>
  <c r="W431" i="3" s="1"/>
  <c r="W432" i="3" s="1"/>
  <c r="W433" i="3" s="1"/>
  <c r="W434" i="3" s="1"/>
  <c r="W435" i="3" s="1"/>
  <c r="W436" i="3" s="1"/>
  <c r="U429" i="3"/>
  <c r="V430" i="3"/>
  <c r="U420" i="3"/>
  <c r="V421" i="3"/>
  <c r="W421" i="3"/>
  <c r="W422" i="3" s="1"/>
  <c r="W423" i="3" s="1"/>
  <c r="W424" i="3" s="1"/>
  <c r="W425" i="3" s="1"/>
  <c r="W426" i="3" s="1"/>
  <c r="W427" i="3" s="1"/>
  <c r="V412" i="3"/>
  <c r="U411" i="3"/>
  <c r="W412" i="3"/>
  <c r="W413" i="3" s="1"/>
  <c r="W414" i="3" s="1"/>
  <c r="W415" i="3" s="1"/>
  <c r="W416" i="3" s="1"/>
  <c r="W417" i="3" s="1"/>
  <c r="W418" i="3" s="1"/>
  <c r="I402" i="3"/>
  <c r="I186" i="3"/>
  <c r="U393" i="3"/>
  <c r="V394" i="3"/>
  <c r="W394" i="3"/>
  <c r="W395" i="3" s="1"/>
  <c r="W396" i="3" s="1"/>
  <c r="W397" i="3" s="1"/>
  <c r="W398" i="3" s="1"/>
  <c r="W399" i="3" s="1"/>
  <c r="W400" i="3" s="1"/>
  <c r="I187" i="3"/>
  <c r="I209" i="3"/>
  <c r="I215" i="3"/>
  <c r="I221" i="3"/>
  <c r="I218" i="3"/>
  <c r="I225" i="3"/>
  <c r="I208" i="3"/>
  <c r="I214" i="3"/>
  <c r="I188" i="3"/>
  <c r="I206" i="3"/>
  <c r="I211" i="3"/>
  <c r="I217" i="3"/>
  <c r="I223" i="3"/>
  <c r="I192" i="3"/>
  <c r="I207" i="3"/>
  <c r="I216" i="3"/>
  <c r="I220" i="3"/>
  <c r="V469" i="3"/>
  <c r="U468" i="3"/>
  <c r="W469" i="3"/>
  <c r="W470" i="3" s="1"/>
  <c r="W471" i="3" s="1"/>
  <c r="W472" i="3" s="1"/>
  <c r="W473" i="3" s="1"/>
  <c r="W474" i="3" s="1"/>
  <c r="W475" i="3" s="1"/>
  <c r="V460" i="3"/>
  <c r="U459" i="3"/>
  <c r="W460" i="3"/>
  <c r="W461" i="3" s="1"/>
  <c r="W462" i="3" s="1"/>
  <c r="W463" i="3" s="1"/>
  <c r="W464" i="3" s="1"/>
  <c r="W465" i="3" s="1"/>
  <c r="W466" i="3" s="1"/>
  <c r="V403" i="3"/>
  <c r="U402" i="3"/>
  <c r="W403" i="3"/>
  <c r="W404" i="3" s="1"/>
  <c r="W405" i="3" s="1"/>
  <c r="W406" i="3" s="1"/>
  <c r="W407" i="3" s="1"/>
  <c r="W408" i="3" s="1"/>
  <c r="W409" i="3" s="1"/>
  <c r="V385" i="3"/>
  <c r="U384" i="3"/>
  <c r="W385" i="3"/>
  <c r="W386" i="3" s="1"/>
  <c r="W387" i="3" s="1"/>
  <c r="W388" i="3" s="1"/>
  <c r="W389" i="3" s="1"/>
  <c r="W390" i="3" s="1"/>
  <c r="W391" i="3" s="1"/>
  <c r="V221" i="3"/>
  <c r="U220" i="3"/>
  <c r="W221" i="3"/>
  <c r="W222" i="3" s="1"/>
  <c r="W223" i="3" s="1"/>
  <c r="W224" i="3" s="1"/>
  <c r="W225" i="3" s="1"/>
  <c r="V214" i="3"/>
  <c r="U213" i="3"/>
  <c r="W214" i="3"/>
  <c r="W215" i="3" s="1"/>
  <c r="W216" i="3" s="1"/>
  <c r="W217" i="3" s="1"/>
  <c r="W218" i="3" s="1"/>
  <c r="V207" i="3"/>
  <c r="U206" i="3"/>
  <c r="W207" i="3"/>
  <c r="W208" i="3" s="1"/>
  <c r="W209" i="3" s="1"/>
  <c r="W210" i="3" s="1"/>
  <c r="W211" i="3" s="1"/>
  <c r="V200" i="3"/>
  <c r="U199" i="3"/>
  <c r="W200" i="3"/>
  <c r="W201" i="3" s="1"/>
  <c r="W202" i="3" s="1"/>
  <c r="W203" i="3" s="1"/>
  <c r="W204" i="3" s="1"/>
  <c r="I185" i="3"/>
  <c r="I190" i="3"/>
  <c r="V186" i="3"/>
  <c r="U185" i="3"/>
  <c r="W186" i="3"/>
  <c r="W187" i="3" s="1"/>
  <c r="W188" i="3" s="1"/>
  <c r="W189" i="3" s="1"/>
  <c r="W190" i="3" s="1"/>
  <c r="I382" i="3"/>
  <c r="I381" i="3"/>
  <c r="I197" i="3"/>
  <c r="I194" i="3"/>
  <c r="I193" i="3"/>
  <c r="I180" i="3"/>
  <c r="I173" i="3"/>
  <c r="I174" i="3"/>
  <c r="I175" i="3"/>
  <c r="A172" i="3"/>
  <c r="A173" i="3" s="1"/>
  <c r="A174" i="3" s="1"/>
  <c r="A175" i="3" s="1"/>
  <c r="A176" i="3" s="1"/>
  <c r="F160" i="3" l="1"/>
  <c r="H160" i="3"/>
  <c r="V452" i="3"/>
  <c r="U451" i="3"/>
  <c r="F157" i="3"/>
  <c r="H157" i="3"/>
  <c r="H161" i="3"/>
  <c r="F161" i="3"/>
  <c r="V443" i="3"/>
  <c r="U442" i="3"/>
  <c r="V533" i="3"/>
  <c r="U532" i="3"/>
  <c r="V524" i="3"/>
  <c r="U523" i="3"/>
  <c r="V515" i="3"/>
  <c r="U514" i="3"/>
  <c r="V506" i="3"/>
  <c r="U505" i="3"/>
  <c r="U496" i="3"/>
  <c r="V497" i="3"/>
  <c r="U487" i="3"/>
  <c r="V488" i="3"/>
  <c r="U478" i="3"/>
  <c r="V479" i="3"/>
  <c r="U430" i="3"/>
  <c r="V431" i="3"/>
  <c r="V422" i="3"/>
  <c r="U421" i="3"/>
  <c r="V413" i="3"/>
  <c r="U412" i="3"/>
  <c r="V395" i="3"/>
  <c r="U394" i="3"/>
  <c r="U469" i="3"/>
  <c r="V470" i="3"/>
  <c r="U460" i="3"/>
  <c r="V461" i="3"/>
  <c r="U403" i="3"/>
  <c r="V404" i="3"/>
  <c r="U385" i="3"/>
  <c r="V386" i="3"/>
  <c r="V222" i="3"/>
  <c r="U221" i="3"/>
  <c r="V215" i="3"/>
  <c r="U214" i="3"/>
  <c r="V208" i="3"/>
  <c r="U207" i="3"/>
  <c r="V201" i="3"/>
  <c r="U200" i="3"/>
  <c r="V187" i="3"/>
  <c r="U186" i="3"/>
  <c r="A61" i="3"/>
  <c r="F162" i="3" l="1"/>
  <c r="H162" i="3"/>
  <c r="V453" i="3"/>
  <c r="U452" i="3"/>
  <c r="U443" i="3"/>
  <c r="V444" i="3"/>
  <c r="V534" i="3"/>
  <c r="U533" i="3"/>
  <c r="V525" i="3"/>
  <c r="U524" i="3"/>
  <c r="V516" i="3"/>
  <c r="U515" i="3"/>
  <c r="V507" i="3"/>
  <c r="U506" i="3"/>
  <c r="U497" i="3"/>
  <c r="V498" i="3"/>
  <c r="V489" i="3"/>
  <c r="U488" i="3"/>
  <c r="V480" i="3"/>
  <c r="U479" i="3"/>
  <c r="U431" i="3"/>
  <c r="V432" i="3"/>
  <c r="V423" i="3"/>
  <c r="U422" i="3"/>
  <c r="V414" i="3"/>
  <c r="U413" i="3"/>
  <c r="V396" i="3"/>
  <c r="U395" i="3"/>
  <c r="V471" i="3"/>
  <c r="U470" i="3"/>
  <c r="V462" i="3"/>
  <c r="U461" i="3"/>
  <c r="V405" i="3"/>
  <c r="U404" i="3"/>
  <c r="V387" i="3"/>
  <c r="U386" i="3"/>
  <c r="V223" i="3"/>
  <c r="U222" i="3"/>
  <c r="V216" i="3"/>
  <c r="U215" i="3"/>
  <c r="V209" i="3"/>
  <c r="U208" i="3"/>
  <c r="U201" i="3"/>
  <c r="V202" i="3"/>
  <c r="V188" i="3"/>
  <c r="U187" i="3"/>
  <c r="V454" i="3" l="1"/>
  <c r="U454" i="3" s="1"/>
  <c r="U453" i="3"/>
  <c r="V445" i="3"/>
  <c r="U445" i="3" s="1"/>
  <c r="U444" i="3"/>
  <c r="V535" i="3"/>
  <c r="U534" i="3"/>
  <c r="V526" i="3"/>
  <c r="U525" i="3"/>
  <c r="V517" i="3"/>
  <c r="U516" i="3"/>
  <c r="U507" i="3"/>
  <c r="V508" i="3"/>
  <c r="V499" i="3"/>
  <c r="U498" i="3"/>
  <c r="U489" i="3"/>
  <c r="V490" i="3"/>
  <c r="U480" i="3"/>
  <c r="V481" i="3"/>
  <c r="U432" i="3"/>
  <c r="V433" i="3"/>
  <c r="U423" i="3"/>
  <c r="V424" i="3"/>
  <c r="V415" i="3"/>
  <c r="U414" i="3"/>
  <c r="V397" i="3"/>
  <c r="U396" i="3"/>
  <c r="V472" i="3"/>
  <c r="U471" i="3"/>
  <c r="U462" i="3"/>
  <c r="V463" i="3"/>
  <c r="V406" i="3"/>
  <c r="U405" i="3"/>
  <c r="U387" i="3"/>
  <c r="V388" i="3"/>
  <c r="V224" i="3"/>
  <c r="U223" i="3"/>
  <c r="V217" i="3"/>
  <c r="U216" i="3"/>
  <c r="V210" i="3"/>
  <c r="U209" i="3"/>
  <c r="V203" i="3"/>
  <c r="U202" i="3"/>
  <c r="V189" i="3"/>
  <c r="U188" i="3"/>
  <c r="K72" i="3"/>
  <c r="K71" i="3"/>
  <c r="K70" i="3"/>
  <c r="I62" i="3"/>
  <c r="V536" i="3" l="1"/>
  <c r="U535" i="3"/>
  <c r="V527" i="3"/>
  <c r="U526" i="3"/>
  <c r="V518" i="3"/>
  <c r="U517" i="3"/>
  <c r="V509" i="3"/>
  <c r="U508" i="3"/>
  <c r="V500" i="3"/>
  <c r="U499" i="3"/>
  <c r="U490" i="3"/>
  <c r="V491" i="3"/>
  <c r="U481" i="3"/>
  <c r="V482" i="3"/>
  <c r="U433" i="3"/>
  <c r="V434" i="3"/>
  <c r="V425" i="3"/>
  <c r="U424" i="3"/>
  <c r="V416" i="3"/>
  <c r="U415" i="3"/>
  <c r="V398" i="3"/>
  <c r="U397" i="3"/>
  <c r="U472" i="3"/>
  <c r="V473" i="3"/>
  <c r="U463" i="3"/>
  <c r="V464" i="3"/>
  <c r="U406" i="3"/>
  <c r="V407" i="3"/>
  <c r="U388" i="3"/>
  <c r="V389" i="3"/>
  <c r="V225" i="3"/>
  <c r="U225" i="3" s="1"/>
  <c r="U224" i="3"/>
  <c r="V218" i="3"/>
  <c r="U218" i="3" s="1"/>
  <c r="U217" i="3"/>
  <c r="V211" i="3"/>
  <c r="U211" i="3" s="1"/>
  <c r="U210" i="3"/>
  <c r="V204" i="3"/>
  <c r="U204" i="3" s="1"/>
  <c r="U203" i="3"/>
  <c r="V190" i="3"/>
  <c r="U190" i="3" s="1"/>
  <c r="U189" i="3"/>
  <c r="E75" i="3"/>
  <c r="K66" i="3"/>
  <c r="K67" i="3" s="1"/>
  <c r="K68" i="3" s="1"/>
  <c r="K69" i="3" s="1"/>
  <c r="E74" i="3"/>
  <c r="E72" i="3"/>
  <c r="E70" i="3"/>
  <c r="E68" i="3"/>
  <c r="E66" i="3"/>
  <c r="K64" i="3"/>
  <c r="E73" i="3"/>
  <c r="E69" i="3"/>
  <c r="E67" i="3"/>
  <c r="K65" i="3"/>
  <c r="E64" i="3" s="1"/>
  <c r="K63" i="3"/>
  <c r="E71" i="3"/>
  <c r="I78" i="3"/>
  <c r="K81" i="3" l="1"/>
  <c r="C80" i="3" s="1"/>
  <c r="K80" i="3"/>
  <c r="K79" i="3"/>
  <c r="K82" i="3"/>
  <c r="K83" i="3" s="1"/>
  <c r="K88" i="3" s="1"/>
  <c r="E91" i="3"/>
  <c r="E86" i="3"/>
  <c r="E90" i="3"/>
  <c r="E89" i="3"/>
  <c r="E85" i="3"/>
  <c r="E87" i="3"/>
  <c r="E88" i="3"/>
  <c r="E84" i="3"/>
  <c r="E83" i="3"/>
  <c r="E82" i="3"/>
  <c r="V537" i="3"/>
  <c r="U536" i="3"/>
  <c r="V528" i="3"/>
  <c r="U527" i="3"/>
  <c r="V519" i="3"/>
  <c r="U518" i="3"/>
  <c r="V510" i="3"/>
  <c r="U509" i="3"/>
  <c r="V501" i="3"/>
  <c r="U500" i="3"/>
  <c r="V492" i="3"/>
  <c r="U491" i="3"/>
  <c r="V483" i="3"/>
  <c r="U482" i="3"/>
  <c r="U434" i="3"/>
  <c r="V435" i="3"/>
  <c r="V426" i="3"/>
  <c r="U425" i="3"/>
  <c r="V417" i="3"/>
  <c r="U416" i="3"/>
  <c r="V399" i="3"/>
  <c r="U398" i="3"/>
  <c r="V474" i="3"/>
  <c r="U473" i="3"/>
  <c r="V465" i="3"/>
  <c r="U464" i="3"/>
  <c r="V408" i="3"/>
  <c r="U407" i="3"/>
  <c r="V390" i="3"/>
  <c r="U389" i="3"/>
  <c r="K73" i="3"/>
  <c r="E65" i="3" s="1"/>
  <c r="K89" i="3" l="1"/>
  <c r="C81" i="3" s="1"/>
  <c r="F80" i="3" s="1"/>
  <c r="H140" i="3" s="1"/>
  <c r="E80" i="3"/>
  <c r="V538" i="3"/>
  <c r="U538" i="3" s="1"/>
  <c r="U537" i="3"/>
  <c r="V529" i="3"/>
  <c r="U529" i="3" s="1"/>
  <c r="U528" i="3"/>
  <c r="V520" i="3"/>
  <c r="U520" i="3" s="1"/>
  <c r="U519" i="3"/>
  <c r="V511" i="3"/>
  <c r="U511" i="3" s="1"/>
  <c r="U510" i="3"/>
  <c r="V502" i="3"/>
  <c r="U502" i="3" s="1"/>
  <c r="U501" i="3"/>
  <c r="U492" i="3"/>
  <c r="V493" i="3"/>
  <c r="U483" i="3"/>
  <c r="V484" i="3"/>
  <c r="U435" i="3"/>
  <c r="V436" i="3"/>
  <c r="U436" i="3" s="1"/>
  <c r="V427" i="3"/>
  <c r="U427" i="3" s="1"/>
  <c r="U426" i="3"/>
  <c r="V418" i="3"/>
  <c r="U418" i="3" s="1"/>
  <c r="U417" i="3"/>
  <c r="V400" i="3"/>
  <c r="U400" i="3" s="1"/>
  <c r="U399" i="3"/>
  <c r="U474" i="3"/>
  <c r="V475" i="3"/>
  <c r="U465" i="3"/>
  <c r="V466" i="3"/>
  <c r="V409" i="3"/>
  <c r="U408" i="3"/>
  <c r="U390" i="3"/>
  <c r="V391" i="3"/>
  <c r="F64" i="3"/>
  <c r="J61" i="3" s="1"/>
  <c r="H64" i="3" s="1"/>
  <c r="J77" i="3" l="1"/>
  <c r="E81" i="3"/>
  <c r="U493" i="3"/>
  <c r="U484" i="3"/>
  <c r="U475" i="3"/>
  <c r="U466" i="3"/>
  <c r="U409" i="3"/>
  <c r="U391" i="3"/>
  <c r="I162" i="3"/>
  <c r="H80" i="3" l="1"/>
  <c r="E543" i="3"/>
  <c r="H154" i="3"/>
  <c r="V192" i="3"/>
  <c r="V375" i="3"/>
  <c r="W192" i="3"/>
  <c r="V178" i="3"/>
  <c r="W178" i="3"/>
  <c r="W375" i="3"/>
  <c r="U375" i="3" l="1"/>
  <c r="V376" i="3"/>
  <c r="W376" i="3"/>
  <c r="W377" i="3" s="1"/>
  <c r="W378" i="3" s="1"/>
  <c r="W379" i="3" s="1"/>
  <c r="W380" i="3" s="1"/>
  <c r="W381" i="3" s="1"/>
  <c r="W382" i="3" s="1"/>
  <c r="U192" i="3"/>
  <c r="V193" i="3"/>
  <c r="W193" i="3"/>
  <c r="W194" i="3" s="1"/>
  <c r="W195" i="3" s="1"/>
  <c r="W196" i="3" s="1"/>
  <c r="W197" i="3" s="1"/>
  <c r="W179" i="3"/>
  <c r="W180" i="3" s="1"/>
  <c r="W181" i="3" s="1"/>
  <c r="W182" i="3" s="1"/>
  <c r="W183" i="3" s="1"/>
  <c r="V179" i="3"/>
  <c r="U178" i="3"/>
  <c r="U376" i="3" l="1"/>
  <c r="V377" i="3"/>
  <c r="U377" i="3" s="1"/>
  <c r="U193" i="3"/>
  <c r="V194" i="3"/>
  <c r="U194" i="3" s="1"/>
  <c r="V180" i="3"/>
  <c r="U179" i="3"/>
  <c r="V378" i="3" l="1"/>
  <c r="U378" i="3" s="1"/>
  <c r="V195" i="3"/>
  <c r="U195" i="3" s="1"/>
  <c r="V181" i="3"/>
  <c r="U180" i="3"/>
  <c r="V379" i="3" l="1"/>
  <c r="U379" i="3" s="1"/>
  <c r="V196" i="3"/>
  <c r="U196" i="3" s="1"/>
  <c r="V182" i="3"/>
  <c r="U181" i="3"/>
  <c r="V380" i="3" l="1"/>
  <c r="U380" i="3" s="1"/>
  <c r="V197" i="3"/>
  <c r="U197" i="3" s="1"/>
  <c r="V183" i="3"/>
  <c r="U182" i="3"/>
  <c r="V381" i="3" l="1"/>
  <c r="U381" i="3" s="1"/>
  <c r="U183" i="3"/>
  <c r="V382" i="3" l="1"/>
  <c r="U382" i="3" s="1"/>
  <c r="E54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E9" authorId="0" shapeId="0" xr:uid="{00000000-0006-0000-0000-000001000000}">
      <text>
        <r>
          <rPr>
            <b/>
            <sz val="18"/>
            <color indexed="81"/>
            <rFont val="Tahoma"/>
            <family val="2"/>
          </rPr>
          <t>Initiation  Address</t>
        </r>
      </text>
    </comment>
    <comment ref="E10" authorId="0" shapeId="0" xr:uid="{00000000-0006-0000-0000-000002000000}">
      <text>
        <r>
          <rPr>
            <b/>
            <sz val="18"/>
            <color indexed="81"/>
            <rFont val="Tahoma"/>
            <family val="2"/>
          </rPr>
          <t>Plan Address</t>
        </r>
      </text>
    </comment>
    <comment ref="E11" authorId="0" shapeId="0" xr:uid="{00000000-0006-0000-0000-000003000000}">
      <text>
        <r>
          <rPr>
            <b/>
            <sz val="16"/>
            <color indexed="81"/>
            <rFont val="Tahoma"/>
            <family val="2"/>
          </rPr>
          <t>Map Address</t>
        </r>
      </text>
    </comment>
    <comment ref="C17" authorId="0" shapeId="0" xr:uid="{00000000-0006-0000-0000-000004000000}">
      <text>
        <r>
          <rPr>
            <b/>
            <sz val="12"/>
            <color indexed="81"/>
            <rFont val="Tahoma"/>
            <family val="2"/>
          </rPr>
          <t>Maybe same as RERA Registration Validity or different</t>
        </r>
      </text>
    </comment>
    <comment ref="H17" authorId="0" shapeId="0" xr:uid="{00000000-0006-0000-0000-000005000000}">
      <text>
        <r>
          <rPr>
            <b/>
            <sz val="18"/>
            <color indexed="81"/>
            <rFont val="Tahoma"/>
            <family val="2"/>
          </rPr>
          <t>From Rera</t>
        </r>
      </text>
    </comment>
    <comment ref="H20" authorId="0" shapeId="0" xr:uid="{00000000-0006-0000-0000-000006000000}">
      <text>
        <r>
          <rPr>
            <b/>
            <sz val="16"/>
            <color indexed="81"/>
            <rFont val="Tahoma"/>
            <family val="2"/>
          </rPr>
          <t>From RERA</t>
        </r>
      </text>
    </comment>
    <comment ref="A39" authorId="0" shapeId="0" xr:uid="{00000000-0006-0000-0000-000007000000}">
      <text>
        <r>
          <rPr>
            <b/>
            <sz val="16"/>
            <color indexed="81"/>
            <rFont val="Tahoma"/>
            <family val="2"/>
          </rPr>
          <t>As per Layout</t>
        </r>
      </text>
    </comment>
    <comment ref="H152" authorId="0" shapeId="0" xr:uid="{00000000-0006-0000-0000-000008000000}">
      <text>
        <r>
          <rPr>
            <b/>
            <sz val="16"/>
            <color indexed="81"/>
            <rFont val="Tahoma"/>
            <family val="2"/>
          </rPr>
          <t>Ready Recknor</t>
        </r>
      </text>
    </comment>
  </commentList>
</comments>
</file>

<file path=xl/sharedStrings.xml><?xml version="1.0" encoding="utf-8"?>
<sst xmlns="http://schemas.openxmlformats.org/spreadsheetml/2006/main" count="1473" uniqueCount="347">
  <si>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</si>
  <si>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</si>
  <si>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</si>
  <si>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</si>
  <si>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</si>
  <si>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</si>
  <si>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</si>
  <si>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</si>
  <si>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</si>
  <si>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</si>
  <si>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</si>
  <si>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</si>
  <si>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</si>
  <si>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</si>
  <si>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</si>
  <si>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</si>
  <si>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</si>
  <si>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</si>
  <si>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</si>
  <si>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</si>
  <si>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</si>
  <si>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</si>
  <si>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</si>
  <si>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</si>
  <si>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</si>
  <si>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</si>
  <si>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</si>
  <si>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</si>
  <si>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</si>
  <si>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</si>
  <si>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</si>
  <si>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</si>
  <si>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</si>
  <si>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</si>
  <si>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</si>
  <si>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</si>
  <si>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</si>
  <si>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</si>
  <si>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</si>
  <si>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</si>
  <si>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</si>
  <si>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</si>
  <si>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</si>
  <si>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</si>
  <si>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</si>
  <si>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</si>
  <si>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</si>
  <si>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</si>
  <si>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</si>
  <si>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</si>
  <si>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</si>
  <si>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</si>
  <si>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</si>
  <si>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</si>
  <si>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</si>
  <si>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</si>
  <si>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</si>
  <si>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</si>
  <si>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</si>
  <si>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</si>
  <si>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</si>
  <si>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</si>
  <si>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</si>
  <si>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</si>
  <si>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</si>
  <si>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</si>
  <si>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</si>
  <si>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</si>
  <si>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</si>
  <si>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</si>
  <si>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</si>
  <si>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</si>
  <si>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</si>
  <si>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</si>
  <si>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</si>
  <si>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</si>
  <si>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</si>
  <si>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</si>
  <si>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</si>
  <si>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</si>
  <si>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</si>
  <si>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</si>
  <si>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</si>
  <si>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</si>
  <si>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</si>
  <si>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</si>
  <si>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</si>
  <si>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</si>
  <si>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</si>
  <si>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</si>
  <si>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</si>
  <si>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</si>
  <si>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</si>
  <si>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</si>
  <si>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</si>
  <si>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</si>
  <si>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</si>
  <si>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</si>
  <si>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</si>
  <si>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</si>
  <si>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</si>
  <si>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</si>
  <si>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</si>
  <si>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</si>
  <si>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</si>
  <si>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</si>
  <si>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</si>
  <si>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</si>
  <si>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</si>
  <si>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</si>
  <si>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</si>
  <si>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</si>
  <si>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</si>
  <si>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</si>
  <si>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</si>
  <si>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</si>
  <si>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</si>
  <si>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</si>
  <si>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</si>
  <si>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</si>
  <si>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</si>
  <si>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</si>
  <si>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</si>
  <si>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</si>
  <si>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</si>
  <si>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</si>
  <si>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</si>
  <si>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</si>
  <si>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</si>
  <si>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</si>
  <si>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</si>
  <si>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</si>
  <si>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</si>
  <si>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</si>
  <si>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</si>
  <si>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</si>
  <si>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</si>
  <si>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</si>
  <si>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</si>
  <si>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</si>
  <si>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</si>
  <si>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</si>
  <si>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</si>
  <si>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</si>
  <si>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</si>
  <si>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</si>
  <si>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</si>
  <si>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</si>
  <si>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</si>
  <si>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</si>
  <si>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</si>
  <si>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</si>
  <si>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</si>
  <si>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</si>
  <si>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</si>
  <si>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</si>
  <si>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</si>
  <si>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</si>
  <si>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</si>
  <si>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</si>
  <si>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</si>
  <si>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</si>
  <si>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</si>
  <si>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</si>
  <si>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</si>
  <si>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</si>
  <si>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</si>
  <si>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</si>
  <si>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</si>
  <si>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No. of Floors Planned/Proposed</t>
  </si>
  <si>
    <t>Project Address</t>
  </si>
  <si>
    <t>Width of the Road</t>
  </si>
  <si>
    <t>Details of Flats in Building</t>
  </si>
  <si>
    <t>No. of Unit</t>
  </si>
  <si>
    <t>Building &amp; Wing</t>
  </si>
  <si>
    <t>Sale / Rehab</t>
  </si>
  <si>
    <t>Flats/ Shops/ Offices</t>
  </si>
  <si>
    <t>Total</t>
  </si>
  <si>
    <t>Rate of Flat Per Sq. Ft. 
(on Carpet area)</t>
  </si>
  <si>
    <t>Date &amp; Time of Site Visit</t>
  </si>
  <si>
    <t xml:space="preserve">Door &amp; Window Frames </t>
  </si>
  <si>
    <t>Ext.Plaster</t>
  </si>
  <si>
    <t>Plumb.&amp; Electri.</t>
  </si>
  <si>
    <t>Painting</t>
  </si>
  <si>
    <t>On Carpet area</t>
  </si>
  <si>
    <t>Location Link</t>
  </si>
  <si>
    <t xml:space="preserve">Layout </t>
  </si>
  <si>
    <t>Latitude, Longitude</t>
  </si>
  <si>
    <t>Landmark</t>
  </si>
  <si>
    <t>Middle</t>
  </si>
  <si>
    <t>Total Gross Carpet Area</t>
  </si>
  <si>
    <t>Carpet area</t>
  </si>
  <si>
    <t>Godrej Properties Limited</t>
  </si>
  <si>
    <t>Godrej one</t>
  </si>
  <si>
    <t>Godrej Reserve, Plot Bearing / CTS / Survey / Final Plot No.:  124, 125, 126, 127, 127/1, 128, 146, 146/1, 146/2, 146/3, 146/4, 146/5, 146/6, 146/7 at Akurli, Borivali, Mumbai Suburban, 400101</t>
  </si>
  <si>
    <t>Approved Plans, CC, Airport Noc, Fire Noc &amp; RERA certificate.</t>
  </si>
  <si>
    <t>Municipal Corporation of Greater Mumbai (MCGM)</t>
  </si>
  <si>
    <t>Axis Bank
IFSC Code = UTIB0000004</t>
  </si>
  <si>
    <t>Shop = 00</t>
  </si>
  <si>
    <t>19.200726,72.859308</t>
  </si>
  <si>
    <t>https://maps.app.goo.gl/vPaBTHPxXKJ55ULV9</t>
  </si>
  <si>
    <t>E.S.I.S. Hospital</t>
  </si>
  <si>
    <t>Entrance, Drop-off points, Central Breezeway, Lawn, Zen Garden, Jogging Track, Senior Citizen's Area, Outdoor Activity Lawn, Swimming Pool, Kids Play Area, Barbeque corner, Seating Promenade, Clubhouse, Cafe, Gym, Yoga/Aerobics Room, Indoor games, etc</t>
  </si>
  <si>
    <t>Residential</t>
  </si>
  <si>
    <t>27.45 M</t>
  </si>
  <si>
    <t>About 750M from Pioneer Public School</t>
  </si>
  <si>
    <t>About 550M form E.S.I.S. Hospital</t>
  </si>
  <si>
    <t>1. Approx. 550M from Kandivali Local Market.
2. Approx. 850M from Growel's 101 Mall</t>
  </si>
  <si>
    <t>800M from Kandivali Railway Station
900M from Akurli Metro Station</t>
  </si>
  <si>
    <t>Sub Plot E, G/Western Express Highway</t>
  </si>
  <si>
    <t>Sub Plot B &amp; C/Other Plot</t>
  </si>
  <si>
    <t>27.45 M. Wide Akurli Road</t>
  </si>
  <si>
    <t>Other Plot</t>
  </si>
  <si>
    <t>Open Plot/Western Express Highway</t>
  </si>
  <si>
    <t>Nagwekar Apartments No. 2/Ashok Chakravarti Road</t>
  </si>
  <si>
    <t>Akurli road</t>
  </si>
  <si>
    <t>Arkade Group/
Children's Academy, Ashok Nagar</t>
  </si>
  <si>
    <t>Fire NOC Details</t>
  </si>
  <si>
    <t>P-17708/2023/(124 And Other)/R/
S Ward/AKURLI-R/S-CFO/1/New
Date: 03/11/2023
Valid Upto: Wing ‘1’ to ‘6’. Each wing having common lower ground floor part on stilt + upper ground floor part on stilt + 1st to 8thpodium floors with part residential floors + Service floor. Wing ‘1’ to ‘5’ are having 1st to 52nd upper residential floors with a total height of 166.40 mtrs.</t>
  </si>
  <si>
    <t>Wing 1</t>
  </si>
  <si>
    <t>Wing 4</t>
  </si>
  <si>
    <t>Wing 5</t>
  </si>
  <si>
    <t>Sub Plot A Building No. 1</t>
  </si>
  <si>
    <t>Lower Ground Floor For Parking</t>
  </si>
  <si>
    <t>1st Podium Floor For Parking</t>
  </si>
  <si>
    <t>Upper Ground Floor  Entrance Lobby, Meter Room, Panel Room, Fire Control Room &amp; Parking</t>
  </si>
  <si>
    <t>2nd To 7th Podium Floor For Residential &amp; Parking</t>
  </si>
  <si>
    <t>Deck</t>
  </si>
  <si>
    <t>4BHK</t>
  </si>
  <si>
    <t>3BHK</t>
  </si>
  <si>
    <t>Parking</t>
  </si>
  <si>
    <t>8th Podium Floor For Residential (Part Refuge Area), Parking &amp; Amenity Area</t>
  </si>
  <si>
    <t>Parking &amp; Amenity Area</t>
  </si>
  <si>
    <t>Refuge Area</t>
  </si>
  <si>
    <t>9th to 14th, 16th to 21st, 23rd to 28th Floor For Residential</t>
  </si>
  <si>
    <t>15th &amp; 22nd Floor (Part Refuge Area)</t>
  </si>
  <si>
    <t>29th, 36th &amp; 43rd Floor (Part Refuge Area)</t>
  </si>
  <si>
    <t>30th to 35th, 37th to 42nd, 44th to 47th Floor</t>
  </si>
  <si>
    <t>50th Floor (Part Refuge Area)</t>
  </si>
  <si>
    <t>1st Podium Floor Floor For Residential &amp; Parking</t>
  </si>
  <si>
    <t>2BHK</t>
  </si>
  <si>
    <t>Entrance Lobby Below</t>
  </si>
  <si>
    <t>Flats</t>
  </si>
  <si>
    <t>48th, 49th &amp; 51st Floor</t>
  </si>
  <si>
    <t>Net Plot Area (In Sq.Mt)</t>
  </si>
  <si>
    <t>200M from Sambhaji Nagar Bus Stop</t>
  </si>
  <si>
    <t>LG + UG + P1 + 2nd to 7th Podium/Pt Resi. + 8th Podium Top/Pt Resi. + 1 Service Floor + 9th to 52nd Floor</t>
  </si>
  <si>
    <t>LG + UG + P1 + 2nd to 7th Podium/Pt Resi. + 8th Podium Top/Pt Resi. + 1 Service Floor + 9th to 51st Floor</t>
  </si>
  <si>
    <t>Flat</t>
  </si>
  <si>
    <t>Discription</t>
  </si>
  <si>
    <t>Carpet</t>
  </si>
  <si>
    <t>Fungible</t>
  </si>
  <si>
    <t>Terrace</t>
  </si>
  <si>
    <t>L</t>
  </si>
  <si>
    <t>W</t>
  </si>
  <si>
    <t>A</t>
  </si>
  <si>
    <t>Living</t>
  </si>
  <si>
    <t>Planter</t>
  </si>
  <si>
    <t>Kitchen</t>
  </si>
  <si>
    <t>Bed1</t>
  </si>
  <si>
    <t>Bed2</t>
  </si>
  <si>
    <t>CB</t>
  </si>
  <si>
    <t>FB</t>
  </si>
  <si>
    <t>Bed3</t>
  </si>
  <si>
    <t>Bed4</t>
  </si>
  <si>
    <t>Store</t>
  </si>
  <si>
    <t>Store WC</t>
  </si>
  <si>
    <t>Dining</t>
  </si>
  <si>
    <t xml:space="preserve">C. Toilet 1 </t>
  </si>
  <si>
    <t>C. WC</t>
  </si>
  <si>
    <t>Pass 1</t>
  </si>
  <si>
    <t>Pass 2</t>
  </si>
  <si>
    <t>Bed 1 Toi</t>
  </si>
  <si>
    <t>Bed 2 Toi</t>
  </si>
  <si>
    <t>Bed 2 Foyer 1</t>
  </si>
  <si>
    <t>Bed 2 Foyer 2</t>
  </si>
  <si>
    <t>Bed 2 Foyer 3</t>
  </si>
  <si>
    <t xml:space="preserve">Main Foyer </t>
  </si>
  <si>
    <t xml:space="preserve">Utility </t>
  </si>
  <si>
    <t xml:space="preserve">Grand Total </t>
  </si>
  <si>
    <t>Sqm</t>
  </si>
  <si>
    <t>Sqft</t>
  </si>
  <si>
    <t>Store pass</t>
  </si>
  <si>
    <t>Bed 3 Toi</t>
  </si>
  <si>
    <t>Bed 4 Toi</t>
  </si>
  <si>
    <t>Common WC</t>
  </si>
  <si>
    <t>Bed 4 WIW</t>
  </si>
  <si>
    <t>Main Passage</t>
  </si>
  <si>
    <t>Living to Bed pass</t>
  </si>
  <si>
    <t>Bed 3 pass</t>
  </si>
  <si>
    <t>Bed 4 pass</t>
  </si>
  <si>
    <t xml:space="preserve">Bed 3 Toi </t>
  </si>
  <si>
    <t>Bed 2 Pass 1</t>
  </si>
  <si>
    <t>Bed 2 Pass 2</t>
  </si>
  <si>
    <t>Bed 2 Pass 3</t>
  </si>
  <si>
    <t xml:space="preserve">Bed 3 Toilet </t>
  </si>
  <si>
    <t>48th, 49th, 51st &amp; 52nd Floor</t>
  </si>
  <si>
    <t>30th to 35th, 37th to 42nd &amp; 44th to 47th Floor</t>
  </si>
  <si>
    <t>29th &amp; 36th, 43rd Floor (Part Refuge Area)</t>
  </si>
  <si>
    <t>External Plaster</t>
  </si>
  <si>
    <t>External Plumbing, Elevation and Waterproofing</t>
  </si>
  <si>
    <t>Wooden Work</t>
  </si>
  <si>
    <t>Electrical &amp; Sanitary fittings</t>
  </si>
  <si>
    <t>Wing 3</t>
  </si>
  <si>
    <t>Lobby Entrance For Amenity Area</t>
  </si>
  <si>
    <t>Deck + Utility</t>
  </si>
  <si>
    <t>table updated 18/11/2024</t>
  </si>
  <si>
    <t>P-17708/2023/(124 And Other)/R/S Ward/AKURLI-R/S/337/3/Amend
Date: 22/10/2024</t>
  </si>
  <si>
    <t>JUHU/WEST/B/071323/769164
Date: 07/08/2023
Valid Upto : Permissible Top Elevation in mtrs Above Mean Sea Level(ASML) = 211.02 M(Required)
Valid Upto Date: 06/08/2023</t>
  </si>
  <si>
    <t>Mr. Aakash 8655887352</t>
  </si>
  <si>
    <t>32000 to 34000</t>
  </si>
  <si>
    <t>NA</t>
  </si>
  <si>
    <t>29000 TO 30000 Changed by Ankita on Call
Floor Rise asked to remove</t>
  </si>
  <si>
    <t>Floor Rise Per Sq. Ft.
(on Carpet area)</t>
  </si>
  <si>
    <t>Mr. Sachin Shewale CRM 9324555766</t>
  </si>
  <si>
    <t>Other NOC Details</t>
  </si>
  <si>
    <t>Godrej Reserve Wing 1 to 5</t>
  </si>
  <si>
    <t>Mr. Harsh - 8082092003</t>
  </si>
  <si>
    <t xml:space="preserve">Godrej Reserve Wing 1, 2, 3, 4 &amp; 5, CTS No.124, 125, 126, 127, 127/1, 128, 146, 146/1 to 7, near E.S.I.S. Hospital, Akurli Road, Ashok Nagar, Akurli, Kandivali East, Borivali, Mumbai - 400101. 
</t>
  </si>
  <si>
    <t>Wing 1 = P51800054703
Wing 2 = P51800079457
Wing 3 = P51800055694
Wing 4 = P51800054691
Wing 5 = P51800054690</t>
  </si>
  <si>
    <t>As per RERA Site Flats = 1584</t>
  </si>
  <si>
    <t>Wing 2</t>
  </si>
  <si>
    <t>Wing 2 = LG + UG + 1st Podium + 2nd to 7th Podium/Pt Resi. + 8th Podium Top/Pt Resi. + 1 Service Floor + 9th to 52nd Floor</t>
  </si>
  <si>
    <t>P-17708/2023/(124 AND
OTHER)/R/S
WARD/AKURLIR/S/337/4/AMEND</t>
  </si>
  <si>
    <t>Approved Plan Details
Wing 1, 3, 4, 5</t>
  </si>
  <si>
    <t>Approved Plan Details
Wing 2</t>
  </si>
  <si>
    <t>P-17708/2023/(124 AND OTHER)/R/SWARD/AKURLIR/S/337/4/AMEND
Date: 24/02/2025</t>
  </si>
  <si>
    <t>2nd To 6th Podium Floor For Residential &amp; Parking</t>
  </si>
  <si>
    <t>7th Podium Floor For Residential (Part Refuge Area), Parking &amp; Amenity Area</t>
  </si>
  <si>
    <t>8th Floor (Service Floor)</t>
  </si>
  <si>
    <t>22nd, 29th, 36th &amp; 43rd Floor (Part Refuge Area)</t>
  </si>
  <si>
    <t>9th to 14th, 16th to 21st Floor For Residential</t>
  </si>
  <si>
    <t>23rd to 28th, 30th to 35th, 37th to 42nd, 44th Floor</t>
  </si>
  <si>
    <t>15th Floor (Part Refuge Area)</t>
  </si>
  <si>
    <t>Flats = 1584</t>
  </si>
  <si>
    <t>LG + UG + P1 + 2nd to 6th Podium/Pt Resi. + 7th Podium Top/Pt Resi. + 8th Service Floor + 9th to 52nd Floor</t>
  </si>
  <si>
    <t>LG + UG + P1 + 2nd to 6th Podium/Pt Resi. + 7th Podium Top/Pt Resi. + 8th Service Floor + 9th to 44th Floor</t>
  </si>
  <si>
    <t>Mr. Rahul Salve</t>
  </si>
  <si>
    <t>26/07/2025 @ 02:00PM</t>
  </si>
  <si>
    <t>Mr. Suraj Khare</t>
  </si>
  <si>
    <t>Wing 4 = LG + UG + 1st Podium + 2nd to 7th Podium/Pt Resi. + 8th Podium Top/Pt Resi. + 1 Service Floor + 9th to 52nd Floor</t>
  </si>
  <si>
    <t>P-17708/2023/(124 And Other)/R/S Ward/AKURLI-R/S/FCC/1/New
Date: 26/03/2025
Date Valid Up to: 25/03/2026
Valid Up to: This C.C. is extended further for Wing 1 comprising of Lower Ground + Upper Ground + 1st Podium + 2nd to 6th podiums for part Parking and part residential + 7th top podium part for residential and part for Amenity + 8th service floor + 9th to 52nd upper residential floors + LMR &amp; OHT, Wing 3 &amp; 4 comprising of Upper Ground + 1st Podium + 2nd to 6th podiums for part Parking and part residential + 7th top podium part for residential and part for Amenity + 8th service floor + 9th to 51st upper residential floors + LMR &amp; OHT, Wing 5 comprising of Upper Ground + 1st Podium + 2nd to 6th podiums for part Parking and part residential + 7th top podium part for residential and part for Amenity + 8th service floor + 9th to 25th upper residential floors and re-endorsed for Retail &amp; Wing 2 up to Plinth level as per approved amended plans dated 24.02.2025.</t>
  </si>
  <si>
    <t>P-17708/2023/(124 And Other)/R/S Ward/AKURLI-R/S/FCC/1/Amend
Date: 06/06/2025
Date Valid Up to: 05/06/2026
Valid Up to: This C.C. is extended further for Wing No. 2, 4 &amp; 5 comprising of Upper Ground + 1st Podium + 2nd to 6th podiums for part Parking and part residential + 7th top podium part for residential and part for Amenity + 8th service floor + 9th to 35th upper floors and re-endorsement C.C for Retail Portion (i.e. up to Lower Ground + Top slab of Upper Ground), Wing 1 up to 52nd floors (Terrace, to the top of OHT and LMR) and Wing No. 3, up to 51st floors, (Terrace, to the top of OHT and LMR),) as per approved amended plans dated. 24.02.2025.</t>
  </si>
  <si>
    <t>P-17708/2023/(124 And Other)/R/S Ward/AKURLI-R/S/FCC/2/Amend
Date: 07/07/2025
Date Valid Up to: 24/01/2026
Valid Up to: This C.C. is extended further for Wing no 2 comprising of Upper Ground + 1st Podium + 2nd to 6th podiums forpart Parking and part residential + 7th top podium part for residential and part for Amenity + 8th service floor + 9th to 28th upper floors &amp; CC for Retail Portion (i.e. up to Lower Ground + Top slab of Upper Ground) and Wing 4 &amp; 5 comprising of Upper Ground + 1st Podium + 2nd to 6th podiums for part Parking and part residential + 7th top podium part for residential and part for Amenity + 8th service floor + 9th to 27th upper residential floors and re-endorsement C.C for Wing 1 up to 52nd floors (Terrace, to the top of OHT and LMR) and Wing No. 3, up to 51st floors, (Terrace, to the top of OHT and LMR),)as per approved amended plans dated. 24.02.2025.</t>
  </si>
  <si>
    <t>Wing 5 = LG + UG + 1st Podium + 2nd to 7th Podium/Pt Resi. + 8th Podium Top/Pt Resi. + 1 Service Floor + 9th to 52nd Floor</t>
  </si>
  <si>
    <t>Wing 1 &amp; 3 = LG + UG + 1st Podium + 2nd to 7th Podium/Pt Resi. + 8th Podium Top/Pt Resi. + 1 Service Floor + 9th to 52nd Floor</t>
  </si>
  <si>
    <t>1. Construction work is in process at the time of Visit (Slow Speed). Internal Visit was not allowed.
2. We considered Carpet area as per Approved Plan.
3. We considered Gross carpet area = Net carpet + Deck + Utility.
4. We have considered rate by verifying it from market inquire.
5. Car parking is subjected to authentic documentation.
6. We have updated Wing 2 (On 15/03/2025). 
7. We have updated revised approved plans &amp; CC For Wing 1, 3, 4 &amp; 5 (On 29/11/2024).
8. We have updated revised CC from MCGM site (on 30/07/2025).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</si>
</sst>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27" x14ac:knownFonts="1">
    <font>
      <sz val="11"/>
      <color theme="1"/>
      <name val="Calibri"/>
      <family val="2"/>
    </font>
    <font>
      <sz val="11"/>
      <color theme="1"/>
      <name val="Calibri"/>
      <family val="2"/>
      <scheme val="minor"/>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u/>
      <sz val="11"/>
      <color theme="10"/>
      <name val="Calibri"/>
      <family val="2"/>
    </font>
    <font>
      <u/>
      <sz val="14"/>
      <color theme="10"/>
      <name val="Calibri"/>
      <family val="2"/>
    </font>
    <font>
      <sz val="14"/>
      <name val="Times New Roman"/>
      <family val="1"/>
    </font>
    <font>
      <sz val="11"/>
      <color theme="1"/>
      <name val="Calibri"/>
      <family val="2"/>
    </font>
    <font>
      <b/>
      <sz val="11"/>
      <color theme="1"/>
      <name val="Calibri"/>
      <family val="2"/>
      <scheme val="minor"/>
    </font>
    <font>
      <b/>
      <sz val="11"/>
      <color theme="1"/>
      <name val="Calibri"/>
      <family val="2"/>
    </font>
    <font>
      <sz val="11"/>
      <color rgb="FF000000"/>
      <name val="Calibri"/>
      <family val="2"/>
    </font>
    <font>
      <sz val="11"/>
      <color indexed="8"/>
      <name val="Calibri"/>
      <family val="2"/>
    </font>
    <font>
      <sz val="10"/>
      <name val="Arial"/>
      <family val="2"/>
    </font>
    <font>
      <sz val="11"/>
      <name val="Calibri"/>
      <family val="2"/>
    </font>
    <font>
      <b/>
      <sz val="11"/>
      <color rgb="FF000000"/>
      <name val="Calibri"/>
      <family val="2"/>
    </font>
    <font>
      <sz val="16"/>
      <color rgb="FFFF0000"/>
      <name val="Times New Roman"/>
      <family val="1"/>
    </font>
  </fonts>
  <fills count="8">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
    <xf numFmtId="0" fontId="0" fillId="0" borderId="0"/>
    <xf numFmtId="0" fontId="2" fillId="0" borderId="0"/>
    <xf numFmtId="0" fontId="15" fillId="0" borderId="0" applyNumberFormat="0" applyFill="0" applyBorder="0" applyAlignment="0" applyProtection="0"/>
    <xf numFmtId="0" fontId="21" fillId="0" borderId="0"/>
    <xf numFmtId="0" fontId="1" fillId="0" borderId="0"/>
    <xf numFmtId="0" fontId="22" fillId="0" borderId="0"/>
    <xf numFmtId="0" fontId="1" fillId="0" borderId="0"/>
    <xf numFmtId="0" fontId="22" fillId="0" borderId="0"/>
    <xf numFmtId="0" fontId="1" fillId="0" borderId="0"/>
    <xf numFmtId="43" fontId="22" fillId="0" borderId="0" applyFont="0" applyFill="0" applyBorder="0" applyAlignment="0" applyProtection="0"/>
    <xf numFmtId="0" fontId="23" fillId="0" borderId="0"/>
    <xf numFmtId="9" fontId="21" fillId="0" borderId="0" applyFont="0" applyFill="0" applyBorder="0" applyAlignment="0" applyProtection="0"/>
    <xf numFmtId="43" fontId="21" fillId="0" borderId="0" applyFont="0" applyFill="0" applyBorder="0" applyAlignment="0" applyProtection="0"/>
  </cellStyleXfs>
  <cellXfs count="215">
    <xf numFmtId="0" fontId="0" fillId="0" borderId="0" xfId="0"/>
    <xf numFmtId="0" fontId="4" fillId="0" borderId="0" xfId="0" applyFont="1" applyAlignment="1">
      <alignment vertical="top"/>
    </xf>
    <xf numFmtId="0" fontId="5" fillId="0" borderId="1" xfId="0" applyFont="1" applyBorder="1" applyAlignment="1">
      <alignment horizontal="center" vertical="top" wrapText="1"/>
    </xf>
    <xf numFmtId="0" fontId="5" fillId="0" borderId="1" xfId="0" applyFont="1" applyBorder="1" applyAlignment="1">
      <alignment vertical="top"/>
    </xf>
    <xf numFmtId="0" fontId="5" fillId="0" borderId="10" xfId="0" applyFont="1" applyBorder="1" applyAlignment="1">
      <alignment vertical="top" wrapText="1"/>
    </xf>
    <xf numFmtId="0" fontId="5" fillId="4" borderId="2" xfId="0" applyFont="1" applyFill="1" applyBorder="1" applyAlignment="1">
      <alignment vertical="top" wrapText="1"/>
    </xf>
    <xf numFmtId="0" fontId="5" fillId="0" borderId="5" xfId="0" applyFont="1" applyBorder="1" applyAlignment="1">
      <alignment vertical="top" wrapText="1"/>
    </xf>
    <xf numFmtId="0" fontId="5" fillId="0" borderId="8" xfId="0" applyFont="1" applyBorder="1" applyAlignment="1">
      <alignment horizontal="center" vertical="top" wrapText="1"/>
    </xf>
    <xf numFmtId="0" fontId="5" fillId="0" borderId="6" xfId="0" applyFont="1" applyBorder="1" applyAlignment="1">
      <alignment vertical="top" wrapText="1"/>
    </xf>
    <xf numFmtId="0" fontId="3" fillId="0" borderId="1" xfId="0" applyFont="1" applyBorder="1" applyAlignment="1">
      <alignment horizontal="center" vertical="top" wrapText="1"/>
    </xf>
    <xf numFmtId="0" fontId="5" fillId="3" borderId="1" xfId="0" applyFont="1" applyFill="1" applyBorder="1" applyAlignment="1">
      <alignment horizontal="left" vertical="top"/>
    </xf>
    <xf numFmtId="0" fontId="4" fillId="3" borderId="0" xfId="0" applyFont="1" applyFill="1" applyAlignment="1">
      <alignment vertical="top"/>
    </xf>
    <xf numFmtId="0" fontId="5" fillId="0" borderId="1" xfId="0" applyFont="1" applyBorder="1" applyAlignment="1">
      <alignment horizontal="center" vertical="top"/>
    </xf>
    <xf numFmtId="0" fontId="3" fillId="0" borderId="1" xfId="0" applyFont="1" applyBorder="1" applyAlignment="1">
      <alignment vertical="top" wrapText="1"/>
    </xf>
    <xf numFmtId="0" fontId="4" fillId="0" borderId="0" xfId="0" applyFont="1" applyAlignment="1">
      <alignment horizontal="center" vertical="top"/>
    </xf>
    <xf numFmtId="0" fontId="5" fillId="4" borderId="1" xfId="0" applyFont="1" applyFill="1" applyBorder="1" applyAlignment="1">
      <alignment vertical="top"/>
    </xf>
    <xf numFmtId="0" fontId="5" fillId="0" borderId="6" xfId="0" applyFont="1" applyBorder="1" applyAlignment="1">
      <alignment horizontal="center" vertical="top" wrapText="1"/>
    </xf>
    <xf numFmtId="9" fontId="5" fillId="4" borderId="1" xfId="1" applyNumberFormat="1" applyFont="1" applyFill="1" applyBorder="1" applyAlignment="1" applyProtection="1">
      <alignment horizontal="center" vertical="center" wrapText="1"/>
      <protection hidden="1"/>
    </xf>
    <xf numFmtId="0" fontId="5" fillId="0" borderId="1" xfId="0" applyFont="1" applyBorder="1" applyAlignment="1">
      <alignment horizontal="left" vertical="top" wrapText="1"/>
    </xf>
    <xf numFmtId="0" fontId="5" fillId="4" borderId="1" xfId="0" applyFont="1" applyFill="1" applyBorder="1" applyAlignment="1">
      <alignment horizontal="left" vertical="top" wrapText="1"/>
    </xf>
    <xf numFmtId="0" fontId="5" fillId="3" borderId="1" xfId="0" applyFont="1" applyFill="1" applyBorder="1" applyAlignment="1">
      <alignment horizontal="left" vertical="top" wrapText="1"/>
    </xf>
    <xf numFmtId="1" fontId="7" fillId="4" borderId="1" xfId="1" applyNumberFormat="1" applyFont="1" applyFill="1" applyBorder="1" applyAlignment="1">
      <alignment horizontal="center" vertical="center" wrapText="1"/>
    </xf>
    <xf numFmtId="0" fontId="5" fillId="0" borderId="1" xfId="0" applyFont="1" applyBorder="1" applyAlignment="1">
      <alignment vertical="top" wrapText="1"/>
    </xf>
    <xf numFmtId="0" fontId="5" fillId="4" borderId="1" xfId="0" applyFont="1" applyFill="1" applyBorder="1" applyAlignment="1">
      <alignment vertical="top" wrapText="1"/>
    </xf>
    <xf numFmtId="0" fontId="5" fillId="0" borderId="5" xfId="0" applyFont="1" applyBorder="1" applyAlignment="1">
      <alignment horizontal="center" vertical="top" wrapText="1"/>
    </xf>
    <xf numFmtId="0" fontId="5" fillId="4" borderId="11" xfId="0" applyFont="1" applyFill="1" applyBorder="1" applyAlignment="1">
      <alignment horizontal="center" vertical="top" wrapText="1"/>
    </xf>
    <xf numFmtId="0" fontId="5" fillId="4" borderId="13" xfId="0" applyFont="1" applyFill="1" applyBorder="1" applyAlignment="1">
      <alignment horizontal="center" vertical="top" wrapText="1"/>
    </xf>
    <xf numFmtId="0" fontId="5" fillId="4" borderId="15" xfId="0" applyFont="1" applyFill="1" applyBorder="1" applyAlignment="1">
      <alignment horizontal="center" vertical="top" wrapText="1"/>
    </xf>
    <xf numFmtId="0" fontId="5" fillId="0" borderId="8" xfId="0" applyFont="1" applyBorder="1" applyAlignment="1">
      <alignment vertical="top" wrapText="1"/>
    </xf>
    <xf numFmtId="0" fontId="5" fillId="0" borderId="6" xfId="0" applyFont="1" applyBorder="1" applyAlignment="1">
      <alignment horizontal="left" vertical="top" wrapText="1"/>
    </xf>
    <xf numFmtId="0" fontId="5" fillId="4" borderId="7" xfId="0" applyFont="1" applyFill="1" applyBorder="1" applyAlignment="1">
      <alignment vertical="top" wrapText="1"/>
    </xf>
    <xf numFmtId="0" fontId="5" fillId="4" borderId="4" xfId="0" applyFont="1" applyFill="1" applyBorder="1" applyAlignment="1">
      <alignment vertical="top" wrapText="1"/>
    </xf>
    <xf numFmtId="0" fontId="5" fillId="4" borderId="12" xfId="0" applyFont="1" applyFill="1" applyBorder="1" applyAlignment="1">
      <alignment vertical="top" wrapText="1"/>
    </xf>
    <xf numFmtId="0" fontId="5" fillId="4" borderId="0" xfId="0" applyFont="1" applyFill="1" applyAlignment="1">
      <alignment vertical="top" wrapText="1"/>
    </xf>
    <xf numFmtId="0" fontId="5" fillId="4" borderId="14" xfId="0" applyFont="1" applyFill="1" applyBorder="1" applyAlignment="1">
      <alignment vertical="top" wrapText="1"/>
    </xf>
    <xf numFmtId="0" fontId="5" fillId="4" borderId="9" xfId="0" applyFont="1" applyFill="1" applyBorder="1" applyAlignment="1">
      <alignment vertical="top" wrapText="1"/>
    </xf>
    <xf numFmtId="0" fontId="4" fillId="0" borderId="16" xfId="1" applyFont="1" applyBorder="1" applyProtection="1">
      <protection hidden="1"/>
    </xf>
    <xf numFmtId="0" fontId="4" fillId="0" borderId="0" xfId="1" applyFont="1" applyProtection="1">
      <protection hidden="1"/>
    </xf>
    <xf numFmtId="0" fontId="4" fillId="0" borderId="17" xfId="1" applyFont="1" applyBorder="1" applyProtection="1">
      <protection hidden="1"/>
    </xf>
    <xf numFmtId="0" fontId="4"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8"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5" fillId="2" borderId="1" xfId="0" applyFont="1" applyFill="1" applyBorder="1" applyAlignment="1">
      <alignment horizontal="center" vertical="top"/>
    </xf>
    <xf numFmtId="0" fontId="5" fillId="2" borderId="1" xfId="0" applyFont="1" applyFill="1" applyBorder="1" applyAlignment="1">
      <alignment vertical="top"/>
    </xf>
    <xf numFmtId="0" fontId="5" fillId="0" borderId="2" xfId="0" applyFont="1" applyBorder="1" applyAlignment="1">
      <alignment vertical="top" wrapText="1"/>
    </xf>
    <xf numFmtId="0" fontId="5" fillId="4" borderId="1" xfId="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top" wrapText="1"/>
    </xf>
    <xf numFmtId="1" fontId="7" fillId="4" borderId="1" xfId="1" applyNumberFormat="1" applyFont="1" applyFill="1" applyBorder="1" applyAlignment="1">
      <alignment horizontal="center" vertical="top" wrapText="1"/>
    </xf>
    <xf numFmtId="1" fontId="6" fillId="0" borderId="1" xfId="1" applyNumberFormat="1" applyFont="1" applyBorder="1" applyAlignment="1">
      <alignment horizontal="center" vertical="top" wrapText="1"/>
    </xf>
    <xf numFmtId="0" fontId="5" fillId="4" borderId="1" xfId="0" applyFont="1" applyFill="1" applyBorder="1" applyAlignment="1">
      <alignment horizontal="center" vertical="center" wrapText="1"/>
    </xf>
    <xf numFmtId="1" fontId="7" fillId="4" borderId="2" xfId="1" applyNumberFormat="1" applyFont="1" applyFill="1" applyBorder="1" applyAlignment="1">
      <alignment horizontal="center" vertical="center" wrapText="1"/>
    </xf>
    <xf numFmtId="1" fontId="7" fillId="4" borderId="0" xfId="1" applyNumberFormat="1" applyFont="1" applyFill="1" applyAlignment="1">
      <alignment horizontal="center" vertical="center" wrapText="1"/>
    </xf>
    <xf numFmtId="0" fontId="21" fillId="0" borderId="0" xfId="3"/>
    <xf numFmtId="0" fontId="21" fillId="5" borderId="1" xfId="3" applyFill="1" applyBorder="1"/>
    <xf numFmtId="0" fontId="21" fillId="0" borderId="9" xfId="3" applyBorder="1"/>
    <xf numFmtId="0" fontId="19" fillId="0" borderId="1" xfId="3" applyFont="1" applyBorder="1"/>
    <xf numFmtId="0" fontId="19" fillId="0" borderId="1" xfId="3" applyFont="1" applyBorder="1" applyAlignment="1">
      <alignment horizontal="center"/>
    </xf>
    <xf numFmtId="0" fontId="21" fillId="0" borderId="1" xfId="3" applyBorder="1"/>
    <xf numFmtId="0" fontId="18" fillId="0" borderId="1" xfId="3" applyFont="1" applyBorder="1"/>
    <xf numFmtId="0" fontId="21" fillId="5" borderId="2" xfId="3" applyFill="1" applyBorder="1"/>
    <xf numFmtId="0" fontId="24" fillId="0" borderId="1" xfId="3" applyFont="1" applyBorder="1"/>
    <xf numFmtId="0" fontId="21" fillId="6" borderId="1" xfId="3" applyFill="1" applyBorder="1"/>
    <xf numFmtId="0" fontId="21" fillId="7" borderId="1" xfId="3" applyFill="1" applyBorder="1"/>
    <xf numFmtId="0" fontId="21" fillId="6" borderId="1" xfId="3" applyFill="1" applyBorder="1" applyAlignment="1">
      <alignment horizontal="center"/>
    </xf>
    <xf numFmtId="2" fontId="21" fillId="6" borderId="1" xfId="3" applyNumberFormat="1" applyFill="1" applyBorder="1"/>
    <xf numFmtId="2" fontId="21" fillId="0" borderId="1" xfId="3" applyNumberFormat="1" applyBorder="1"/>
    <xf numFmtId="0" fontId="25" fillId="0" borderId="0" xfId="3" applyFont="1"/>
    <xf numFmtId="2" fontId="25" fillId="0" borderId="0" xfId="3" applyNumberFormat="1" applyFont="1"/>
    <xf numFmtId="0" fontId="20" fillId="0" borderId="0" xfId="0" applyFont="1"/>
    <xf numFmtId="0" fontId="21" fillId="5" borderId="0" xfId="3" applyFill="1"/>
    <xf numFmtId="1" fontId="5" fillId="4" borderId="1" xfId="1" applyNumberFormat="1" applyFont="1" applyFill="1" applyBorder="1" applyAlignment="1">
      <alignment horizontal="center" vertical="center" wrapText="1"/>
    </xf>
    <xf numFmtId="0" fontId="26" fillId="0" borderId="0" xfId="0" applyFont="1" applyAlignment="1">
      <alignment vertical="top"/>
    </xf>
    <xf numFmtId="14" fontId="5" fillId="4" borderId="1" xfId="0" applyNumberFormat="1" applyFont="1" applyFill="1" applyBorder="1" applyAlignment="1">
      <alignment horizontal="left" vertical="top" wrapText="1"/>
    </xf>
    <xf numFmtId="0" fontId="4" fillId="0" borderId="0" xfId="0" applyFont="1" applyAlignment="1">
      <alignment vertical="top" wrapText="1"/>
    </xf>
    <xf numFmtId="14" fontId="4" fillId="0" borderId="0" xfId="0" applyNumberFormat="1" applyFont="1" applyAlignment="1">
      <alignment vertical="top"/>
    </xf>
    <xf numFmtId="9" fontId="5" fillId="4" borderId="6" xfId="1" applyNumberFormat="1" applyFont="1" applyFill="1" applyBorder="1" applyAlignment="1" applyProtection="1">
      <alignment horizontal="center" vertical="center" wrapText="1"/>
      <protection hidden="1"/>
    </xf>
    <xf numFmtId="0" fontId="5" fillId="4" borderId="24" xfId="1" applyFont="1" applyFill="1" applyBorder="1" applyAlignment="1" applyProtection="1">
      <alignment horizontal="center" vertical="center" wrapText="1"/>
      <protection hidden="1"/>
    </xf>
    <xf numFmtId="0" fontId="5" fillId="2" borderId="24" xfId="0" applyFont="1" applyFill="1" applyBorder="1" applyAlignment="1">
      <alignment vertical="top"/>
    </xf>
    <xf numFmtId="9" fontId="5" fillId="4" borderId="27" xfId="1" applyNumberFormat="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0" fontId="5" fillId="0" borderId="0" xfId="0" applyFont="1" applyAlignment="1">
      <alignment vertical="top"/>
    </xf>
    <xf numFmtId="0" fontId="5" fillId="3" borderId="0" xfId="0" applyFont="1" applyFill="1" applyAlignment="1">
      <alignment vertical="top"/>
    </xf>
    <xf numFmtId="1" fontId="7" fillId="4" borderId="1" xfId="1" applyNumberFormat="1" applyFont="1" applyFill="1" applyBorder="1" applyAlignment="1">
      <alignment horizontal="center" vertical="center" wrapText="1"/>
    </xf>
    <xf numFmtId="1" fontId="7" fillId="4" borderId="2" xfId="1" applyNumberFormat="1" applyFont="1" applyFill="1" applyBorder="1" applyAlignment="1">
      <alignment horizontal="center" vertical="center" wrapText="1"/>
    </xf>
    <xf numFmtId="1" fontId="7" fillId="4" borderId="5" xfId="1" applyNumberFormat="1" applyFont="1" applyFill="1" applyBorder="1" applyAlignment="1">
      <alignment horizontal="center" vertical="center" wrapText="1"/>
    </xf>
    <xf numFmtId="1" fontId="7" fillId="4" borderId="3"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7" fillId="4" borderId="7" xfId="1" applyNumberFormat="1" applyFont="1" applyFill="1" applyBorder="1" applyAlignment="1">
      <alignment horizontal="center" vertical="center" wrapText="1"/>
    </xf>
    <xf numFmtId="1" fontId="7" fillId="4" borderId="4" xfId="1" applyNumberFormat="1" applyFont="1" applyFill="1" applyBorder="1" applyAlignment="1">
      <alignment horizontal="center" vertical="center" wrapText="1"/>
    </xf>
    <xf numFmtId="1" fontId="7" fillId="4" borderId="11" xfId="1" applyNumberFormat="1" applyFont="1" applyFill="1" applyBorder="1" applyAlignment="1">
      <alignment horizontal="center" vertical="center" wrapText="1"/>
    </xf>
    <xf numFmtId="1" fontId="7" fillId="4" borderId="14" xfId="1" applyNumberFormat="1" applyFont="1" applyFill="1" applyBorder="1" applyAlignment="1">
      <alignment horizontal="center" vertical="center" wrapText="1"/>
    </xf>
    <xf numFmtId="1" fontId="7" fillId="4" borderId="9" xfId="1" applyNumberFormat="1" applyFont="1" applyFill="1" applyBorder="1" applyAlignment="1">
      <alignment horizontal="center" vertical="center" wrapText="1"/>
    </xf>
    <xf numFmtId="1" fontId="7" fillId="4" borderId="15" xfId="1" applyNumberFormat="1" applyFont="1" applyFill="1" applyBorder="1" applyAlignment="1">
      <alignment horizontal="center" vertical="center" wrapText="1"/>
    </xf>
    <xf numFmtId="0" fontId="5" fillId="4" borderId="2" xfId="0" applyFont="1" applyFill="1" applyBorder="1" applyAlignment="1">
      <alignment horizontal="left" vertical="top" wrapText="1"/>
    </xf>
    <xf numFmtId="0" fontId="5" fillId="4" borderId="3" xfId="0" applyFont="1" applyFill="1" applyBorder="1" applyAlignment="1">
      <alignment horizontal="left" vertical="top" wrapText="1"/>
    </xf>
    <xf numFmtId="0" fontId="5" fillId="4" borderId="5"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5" fillId="4" borderId="27" xfId="1" applyFont="1" applyFill="1" applyBorder="1" applyAlignment="1" applyProtection="1">
      <alignment horizontal="center" vertical="center" wrapText="1"/>
      <protection hidden="1"/>
    </xf>
    <xf numFmtId="0" fontId="5" fillId="4" borderId="1" xfId="1" applyFont="1" applyFill="1" applyBorder="1" applyAlignment="1" applyProtection="1">
      <alignment horizontal="center" vertical="center" wrapText="1"/>
      <protection hidden="1"/>
    </xf>
    <xf numFmtId="9" fontId="5" fillId="4" borderId="25" xfId="1" applyNumberFormat="1" applyFont="1" applyFill="1" applyBorder="1" applyAlignment="1" applyProtection="1">
      <alignment horizontal="center" vertical="center" wrapText="1"/>
      <protection hidden="1"/>
    </xf>
    <xf numFmtId="9" fontId="5" fillId="4" borderId="5" xfId="1" applyNumberFormat="1" applyFont="1" applyFill="1" applyBorder="1" applyAlignment="1" applyProtection="1">
      <alignment horizontal="center" vertical="center" wrapText="1"/>
      <protection hidden="1"/>
    </xf>
    <xf numFmtId="9" fontId="3" fillId="4" borderId="1" xfId="1" applyNumberFormat="1" applyFont="1" applyFill="1" applyBorder="1" applyAlignment="1" applyProtection="1">
      <alignment horizontal="center" vertical="center" wrapText="1"/>
      <protection hidden="1"/>
    </xf>
    <xf numFmtId="0" fontId="5" fillId="2" borderId="23" xfId="0" applyFont="1" applyFill="1" applyBorder="1" applyAlignment="1">
      <alignment horizontal="center" vertical="top"/>
    </xf>
    <xf numFmtId="0" fontId="5" fillId="2" borderId="1" xfId="0" applyFont="1" applyFill="1" applyBorder="1" applyAlignment="1">
      <alignment horizontal="center" vertical="top"/>
    </xf>
    <xf numFmtId="1" fontId="7" fillId="4" borderId="12" xfId="1" applyNumberFormat="1" applyFont="1" applyFill="1" applyBorder="1" applyAlignment="1">
      <alignment horizontal="center" vertical="center" wrapText="1"/>
    </xf>
    <xf numFmtId="1" fontId="7" fillId="4" borderId="0" xfId="1" applyNumberFormat="1" applyFont="1" applyFill="1" applyAlignment="1">
      <alignment horizontal="center" vertical="center" wrapText="1"/>
    </xf>
    <xf numFmtId="1" fontId="7" fillId="4" borderId="13" xfId="1" applyNumberFormat="1" applyFont="1" applyFill="1" applyBorder="1" applyAlignment="1">
      <alignment horizontal="center" vertical="center" wrapText="1"/>
    </xf>
    <xf numFmtId="9" fontId="5" fillId="4" borderId="1" xfId="1" applyNumberFormat="1" applyFont="1" applyFill="1" applyBorder="1" applyAlignment="1" applyProtection="1">
      <alignment horizontal="center" vertical="center" wrapText="1"/>
      <protection hidden="1"/>
    </xf>
    <xf numFmtId="1" fontId="7" fillId="4" borderId="2" xfId="1" applyNumberFormat="1" applyFont="1" applyFill="1" applyBorder="1" applyAlignment="1">
      <alignment horizontal="center" vertical="top" wrapText="1"/>
    </xf>
    <xf numFmtId="1" fontId="7"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3" fillId="4" borderId="2" xfId="1" applyNumberFormat="1" applyFont="1" applyFill="1" applyBorder="1" applyAlignment="1">
      <alignment horizontal="center" vertical="center" wrapText="1"/>
    </xf>
    <xf numFmtId="1" fontId="3" fillId="4" borderId="3" xfId="1" applyNumberFormat="1" applyFont="1" applyFill="1" applyBorder="1" applyAlignment="1">
      <alignment horizontal="center" vertical="center" wrapText="1"/>
    </xf>
    <xf numFmtId="1" fontId="3" fillId="4" borderId="5" xfId="1" applyNumberFormat="1" applyFont="1" applyFill="1" applyBorder="1" applyAlignment="1">
      <alignment horizontal="center" vertical="center" wrapText="1"/>
    </xf>
    <xf numFmtId="1" fontId="3" fillId="0" borderId="1" xfId="1" applyNumberFormat="1" applyFont="1" applyBorder="1" applyAlignment="1">
      <alignment horizontal="center" vertical="top" wrapText="1"/>
    </xf>
    <xf numFmtId="1" fontId="6" fillId="0" borderId="1" xfId="1" applyNumberFormat="1" applyFont="1" applyBorder="1" applyAlignment="1">
      <alignment horizontal="center" vertical="top" wrapText="1"/>
    </xf>
    <xf numFmtId="1" fontId="5" fillId="4" borderId="1" xfId="1" applyNumberFormat="1" applyFont="1" applyFill="1" applyBorder="1" applyAlignment="1" applyProtection="1">
      <alignment horizontal="center" vertical="center" wrapText="1"/>
      <protection hidden="1"/>
    </xf>
    <xf numFmtId="9" fontId="5" fillId="4" borderId="23" xfId="1" applyNumberFormat="1" applyFont="1" applyFill="1" applyBorder="1" applyAlignment="1" applyProtection="1">
      <alignment horizontal="center" vertical="center" wrapText="1"/>
      <protection hidden="1"/>
    </xf>
    <xf numFmtId="9" fontId="5" fillId="4" borderId="26" xfId="1" applyNumberFormat="1" applyFont="1" applyFill="1" applyBorder="1" applyAlignment="1" applyProtection="1">
      <alignment horizontal="center" vertical="center" wrapText="1"/>
      <protection hidden="1"/>
    </xf>
    <xf numFmtId="9" fontId="5" fillId="4" borderId="27" xfId="1" applyNumberFormat="1" applyFont="1" applyFill="1" applyBorder="1" applyAlignment="1" applyProtection="1">
      <alignment horizontal="center" vertical="center" wrapText="1"/>
      <protection hidden="1"/>
    </xf>
    <xf numFmtId="9" fontId="5" fillId="4" borderId="24" xfId="1" applyNumberFormat="1" applyFont="1" applyFill="1" applyBorder="1" applyAlignment="1" applyProtection="1">
      <alignment horizontal="center" vertical="center" wrapText="1"/>
      <protection hidden="1"/>
    </xf>
    <xf numFmtId="9" fontId="5" fillId="4" borderId="28" xfId="1" applyNumberFormat="1" applyFont="1" applyFill="1" applyBorder="1" applyAlignment="1" applyProtection="1">
      <alignment horizontal="center" vertical="center" wrapText="1"/>
      <protection hidden="1"/>
    </xf>
    <xf numFmtId="0" fontId="3" fillId="0" borderId="2" xfId="0" applyFont="1" applyBorder="1" applyAlignment="1">
      <alignment horizontal="center" vertical="top" wrapText="1"/>
    </xf>
    <xf numFmtId="0" fontId="3" fillId="0" borderId="5" xfId="0" applyFont="1" applyBorder="1" applyAlignment="1">
      <alignment horizontal="center" vertical="top"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5" xfId="0" applyFont="1" applyBorder="1" applyAlignment="1">
      <alignment horizontal="left" vertical="center"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5" fillId="4" borderId="1" xfId="0" applyFont="1" applyFill="1" applyBorder="1" applyAlignment="1">
      <alignment horizontal="left" vertical="top"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9" fontId="3" fillId="4" borderId="1" xfId="1" applyNumberFormat="1" applyFont="1" applyFill="1" applyBorder="1" applyAlignment="1" applyProtection="1">
      <alignment horizontal="left" vertical="top" wrapText="1"/>
      <protection hidden="1"/>
    </xf>
    <xf numFmtId="0" fontId="3" fillId="2" borderId="1" xfId="0" applyFont="1" applyFill="1" applyBorder="1" applyAlignment="1">
      <alignment horizontal="center" vertical="top"/>
    </xf>
    <xf numFmtId="0" fontId="5" fillId="4"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2" borderId="20" xfId="0" applyFont="1" applyFill="1" applyBorder="1" applyAlignment="1">
      <alignment horizontal="center" vertical="top"/>
    </xf>
    <xf numFmtId="0" fontId="3" fillId="2" borderId="21" xfId="0" applyFont="1" applyFill="1" applyBorder="1" applyAlignment="1">
      <alignment horizontal="center" vertical="top"/>
    </xf>
    <xf numFmtId="0" fontId="3" fillId="2" borderId="22" xfId="0" applyFont="1" applyFill="1" applyBorder="1" applyAlignment="1">
      <alignment horizontal="center" vertical="top"/>
    </xf>
    <xf numFmtId="9" fontId="3" fillId="4" borderId="23" xfId="1" applyNumberFormat="1" applyFont="1" applyFill="1" applyBorder="1" applyAlignment="1" applyProtection="1">
      <alignment horizontal="left" vertical="top" wrapText="1"/>
      <protection hidden="1"/>
    </xf>
    <xf numFmtId="0" fontId="3" fillId="2" borderId="2" xfId="0" applyFont="1" applyFill="1" applyBorder="1" applyAlignment="1">
      <alignment horizontal="center" vertical="top"/>
    </xf>
    <xf numFmtId="0" fontId="3" fillId="2" borderId="3" xfId="0" applyFont="1" applyFill="1" applyBorder="1" applyAlignment="1">
      <alignment horizontal="center" vertical="top"/>
    </xf>
    <xf numFmtId="0" fontId="3" fillId="2" borderId="5" xfId="0" applyFont="1" applyFill="1" applyBorder="1" applyAlignment="1">
      <alignment horizontal="center" vertical="top"/>
    </xf>
    <xf numFmtId="0" fontId="5" fillId="4" borderId="1" xfId="0" applyFont="1" applyFill="1" applyBorder="1" applyAlignment="1">
      <alignment horizontal="left" vertical="top"/>
    </xf>
    <xf numFmtId="0" fontId="3" fillId="0" borderId="1" xfId="0" applyFont="1" applyBorder="1" applyAlignment="1">
      <alignment horizontal="center" vertical="top" wrapText="1"/>
    </xf>
    <xf numFmtId="2" fontId="5" fillId="4" borderId="2" xfId="0" applyNumberFormat="1" applyFont="1" applyFill="1" applyBorder="1" applyAlignment="1">
      <alignment horizontal="left" vertical="top" wrapText="1"/>
    </xf>
    <xf numFmtId="2" fontId="5" fillId="4" borderId="5"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5" fillId="4" borderId="1" xfId="0" applyFont="1" applyFill="1" applyBorder="1" applyAlignment="1">
      <alignment horizontal="center" vertical="top" wrapText="1"/>
    </xf>
    <xf numFmtId="0" fontId="5" fillId="0" borderId="7" xfId="0" applyFont="1" applyBorder="1" applyAlignment="1">
      <alignment horizontal="left" vertical="top" wrapText="1"/>
    </xf>
    <xf numFmtId="0" fontId="5" fillId="0" borderId="4" xfId="0" applyFont="1" applyBorder="1" applyAlignment="1">
      <alignment horizontal="left" vertical="top" wrapText="1"/>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5" fillId="0" borderId="0" xfId="0" applyFont="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9" xfId="0" applyFont="1" applyBorder="1" applyAlignment="1">
      <alignment horizontal="left" vertical="top" wrapText="1"/>
    </xf>
    <xf numFmtId="0" fontId="5" fillId="0" borderId="15" xfId="0" applyFont="1" applyBorder="1" applyAlignment="1">
      <alignment horizontal="left" vertical="top" wrapText="1"/>
    </xf>
    <xf numFmtId="0" fontId="5" fillId="0" borderId="6" xfId="0" applyFont="1" applyBorder="1" applyAlignment="1">
      <alignment horizontal="left" vertical="top" wrapText="1"/>
    </xf>
    <xf numFmtId="0" fontId="3" fillId="2" borderId="7"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2" borderId="11" xfId="0" applyFont="1" applyFill="1" applyBorder="1" applyAlignment="1">
      <alignment horizontal="center" vertical="top" wrapText="1"/>
    </xf>
    <xf numFmtId="2" fontId="5" fillId="4" borderId="1" xfId="0" applyNumberFormat="1" applyFont="1" applyFill="1" applyBorder="1" applyAlignment="1">
      <alignment horizontal="left" vertical="top" wrapText="1"/>
    </xf>
    <xf numFmtId="0" fontId="5" fillId="0" borderId="8" xfId="0" applyFont="1" applyBorder="1" applyAlignment="1">
      <alignment vertical="top" wrapText="1"/>
    </xf>
    <xf numFmtId="0" fontId="5" fillId="4" borderId="8" xfId="0" applyFont="1" applyFill="1" applyBorder="1" applyAlignment="1">
      <alignment horizontal="left" vertical="top" wrapText="1"/>
    </xf>
    <xf numFmtId="0" fontId="5" fillId="0" borderId="1" xfId="0" applyFont="1" applyBorder="1" applyAlignment="1">
      <alignment vertical="top" wrapText="1"/>
    </xf>
    <xf numFmtId="0" fontId="5" fillId="4" borderId="1" xfId="0" applyFont="1" applyFill="1" applyBorder="1" applyAlignment="1">
      <alignmen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2" xfId="0" applyFont="1" applyFill="1" applyBorder="1" applyAlignment="1">
      <alignment horizontal="left" vertical="top"/>
    </xf>
    <xf numFmtId="0" fontId="5" fillId="4" borderId="5" xfId="0" applyFont="1" applyFill="1" applyBorder="1" applyAlignment="1">
      <alignment horizontal="left" vertical="top"/>
    </xf>
    <xf numFmtId="9" fontId="5" fillId="4" borderId="2"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wrapText="1"/>
    </xf>
    <xf numFmtId="0" fontId="3" fillId="2" borderId="8" xfId="0" applyFont="1" applyFill="1" applyBorder="1" applyAlignment="1">
      <alignment horizontal="center" vertical="top"/>
    </xf>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3" fillId="2" borderId="5" xfId="0" applyFont="1" applyFill="1" applyBorder="1" applyAlignment="1">
      <alignment horizontal="center" vertical="top" wrapText="1"/>
    </xf>
    <xf numFmtId="14" fontId="5" fillId="4" borderId="1" xfId="0" applyNumberFormat="1" applyFont="1" applyFill="1" applyBorder="1" applyAlignment="1">
      <alignment horizontal="left" vertical="top" wrapText="1"/>
    </xf>
    <xf numFmtId="0" fontId="5" fillId="4" borderId="7" xfId="0" applyFont="1" applyFill="1" applyBorder="1" applyAlignment="1">
      <alignment horizontal="left" vertical="top" wrapText="1"/>
    </xf>
    <xf numFmtId="0" fontId="5" fillId="4" borderId="11" xfId="0" applyFont="1" applyFill="1" applyBorder="1" applyAlignment="1">
      <alignment horizontal="left" vertical="top" wrapText="1"/>
    </xf>
    <xf numFmtId="0" fontId="5" fillId="4" borderId="4" xfId="0" applyFont="1" applyFill="1" applyBorder="1" applyAlignment="1">
      <alignment horizontal="left" vertical="top" wrapText="1"/>
    </xf>
    <xf numFmtId="14" fontId="5" fillId="4" borderId="7" xfId="0" applyNumberFormat="1" applyFont="1" applyFill="1" applyBorder="1" applyAlignment="1">
      <alignment horizontal="left" vertical="top" wrapText="1"/>
    </xf>
    <xf numFmtId="9" fontId="5" fillId="4" borderId="6" xfId="1" applyNumberFormat="1" applyFont="1" applyFill="1" applyBorder="1" applyAlignment="1" applyProtection="1">
      <alignment horizontal="center" vertical="center" wrapText="1"/>
      <protection hidden="1"/>
    </xf>
    <xf numFmtId="0" fontId="3" fillId="0" borderId="3" xfId="0" applyFont="1" applyBorder="1" applyAlignment="1">
      <alignment horizontal="center" vertical="top" wrapText="1"/>
    </xf>
    <xf numFmtId="17" fontId="5" fillId="4" borderId="2"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2" xfId="0" applyFont="1" applyFill="1" applyBorder="1" applyAlignment="1">
      <alignment horizontal="left" vertical="top"/>
    </xf>
    <xf numFmtId="0" fontId="5" fillId="3" borderId="5" xfId="0" applyFont="1" applyFill="1" applyBorder="1" applyAlignment="1">
      <alignment horizontal="left" vertical="top"/>
    </xf>
    <xf numFmtId="0" fontId="5" fillId="4" borderId="6" xfId="1" applyFont="1" applyFill="1" applyBorder="1" applyAlignment="1" applyProtection="1">
      <alignment horizontal="center" vertical="center" wrapText="1"/>
      <protection hidden="1"/>
    </xf>
    <xf numFmtId="0" fontId="9" fillId="0" borderId="14" xfId="0" applyFont="1" applyBorder="1" applyAlignment="1">
      <alignment horizontal="center" vertical="center" wrapText="1"/>
    </xf>
    <xf numFmtId="0" fontId="9" fillId="0" borderId="9" xfId="0" applyFont="1" applyBorder="1" applyAlignment="1">
      <alignment horizontal="center" vertical="center" wrapText="1"/>
    </xf>
    <xf numFmtId="9" fontId="3" fillId="4" borderId="14" xfId="1" applyNumberFormat="1" applyFont="1" applyFill="1" applyBorder="1" applyAlignment="1" applyProtection="1">
      <alignment horizontal="center" vertical="center" wrapText="1"/>
      <protection hidden="1"/>
    </xf>
    <xf numFmtId="9" fontId="3" fillId="4" borderId="15" xfId="1" applyNumberFormat="1" applyFont="1" applyFill="1" applyBorder="1" applyAlignment="1" applyProtection="1">
      <alignment horizontal="center" vertical="center" wrapText="1"/>
      <protection hidden="1"/>
    </xf>
    <xf numFmtId="0" fontId="16" fillId="4" borderId="2" xfId="2" applyFont="1" applyFill="1" applyBorder="1" applyAlignment="1">
      <alignment horizontal="left" vertical="top" wrapText="1"/>
    </xf>
    <xf numFmtId="0" fontId="17" fillId="4" borderId="3" xfId="0" applyFont="1" applyFill="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1" fillId="5" borderId="1" xfId="3" applyFill="1" applyBorder="1" applyAlignment="1">
      <alignment horizontal="center" wrapText="1"/>
    </xf>
    <xf numFmtId="0" fontId="19" fillId="0" borderId="1" xfId="3" applyFont="1" applyBorder="1" applyAlignment="1">
      <alignment horizontal="center"/>
    </xf>
  </cellXfs>
  <cellStyles count="13">
    <cellStyle name="Comma 2" xfId="9" xr:uid="{00000000-0005-0000-0000-000000000000}"/>
    <cellStyle name="Comma 3" xfId="12" xr:uid="{00000000-0005-0000-0000-000001000000}"/>
    <cellStyle name="Excel Built-in Normal" xfId="5" xr:uid="{00000000-0005-0000-0000-000002000000}"/>
    <cellStyle name="Excel Built-in Normal 2" xfId="7" xr:uid="{00000000-0005-0000-0000-000003000000}"/>
    <cellStyle name="Hyperlink" xfId="2" builtinId="8"/>
    <cellStyle name="Normal" xfId="0" builtinId="0"/>
    <cellStyle name="Normal 2" xfId="6" xr:uid="{00000000-0005-0000-0000-000006000000}"/>
    <cellStyle name="Normal 3" xfId="1" xr:uid="{00000000-0005-0000-0000-000007000000}"/>
    <cellStyle name="Normal 3 2" xfId="4" xr:uid="{00000000-0005-0000-0000-000008000000}"/>
    <cellStyle name="Normal 3 3" xfId="10" xr:uid="{00000000-0005-0000-0000-000009000000}"/>
    <cellStyle name="Normal 4" xfId="8" xr:uid="{00000000-0005-0000-0000-00000A000000}"/>
    <cellStyle name="Normal 5" xfId="3" xr:uid="{00000000-0005-0000-0000-00000B000000}"/>
    <cellStyle name="Percent 2" xfId="11" xr:uid="{00000000-0005-0000-0000-00000C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12</xdr:col>
      <xdr:colOff>435428</xdr:colOff>
      <xdr:row>75</xdr:row>
      <xdr:rowOff>13607</xdr:rowOff>
    </xdr:from>
    <xdr:to>
      <xdr:col>25</xdr:col>
      <xdr:colOff>170529</xdr:colOff>
      <xdr:row>83</xdr:row>
      <xdr:rowOff>207170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314714" y="32453036"/>
          <a:ext cx="5858314" cy="2860562"/>
        </a:xfrm>
        <a:prstGeom prst="rect">
          <a:avLst/>
        </a:prstGeom>
        <a:ln>
          <a:solidFill>
            <a:sysClr val="windowText" lastClr="000000"/>
          </a:solidFill>
        </a:ln>
      </xdr:spPr>
    </xdr:pic>
    <xdr:clientData/>
  </xdr:twoCellAnchor>
  <xdr:twoCellAnchor editAs="oneCell">
    <xdr:from>
      <xdr:col>9</xdr:col>
      <xdr:colOff>1646464</xdr:colOff>
      <xdr:row>142</xdr:row>
      <xdr:rowOff>503463</xdr:rowOff>
    </xdr:from>
    <xdr:to>
      <xdr:col>17</xdr:col>
      <xdr:colOff>547831</xdr:colOff>
      <xdr:row>157</xdr:row>
      <xdr:rowOff>253822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2042321" y="45066856"/>
          <a:ext cx="5901842" cy="2880001"/>
        </a:xfrm>
        <a:prstGeom prst="rect">
          <a:avLst/>
        </a:prstGeom>
        <a:ln>
          <a:solidFill>
            <a:sysClr val="windowText" lastClr="000000"/>
          </a:solidFill>
        </a:ln>
      </xdr:spPr>
    </xdr:pic>
    <xdr:clientData/>
  </xdr:twoCellAnchor>
  <xdr:twoCellAnchor>
    <xdr:from>
      <xdr:col>2</xdr:col>
      <xdr:colOff>437030</xdr:colOff>
      <xdr:row>636</xdr:row>
      <xdr:rowOff>213845</xdr:rowOff>
    </xdr:from>
    <xdr:to>
      <xdr:col>7</xdr:col>
      <xdr:colOff>560575</xdr:colOff>
      <xdr:row>648</xdr:row>
      <xdr:rowOff>1022</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599765" y="128846169"/>
          <a:ext cx="5121369" cy="2880000"/>
        </a:xfrm>
        <a:prstGeom prst="rect">
          <a:avLst/>
        </a:prstGeom>
        <a:ln>
          <a:solidFill>
            <a:schemeClr val="tx1"/>
          </a:solidFill>
        </a:ln>
      </xdr:spPr>
    </xdr:pic>
    <xdr:clientData/>
  </xdr:twoCellAnchor>
  <xdr:twoCellAnchor>
    <xdr:from>
      <xdr:col>0</xdr:col>
      <xdr:colOff>977538</xdr:colOff>
      <xdr:row>649</xdr:row>
      <xdr:rowOff>224</xdr:rowOff>
    </xdr:from>
    <xdr:to>
      <xdr:col>8</xdr:col>
      <xdr:colOff>339153</xdr:colOff>
      <xdr:row>667</xdr:row>
      <xdr:rowOff>29882</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977538" y="191118789"/>
          <a:ext cx="8362180" cy="4870599"/>
          <a:chOff x="576814" y="4416724"/>
          <a:chExt cx="5400000" cy="3946154"/>
        </a:xfrm>
      </xdr:grpSpPr>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76814" y="4416724"/>
            <a:ext cx="5400000" cy="3946154"/>
          </a:xfrm>
          <a:prstGeom prst="rect">
            <a:avLst/>
          </a:prstGeom>
          <a:ln>
            <a:solidFill>
              <a:schemeClr val="tx1"/>
            </a:solidFill>
          </a:ln>
        </xdr:spPr>
      </xdr:pic>
      <xdr:sp macro="" textlink="">
        <xdr:nvSpPr>
          <xdr:cNvPr id="22" name="Freeform 21">
            <a:extLst>
              <a:ext uri="{FF2B5EF4-FFF2-40B4-BE49-F238E27FC236}">
                <a16:creationId xmlns:a16="http://schemas.microsoft.com/office/drawing/2014/main" id="{00000000-0008-0000-0000-000016000000}"/>
              </a:ext>
            </a:extLst>
          </xdr:cNvPr>
          <xdr:cNvSpPr/>
        </xdr:nvSpPr>
        <xdr:spPr>
          <a:xfrm>
            <a:off x="1437885" y="5198869"/>
            <a:ext cx="3705628" cy="2070318"/>
          </a:xfrm>
          <a:custGeom>
            <a:avLst/>
            <a:gdLst>
              <a:gd name="connsiteX0" fmla="*/ 187715 w 3705628"/>
              <a:gd name="connsiteY0" fmla="*/ 20831 h 2070318"/>
              <a:gd name="connsiteX1" fmla="*/ 9915 w 3705628"/>
              <a:gd name="connsiteY1" fmla="*/ 693931 h 2070318"/>
              <a:gd name="connsiteX2" fmla="*/ 73415 w 3705628"/>
              <a:gd name="connsiteY2" fmla="*/ 966981 h 2070318"/>
              <a:gd name="connsiteX3" fmla="*/ 492515 w 3705628"/>
              <a:gd name="connsiteY3" fmla="*/ 1163831 h 2070318"/>
              <a:gd name="connsiteX4" fmla="*/ 1400565 w 3705628"/>
              <a:gd name="connsiteY4" fmla="*/ 1817881 h 2070318"/>
              <a:gd name="connsiteX5" fmla="*/ 2492765 w 3705628"/>
              <a:gd name="connsiteY5" fmla="*/ 2052831 h 2070318"/>
              <a:gd name="connsiteX6" fmla="*/ 3470665 w 3705628"/>
              <a:gd name="connsiteY6" fmla="*/ 1957581 h 2070318"/>
              <a:gd name="connsiteX7" fmla="*/ 3559565 w 3705628"/>
              <a:gd name="connsiteY7" fmla="*/ 1201931 h 2070318"/>
              <a:gd name="connsiteX8" fmla="*/ 3705615 w 3705628"/>
              <a:gd name="connsiteY8" fmla="*/ 668531 h 2070318"/>
              <a:gd name="connsiteX9" fmla="*/ 3565915 w 3705628"/>
              <a:gd name="connsiteY9" fmla="*/ 389131 h 2070318"/>
              <a:gd name="connsiteX10" fmla="*/ 3229365 w 3705628"/>
              <a:gd name="connsiteY10" fmla="*/ 217681 h 2070318"/>
              <a:gd name="connsiteX11" fmla="*/ 1946665 w 3705628"/>
              <a:gd name="connsiteY11" fmla="*/ 211331 h 2070318"/>
              <a:gd name="connsiteX12" fmla="*/ 1057665 w 3705628"/>
              <a:gd name="connsiteY12" fmla="*/ 173231 h 2070318"/>
              <a:gd name="connsiteX13" fmla="*/ 187715 w 3705628"/>
              <a:gd name="connsiteY13" fmla="*/ 20831 h 20703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3705628" h="2070318">
                <a:moveTo>
                  <a:pt x="187715" y="20831"/>
                </a:moveTo>
                <a:cubicBezTo>
                  <a:pt x="13090" y="107614"/>
                  <a:pt x="28965" y="536239"/>
                  <a:pt x="9915" y="693931"/>
                </a:cubicBezTo>
                <a:cubicBezTo>
                  <a:pt x="-9135" y="851623"/>
                  <a:pt x="-7018" y="888664"/>
                  <a:pt x="73415" y="966981"/>
                </a:cubicBezTo>
                <a:cubicBezTo>
                  <a:pt x="153848" y="1045298"/>
                  <a:pt x="271323" y="1022014"/>
                  <a:pt x="492515" y="1163831"/>
                </a:cubicBezTo>
                <a:cubicBezTo>
                  <a:pt x="713707" y="1305648"/>
                  <a:pt x="1067190" y="1669714"/>
                  <a:pt x="1400565" y="1817881"/>
                </a:cubicBezTo>
                <a:cubicBezTo>
                  <a:pt x="1733940" y="1966048"/>
                  <a:pt x="2147748" y="2029548"/>
                  <a:pt x="2492765" y="2052831"/>
                </a:cubicBezTo>
                <a:cubicBezTo>
                  <a:pt x="2837782" y="2076114"/>
                  <a:pt x="3292865" y="2099398"/>
                  <a:pt x="3470665" y="1957581"/>
                </a:cubicBezTo>
                <a:cubicBezTo>
                  <a:pt x="3648465" y="1815764"/>
                  <a:pt x="3520407" y="1416773"/>
                  <a:pt x="3559565" y="1201931"/>
                </a:cubicBezTo>
                <a:cubicBezTo>
                  <a:pt x="3598723" y="987089"/>
                  <a:pt x="3704557" y="803998"/>
                  <a:pt x="3705615" y="668531"/>
                </a:cubicBezTo>
                <a:cubicBezTo>
                  <a:pt x="3706673" y="533064"/>
                  <a:pt x="3645290" y="464273"/>
                  <a:pt x="3565915" y="389131"/>
                </a:cubicBezTo>
                <a:cubicBezTo>
                  <a:pt x="3486540" y="313989"/>
                  <a:pt x="3499240" y="247314"/>
                  <a:pt x="3229365" y="217681"/>
                </a:cubicBezTo>
                <a:cubicBezTo>
                  <a:pt x="2959490" y="188048"/>
                  <a:pt x="2308615" y="218739"/>
                  <a:pt x="1946665" y="211331"/>
                </a:cubicBezTo>
                <a:cubicBezTo>
                  <a:pt x="1584715" y="203923"/>
                  <a:pt x="1351882" y="201806"/>
                  <a:pt x="1057665" y="173231"/>
                </a:cubicBezTo>
                <a:cubicBezTo>
                  <a:pt x="763448" y="144656"/>
                  <a:pt x="362340" y="-65952"/>
                  <a:pt x="187715" y="20831"/>
                </a:cubicBez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oneCellAnchor>
    <xdr:from>
      <xdr:col>12</xdr:col>
      <xdr:colOff>97971</xdr:colOff>
      <xdr:row>85</xdr:row>
      <xdr:rowOff>296636</xdr:rowOff>
    </xdr:from>
    <xdr:ext cx="5858314" cy="2860562"/>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815457" y="36382779"/>
          <a:ext cx="5858314" cy="2860562"/>
        </a:xfrm>
        <a:prstGeom prst="rect">
          <a:avLst/>
        </a:prstGeom>
        <a:ln>
          <a:solidFill>
            <a:sysClr val="windowText" lastClr="000000"/>
          </a:solidFill>
        </a:ln>
      </xdr:spPr>
    </xdr:pic>
    <xdr:clientData/>
  </xdr:oneCellAnchor>
  <xdr:twoCellAnchor editAs="oneCell">
    <xdr:from>
      <xdr:col>9</xdr:col>
      <xdr:colOff>444954</xdr:colOff>
      <xdr:row>160</xdr:row>
      <xdr:rowOff>255814</xdr:rowOff>
    </xdr:from>
    <xdr:to>
      <xdr:col>12</xdr:col>
      <xdr:colOff>110568</xdr:colOff>
      <xdr:row>163</xdr:row>
      <xdr:rowOff>768280</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836729" y="48280864"/>
          <a:ext cx="3590475" cy="1283991"/>
        </a:xfrm>
        <a:prstGeom prst="rect">
          <a:avLst/>
        </a:prstGeom>
      </xdr:spPr>
    </xdr:pic>
    <xdr:clientData/>
  </xdr:twoCellAnchor>
  <xdr:twoCellAnchor editAs="oneCell">
    <xdr:from>
      <xdr:col>11</xdr:col>
      <xdr:colOff>174172</xdr:colOff>
      <xdr:row>123</xdr:row>
      <xdr:rowOff>0</xdr:rowOff>
    </xdr:from>
    <xdr:to>
      <xdr:col>17</xdr:col>
      <xdr:colOff>51258</xdr:colOff>
      <xdr:row>141</xdr:row>
      <xdr:rowOff>102935</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4271172" y="39210343"/>
          <a:ext cx="3600000" cy="6400000"/>
        </a:xfrm>
        <a:prstGeom prst="rect">
          <a:avLst/>
        </a:prstGeom>
        <a:ln>
          <a:solidFill>
            <a:sysClr val="windowText" lastClr="000000"/>
          </a:solidFill>
        </a:ln>
      </xdr:spPr>
    </xdr:pic>
    <xdr:clientData/>
  </xdr:twoCellAnchor>
  <xdr:twoCellAnchor editAs="oneCell">
    <xdr:from>
      <xdr:col>9</xdr:col>
      <xdr:colOff>1932214</xdr:colOff>
      <xdr:row>38</xdr:row>
      <xdr:rowOff>870858</xdr:rowOff>
    </xdr:from>
    <xdr:to>
      <xdr:col>17</xdr:col>
      <xdr:colOff>6829</xdr:colOff>
      <xdr:row>43</xdr:row>
      <xdr:rowOff>652066</xdr:rowOff>
    </xdr:to>
    <xdr:pic>
      <xdr:nvPicPr>
        <xdr:cNvPr id="52" name="Pictur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2328071" y="19866429"/>
          <a:ext cx="5055079" cy="2570672"/>
        </a:xfrm>
        <a:prstGeom prst="rect">
          <a:avLst/>
        </a:prstGeom>
      </xdr:spPr>
    </xdr:pic>
    <xdr:clientData/>
  </xdr:twoCellAnchor>
  <xdr:twoCellAnchor>
    <xdr:from>
      <xdr:col>0</xdr:col>
      <xdr:colOff>460374</xdr:colOff>
      <xdr:row>586</xdr:row>
      <xdr:rowOff>190499</xdr:rowOff>
    </xdr:from>
    <xdr:to>
      <xdr:col>8</xdr:col>
      <xdr:colOff>1079499</xdr:colOff>
      <xdr:row>631</xdr:row>
      <xdr:rowOff>206374</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460374" y="174365770"/>
          <a:ext cx="9619690" cy="12118228"/>
          <a:chOff x="460374" y="161122178"/>
          <a:chExt cx="9382125" cy="11649982"/>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8"/>
          <a:stretch>
            <a:fillRect/>
          </a:stretch>
        </xdr:blipFill>
        <xdr:spPr>
          <a:xfrm>
            <a:off x="1494133" y="167766862"/>
            <a:ext cx="7981350" cy="5005298"/>
          </a:xfrm>
          <a:prstGeom prst="rect">
            <a:avLst/>
          </a:prstGeom>
          <a:ln>
            <a:solidFill>
              <a:schemeClr val="tx1"/>
            </a:solidFill>
          </a:ln>
        </xdr:spPr>
      </xdr:pic>
      <xdr:grpSp>
        <xdr:nvGrpSpPr>
          <xdr:cNvPr id="6" name="Group 5">
            <a:extLst>
              <a:ext uri="{FF2B5EF4-FFF2-40B4-BE49-F238E27FC236}">
                <a16:creationId xmlns:a16="http://schemas.microsoft.com/office/drawing/2014/main" id="{00000000-0008-0000-0000-000006000000}"/>
              </a:ext>
            </a:extLst>
          </xdr:cNvPr>
          <xdr:cNvGrpSpPr/>
        </xdr:nvGrpSpPr>
        <xdr:grpSpPr>
          <a:xfrm>
            <a:off x="460374" y="161122178"/>
            <a:ext cx="9382125" cy="6375778"/>
            <a:chOff x="460374" y="161122178"/>
            <a:chExt cx="9382125" cy="6375778"/>
          </a:xfrm>
        </xdr:grpSpPr>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460374" y="161122178"/>
              <a:ext cx="9382125" cy="6375778"/>
            </a:xfrm>
            <a:prstGeom prst="rect">
              <a:avLst/>
            </a:prstGeom>
            <a:ln>
              <a:solidFill>
                <a:schemeClr val="tx1"/>
              </a:solidFill>
            </a:ln>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rot="1017424">
              <a:off x="7259786" y="161563202"/>
              <a:ext cx="1561787" cy="20004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1" name="Rectangle 10">
              <a:extLst>
                <a:ext uri="{FF2B5EF4-FFF2-40B4-BE49-F238E27FC236}">
                  <a16:creationId xmlns:a16="http://schemas.microsoft.com/office/drawing/2014/main" id="{00000000-0008-0000-0000-00000B000000}"/>
                </a:ext>
              </a:extLst>
            </xdr:cNvPr>
            <xdr:cNvSpPr/>
          </xdr:nvSpPr>
          <xdr:spPr>
            <a:xfrm rot="2146017">
              <a:off x="2479006" y="164624542"/>
              <a:ext cx="1787420" cy="128935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2" name="Rectangle 11">
              <a:extLst>
                <a:ext uri="{FF2B5EF4-FFF2-40B4-BE49-F238E27FC236}">
                  <a16:creationId xmlns:a16="http://schemas.microsoft.com/office/drawing/2014/main" id="{00000000-0008-0000-0000-00000C000000}"/>
                </a:ext>
              </a:extLst>
            </xdr:cNvPr>
            <xdr:cNvSpPr/>
          </xdr:nvSpPr>
          <xdr:spPr>
            <a:xfrm rot="21007293">
              <a:off x="4245640" y="165434282"/>
              <a:ext cx="1520289" cy="12611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3" name="TextBox 11">
              <a:extLst>
                <a:ext uri="{FF2B5EF4-FFF2-40B4-BE49-F238E27FC236}">
                  <a16:creationId xmlns:a16="http://schemas.microsoft.com/office/drawing/2014/main" id="{00000000-0008-0000-0000-00000D000000}"/>
                </a:ext>
              </a:extLst>
            </xdr:cNvPr>
            <xdr:cNvSpPr txBox="1"/>
          </xdr:nvSpPr>
          <xdr:spPr>
            <a:xfrm>
              <a:off x="2506889" y="163742479"/>
              <a:ext cx="1465232" cy="536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5</a:t>
              </a:r>
              <a:endParaRPr lang="en-IN" b="1">
                <a:solidFill>
                  <a:srgbClr val="FF0000"/>
                </a:solidFill>
              </a:endParaRPr>
            </a:p>
          </xdr:txBody>
        </xdr:sp>
        <xdr:sp macro="" textlink="">
          <xdr:nvSpPr>
            <xdr:cNvPr id="14" name="TextBox 12">
              <a:extLst>
                <a:ext uri="{FF2B5EF4-FFF2-40B4-BE49-F238E27FC236}">
                  <a16:creationId xmlns:a16="http://schemas.microsoft.com/office/drawing/2014/main" id="{00000000-0008-0000-0000-00000E000000}"/>
                </a:ext>
              </a:extLst>
            </xdr:cNvPr>
            <xdr:cNvSpPr txBox="1"/>
          </xdr:nvSpPr>
          <xdr:spPr>
            <a:xfrm rot="20988821">
              <a:off x="4570553" y="166630177"/>
              <a:ext cx="1465232" cy="536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4</a:t>
              </a:r>
              <a:endParaRPr lang="en-IN" b="1">
                <a:solidFill>
                  <a:srgbClr val="FF0000"/>
                </a:solidFill>
              </a:endParaRPr>
            </a:p>
          </xdr:txBody>
        </xdr:sp>
        <xdr:sp macro="" textlink="">
          <xdr:nvSpPr>
            <xdr:cNvPr id="15" name="TextBox 13">
              <a:extLst>
                <a:ext uri="{FF2B5EF4-FFF2-40B4-BE49-F238E27FC236}">
                  <a16:creationId xmlns:a16="http://schemas.microsoft.com/office/drawing/2014/main" id="{00000000-0008-0000-0000-00000F000000}"/>
                </a:ext>
              </a:extLst>
            </xdr:cNvPr>
            <xdr:cNvSpPr txBox="1"/>
          </xdr:nvSpPr>
          <xdr:spPr>
            <a:xfrm>
              <a:off x="5872643" y="162054072"/>
              <a:ext cx="1465232" cy="536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1</a:t>
              </a:r>
              <a:endParaRPr lang="en-IN" b="1">
                <a:solidFill>
                  <a:srgbClr val="FF0000"/>
                </a:solidFill>
              </a:endParaRPr>
            </a:p>
          </xdr:txBody>
        </xdr:sp>
        <xdr:sp macro="" textlink="">
          <xdr:nvSpPr>
            <xdr:cNvPr id="33" name="Rectangle 32">
              <a:extLst>
                <a:ext uri="{FF2B5EF4-FFF2-40B4-BE49-F238E27FC236}">
                  <a16:creationId xmlns:a16="http://schemas.microsoft.com/office/drawing/2014/main" id="{00000000-0008-0000-0000-000021000000}"/>
                </a:ext>
              </a:extLst>
            </xdr:cNvPr>
            <xdr:cNvSpPr/>
          </xdr:nvSpPr>
          <xdr:spPr>
            <a:xfrm rot="21007293">
              <a:off x="5862411" y="165205855"/>
              <a:ext cx="1520289" cy="12611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12">
              <a:extLst>
                <a:ext uri="{FF2B5EF4-FFF2-40B4-BE49-F238E27FC236}">
                  <a16:creationId xmlns:a16="http://schemas.microsoft.com/office/drawing/2014/main" id="{00000000-0008-0000-0000-000022000000}"/>
                </a:ext>
              </a:extLst>
            </xdr:cNvPr>
            <xdr:cNvSpPr txBox="1"/>
          </xdr:nvSpPr>
          <xdr:spPr>
            <a:xfrm rot="21049669">
              <a:off x="6418646" y="166374535"/>
              <a:ext cx="1465232" cy="536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3</a:t>
              </a:r>
              <a:endParaRPr lang="en-IN" b="1">
                <a:solidFill>
                  <a:srgbClr val="FF0000"/>
                </a:solidFill>
              </a:endParaRPr>
            </a:p>
          </xdr:txBody>
        </xdr:sp>
        <xdr:sp macro="" textlink="">
          <xdr:nvSpPr>
            <xdr:cNvPr id="58" name="Rectangle 57">
              <a:extLst>
                <a:ext uri="{FF2B5EF4-FFF2-40B4-BE49-F238E27FC236}">
                  <a16:creationId xmlns:a16="http://schemas.microsoft.com/office/drawing/2014/main" id="{00000000-0008-0000-0000-00000A000000}"/>
                </a:ext>
              </a:extLst>
            </xdr:cNvPr>
            <xdr:cNvSpPr/>
          </xdr:nvSpPr>
          <xdr:spPr>
            <a:xfrm rot="1017424">
              <a:off x="6678840" y="163462607"/>
              <a:ext cx="1561787" cy="2000487"/>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59" name="TextBox 13">
              <a:extLst>
                <a:ext uri="{FF2B5EF4-FFF2-40B4-BE49-F238E27FC236}">
                  <a16:creationId xmlns:a16="http://schemas.microsoft.com/office/drawing/2014/main" id="{00000000-0008-0000-0000-00000F000000}"/>
                </a:ext>
              </a:extLst>
            </xdr:cNvPr>
            <xdr:cNvSpPr txBox="1"/>
          </xdr:nvSpPr>
          <xdr:spPr>
            <a:xfrm>
              <a:off x="5631088" y="163789178"/>
              <a:ext cx="1465232" cy="53627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2</a:t>
              </a:r>
              <a:endParaRPr lang="en-IN" b="1">
                <a:solidFill>
                  <a:srgbClr val="FF0000"/>
                </a:solidFill>
              </a:endParaRPr>
            </a:p>
          </xdr:txBody>
        </xdr:sp>
      </xdr:grpSp>
    </xdr:grpSp>
    <xdr:clientData/>
  </xdr:twoCellAnchor>
  <xdr:twoCellAnchor>
    <xdr:from>
      <xdr:col>9</xdr:col>
      <xdr:colOff>986116</xdr:colOff>
      <xdr:row>541</xdr:row>
      <xdr:rowOff>125506</xdr:rowOff>
    </xdr:from>
    <xdr:to>
      <xdr:col>23</xdr:col>
      <xdr:colOff>421340</xdr:colOff>
      <xdr:row>565</xdr:row>
      <xdr:rowOff>44823</xdr:rowOff>
    </xdr:to>
    <xdr:grpSp>
      <xdr:nvGrpSpPr>
        <xdr:cNvPr id="5" name="Group 4">
          <a:extLst>
            <a:ext uri="{FF2B5EF4-FFF2-40B4-BE49-F238E27FC236}">
              <a16:creationId xmlns:a16="http://schemas.microsoft.com/office/drawing/2014/main" id="{B51CA1C7-C93E-B0FA-0A44-D0A00FD15842}"/>
            </a:ext>
          </a:extLst>
        </xdr:cNvPr>
        <xdr:cNvGrpSpPr/>
      </xdr:nvGrpSpPr>
      <xdr:grpSpPr>
        <a:xfrm>
          <a:off x="11663081" y="161588824"/>
          <a:ext cx="8480612" cy="6983505"/>
          <a:chOff x="791800" y="458368"/>
          <a:chExt cx="5385610" cy="4493893"/>
        </a:xfrm>
      </xdr:grpSpPr>
      <xdr:grpSp>
        <xdr:nvGrpSpPr>
          <xdr:cNvPr id="8" name="Group 7">
            <a:extLst>
              <a:ext uri="{FF2B5EF4-FFF2-40B4-BE49-F238E27FC236}">
                <a16:creationId xmlns:a16="http://schemas.microsoft.com/office/drawing/2014/main" id="{DDB4020A-F5FF-5D70-FF12-219FF81B8016}"/>
              </a:ext>
            </a:extLst>
          </xdr:cNvPr>
          <xdr:cNvGrpSpPr/>
        </xdr:nvGrpSpPr>
        <xdr:grpSpPr>
          <a:xfrm>
            <a:off x="791800" y="458368"/>
            <a:ext cx="5385610" cy="2520000"/>
            <a:chOff x="791800" y="458368"/>
            <a:chExt cx="5385610" cy="2520000"/>
          </a:xfrm>
        </xdr:grpSpPr>
        <xdr:pic>
          <xdr:nvPicPr>
            <xdr:cNvPr id="24" name="Picture 23">
              <a:extLst>
                <a:ext uri="{FF2B5EF4-FFF2-40B4-BE49-F238E27FC236}">
                  <a16:creationId xmlns:a16="http://schemas.microsoft.com/office/drawing/2014/main" id="{E646DC67-DFD4-9EC9-9798-46985B0C8EE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2834458" y="458368"/>
              <a:ext cx="3342952" cy="2520000"/>
            </a:xfrm>
            <a:prstGeom prst="rect">
              <a:avLst/>
            </a:prstGeom>
            <a:ln>
              <a:solidFill>
                <a:schemeClr val="tx1"/>
              </a:solidFill>
            </a:ln>
          </xdr:spPr>
        </xdr:pic>
        <xdr:pic>
          <xdr:nvPicPr>
            <xdr:cNvPr id="25" name="Picture 24">
              <a:extLst>
                <a:ext uri="{FF2B5EF4-FFF2-40B4-BE49-F238E27FC236}">
                  <a16:creationId xmlns:a16="http://schemas.microsoft.com/office/drawing/2014/main" id="{B86D924A-5C55-A135-51F2-1212C794A4F1}"/>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791800" y="458368"/>
              <a:ext cx="1895272" cy="2520000"/>
            </a:xfrm>
            <a:prstGeom prst="rect">
              <a:avLst/>
            </a:prstGeom>
            <a:ln>
              <a:solidFill>
                <a:schemeClr val="tx1"/>
              </a:solidFill>
            </a:ln>
          </xdr:spPr>
        </xdr:pic>
      </xdr:grpSp>
      <xdr:grpSp>
        <xdr:nvGrpSpPr>
          <xdr:cNvPr id="17" name="Group 16">
            <a:extLst>
              <a:ext uri="{FF2B5EF4-FFF2-40B4-BE49-F238E27FC236}">
                <a16:creationId xmlns:a16="http://schemas.microsoft.com/office/drawing/2014/main" id="{CD7372D6-E4A3-D0D7-4832-4730184AD01C}"/>
              </a:ext>
            </a:extLst>
          </xdr:cNvPr>
          <xdr:cNvGrpSpPr/>
        </xdr:nvGrpSpPr>
        <xdr:grpSpPr>
          <a:xfrm>
            <a:off x="1018668" y="3152261"/>
            <a:ext cx="4931875" cy="1800000"/>
            <a:chOff x="1056525" y="3152261"/>
            <a:chExt cx="4931875" cy="1800000"/>
          </a:xfrm>
        </xdr:grpSpPr>
        <xdr:pic>
          <xdr:nvPicPr>
            <xdr:cNvPr id="18" name="Picture 17">
              <a:extLst>
                <a:ext uri="{FF2B5EF4-FFF2-40B4-BE49-F238E27FC236}">
                  <a16:creationId xmlns:a16="http://schemas.microsoft.com/office/drawing/2014/main" id="{CFC86883-97D3-1B84-4113-46068205543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1056525" y="3152261"/>
              <a:ext cx="2396666" cy="1800000"/>
            </a:xfrm>
            <a:prstGeom prst="rect">
              <a:avLst/>
            </a:prstGeom>
            <a:ln>
              <a:solidFill>
                <a:schemeClr val="tx1"/>
              </a:solidFill>
            </a:ln>
          </xdr:spPr>
        </xdr:pic>
        <xdr:pic>
          <xdr:nvPicPr>
            <xdr:cNvPr id="23" name="Picture 22">
              <a:extLst>
                <a:ext uri="{FF2B5EF4-FFF2-40B4-BE49-F238E27FC236}">
                  <a16:creationId xmlns:a16="http://schemas.microsoft.com/office/drawing/2014/main" id="{D10CEBBF-DF03-2ABF-F47A-5F742FF68D22}"/>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600577" y="3152261"/>
              <a:ext cx="2387823" cy="1800000"/>
            </a:xfrm>
            <a:prstGeom prst="rect">
              <a:avLst/>
            </a:prstGeom>
            <a:ln>
              <a:solidFill>
                <a:schemeClr val="tx1"/>
              </a:solidFill>
            </a:ln>
          </xdr:spPr>
        </xdr:pic>
      </xdr:grpSp>
    </xdr:grpSp>
    <xdr:clientData/>
  </xdr:twoCellAnchor>
  <xdr:oneCellAnchor>
    <xdr:from>
      <xdr:col>12</xdr:col>
      <xdr:colOff>435428</xdr:colOff>
      <xdr:row>107</xdr:row>
      <xdr:rowOff>13607</xdr:rowOff>
    </xdr:from>
    <xdr:ext cx="6010395" cy="2838151"/>
    <xdr:pic>
      <xdr:nvPicPr>
        <xdr:cNvPr id="4" name="Picture 3">
          <a:extLst>
            <a:ext uri="{FF2B5EF4-FFF2-40B4-BE49-F238E27FC236}">
              <a16:creationId xmlns:a16="http://schemas.microsoft.com/office/drawing/2014/main" id="{2996A832-F2EC-4F88-9EC6-DF5F54E5E9C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137546" y="34438078"/>
          <a:ext cx="6010395" cy="2838151"/>
        </a:xfrm>
        <a:prstGeom prst="rect">
          <a:avLst/>
        </a:prstGeom>
        <a:ln>
          <a:solidFill>
            <a:sysClr val="windowText" lastClr="000000"/>
          </a:solidFill>
        </a:ln>
      </xdr:spPr>
    </xdr:pic>
    <xdr:clientData/>
  </xdr:oneCellAnchor>
  <xdr:oneCellAnchor>
    <xdr:from>
      <xdr:col>12</xdr:col>
      <xdr:colOff>435428</xdr:colOff>
      <xdr:row>123</xdr:row>
      <xdr:rowOff>13607</xdr:rowOff>
    </xdr:from>
    <xdr:ext cx="6010395" cy="2838151"/>
    <xdr:pic>
      <xdr:nvPicPr>
        <xdr:cNvPr id="26" name="Picture 25">
          <a:extLst>
            <a:ext uri="{FF2B5EF4-FFF2-40B4-BE49-F238E27FC236}">
              <a16:creationId xmlns:a16="http://schemas.microsoft.com/office/drawing/2014/main" id="{E4112D23-3416-49A0-A0BF-6CA439DBA6B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137546" y="37961207"/>
          <a:ext cx="6010395" cy="2838151"/>
        </a:xfrm>
        <a:prstGeom prst="rect">
          <a:avLst/>
        </a:prstGeom>
        <a:ln>
          <a:solidFill>
            <a:sysClr val="windowText" lastClr="000000"/>
          </a:solidFill>
        </a:ln>
      </xdr:spPr>
    </xdr:pic>
    <xdr:clientData/>
  </xdr:oneCellAnchor>
  <xdr:twoCellAnchor>
    <xdr:from>
      <xdr:col>0</xdr:col>
      <xdr:colOff>1219198</xdr:colOff>
      <xdr:row>545</xdr:row>
      <xdr:rowOff>80682</xdr:rowOff>
    </xdr:from>
    <xdr:to>
      <xdr:col>8</xdr:col>
      <xdr:colOff>179293</xdr:colOff>
      <xdr:row>579</xdr:row>
      <xdr:rowOff>134470</xdr:rowOff>
    </xdr:to>
    <xdr:grpSp>
      <xdr:nvGrpSpPr>
        <xdr:cNvPr id="28" name="Group 27">
          <a:extLst>
            <a:ext uri="{FF2B5EF4-FFF2-40B4-BE49-F238E27FC236}">
              <a16:creationId xmlns:a16="http://schemas.microsoft.com/office/drawing/2014/main" id="{D23D6DB3-4ED1-E872-F5B7-03D4EF73DD40}"/>
            </a:ext>
          </a:extLst>
        </xdr:cNvPr>
        <xdr:cNvGrpSpPr/>
      </xdr:nvGrpSpPr>
      <xdr:grpSpPr>
        <a:xfrm>
          <a:off x="1219198" y="163229364"/>
          <a:ext cx="7960660" cy="9197788"/>
          <a:chOff x="259054" y="184765"/>
          <a:chExt cx="5916855" cy="6638851"/>
        </a:xfrm>
      </xdr:grpSpPr>
      <xdr:pic>
        <xdr:nvPicPr>
          <xdr:cNvPr id="29" name="Picture 28">
            <a:extLst>
              <a:ext uri="{FF2B5EF4-FFF2-40B4-BE49-F238E27FC236}">
                <a16:creationId xmlns:a16="http://schemas.microsoft.com/office/drawing/2014/main" id="{B0CCD4CC-DFF2-F479-46F6-C793020A162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9054" y="184765"/>
            <a:ext cx="2880000" cy="2096932"/>
          </a:xfrm>
          <a:prstGeom prst="rect">
            <a:avLst/>
          </a:prstGeom>
          <a:ln>
            <a:solidFill>
              <a:schemeClr val="tx1"/>
            </a:solidFill>
          </a:ln>
        </xdr:spPr>
      </xdr:pic>
      <xdr:pic>
        <xdr:nvPicPr>
          <xdr:cNvPr id="30" name="Picture 29">
            <a:extLst>
              <a:ext uri="{FF2B5EF4-FFF2-40B4-BE49-F238E27FC236}">
                <a16:creationId xmlns:a16="http://schemas.microsoft.com/office/drawing/2014/main" id="{3BFDDBA8-ECE5-C4EC-EC8E-4B207C015BD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295909" y="187514"/>
            <a:ext cx="2880000" cy="2094183"/>
          </a:xfrm>
          <a:prstGeom prst="rect">
            <a:avLst/>
          </a:prstGeom>
          <a:ln>
            <a:solidFill>
              <a:schemeClr val="tx1"/>
            </a:solidFill>
          </a:ln>
        </xdr:spPr>
      </xdr:pic>
      <xdr:pic>
        <xdr:nvPicPr>
          <xdr:cNvPr id="31" name="Picture 30">
            <a:extLst>
              <a:ext uri="{FF2B5EF4-FFF2-40B4-BE49-F238E27FC236}">
                <a16:creationId xmlns:a16="http://schemas.microsoft.com/office/drawing/2014/main" id="{FC04E1AE-A543-FBCF-9B64-7B7BA05E1695}"/>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59054" y="2475068"/>
            <a:ext cx="2880000" cy="2096932"/>
          </a:xfrm>
          <a:prstGeom prst="rect">
            <a:avLst/>
          </a:prstGeom>
          <a:ln>
            <a:solidFill>
              <a:schemeClr val="tx1"/>
            </a:solidFill>
          </a:ln>
        </xdr:spPr>
      </xdr:pic>
      <xdr:pic>
        <xdr:nvPicPr>
          <xdr:cNvPr id="32" name="Picture 31">
            <a:extLst>
              <a:ext uri="{FF2B5EF4-FFF2-40B4-BE49-F238E27FC236}">
                <a16:creationId xmlns:a16="http://schemas.microsoft.com/office/drawing/2014/main" id="{49D6F8F4-E941-5938-62CE-2E9FD085774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295909" y="2474328"/>
            <a:ext cx="2880000" cy="2097672"/>
          </a:xfrm>
          <a:prstGeom prst="rect">
            <a:avLst/>
          </a:prstGeom>
          <a:ln>
            <a:solidFill>
              <a:schemeClr val="tx1"/>
            </a:solidFill>
          </a:ln>
        </xdr:spPr>
      </xdr:pic>
      <xdr:pic>
        <xdr:nvPicPr>
          <xdr:cNvPr id="36" name="Picture 35">
            <a:extLst>
              <a:ext uri="{FF2B5EF4-FFF2-40B4-BE49-F238E27FC236}">
                <a16:creationId xmlns:a16="http://schemas.microsoft.com/office/drawing/2014/main" id="{328AF220-F624-9094-1635-57970DE35A9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777481" y="4764631"/>
            <a:ext cx="2880000" cy="2058985"/>
          </a:xfrm>
          <a:prstGeom prst="rect">
            <a:avLst/>
          </a:prstGeom>
          <a:ln>
            <a:solidFill>
              <a:schemeClr val="tx1"/>
            </a:solidFill>
          </a:ln>
        </xdr:spPr>
      </xdr:pic>
      <xdr:sp macro="" textlink="">
        <xdr:nvSpPr>
          <xdr:cNvPr id="37" name="TextBox 15">
            <a:extLst>
              <a:ext uri="{FF2B5EF4-FFF2-40B4-BE49-F238E27FC236}">
                <a16:creationId xmlns:a16="http://schemas.microsoft.com/office/drawing/2014/main" id="{772D22AE-5366-C416-9EB8-3189922C4A47}"/>
              </a:ext>
            </a:extLst>
          </xdr:cNvPr>
          <xdr:cNvSpPr txBox="1"/>
        </xdr:nvSpPr>
        <xdr:spPr>
          <a:xfrm>
            <a:off x="3661718" y="4761470"/>
            <a:ext cx="70564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5</a:t>
            </a:r>
            <a:endParaRPr lang="en-IN" sz="1400" b="1">
              <a:solidFill>
                <a:srgbClr val="FFFF00"/>
              </a:solidFill>
            </a:endParaRPr>
          </a:p>
        </xdr:txBody>
      </xdr:sp>
      <xdr:sp macro="" textlink="">
        <xdr:nvSpPr>
          <xdr:cNvPr id="38" name="TextBox 16">
            <a:extLst>
              <a:ext uri="{FF2B5EF4-FFF2-40B4-BE49-F238E27FC236}">
                <a16:creationId xmlns:a16="http://schemas.microsoft.com/office/drawing/2014/main" id="{F24C9C7D-35D2-6BB5-07B0-5FFA17AE8E30}"/>
              </a:ext>
            </a:extLst>
          </xdr:cNvPr>
          <xdr:cNvSpPr txBox="1"/>
        </xdr:nvSpPr>
        <xdr:spPr>
          <a:xfrm>
            <a:off x="5324363" y="2474328"/>
            <a:ext cx="70564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4</a:t>
            </a:r>
            <a:endParaRPr lang="en-IN" sz="1400" b="1">
              <a:solidFill>
                <a:srgbClr val="FFFF00"/>
              </a:solidFill>
            </a:endParaRPr>
          </a:p>
        </xdr:txBody>
      </xdr:sp>
      <xdr:sp macro="" textlink="">
        <xdr:nvSpPr>
          <xdr:cNvPr id="39" name="TextBox 17">
            <a:extLst>
              <a:ext uri="{FF2B5EF4-FFF2-40B4-BE49-F238E27FC236}">
                <a16:creationId xmlns:a16="http://schemas.microsoft.com/office/drawing/2014/main" id="{E948B50F-591C-B767-BFC3-F8780C56DD9A}"/>
              </a:ext>
            </a:extLst>
          </xdr:cNvPr>
          <xdr:cNvSpPr txBox="1"/>
        </xdr:nvSpPr>
        <xdr:spPr>
          <a:xfrm>
            <a:off x="2433412" y="2474328"/>
            <a:ext cx="70564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3</a:t>
            </a:r>
            <a:endParaRPr lang="en-IN" sz="1400" b="1">
              <a:solidFill>
                <a:srgbClr val="FFFF00"/>
              </a:solidFill>
            </a:endParaRPr>
          </a:p>
        </xdr:txBody>
      </xdr:sp>
      <xdr:sp macro="" textlink="">
        <xdr:nvSpPr>
          <xdr:cNvPr id="40" name="TextBox 18">
            <a:extLst>
              <a:ext uri="{FF2B5EF4-FFF2-40B4-BE49-F238E27FC236}">
                <a16:creationId xmlns:a16="http://schemas.microsoft.com/office/drawing/2014/main" id="{25DFFC48-6015-E955-CDE3-2CAACE76B950}"/>
              </a:ext>
            </a:extLst>
          </xdr:cNvPr>
          <xdr:cNvSpPr txBox="1"/>
        </xdr:nvSpPr>
        <xdr:spPr>
          <a:xfrm>
            <a:off x="5470267" y="184765"/>
            <a:ext cx="70564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2</a:t>
            </a:r>
            <a:endParaRPr lang="en-IN" sz="1400" b="1">
              <a:solidFill>
                <a:srgbClr val="FFFF00"/>
              </a:solidFill>
            </a:endParaRPr>
          </a:p>
        </xdr:txBody>
      </xdr:sp>
      <xdr:sp macro="" textlink="">
        <xdr:nvSpPr>
          <xdr:cNvPr id="41" name="TextBox 19">
            <a:extLst>
              <a:ext uri="{FF2B5EF4-FFF2-40B4-BE49-F238E27FC236}">
                <a16:creationId xmlns:a16="http://schemas.microsoft.com/office/drawing/2014/main" id="{9AC6F2E8-B631-B7E8-2934-ED56C2FF8FC6}"/>
              </a:ext>
            </a:extLst>
          </xdr:cNvPr>
          <xdr:cNvSpPr txBox="1"/>
        </xdr:nvSpPr>
        <xdr:spPr>
          <a:xfrm>
            <a:off x="2433412" y="1973920"/>
            <a:ext cx="705642"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FF00"/>
                </a:solidFill>
              </a:rPr>
              <a:t>Wing 1</a:t>
            </a:r>
            <a:endParaRPr lang="en-IN" sz="1400" b="1">
              <a:solidFill>
                <a:srgbClr val="FFFF00"/>
              </a:solidFill>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PaBTHPxXKJ55ULV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680"/>
  <sheetViews>
    <sheetView tabSelected="1" showWhiteSpace="0" view="pageBreakPreview" topLeftCell="A538" zoomScale="85" zoomScaleNormal="85" zoomScaleSheetLayoutView="85" zoomScalePageLayoutView="70" workbookViewId="0">
      <selection activeCell="A541" sqref="A541:I541"/>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4" customWidth="1"/>
    <col min="5" max="6" width="27.109375" style="1" customWidth="1"/>
    <col min="7" max="7" width="1.44140625" style="1" customWidth="1"/>
    <col min="8" max="8" width="24.44140625" style="1" customWidth="1"/>
    <col min="9" max="9" width="24.44140625" style="14" customWidth="1"/>
    <col min="10" max="10" width="33.88671875" style="1" customWidth="1"/>
    <col min="11" max="11" width="15.6640625" style="1" bestFit="1" customWidth="1"/>
    <col min="12" max="20" width="9.109375" style="1"/>
    <col min="21" max="23" width="0" style="1" hidden="1" customWidth="1"/>
    <col min="24" max="26" width="9.109375" style="1"/>
    <col min="27" max="27" width="7.88671875" style="1" customWidth="1"/>
    <col min="28" max="16384" width="9.109375" style="1"/>
  </cols>
  <sheetData>
    <row r="1" spans="1:12" ht="21" x14ac:dyDescent="0.3">
      <c r="A1" s="154" t="s">
        <v>41</v>
      </c>
      <c r="B1" s="155"/>
      <c r="C1" s="155"/>
      <c r="D1" s="155"/>
      <c r="E1" s="155"/>
      <c r="F1" s="155"/>
      <c r="G1" s="155"/>
      <c r="H1" s="155"/>
      <c r="I1" s="156"/>
    </row>
    <row r="2" spans="1:12" ht="42" customHeight="1" x14ac:dyDescent="0.3">
      <c r="A2" s="177" t="s">
        <v>11</v>
      </c>
      <c r="B2" s="177"/>
      <c r="C2" s="177"/>
      <c r="D2" s="4" t="s">
        <v>4</v>
      </c>
      <c r="E2" s="178" t="s">
        <v>92</v>
      </c>
      <c r="F2" s="178"/>
      <c r="G2" s="144" t="s">
        <v>15</v>
      </c>
      <c r="H2" s="144"/>
      <c r="I2" s="78">
        <v>45840</v>
      </c>
      <c r="J2" s="80">
        <v>45775</v>
      </c>
      <c r="K2" s="80">
        <f>J2+89</f>
        <v>45864</v>
      </c>
    </row>
    <row r="3" spans="1:12" ht="42.75" customHeight="1" x14ac:dyDescent="0.3">
      <c r="A3" s="140" t="s">
        <v>42</v>
      </c>
      <c r="B3" s="141"/>
      <c r="C3" s="142"/>
      <c r="D3" s="22" t="s">
        <v>4</v>
      </c>
      <c r="E3" s="181" t="s">
        <v>316</v>
      </c>
      <c r="F3" s="182"/>
      <c r="G3" s="144" t="s">
        <v>179</v>
      </c>
      <c r="H3" s="144"/>
      <c r="I3" s="78" t="s">
        <v>338</v>
      </c>
      <c r="K3" s="1">
        <f>K2-J2</f>
        <v>89</v>
      </c>
    </row>
    <row r="4" spans="1:12" ht="43.5" customHeight="1" x14ac:dyDescent="0.3">
      <c r="A4" s="140" t="s">
        <v>39</v>
      </c>
      <c r="B4" s="141"/>
      <c r="C4" s="142"/>
      <c r="D4" s="28" t="s">
        <v>4</v>
      </c>
      <c r="E4" s="101" t="s">
        <v>317</v>
      </c>
      <c r="F4" s="103"/>
      <c r="G4" s="144" t="s">
        <v>36</v>
      </c>
      <c r="H4" s="144"/>
      <c r="I4" s="19" t="str">
        <f ca="1">TEXT(TODAY(),"DD/MM/YYYY")</f>
        <v>30/07/2025</v>
      </c>
      <c r="J4" s="101" t="s">
        <v>309</v>
      </c>
      <c r="K4" s="103"/>
      <c r="L4" s="1" t="s">
        <v>314</v>
      </c>
    </row>
    <row r="5" spans="1:12" ht="21" x14ac:dyDescent="0.3">
      <c r="A5" s="147" t="s">
        <v>43</v>
      </c>
      <c r="B5" s="147"/>
      <c r="C5" s="147"/>
      <c r="D5" s="147"/>
      <c r="E5" s="147"/>
      <c r="F5" s="147"/>
      <c r="G5" s="147"/>
      <c r="H5" s="147"/>
      <c r="I5" s="189"/>
    </row>
    <row r="6" spans="1:12" ht="48.75" customHeight="1" x14ac:dyDescent="0.3">
      <c r="A6" s="179" t="s">
        <v>32</v>
      </c>
      <c r="B6" s="179"/>
      <c r="C6" s="179"/>
      <c r="D6" s="2" t="s">
        <v>4</v>
      </c>
      <c r="E6" s="23" t="s">
        <v>104</v>
      </c>
      <c r="F6" s="22" t="s">
        <v>38</v>
      </c>
      <c r="G6" s="2" t="s">
        <v>4</v>
      </c>
      <c r="H6" s="188" t="s">
        <v>339</v>
      </c>
      <c r="I6" s="188"/>
    </row>
    <row r="7" spans="1:12" ht="23.25" customHeight="1" x14ac:dyDescent="0.3">
      <c r="A7" s="179" t="s">
        <v>45</v>
      </c>
      <c r="B7" s="179"/>
      <c r="C7" s="179"/>
      <c r="D7" s="2" t="s">
        <v>4</v>
      </c>
      <c r="E7" s="5" t="s">
        <v>192</v>
      </c>
      <c r="F7" s="22" t="s">
        <v>46</v>
      </c>
      <c r="G7" s="2" t="s">
        <v>4</v>
      </c>
      <c r="H7" s="101" t="s">
        <v>192</v>
      </c>
      <c r="I7" s="103"/>
    </row>
    <row r="8" spans="1:12" ht="21" x14ac:dyDescent="0.3">
      <c r="A8" s="179" t="s">
        <v>47</v>
      </c>
      <c r="B8" s="179"/>
      <c r="C8" s="179"/>
      <c r="D8" s="2" t="s">
        <v>4</v>
      </c>
      <c r="E8" s="180" t="s">
        <v>193</v>
      </c>
      <c r="F8" s="180"/>
      <c r="G8" s="180"/>
      <c r="H8" s="180"/>
      <c r="I8" s="180"/>
    </row>
    <row r="9" spans="1:12" ht="65.25" customHeight="1" x14ac:dyDescent="0.3">
      <c r="A9" s="144" t="s">
        <v>170</v>
      </c>
      <c r="B9" s="22" t="s">
        <v>4</v>
      </c>
      <c r="C9" s="22" t="s">
        <v>44</v>
      </c>
      <c r="D9" s="2" t="s">
        <v>4</v>
      </c>
      <c r="E9" s="101" t="s">
        <v>194</v>
      </c>
      <c r="F9" s="102"/>
      <c r="G9" s="102"/>
      <c r="H9" s="102"/>
      <c r="I9" s="103"/>
    </row>
    <row r="10" spans="1:12" ht="66" customHeight="1" x14ac:dyDescent="0.3">
      <c r="A10" s="144"/>
      <c r="B10" s="22" t="s">
        <v>4</v>
      </c>
      <c r="C10" s="22" t="s">
        <v>14</v>
      </c>
      <c r="D10" s="2" t="s">
        <v>4</v>
      </c>
      <c r="E10" s="101" t="s">
        <v>318</v>
      </c>
      <c r="F10" s="102"/>
      <c r="G10" s="102"/>
      <c r="H10" s="102"/>
      <c r="I10" s="103"/>
    </row>
    <row r="11" spans="1:12" ht="66.75" customHeight="1" x14ac:dyDescent="0.3">
      <c r="A11" s="144"/>
      <c r="B11" s="22" t="s">
        <v>4</v>
      </c>
      <c r="C11" s="22" t="s">
        <v>5</v>
      </c>
      <c r="D11" s="2" t="s">
        <v>4</v>
      </c>
      <c r="E11" s="101" t="s">
        <v>318</v>
      </c>
      <c r="F11" s="102"/>
      <c r="G11" s="102"/>
      <c r="H11" s="102"/>
      <c r="I11" s="103"/>
    </row>
    <row r="12" spans="1:12" ht="21" x14ac:dyDescent="0.3">
      <c r="A12" s="144" t="s">
        <v>37</v>
      </c>
      <c r="B12" s="144"/>
      <c r="C12" s="144"/>
      <c r="D12" s="2" t="s">
        <v>4</v>
      </c>
      <c r="E12" s="143" t="s">
        <v>195</v>
      </c>
      <c r="F12" s="143"/>
      <c r="G12" s="143"/>
      <c r="H12" s="143"/>
      <c r="I12" s="143"/>
    </row>
    <row r="13" spans="1:12" ht="20.100000000000001" customHeight="1" x14ac:dyDescent="0.3">
      <c r="A13" s="147" t="s">
        <v>48</v>
      </c>
      <c r="B13" s="147"/>
      <c r="C13" s="147"/>
      <c r="D13" s="147"/>
      <c r="E13" s="147"/>
      <c r="F13" s="147"/>
      <c r="G13" s="147"/>
      <c r="H13" s="147"/>
      <c r="I13" s="147"/>
    </row>
    <row r="14" spans="1:12" ht="45.75" customHeight="1" x14ac:dyDescent="0.3">
      <c r="A14" s="22" t="s">
        <v>30</v>
      </c>
      <c r="B14" s="2" t="s">
        <v>4</v>
      </c>
      <c r="C14" s="194" t="s">
        <v>93</v>
      </c>
      <c r="D14" s="196"/>
      <c r="E14" s="195"/>
      <c r="F14" s="18" t="s">
        <v>49</v>
      </c>
      <c r="G14" s="2" t="s">
        <v>4</v>
      </c>
      <c r="H14" s="143" t="s">
        <v>196</v>
      </c>
      <c r="I14" s="143"/>
    </row>
    <row r="15" spans="1:12" ht="111" customHeight="1" x14ac:dyDescent="0.3">
      <c r="A15" s="22" t="s">
        <v>50</v>
      </c>
      <c r="B15" s="2" t="s">
        <v>4</v>
      </c>
      <c r="C15" s="194" t="s">
        <v>319</v>
      </c>
      <c r="D15" s="196"/>
      <c r="E15" s="195"/>
      <c r="F15" s="22" t="s">
        <v>51</v>
      </c>
      <c r="G15" s="2" t="s">
        <v>4</v>
      </c>
      <c r="H15" s="193">
        <v>47664</v>
      </c>
      <c r="I15" s="143"/>
    </row>
    <row r="16" spans="1:12" ht="42" x14ac:dyDescent="0.3">
      <c r="A16" s="50" t="s">
        <v>52</v>
      </c>
      <c r="B16" s="2" t="s">
        <v>4</v>
      </c>
      <c r="C16" s="197">
        <v>45328</v>
      </c>
      <c r="D16" s="196"/>
      <c r="E16" s="195"/>
      <c r="F16" s="22" t="s">
        <v>53</v>
      </c>
      <c r="G16" s="2" t="s">
        <v>4</v>
      </c>
      <c r="H16" s="200">
        <v>45352</v>
      </c>
      <c r="I16" s="103"/>
    </row>
    <row r="17" spans="1:10" ht="63" x14ac:dyDescent="0.3">
      <c r="A17" s="50" t="s">
        <v>54</v>
      </c>
      <c r="B17" s="2" t="s">
        <v>4</v>
      </c>
      <c r="C17" s="197">
        <v>47664</v>
      </c>
      <c r="D17" s="196"/>
      <c r="E17" s="195"/>
      <c r="F17" s="22" t="s">
        <v>55</v>
      </c>
      <c r="G17" s="2" t="s">
        <v>4</v>
      </c>
      <c r="H17" s="101" t="s">
        <v>197</v>
      </c>
      <c r="I17" s="103"/>
    </row>
    <row r="18" spans="1:10" ht="42" x14ac:dyDescent="0.3">
      <c r="A18" s="50" t="s">
        <v>56</v>
      </c>
      <c r="B18" s="2" t="s">
        <v>4</v>
      </c>
      <c r="C18" s="194" t="s">
        <v>203</v>
      </c>
      <c r="D18" s="196"/>
      <c r="E18" s="195"/>
      <c r="F18" s="22" t="s">
        <v>244</v>
      </c>
      <c r="G18" s="2" t="s">
        <v>4</v>
      </c>
      <c r="H18" s="143">
        <v>46149.87</v>
      </c>
      <c r="I18" s="143"/>
    </row>
    <row r="19" spans="1:10" ht="42" x14ac:dyDescent="0.3">
      <c r="A19" s="22" t="s">
        <v>57</v>
      </c>
      <c r="B19" s="2" t="s">
        <v>4</v>
      </c>
      <c r="C19" s="194">
        <v>2.21</v>
      </c>
      <c r="D19" s="196"/>
      <c r="E19" s="195"/>
      <c r="F19" s="22" t="s">
        <v>106</v>
      </c>
      <c r="G19" s="2" t="s">
        <v>4</v>
      </c>
      <c r="H19" s="143">
        <v>214252.84</v>
      </c>
      <c r="I19" s="143"/>
    </row>
    <row r="20" spans="1:10" ht="42" x14ac:dyDescent="0.3">
      <c r="A20" s="22" t="s">
        <v>105</v>
      </c>
      <c r="B20" s="2" t="s">
        <v>4</v>
      </c>
      <c r="C20" s="101">
        <v>132952.91</v>
      </c>
      <c r="D20" s="102"/>
      <c r="E20" s="103"/>
      <c r="F20" s="6" t="s">
        <v>58</v>
      </c>
      <c r="G20" s="2" t="s">
        <v>4</v>
      </c>
      <c r="H20" s="101" t="s">
        <v>320</v>
      </c>
      <c r="I20" s="103"/>
      <c r="J20" s="1">
        <f>272+28+25+34+18+368+360</f>
        <v>1105</v>
      </c>
    </row>
    <row r="21" spans="1:10" ht="42" x14ac:dyDescent="0.3">
      <c r="A21" s="22" t="s">
        <v>59</v>
      </c>
      <c r="B21" s="2" t="s">
        <v>4</v>
      </c>
      <c r="C21" s="194" t="s">
        <v>334</v>
      </c>
      <c r="D21" s="196"/>
      <c r="E21" s="195"/>
      <c r="F21" s="22" t="s">
        <v>60</v>
      </c>
      <c r="G21" s="2" t="s">
        <v>4</v>
      </c>
      <c r="H21" s="143" t="s">
        <v>198</v>
      </c>
      <c r="I21" s="143"/>
    </row>
    <row r="22" spans="1:10" ht="21" x14ac:dyDescent="0.3">
      <c r="A22" s="50" t="s">
        <v>187</v>
      </c>
      <c r="B22" s="2" t="s">
        <v>4</v>
      </c>
      <c r="C22" s="194" t="s">
        <v>199</v>
      </c>
      <c r="D22" s="196"/>
      <c r="E22" s="195"/>
      <c r="F22" s="29" t="s">
        <v>188</v>
      </c>
      <c r="G22" s="29" t="s">
        <v>4</v>
      </c>
      <c r="H22" s="194" t="s">
        <v>201</v>
      </c>
      <c r="I22" s="195"/>
    </row>
    <row r="23" spans="1:10" ht="21" x14ac:dyDescent="0.3">
      <c r="A23" s="50" t="s">
        <v>185</v>
      </c>
      <c r="B23" s="2" t="s">
        <v>4</v>
      </c>
      <c r="C23" s="209" t="s">
        <v>200</v>
      </c>
      <c r="D23" s="210"/>
      <c r="E23" s="210"/>
      <c r="F23" s="210"/>
      <c r="G23" s="210"/>
      <c r="H23" s="210"/>
      <c r="I23" s="210"/>
    </row>
    <row r="24" spans="1:10" ht="66.75" customHeight="1" x14ac:dyDescent="0.3">
      <c r="A24" s="50" t="s">
        <v>28</v>
      </c>
      <c r="B24" s="2" t="s">
        <v>4</v>
      </c>
      <c r="C24" s="143" t="s">
        <v>202</v>
      </c>
      <c r="D24" s="143"/>
      <c r="E24" s="143"/>
      <c r="F24" s="143"/>
      <c r="G24" s="143"/>
      <c r="H24" s="143"/>
      <c r="I24" s="143"/>
    </row>
    <row r="25" spans="1:10" ht="24" customHeight="1" x14ac:dyDescent="0.3">
      <c r="A25" s="154" t="s">
        <v>23</v>
      </c>
      <c r="B25" s="155"/>
      <c r="C25" s="155"/>
      <c r="D25" s="155"/>
      <c r="E25" s="155"/>
      <c r="F25" s="155"/>
      <c r="G25" s="155"/>
      <c r="H25" s="155"/>
      <c r="I25" s="156"/>
    </row>
    <row r="26" spans="1:10" ht="42" x14ac:dyDescent="0.3">
      <c r="A26" s="22" t="s">
        <v>29</v>
      </c>
      <c r="B26" s="2" t="s">
        <v>4</v>
      </c>
      <c r="C26" s="143" t="s">
        <v>94</v>
      </c>
      <c r="D26" s="143"/>
      <c r="E26" s="143"/>
      <c r="F26" s="22" t="s">
        <v>16</v>
      </c>
      <c r="G26" s="2" t="s">
        <v>4</v>
      </c>
      <c r="H26" s="143" t="s">
        <v>189</v>
      </c>
      <c r="I26" s="143"/>
    </row>
    <row r="27" spans="1:10" ht="21" x14ac:dyDescent="0.3">
      <c r="A27" s="22" t="s">
        <v>17</v>
      </c>
      <c r="B27" s="2" t="s">
        <v>4</v>
      </c>
      <c r="C27" s="143" t="s">
        <v>109</v>
      </c>
      <c r="D27" s="143"/>
      <c r="E27" s="143"/>
      <c r="F27" s="22" t="s">
        <v>171</v>
      </c>
      <c r="G27" s="2" t="s">
        <v>4</v>
      </c>
      <c r="H27" s="143" t="s">
        <v>204</v>
      </c>
      <c r="I27" s="143"/>
    </row>
    <row r="28" spans="1:10" ht="42" x14ac:dyDescent="0.3">
      <c r="A28" s="22" t="s">
        <v>26</v>
      </c>
      <c r="B28" s="2" t="s">
        <v>4</v>
      </c>
      <c r="C28" s="143" t="s">
        <v>108</v>
      </c>
      <c r="D28" s="143"/>
      <c r="E28" s="143"/>
      <c r="F28" s="22" t="s">
        <v>19</v>
      </c>
      <c r="G28" s="2" t="s">
        <v>4</v>
      </c>
      <c r="H28" s="143" t="s">
        <v>245</v>
      </c>
      <c r="I28" s="143"/>
    </row>
    <row r="29" spans="1:10" ht="42" x14ac:dyDescent="0.3">
      <c r="A29" s="50" t="s">
        <v>130</v>
      </c>
      <c r="B29" s="2" t="s">
        <v>4</v>
      </c>
      <c r="C29" s="143" t="s">
        <v>205</v>
      </c>
      <c r="D29" s="143"/>
      <c r="E29" s="143"/>
      <c r="F29" s="22" t="s">
        <v>131</v>
      </c>
      <c r="G29" s="2" t="s">
        <v>4</v>
      </c>
      <c r="H29" s="101" t="s">
        <v>206</v>
      </c>
      <c r="I29" s="103"/>
    </row>
    <row r="30" spans="1:10" ht="84" customHeight="1" x14ac:dyDescent="0.3">
      <c r="A30" s="22" t="s">
        <v>20</v>
      </c>
      <c r="B30" s="2" t="s">
        <v>4</v>
      </c>
      <c r="C30" s="143" t="s">
        <v>207</v>
      </c>
      <c r="D30" s="143"/>
      <c r="E30" s="143"/>
      <c r="F30" s="22" t="s">
        <v>18</v>
      </c>
      <c r="G30" s="2" t="s">
        <v>4</v>
      </c>
      <c r="H30" s="143" t="s">
        <v>208</v>
      </c>
      <c r="I30" s="143"/>
    </row>
    <row r="31" spans="1:10" ht="21.75" customHeight="1" x14ac:dyDescent="0.3">
      <c r="A31" s="50" t="s">
        <v>136</v>
      </c>
      <c r="B31" s="2" t="s">
        <v>4</v>
      </c>
      <c r="C31" s="143" t="s">
        <v>137</v>
      </c>
      <c r="D31" s="143"/>
      <c r="E31" s="143"/>
      <c r="F31" s="22" t="s">
        <v>138</v>
      </c>
      <c r="G31" s="2" t="s">
        <v>4</v>
      </c>
      <c r="H31" s="101" t="s">
        <v>137</v>
      </c>
      <c r="I31" s="103"/>
    </row>
    <row r="32" spans="1:10" ht="21.75" customHeight="1" x14ac:dyDescent="0.3">
      <c r="A32" s="50" t="s">
        <v>139</v>
      </c>
      <c r="B32" s="2" t="s">
        <v>4</v>
      </c>
      <c r="C32" s="101" t="s">
        <v>137</v>
      </c>
      <c r="D32" s="102"/>
      <c r="E32" s="102"/>
      <c r="F32" s="102"/>
      <c r="G32" s="102"/>
      <c r="H32" s="102"/>
      <c r="I32" s="103"/>
    </row>
    <row r="33" spans="1:11" ht="21" x14ac:dyDescent="0.3">
      <c r="A33" s="190" t="s">
        <v>40</v>
      </c>
      <c r="B33" s="191"/>
      <c r="C33" s="191"/>
      <c r="D33" s="191"/>
      <c r="E33" s="191"/>
      <c r="F33" s="191"/>
      <c r="G33" s="191"/>
      <c r="H33" s="191"/>
      <c r="I33" s="192"/>
    </row>
    <row r="34" spans="1:11" ht="42" x14ac:dyDescent="0.3">
      <c r="A34" s="140" t="s">
        <v>21</v>
      </c>
      <c r="B34" s="141"/>
      <c r="C34" s="142"/>
      <c r="D34" s="2" t="s">
        <v>4</v>
      </c>
      <c r="E34" s="23" t="s">
        <v>110</v>
      </c>
      <c r="F34" s="22" t="s">
        <v>22</v>
      </c>
      <c r="G34" s="7" t="s">
        <v>4</v>
      </c>
      <c r="H34" s="101" t="s">
        <v>111</v>
      </c>
      <c r="I34" s="103"/>
    </row>
    <row r="35" spans="1:11" ht="42" x14ac:dyDescent="0.3">
      <c r="A35" s="140" t="s">
        <v>25</v>
      </c>
      <c r="B35" s="141"/>
      <c r="C35" s="142"/>
      <c r="D35" s="2" t="s">
        <v>4</v>
      </c>
      <c r="E35" s="23" t="s">
        <v>111</v>
      </c>
      <c r="F35" s="8" t="s">
        <v>35</v>
      </c>
      <c r="G35" s="2" t="s">
        <v>4</v>
      </c>
      <c r="H35" s="101" t="s">
        <v>111</v>
      </c>
      <c r="I35" s="103"/>
    </row>
    <row r="36" spans="1:11" ht="42" x14ac:dyDescent="0.3">
      <c r="A36" s="140" t="s">
        <v>34</v>
      </c>
      <c r="B36" s="141"/>
      <c r="C36" s="142"/>
      <c r="D36" s="2" t="s">
        <v>4</v>
      </c>
      <c r="E36" s="5" t="s">
        <v>112</v>
      </c>
      <c r="F36" s="22" t="s">
        <v>24</v>
      </c>
      <c r="G36" s="24" t="s">
        <v>4</v>
      </c>
      <c r="H36" s="101" t="s">
        <v>113</v>
      </c>
      <c r="I36" s="103"/>
    </row>
    <row r="37" spans="1:11" ht="21" x14ac:dyDescent="0.3">
      <c r="A37" s="154" t="s">
        <v>0</v>
      </c>
      <c r="B37" s="155"/>
      <c r="C37" s="155"/>
      <c r="D37" s="155"/>
      <c r="E37" s="155"/>
      <c r="F37" s="155"/>
      <c r="G37" s="155"/>
      <c r="H37" s="155"/>
      <c r="I37" s="156"/>
    </row>
    <row r="38" spans="1:11" ht="21" x14ac:dyDescent="0.3">
      <c r="A38" s="135" t="s">
        <v>0</v>
      </c>
      <c r="B38" s="199"/>
      <c r="C38" s="136"/>
      <c r="D38" s="2" t="s">
        <v>4</v>
      </c>
      <c r="E38" s="9" t="s">
        <v>1</v>
      </c>
      <c r="F38" s="9" t="s">
        <v>6</v>
      </c>
      <c r="G38" s="135" t="s">
        <v>2</v>
      </c>
      <c r="H38" s="136"/>
      <c r="I38" s="9" t="s">
        <v>3</v>
      </c>
    </row>
    <row r="39" spans="1:11" ht="75.75" customHeight="1" x14ac:dyDescent="0.3">
      <c r="A39" s="137" t="s">
        <v>7</v>
      </c>
      <c r="B39" s="138"/>
      <c r="C39" s="139"/>
      <c r="D39" s="2" t="s">
        <v>4</v>
      </c>
      <c r="E39" s="55" t="s">
        <v>211</v>
      </c>
      <c r="F39" s="55" t="s">
        <v>212</v>
      </c>
      <c r="G39" s="183" t="s">
        <v>209</v>
      </c>
      <c r="H39" s="184"/>
      <c r="I39" s="55" t="s">
        <v>210</v>
      </c>
    </row>
    <row r="40" spans="1:11" ht="84" x14ac:dyDescent="0.3">
      <c r="A40" s="137" t="s">
        <v>8</v>
      </c>
      <c r="B40" s="138"/>
      <c r="C40" s="139"/>
      <c r="D40" s="2" t="s">
        <v>4</v>
      </c>
      <c r="E40" s="55" t="s">
        <v>215</v>
      </c>
      <c r="F40" s="55" t="s">
        <v>216</v>
      </c>
      <c r="G40" s="183" t="s">
        <v>213</v>
      </c>
      <c r="H40" s="184"/>
      <c r="I40" s="55" t="s">
        <v>214</v>
      </c>
    </row>
    <row r="41" spans="1:11" ht="20.25" customHeight="1" x14ac:dyDescent="0.3">
      <c r="A41" s="140" t="s">
        <v>12</v>
      </c>
      <c r="B41" s="141"/>
      <c r="C41" s="142"/>
      <c r="D41" s="2" t="s">
        <v>4</v>
      </c>
      <c r="E41" s="19" t="s">
        <v>108</v>
      </c>
      <c r="F41" s="22" t="s">
        <v>13</v>
      </c>
      <c r="G41" s="2" t="s">
        <v>4</v>
      </c>
      <c r="H41" s="101" t="s">
        <v>107</v>
      </c>
      <c r="I41" s="103"/>
    </row>
    <row r="42" spans="1:11" ht="21" x14ac:dyDescent="0.3">
      <c r="A42" s="154" t="s">
        <v>61</v>
      </c>
      <c r="B42" s="155"/>
      <c r="C42" s="155"/>
      <c r="D42" s="155"/>
      <c r="E42" s="155"/>
      <c r="F42" s="155"/>
      <c r="G42" s="155"/>
      <c r="H42" s="155"/>
      <c r="I42" s="156"/>
    </row>
    <row r="43" spans="1:11" ht="21" customHeight="1" x14ac:dyDescent="0.3">
      <c r="A43" s="158" t="s">
        <v>62</v>
      </c>
      <c r="B43" s="158"/>
      <c r="C43" s="158" t="s">
        <v>63</v>
      </c>
      <c r="D43" s="158"/>
      <c r="E43" s="158" t="s">
        <v>169</v>
      </c>
      <c r="F43" s="158"/>
      <c r="G43" s="158"/>
      <c r="H43" s="158" t="s">
        <v>64</v>
      </c>
      <c r="I43" s="158"/>
    </row>
    <row r="44" spans="1:11" ht="78" customHeight="1" x14ac:dyDescent="0.3">
      <c r="A44" s="149" t="s">
        <v>219</v>
      </c>
      <c r="B44" s="149"/>
      <c r="C44" s="148" t="s">
        <v>95</v>
      </c>
      <c r="D44" s="148"/>
      <c r="E44" s="148" t="s">
        <v>246</v>
      </c>
      <c r="F44" s="148"/>
      <c r="G44" s="148"/>
      <c r="H44" s="148" t="s">
        <v>246</v>
      </c>
      <c r="I44" s="148"/>
    </row>
    <row r="45" spans="1:11" s="86" customFormat="1" ht="73.5" customHeight="1" x14ac:dyDescent="0.3">
      <c r="A45" s="149" t="s">
        <v>321</v>
      </c>
      <c r="B45" s="149"/>
      <c r="C45" s="148" t="s">
        <v>95</v>
      </c>
      <c r="D45" s="148"/>
      <c r="E45" s="148" t="s">
        <v>335</v>
      </c>
      <c r="F45" s="148"/>
      <c r="G45" s="148"/>
      <c r="H45" s="148" t="s">
        <v>336</v>
      </c>
      <c r="I45" s="148"/>
      <c r="K45" s="86" t="s">
        <v>336</v>
      </c>
    </row>
    <row r="46" spans="1:11" ht="73.5" customHeight="1" x14ac:dyDescent="0.3">
      <c r="A46" s="149" t="s">
        <v>303</v>
      </c>
      <c r="B46" s="149"/>
      <c r="C46" s="148" t="s">
        <v>95</v>
      </c>
      <c r="D46" s="148"/>
      <c r="E46" s="148" t="s">
        <v>246</v>
      </c>
      <c r="F46" s="148"/>
      <c r="G46" s="148"/>
      <c r="H46" s="148" t="s">
        <v>247</v>
      </c>
      <c r="I46" s="148"/>
    </row>
    <row r="47" spans="1:11" ht="72.75" customHeight="1" x14ac:dyDescent="0.3">
      <c r="A47" s="149" t="s">
        <v>220</v>
      </c>
      <c r="B47" s="149"/>
      <c r="C47" s="148" t="s">
        <v>95</v>
      </c>
      <c r="D47" s="148"/>
      <c r="E47" s="148" t="s">
        <v>246</v>
      </c>
      <c r="F47" s="148"/>
      <c r="G47" s="148"/>
      <c r="H47" s="148" t="s">
        <v>247</v>
      </c>
      <c r="I47" s="148"/>
    </row>
    <row r="48" spans="1:11" ht="78" customHeight="1" x14ac:dyDescent="0.3">
      <c r="A48" s="149" t="s">
        <v>221</v>
      </c>
      <c r="B48" s="149"/>
      <c r="C48" s="148" t="s">
        <v>95</v>
      </c>
      <c r="D48" s="148"/>
      <c r="E48" s="148" t="s">
        <v>246</v>
      </c>
      <c r="F48" s="148"/>
      <c r="G48" s="148"/>
      <c r="H48" s="148" t="s">
        <v>247</v>
      </c>
      <c r="I48" s="148"/>
    </row>
    <row r="49" spans="1:11" ht="21" x14ac:dyDescent="0.3">
      <c r="A49" s="147" t="s">
        <v>65</v>
      </c>
      <c r="B49" s="147"/>
      <c r="C49" s="147"/>
      <c r="D49" s="147"/>
      <c r="E49" s="147"/>
      <c r="F49" s="147"/>
      <c r="G49" s="147"/>
      <c r="H49" s="147"/>
      <c r="I49" s="147"/>
    </row>
    <row r="50" spans="1:11" ht="45.75" customHeight="1" x14ac:dyDescent="0.3">
      <c r="A50" s="18" t="s">
        <v>66</v>
      </c>
      <c r="B50" s="18" t="s">
        <v>4</v>
      </c>
      <c r="C50" s="101" t="s">
        <v>108</v>
      </c>
      <c r="D50" s="102"/>
      <c r="E50" s="102"/>
      <c r="F50" s="102"/>
      <c r="G50" s="102"/>
      <c r="H50" s="102"/>
      <c r="I50" s="103"/>
    </row>
    <row r="51" spans="1:11" ht="49.5" customHeight="1" x14ac:dyDescent="0.3">
      <c r="A51" s="18" t="s">
        <v>67</v>
      </c>
      <c r="B51" s="18" t="s">
        <v>4</v>
      </c>
      <c r="C51" s="101" t="s">
        <v>326</v>
      </c>
      <c r="D51" s="102"/>
      <c r="E51" s="102"/>
      <c r="F51" s="102"/>
      <c r="G51" s="102"/>
      <c r="H51" s="102"/>
      <c r="I51" s="103"/>
      <c r="K51" s="79" t="s">
        <v>323</v>
      </c>
    </row>
    <row r="52" spans="1:11" ht="49.5" customHeight="1" x14ac:dyDescent="0.3">
      <c r="A52" s="18" t="s">
        <v>324</v>
      </c>
      <c r="B52" s="18" t="s">
        <v>4</v>
      </c>
      <c r="C52" s="101" t="s">
        <v>307</v>
      </c>
      <c r="D52" s="102"/>
      <c r="E52" s="102"/>
      <c r="F52" s="102"/>
      <c r="G52" s="102"/>
      <c r="H52" s="102"/>
      <c r="I52" s="103"/>
    </row>
    <row r="53" spans="1:11" ht="49.5" customHeight="1" x14ac:dyDescent="0.3">
      <c r="A53" s="18" t="s">
        <v>325</v>
      </c>
      <c r="B53" s="18" t="s">
        <v>4</v>
      </c>
      <c r="C53" s="101" t="s">
        <v>326</v>
      </c>
      <c r="D53" s="102"/>
      <c r="E53" s="102"/>
      <c r="F53" s="102"/>
      <c r="G53" s="102"/>
      <c r="H53" s="102"/>
      <c r="I53" s="103"/>
    </row>
    <row r="54" spans="1:11" ht="258" hidden="1" customHeight="1" x14ac:dyDescent="0.3">
      <c r="A54" s="18" t="s">
        <v>96</v>
      </c>
      <c r="B54" s="18" t="s">
        <v>4</v>
      </c>
      <c r="C54" s="101" t="s">
        <v>341</v>
      </c>
      <c r="D54" s="102"/>
      <c r="E54" s="102"/>
      <c r="F54" s="102"/>
      <c r="G54" s="102"/>
      <c r="H54" s="102"/>
      <c r="I54" s="103"/>
    </row>
    <row r="55" spans="1:11" ht="192.6" customHeight="1" x14ac:dyDescent="0.3">
      <c r="A55" s="18" t="s">
        <v>96</v>
      </c>
      <c r="B55" s="18" t="s">
        <v>4</v>
      </c>
      <c r="C55" s="101" t="s">
        <v>342</v>
      </c>
      <c r="D55" s="102"/>
      <c r="E55" s="102"/>
      <c r="F55" s="102"/>
      <c r="G55" s="102"/>
      <c r="H55" s="102"/>
      <c r="I55" s="103"/>
    </row>
    <row r="56" spans="1:11" ht="192.6" customHeight="1" x14ac:dyDescent="0.3">
      <c r="A56" s="18" t="s">
        <v>96</v>
      </c>
      <c r="B56" s="18" t="s">
        <v>4</v>
      </c>
      <c r="C56" s="101" t="s">
        <v>343</v>
      </c>
      <c r="D56" s="102"/>
      <c r="E56" s="102"/>
      <c r="F56" s="102"/>
      <c r="G56" s="102"/>
      <c r="H56" s="102"/>
      <c r="I56" s="103"/>
    </row>
    <row r="57" spans="1:11" ht="129" customHeight="1" x14ac:dyDescent="0.3">
      <c r="A57" s="18" t="s">
        <v>217</v>
      </c>
      <c r="B57" s="18" t="s">
        <v>4</v>
      </c>
      <c r="C57" s="101" t="s">
        <v>218</v>
      </c>
      <c r="D57" s="102"/>
      <c r="E57" s="102"/>
      <c r="F57" s="102"/>
      <c r="G57" s="102" t="s">
        <v>4</v>
      </c>
      <c r="H57" s="102"/>
      <c r="I57" s="103"/>
    </row>
    <row r="58" spans="1:11" ht="86.25" customHeight="1" x14ac:dyDescent="0.3">
      <c r="A58" s="18" t="s">
        <v>68</v>
      </c>
      <c r="B58" s="18" t="s">
        <v>4</v>
      </c>
      <c r="C58" s="101" t="s">
        <v>308</v>
      </c>
      <c r="D58" s="102"/>
      <c r="E58" s="102"/>
      <c r="F58" s="102"/>
      <c r="G58" s="102"/>
      <c r="H58" s="102"/>
      <c r="I58" s="103"/>
    </row>
    <row r="59" spans="1:11" ht="42.6" thickBot="1" x14ac:dyDescent="0.35">
      <c r="A59" s="18" t="s">
        <v>69</v>
      </c>
      <c r="B59" s="18" t="s">
        <v>4</v>
      </c>
      <c r="C59" s="143" t="s">
        <v>107</v>
      </c>
      <c r="D59" s="143"/>
      <c r="E59" s="143"/>
      <c r="F59" s="18" t="s">
        <v>315</v>
      </c>
      <c r="G59" s="18" t="s">
        <v>4</v>
      </c>
      <c r="H59" s="143" t="s">
        <v>107</v>
      </c>
      <c r="I59" s="143"/>
    </row>
    <row r="60" spans="1:11" ht="21.6" hidden="1" thickBot="1" x14ac:dyDescent="0.35">
      <c r="A60" s="147" t="s">
        <v>70</v>
      </c>
      <c r="B60" s="147"/>
      <c r="C60" s="147"/>
      <c r="D60" s="147"/>
      <c r="E60" s="147"/>
      <c r="F60" s="147"/>
      <c r="G60" s="147"/>
      <c r="H60" s="147"/>
      <c r="I60" s="147"/>
    </row>
    <row r="61" spans="1:11" ht="20.25" hidden="1" customHeight="1" x14ac:dyDescent="0.4">
      <c r="A61" s="146" t="str">
        <f>CONCATENATE((IF(OR(A47="",A47="NA"),"",A47)),"= ",(IF(OR(E47="",E47="NA"),"",E47)),".")</f>
        <v>Wing 4= LG + UG + P1 + 2nd to 7th Podium/Pt Resi. + 8th Podium Top/Pt Resi. + 1 Service Floor + 9th to 52nd Floor.</v>
      </c>
      <c r="B61" s="146"/>
      <c r="C61" s="146"/>
      <c r="D61" s="110" t="s">
        <v>4</v>
      </c>
      <c r="E61" s="51" t="s">
        <v>140</v>
      </c>
      <c r="F61" s="107" t="s">
        <v>126</v>
      </c>
      <c r="G61" s="107"/>
      <c r="H61" s="51" t="s">
        <v>141</v>
      </c>
      <c r="I61" s="51" t="s">
        <v>142</v>
      </c>
      <c r="J61" s="36" t="str">
        <f ca="1">(IF(F64&gt;99%,"All work completed. Please provide OC.",IF(F64&gt;89.8%,"Plinth, RCC, Brick, Plaster, Flooring, Painting work Completed. Finishing work is in process.",IF(F64&lt;94%,(IF(C64=0,"Work not yet Started.",IF(E64=25%,"Piling work in process",IF(E64=50%,"Excavation work in process",IF(E64=100%,"Excavation work Completed. ","0")))&amp;(IF(C65=0%,"",IF(C65=K66,"Footing work is process",IF(C65=K67,"Footing work Completed",IF(C65=K68,"1st Basement Completed",IF(C65=K69,"1st &amp; 2nd Basement Completed",IF(C65=K70,"1st to 3rd Basement Completed",IF(C65=K71,"1st to 4th Basement Completed",IF(C65=K72,"Plinth work is process",IF(C65=K73,"Plinth work completed","0")))))))))))&amp;(IF(C66=(F62+H62+I62),", RCC Slab",IF(C66&gt;0,", RCC upto "&amp;C66&amp;" Slab",""))&amp;(IF(C67=I62,", Brickwork",IF(C67&gt;0,", Brickwork upto "&amp;C67&amp;" Floor",""))&amp;(IF(C68=I62,", Door &amp; Window Frame",IF(C68&gt;0,", Door &amp; Window Frame work upto "&amp;C68&amp;" Floor",""))&amp;(IF(C69=I62,", Internal Plaster",IF(C69&gt;0,", Internal Plaster upto "&amp;C69&amp;" Floor",""))&amp;(IF(C70=I62,", External Plaster",IF(C70&gt;0,", External Plaster upto "&amp;C70&amp;" Floor",""))&amp;(IF(C71=I62,", Plumbing &amp; Electric work",IF(C71&gt;0,", Plumbing &amp; Electric work upto "&amp;C71&amp;" Floor",""))&amp;(IF(C72=I62,", Flooring",IF(C72&gt;0,", Flooring upto "&amp;C72&amp;" Floor",""))&amp;(IF(C73=I62,", Painting",IF(C73&gt;0,", Painting upto "&amp;C73&amp;" Floor",""))&amp;(IF(C74&gt;0,", Finishing upto "&amp;C74&amp;" Floor","")&amp;(IF(C66&gt;0.5," Completed",""))))))))))))))))</f>
        <v>Work not yet Started.</v>
      </c>
      <c r="K61" s="38"/>
    </row>
    <row r="62" spans="1:11" ht="21" hidden="1" x14ac:dyDescent="0.4">
      <c r="A62" s="146"/>
      <c r="B62" s="146"/>
      <c r="C62" s="146"/>
      <c r="D62" s="110"/>
      <c r="E62" s="51">
        <v>3</v>
      </c>
      <c r="F62" s="107">
        <v>1</v>
      </c>
      <c r="G62" s="107"/>
      <c r="H62" s="51">
        <v>0</v>
      </c>
      <c r="I62" s="51">
        <f ca="1">--TRIM(RIGHT(SUBSTITUTE(LEFT(A61,_xlfn.AGGREGATE(16,6,FIND({0,1,2,3,4,5,6,7,8,9},A61,ROW(INDIRECT("1:"&amp;LEN(A61)))),1))," ",REPT(" ",LEN(A61))),LEN(A61)))</f>
        <v>52</v>
      </c>
      <c r="J62" s="37" t="s">
        <v>146</v>
      </c>
      <c r="K62" s="38"/>
    </row>
    <row r="63" spans="1:11" ht="20.25" hidden="1" customHeight="1" x14ac:dyDescent="0.4">
      <c r="A63" s="112" t="s">
        <v>144</v>
      </c>
      <c r="B63" s="112"/>
      <c r="C63" s="112" t="s">
        <v>154</v>
      </c>
      <c r="D63" s="112"/>
      <c r="E63" s="48" t="s">
        <v>155</v>
      </c>
      <c r="F63" s="112" t="s">
        <v>145</v>
      </c>
      <c r="G63" s="112"/>
      <c r="H63" s="49" t="s">
        <v>143</v>
      </c>
      <c r="I63" s="49"/>
      <c r="J63" s="40" t="s">
        <v>156</v>
      </c>
      <c r="K63" s="39">
        <f ca="1">I62*25%</f>
        <v>13</v>
      </c>
    </row>
    <row r="64" spans="1:11" ht="20.25" hidden="1" customHeight="1" x14ac:dyDescent="0.4">
      <c r="A64" s="116" t="s">
        <v>157</v>
      </c>
      <c r="B64" s="116"/>
      <c r="C64" s="107">
        <v>0</v>
      </c>
      <c r="D64" s="107"/>
      <c r="E64" s="17">
        <f ca="1">((100/I62)*C64)/100</f>
        <v>0</v>
      </c>
      <c r="F64" s="116">
        <f ca="1">(((C64/I62*5)+(C65/I62*15)+(40/(F62+H62+I62)*C66)+(10/(I62)*C67)+(5/(I62)*C68)+(2.5/(I62)*C69)+(2.5/I62*C70)+(5/I62*C71)+(2.5/I62*C72)+(2.5/I62*C73)+(5/I62*C74)+(5/I62*C75))/100)</f>
        <v>0</v>
      </c>
      <c r="G64" s="116"/>
      <c r="H64" s="116" t="str">
        <f ca="1">J61</f>
        <v>Work not yet Started.</v>
      </c>
      <c r="I64" s="116"/>
      <c r="J64" s="40" t="s">
        <v>147</v>
      </c>
      <c r="K64" s="44">
        <f ca="1">I62*50%</f>
        <v>26</v>
      </c>
    </row>
    <row r="65" spans="1:11" ht="21" hidden="1" x14ac:dyDescent="0.4">
      <c r="A65" s="116" t="s">
        <v>127</v>
      </c>
      <c r="B65" s="116"/>
      <c r="C65" s="129">
        <v>0</v>
      </c>
      <c r="D65" s="107"/>
      <c r="E65" s="17">
        <f ca="1">((100/I62)*C65)/100</f>
        <v>0</v>
      </c>
      <c r="F65" s="116"/>
      <c r="G65" s="116"/>
      <c r="H65" s="116"/>
      <c r="I65" s="116"/>
      <c r="J65" s="40" t="s">
        <v>148</v>
      </c>
      <c r="K65" s="44">
        <f ca="1">I62</f>
        <v>52</v>
      </c>
    </row>
    <row r="66" spans="1:11" ht="21" hidden="1" customHeight="1" x14ac:dyDescent="0.4">
      <c r="A66" s="116" t="s">
        <v>158</v>
      </c>
      <c r="B66" s="116"/>
      <c r="C66" s="107">
        <v>0</v>
      </c>
      <c r="D66" s="107"/>
      <c r="E66" s="17">
        <f ca="1">((100/(F62+H62+I62))*C66)/100</f>
        <v>0</v>
      </c>
      <c r="F66" s="116"/>
      <c r="G66" s="116"/>
      <c r="H66" s="116"/>
      <c r="I66" s="116"/>
      <c r="J66" s="40" t="s">
        <v>149</v>
      </c>
      <c r="K66" s="45">
        <f ca="1">(IF(E62&gt;1,(I62/(E62+2)),I62/4))</f>
        <v>10.4</v>
      </c>
    </row>
    <row r="67" spans="1:11" ht="21" hidden="1" customHeight="1" x14ac:dyDescent="0.4">
      <c r="A67" s="116" t="s">
        <v>159</v>
      </c>
      <c r="B67" s="116"/>
      <c r="C67" s="107">
        <v>0</v>
      </c>
      <c r="D67" s="107"/>
      <c r="E67" s="17">
        <f ca="1">((100/I62)*C67)/100</f>
        <v>0</v>
      </c>
      <c r="F67" s="116"/>
      <c r="G67" s="116"/>
      <c r="H67" s="116"/>
      <c r="I67" s="116"/>
      <c r="J67" s="40" t="s">
        <v>150</v>
      </c>
      <c r="K67" s="45">
        <f ca="1">(IF(E62&gt;1,(I62/(E62+2)+K66),I62/4+K66))</f>
        <v>20.8</v>
      </c>
    </row>
    <row r="68" spans="1:11" ht="21" hidden="1" customHeight="1" x14ac:dyDescent="0.4">
      <c r="A68" s="116" t="s">
        <v>180</v>
      </c>
      <c r="B68" s="116"/>
      <c r="C68" s="107">
        <v>0</v>
      </c>
      <c r="D68" s="107"/>
      <c r="E68" s="17">
        <f ca="1">((100/I62)*C68)/100</f>
        <v>0</v>
      </c>
      <c r="F68" s="116"/>
      <c r="G68" s="116"/>
      <c r="H68" s="116"/>
      <c r="I68" s="116"/>
      <c r="J68" s="40" t="s">
        <v>161</v>
      </c>
      <c r="K68" s="45">
        <f ca="1">(IF(E62&gt;1,(I62/(E62+2)+K67),0))</f>
        <v>31.200000000000003</v>
      </c>
    </row>
    <row r="69" spans="1:11" ht="21" hidden="1" customHeight="1" x14ac:dyDescent="0.4">
      <c r="A69" s="116" t="s">
        <v>160</v>
      </c>
      <c r="B69" s="116"/>
      <c r="C69" s="107">
        <v>0</v>
      </c>
      <c r="D69" s="107"/>
      <c r="E69" s="17">
        <f ca="1">((100/I62)*C69)/100</f>
        <v>0</v>
      </c>
      <c r="F69" s="116"/>
      <c r="G69" s="116"/>
      <c r="H69" s="116"/>
      <c r="I69" s="116"/>
      <c r="J69" s="40" t="s">
        <v>162</v>
      </c>
      <c r="K69" s="45">
        <f ca="1">(IF(E62&gt;2,(I62/(E62+2)+K68),0))</f>
        <v>41.6</v>
      </c>
    </row>
    <row r="70" spans="1:11" ht="21" hidden="1" customHeight="1" x14ac:dyDescent="0.4">
      <c r="A70" s="116" t="s">
        <v>181</v>
      </c>
      <c r="B70" s="116"/>
      <c r="C70" s="107">
        <v>0</v>
      </c>
      <c r="D70" s="107"/>
      <c r="E70" s="17">
        <f ca="1">((100/(I62))*C70)/100</f>
        <v>0</v>
      </c>
      <c r="F70" s="116"/>
      <c r="G70" s="116"/>
      <c r="H70" s="116"/>
      <c r="I70" s="116"/>
      <c r="J70" s="40" t="s">
        <v>164</v>
      </c>
      <c r="K70" s="46">
        <f>(IF(E62&gt;3,(I62/(E62+2)+K69),0))</f>
        <v>0</v>
      </c>
    </row>
    <row r="71" spans="1:11" ht="21" hidden="1" customHeight="1" x14ac:dyDescent="0.4">
      <c r="A71" s="116" t="s">
        <v>182</v>
      </c>
      <c r="B71" s="116"/>
      <c r="C71" s="107">
        <v>0</v>
      </c>
      <c r="D71" s="107"/>
      <c r="E71" s="17">
        <f ca="1">((100/(I62))*C71)/100</f>
        <v>0</v>
      </c>
      <c r="F71" s="116"/>
      <c r="G71" s="116"/>
      <c r="H71" s="116"/>
      <c r="I71" s="116"/>
      <c r="J71" s="40" t="s">
        <v>165</v>
      </c>
      <c r="K71" s="45">
        <f>(IF(E62&gt;4,(I62/(E62+2)+K70),0))</f>
        <v>0</v>
      </c>
    </row>
    <row r="72" spans="1:11" ht="21" hidden="1" customHeight="1" x14ac:dyDescent="0.4">
      <c r="A72" s="116" t="s">
        <v>163</v>
      </c>
      <c r="B72" s="116"/>
      <c r="C72" s="107">
        <v>0</v>
      </c>
      <c r="D72" s="107"/>
      <c r="E72" s="17">
        <f ca="1">((100/I62)*C72)/100</f>
        <v>0</v>
      </c>
      <c r="F72" s="116"/>
      <c r="G72" s="116"/>
      <c r="H72" s="116"/>
      <c r="I72" s="116"/>
      <c r="J72" s="40" t="s">
        <v>151</v>
      </c>
      <c r="K72" s="45">
        <f>(IF(E62=1,(I62/(E62+3)+K67),IF(E62=0,(I62/4+K67),IF(E62&gt;1,0))))</f>
        <v>0</v>
      </c>
    </row>
    <row r="73" spans="1:11" ht="21.6" hidden="1" thickBot="1" x14ac:dyDescent="0.45">
      <c r="A73" s="116" t="s">
        <v>183</v>
      </c>
      <c r="B73" s="116"/>
      <c r="C73" s="107">
        <v>0</v>
      </c>
      <c r="D73" s="107"/>
      <c r="E73" s="17">
        <f ca="1">((100/I62)*C73)/100</f>
        <v>0</v>
      </c>
      <c r="F73" s="116"/>
      <c r="G73" s="116"/>
      <c r="H73" s="116"/>
      <c r="I73" s="116"/>
      <c r="J73" s="42" t="s">
        <v>152</v>
      </c>
      <c r="K73" s="47">
        <f ca="1">(IF(E62&gt;1.5,(I62/(E62+2)+K67+MAX(0,K68-K67)+MAX(0,K69-K68)+MAX(0,K70-K69)+MAX(0,K71-K70)+MAX(0,K72-K71)),IF(E62=1,(I62/(E62+3)+K72),IF(E62=0,I62/4+K72))))</f>
        <v>52.000000000000007</v>
      </c>
    </row>
    <row r="74" spans="1:11" ht="21" hidden="1" x14ac:dyDescent="0.3">
      <c r="A74" s="116" t="s">
        <v>166</v>
      </c>
      <c r="B74" s="116"/>
      <c r="C74" s="107">
        <v>0</v>
      </c>
      <c r="D74" s="107"/>
      <c r="E74" s="17">
        <f ca="1">((100/(I62))*C74)/100</f>
        <v>0</v>
      </c>
      <c r="F74" s="116"/>
      <c r="G74" s="116"/>
      <c r="H74" s="116"/>
      <c r="I74" s="116"/>
    </row>
    <row r="75" spans="1:11" ht="21" hidden="1" x14ac:dyDescent="0.3">
      <c r="A75" s="198" t="s">
        <v>167</v>
      </c>
      <c r="B75" s="198"/>
      <c r="C75" s="204">
        <v>0</v>
      </c>
      <c r="D75" s="204"/>
      <c r="E75" s="81">
        <f ca="1">((100/(I62))*C75)/100</f>
        <v>0</v>
      </c>
      <c r="F75" s="198"/>
      <c r="G75" s="198"/>
      <c r="H75" s="198"/>
      <c r="I75" s="198"/>
    </row>
    <row r="76" spans="1:11" ht="21.6" thickBot="1" x14ac:dyDescent="0.35">
      <c r="A76" s="150" t="s">
        <v>70</v>
      </c>
      <c r="B76" s="151"/>
      <c r="C76" s="151"/>
      <c r="D76" s="151"/>
      <c r="E76" s="151"/>
      <c r="F76" s="151"/>
      <c r="G76" s="151"/>
      <c r="H76" s="151"/>
      <c r="I76" s="152"/>
      <c r="J76" s="77" t="s">
        <v>306</v>
      </c>
    </row>
    <row r="77" spans="1:11" ht="43.5" customHeight="1" x14ac:dyDescent="0.4">
      <c r="A77" s="153" t="s">
        <v>345</v>
      </c>
      <c r="B77" s="146"/>
      <c r="C77" s="146"/>
      <c r="D77" s="110" t="s">
        <v>4</v>
      </c>
      <c r="E77" s="51" t="s">
        <v>140</v>
      </c>
      <c r="F77" s="107" t="s">
        <v>126</v>
      </c>
      <c r="G77" s="107"/>
      <c r="H77" s="51" t="s">
        <v>141</v>
      </c>
      <c r="I77" s="82" t="s">
        <v>142</v>
      </c>
      <c r="J77" s="36" t="str">
        <f ca="1">(IF(F80&gt;99%,"All work completed. Please provide OC.",IF(F80&gt;89.8%,"Plinth, RCC, Brick, Plaster, Flooring, Wooden, Plumbing, Electrification, etc., work Completed. Finishing work is in process.",IF(F80&lt;94%,(IF(C80=0,"Work not yet Started.",IF(E80=25%,"Piling work in process",IF(E80=50%,"Excavation work in process",IF(E80=100%,"Excavation work Completed. ","0")))&amp;(IF(C81=0%,"",IF(C81=K82,"Footing work is process",IF(C81=K83,"Footing work Completed",IF(C81=K84,"1st Basement Completed",IF(C81=K85,"1st &amp; 2nd Basement Completed",IF(C81=K86,"1st to 3rd Basement Completed",IF(C81=K87,"1st to 4th Basement Completed",IF(C81=K88,"Plinth work is process",IF(C81=K89,"Plinth work completed","0")))))))))))&amp;(IF(C82=(F78+H78+I78),", RCC Slab",IF(C82&gt;0,", RCC upto "&amp;C82&amp;" Slab",""))&amp;(IF(C83=I78,", Brickwork",IF(C83&gt;0,", Brickwork upto "&amp;C83&amp;" Floor",""))&amp;(IF(C84=I78,", Internal Plaster",IF(C84&gt;0,", Internal Plaster upto "&amp;C84&amp;" Floor",""))&amp;(IF(C85=I78,", External Plaster",IF(C85&gt;0,", External Plaster upto "&amp;C85&amp;" Floor",""))&amp;(IF(C86=I78,", External Plumbing, Elevation and Waterproofing",IF(C86&gt;0,", External Plumbing, Elevation and Waterproofing upto "&amp;C86&amp;" Floor",""))&amp;(IF(C87=I78,", Flooring &amp; Fitting",IF(C87&gt;0,", Flooring &amp; Fitting upto "&amp;C87&amp;" Floor",""))&amp;(IF(C88=I78,", Wooden Work",IF(C88&gt;0,", Wooden Work upto "&amp;C88&amp;" Floor",""))&amp;(IF(C89=I78,", Electrical &amp; Sanitary fittings",IF(C89&gt;0,", Electrical &amp; Sanitary fittings upto "&amp;C89&amp;" Floor",""))&amp;(IF(C90&gt;0,", Finishing upto "&amp;C90&amp;" Floor","")&amp;(IF(C82&gt;0.5," Completed",""))))))))))))))))</f>
        <v>Excavation work Completed. Plinth work completed, RCC upto 2 Slab Completed</v>
      </c>
      <c r="K77" s="38"/>
    </row>
    <row r="78" spans="1:11" ht="40.5" customHeight="1" x14ac:dyDescent="0.4">
      <c r="A78" s="153"/>
      <c r="B78" s="146"/>
      <c r="C78" s="146"/>
      <c r="D78" s="110"/>
      <c r="E78" s="51">
        <v>1</v>
      </c>
      <c r="F78" s="107">
        <v>1</v>
      </c>
      <c r="G78" s="107"/>
      <c r="H78" s="51">
        <v>0</v>
      </c>
      <c r="I78" s="82">
        <f ca="1">--TRIM(RIGHT(SUBSTITUTE(LEFT(A77,_xlfn.AGGREGATE(16,6,FIND({0,1,2,3,4,5,6,7,8,9},A77,ROW(INDIRECT("1:"&amp;LEN(A77)))),1))," ",REPT(" ",LEN(A77))),LEN(A77)))</f>
        <v>52</v>
      </c>
      <c r="J78" s="37" t="s">
        <v>146</v>
      </c>
      <c r="K78" s="38"/>
    </row>
    <row r="79" spans="1:11" ht="20.25" customHeight="1" x14ac:dyDescent="0.4">
      <c r="A79" s="111" t="s">
        <v>144</v>
      </c>
      <c r="B79" s="112"/>
      <c r="C79" s="112" t="s">
        <v>154</v>
      </c>
      <c r="D79" s="112"/>
      <c r="E79" s="48" t="s">
        <v>155</v>
      </c>
      <c r="F79" s="112" t="s">
        <v>145</v>
      </c>
      <c r="G79" s="112"/>
      <c r="H79" s="49" t="s">
        <v>143</v>
      </c>
      <c r="I79" s="83"/>
      <c r="J79" s="40" t="s">
        <v>156</v>
      </c>
      <c r="K79" s="39">
        <f ca="1">I78*25%</f>
        <v>13</v>
      </c>
    </row>
    <row r="80" spans="1:11" ht="20.25" customHeight="1" x14ac:dyDescent="0.4">
      <c r="A80" s="130" t="s">
        <v>157</v>
      </c>
      <c r="B80" s="116"/>
      <c r="C80" s="107">
        <f ca="1">K81</f>
        <v>52</v>
      </c>
      <c r="D80" s="107"/>
      <c r="E80" s="17">
        <f ca="1">((100/I78)*C80)/100</f>
        <v>1</v>
      </c>
      <c r="F80" s="116">
        <f ca="1">(((C80/I78*5)+(C81/I78*20)+(25/(F78+H78+I78)*C82)+(5/(I78)*C83)+(2.5/(I78)*C84)+(2.5/(I78)*C85)+(5/I78*C86)+(10/I78*C87)+(2.5/I78*C88)+(2.5/I78*C89)+(10/I78*C90)+(10/I78*C91))/100)</f>
        <v>0.25943396226415094</v>
      </c>
      <c r="G80" s="116"/>
      <c r="H80" s="116" t="str">
        <f ca="1">J77</f>
        <v>Excavation work Completed. Plinth work completed, RCC upto 2 Slab Completed</v>
      </c>
      <c r="I80" s="133"/>
      <c r="J80" s="40" t="s">
        <v>147</v>
      </c>
      <c r="K80" s="44">
        <f ca="1">I78*50%</f>
        <v>26</v>
      </c>
    </row>
    <row r="81" spans="1:11" ht="21" x14ac:dyDescent="0.4">
      <c r="A81" s="130" t="s">
        <v>127</v>
      </c>
      <c r="B81" s="116"/>
      <c r="C81" s="129">
        <f ca="1">K89</f>
        <v>52</v>
      </c>
      <c r="D81" s="107"/>
      <c r="E81" s="17">
        <f ca="1">((100/I78)*C81)/100</f>
        <v>1</v>
      </c>
      <c r="F81" s="116"/>
      <c r="G81" s="116"/>
      <c r="H81" s="116"/>
      <c r="I81" s="133"/>
      <c r="J81" s="40" t="s">
        <v>148</v>
      </c>
      <c r="K81" s="44">
        <f ca="1">I78</f>
        <v>52</v>
      </c>
    </row>
    <row r="82" spans="1:11" ht="21" customHeight="1" x14ac:dyDescent="0.4">
      <c r="A82" s="130" t="s">
        <v>158</v>
      </c>
      <c r="B82" s="116"/>
      <c r="C82" s="107">
        <v>2</v>
      </c>
      <c r="D82" s="107"/>
      <c r="E82" s="17">
        <f ca="1">((100/(F78+H78+I78))*C82)/100</f>
        <v>3.7735849056603772E-2</v>
      </c>
      <c r="F82" s="116"/>
      <c r="G82" s="116"/>
      <c r="H82" s="116"/>
      <c r="I82" s="133"/>
      <c r="J82" s="40" t="s">
        <v>149</v>
      </c>
      <c r="K82" s="45">
        <f ca="1">(IF(E78&gt;1,(I78/(E78+2)),I78/4))</f>
        <v>13</v>
      </c>
    </row>
    <row r="83" spans="1:11" ht="21" customHeight="1" x14ac:dyDescent="0.4">
      <c r="A83" s="130" t="s">
        <v>159</v>
      </c>
      <c r="B83" s="116"/>
      <c r="C83" s="107">
        <v>0</v>
      </c>
      <c r="D83" s="107"/>
      <c r="E83" s="17">
        <f ca="1">((100/I78)*C83)/100</f>
        <v>0</v>
      </c>
      <c r="F83" s="116"/>
      <c r="G83" s="116"/>
      <c r="H83" s="116"/>
      <c r="I83" s="133"/>
      <c r="J83" s="40" t="s">
        <v>150</v>
      </c>
      <c r="K83" s="45">
        <f ca="1">(IF(E78&gt;1,(I78/(E78+2)+K82),I78/4+K82))</f>
        <v>26</v>
      </c>
    </row>
    <row r="84" spans="1:11" ht="21" customHeight="1" x14ac:dyDescent="0.4">
      <c r="A84" s="108" t="s">
        <v>160</v>
      </c>
      <c r="B84" s="109"/>
      <c r="C84" s="107">
        <v>0</v>
      </c>
      <c r="D84" s="107"/>
      <c r="E84" s="17">
        <f ca="1">((100/I78)*C84)/100</f>
        <v>0</v>
      </c>
      <c r="F84" s="116"/>
      <c r="G84" s="116"/>
      <c r="H84" s="116"/>
      <c r="I84" s="133"/>
      <c r="J84" s="40" t="s">
        <v>161</v>
      </c>
      <c r="K84" s="45">
        <f>(IF(E78&gt;1,(I78/(E78+2)+K83),0))</f>
        <v>0</v>
      </c>
    </row>
    <row r="85" spans="1:11" ht="21" customHeight="1" x14ac:dyDescent="0.4">
      <c r="A85" s="108" t="s">
        <v>299</v>
      </c>
      <c r="B85" s="109"/>
      <c r="C85" s="107">
        <v>0</v>
      </c>
      <c r="D85" s="107"/>
      <c r="E85" s="17">
        <f ca="1">((100/I78)*C85)/100</f>
        <v>0</v>
      </c>
      <c r="F85" s="116"/>
      <c r="G85" s="116"/>
      <c r="H85" s="116"/>
      <c r="I85" s="133"/>
      <c r="J85" s="40" t="s">
        <v>162</v>
      </c>
      <c r="K85" s="45">
        <f>(IF(E78&gt;2,(I78/(E78+2)+K84),0))</f>
        <v>0</v>
      </c>
    </row>
    <row r="86" spans="1:11" ht="57.75" customHeight="1" x14ac:dyDescent="0.4">
      <c r="A86" s="108" t="s">
        <v>300</v>
      </c>
      <c r="B86" s="109"/>
      <c r="C86" s="107">
        <v>0</v>
      </c>
      <c r="D86" s="107"/>
      <c r="E86" s="17">
        <f ca="1">((100/(I78))*C86)/100</f>
        <v>0</v>
      </c>
      <c r="F86" s="116"/>
      <c r="G86" s="116"/>
      <c r="H86" s="116"/>
      <c r="I86" s="133"/>
      <c r="J86" s="40" t="s">
        <v>164</v>
      </c>
      <c r="K86" s="46">
        <f>(IF(E78&gt;3,(I78/(E78+2)+K85),0))</f>
        <v>0</v>
      </c>
    </row>
    <row r="87" spans="1:11" ht="21" x14ac:dyDescent="0.4">
      <c r="A87" s="130" t="s">
        <v>163</v>
      </c>
      <c r="B87" s="116"/>
      <c r="C87" s="107">
        <v>0</v>
      </c>
      <c r="D87" s="107"/>
      <c r="E87" s="17">
        <f ca="1">((100/(I78))*C87)/100</f>
        <v>0</v>
      </c>
      <c r="F87" s="116"/>
      <c r="G87" s="116"/>
      <c r="H87" s="116"/>
      <c r="I87" s="133"/>
      <c r="J87" s="40" t="s">
        <v>165</v>
      </c>
      <c r="K87" s="45">
        <f>(IF(E78&gt;4,(I78/(E78+2)+K86),0))</f>
        <v>0</v>
      </c>
    </row>
    <row r="88" spans="1:11" ht="21" customHeight="1" x14ac:dyDescent="0.4">
      <c r="A88" s="130" t="s">
        <v>301</v>
      </c>
      <c r="B88" s="116"/>
      <c r="C88" s="107">
        <v>0</v>
      </c>
      <c r="D88" s="107"/>
      <c r="E88" s="17">
        <f ca="1">((100/I78)*C88)/100</f>
        <v>0</v>
      </c>
      <c r="F88" s="116"/>
      <c r="G88" s="116"/>
      <c r="H88" s="116"/>
      <c r="I88" s="133"/>
      <c r="J88" s="40" t="s">
        <v>151</v>
      </c>
      <c r="K88" s="45">
        <f ca="1">(IF(E78=1,(I78/(E78+3)+K83),IF(E78=0,(I78/4+K83),IF(E78&gt;1,0))))</f>
        <v>39</v>
      </c>
    </row>
    <row r="89" spans="1:11" ht="40.5" customHeight="1" thickBot="1" x14ac:dyDescent="0.45">
      <c r="A89" s="130" t="s">
        <v>302</v>
      </c>
      <c r="B89" s="116"/>
      <c r="C89" s="107">
        <v>0</v>
      </c>
      <c r="D89" s="107"/>
      <c r="E89" s="17">
        <f ca="1">((100/I78)*C89)/100</f>
        <v>0</v>
      </c>
      <c r="F89" s="116"/>
      <c r="G89" s="116"/>
      <c r="H89" s="116"/>
      <c r="I89" s="133"/>
      <c r="J89" s="42" t="s">
        <v>152</v>
      </c>
      <c r="K89" s="47">
        <f ca="1">(IF(E78&gt;1.5,(I78/(E78+2)+K82+MAX(0,K83-K82)+MAX(0,K84-K83)+MAX(0,K85-K84)+MAX(0,K86-K85)+MAX(0,K87-K86)),IF(E78=1,(I78/(E78+3)+K88),IF(E78=0,I78/4+K88))))</f>
        <v>52</v>
      </c>
    </row>
    <row r="90" spans="1:11" ht="21" x14ac:dyDescent="0.3">
      <c r="A90" s="130" t="s">
        <v>166</v>
      </c>
      <c r="B90" s="116"/>
      <c r="C90" s="107">
        <v>0</v>
      </c>
      <c r="D90" s="107"/>
      <c r="E90" s="17">
        <f ca="1">((100/(I78))*C90)/100</f>
        <v>0</v>
      </c>
      <c r="F90" s="116"/>
      <c r="G90" s="116"/>
      <c r="H90" s="116"/>
      <c r="I90" s="133"/>
    </row>
    <row r="91" spans="1:11" ht="21.6" thickBot="1" x14ac:dyDescent="0.35">
      <c r="A91" s="131" t="s">
        <v>167</v>
      </c>
      <c r="B91" s="132"/>
      <c r="C91" s="106">
        <v>0</v>
      </c>
      <c r="D91" s="106"/>
      <c r="E91" s="84">
        <f ca="1">((100/(I78))*C91)/100</f>
        <v>0</v>
      </c>
      <c r="F91" s="132"/>
      <c r="G91" s="132"/>
      <c r="H91" s="132"/>
      <c r="I91" s="134"/>
    </row>
    <row r="92" spans="1:11" ht="21.6" thickBot="1" x14ac:dyDescent="0.35">
      <c r="A92" s="189" t="s">
        <v>70</v>
      </c>
      <c r="B92" s="189"/>
      <c r="C92" s="189"/>
      <c r="D92" s="189"/>
      <c r="E92" s="189"/>
      <c r="F92" s="189"/>
      <c r="G92" s="189"/>
      <c r="H92" s="189"/>
      <c r="I92" s="189"/>
    </row>
    <row r="93" spans="1:11" ht="20.25" customHeight="1" x14ac:dyDescent="0.4">
      <c r="A93" s="146" t="s">
        <v>322</v>
      </c>
      <c r="B93" s="146"/>
      <c r="C93" s="146"/>
      <c r="D93" s="110" t="s">
        <v>4</v>
      </c>
      <c r="E93" s="51" t="s">
        <v>140</v>
      </c>
      <c r="F93" s="107" t="s">
        <v>126</v>
      </c>
      <c r="G93" s="107"/>
      <c r="H93" s="51" t="s">
        <v>141</v>
      </c>
      <c r="I93" s="51" t="s">
        <v>142</v>
      </c>
      <c r="J93" s="36" t="str">
        <f ca="1">(IF(F96&gt;99%,"All work completed. Please provide OC.",IF(F96&gt;89.8%,"Plinth, RCC, Brick, Plaster, Flooring, Wooden, Plumbing, Electrification, etc., work Completed. Finishing work is in process.",IF(F96&lt;94%,(IF(C96=0,"Work not yet Started.",IF(E96=25%,"Piling work in process",IF(E96=50%,"Excavation work in process",IF(E96=100%,"Excavation work Completed. ","0")))&amp;(IF(C97=0%,"",IF(C97=K98,"Footing work is process",IF(C97=K99,"Footing work Completed",IF(C97=K100,"1st Basement Completed",IF(C97=K101,"1st &amp; 2nd Basement Completed",IF(C97=K102,"1st to 3rd Basement Completed",IF(C97=K103,"1st to 4th Basement Completed",IF(C97=K104,"Plinth work is process",IF(C97=K105,"Plinth work completed","0")))))))))))&amp;(IF(C98=(F94+H94+I94),", RCC Slab",IF(C98&gt;0,", RCC upto "&amp;C98&amp;" Slab",""))&amp;(IF(C99=I94,", Brickwork",IF(C99&gt;0,", Brickwork upto "&amp;C99&amp;" Floor",""))&amp;(IF(C100=I94,", Internal Plaster",IF(C100&gt;0,", Internal Plaster upto "&amp;C100&amp;" Floor",""))&amp;(IF(C101=I94,", External Plaster",IF(C101&gt;0,", External Plaster upto "&amp;C101&amp;" Floor",""))&amp;(IF(C102=I94,", External Plumbing, Elevation and Waterproofing",IF(C102&gt;0,", External Plumbing, Elevation and Waterproofing upto "&amp;C102&amp;" Floor",""))&amp;(IF(C103=I94,", Flooring &amp; Fitting",IF(C103&gt;0,", Flooring &amp; Fitting upto "&amp;C103&amp;" Floor",""))&amp;(IF(C104=I94,", Wooden Work",IF(C104&gt;0,", Wooden Work upto "&amp;C104&amp;" Floor",""))&amp;(IF(C105=I94,", Electrical &amp; Sanitary fittings",IF(C105&gt;0,", Electrical &amp; Sanitary fittings upto "&amp;C105&amp;" Floor",""))&amp;(IF(C106&gt;0,", Finishing upto "&amp;C106&amp;" Floor","")&amp;(IF(C98&gt;0.5," Completed",""))))))))))))))))</f>
        <v>Excavation work Completed. Plinth work completed</v>
      </c>
      <c r="K93" s="38"/>
    </row>
    <row r="94" spans="1:11" ht="63" customHeight="1" x14ac:dyDescent="0.4">
      <c r="A94" s="146"/>
      <c r="B94" s="146"/>
      <c r="C94" s="146"/>
      <c r="D94" s="110"/>
      <c r="E94" s="51">
        <v>1</v>
      </c>
      <c r="F94" s="107">
        <v>1</v>
      </c>
      <c r="G94" s="107"/>
      <c r="H94" s="51">
        <v>0</v>
      </c>
      <c r="I94" s="51">
        <f ca="1">--TRIM(RIGHT(SUBSTITUTE(LEFT(A93,_xlfn.AGGREGATE(16,6,FIND({0,1,2,3,4,5,6,7,8,9},A93,ROW(INDIRECT("1:"&amp;LEN(A93)))),1))," ",REPT(" ",LEN(A93))),LEN(A93)))</f>
        <v>52</v>
      </c>
      <c r="J94" s="37" t="s">
        <v>146</v>
      </c>
      <c r="K94" s="38"/>
    </row>
    <row r="95" spans="1:11" ht="20.25" customHeight="1" x14ac:dyDescent="0.4">
      <c r="A95" s="112" t="s">
        <v>144</v>
      </c>
      <c r="B95" s="112"/>
      <c r="C95" s="112" t="s">
        <v>154</v>
      </c>
      <c r="D95" s="112"/>
      <c r="E95" s="48" t="s">
        <v>155</v>
      </c>
      <c r="F95" s="112" t="s">
        <v>145</v>
      </c>
      <c r="G95" s="112"/>
      <c r="H95" s="49" t="s">
        <v>143</v>
      </c>
      <c r="I95" s="49"/>
      <c r="J95" s="40" t="s">
        <v>156</v>
      </c>
      <c r="K95" s="39">
        <f ca="1">I94*25%</f>
        <v>13</v>
      </c>
    </row>
    <row r="96" spans="1:11" ht="20.25" customHeight="1" x14ac:dyDescent="0.4">
      <c r="A96" s="116" t="s">
        <v>157</v>
      </c>
      <c r="B96" s="116"/>
      <c r="C96" s="107">
        <f ca="1">K97</f>
        <v>52</v>
      </c>
      <c r="D96" s="107"/>
      <c r="E96" s="17">
        <f ca="1">((100/I94)*C96)/100</f>
        <v>1</v>
      </c>
      <c r="F96" s="116">
        <f ca="1">(((C96/I94*5)+(C97/I94*20)+(25/(F94+H94+I94)*C98)+(5/(I94)*C99)+(2.5/(I94)*C100)+(2.5/(I94)*C101)+(5/I94*C102)+(10/I94*C103)+(2.5/I94*C104)+(2.5/I94*C105)+(10/I94*C106)+(10/I94*C107))/100)</f>
        <v>0.25</v>
      </c>
      <c r="G96" s="116"/>
      <c r="H96" s="116" t="str">
        <f ca="1">J93</f>
        <v>Excavation work Completed. Plinth work completed</v>
      </c>
      <c r="I96" s="116"/>
      <c r="J96" s="40" t="s">
        <v>147</v>
      </c>
      <c r="K96" s="44">
        <f ca="1">I94*50%</f>
        <v>26</v>
      </c>
    </row>
    <row r="97" spans="1:11" ht="21" x14ac:dyDescent="0.4">
      <c r="A97" s="116" t="s">
        <v>127</v>
      </c>
      <c r="B97" s="116"/>
      <c r="C97" s="129">
        <f ca="1">K105</f>
        <v>52</v>
      </c>
      <c r="D97" s="107"/>
      <c r="E97" s="17">
        <f ca="1">((100/I94)*C97)/100</f>
        <v>1</v>
      </c>
      <c r="F97" s="116"/>
      <c r="G97" s="116"/>
      <c r="H97" s="116"/>
      <c r="I97" s="116"/>
      <c r="J97" s="40" t="s">
        <v>148</v>
      </c>
      <c r="K97" s="44">
        <f ca="1">I94</f>
        <v>52</v>
      </c>
    </row>
    <row r="98" spans="1:11" ht="21" customHeight="1" x14ac:dyDescent="0.4">
      <c r="A98" s="116" t="s">
        <v>158</v>
      </c>
      <c r="B98" s="116"/>
      <c r="C98" s="107">
        <v>0</v>
      </c>
      <c r="D98" s="107"/>
      <c r="E98" s="17">
        <f ca="1">((100/(F94+H94+I94))*C98)/100</f>
        <v>0</v>
      </c>
      <c r="F98" s="116"/>
      <c r="G98" s="116"/>
      <c r="H98" s="116"/>
      <c r="I98" s="116"/>
      <c r="J98" s="40" t="s">
        <v>149</v>
      </c>
      <c r="K98" s="45">
        <f ca="1">(IF(E94&gt;1,(I94/(E94+2)),I94/4))</f>
        <v>13</v>
      </c>
    </row>
    <row r="99" spans="1:11" ht="21" customHeight="1" x14ac:dyDescent="0.4">
      <c r="A99" s="116" t="s">
        <v>159</v>
      </c>
      <c r="B99" s="116"/>
      <c r="C99" s="107">
        <v>0</v>
      </c>
      <c r="D99" s="107"/>
      <c r="E99" s="17">
        <f ca="1">((100/I94)*C99)/100</f>
        <v>0</v>
      </c>
      <c r="F99" s="116"/>
      <c r="G99" s="116"/>
      <c r="H99" s="116"/>
      <c r="I99" s="116"/>
      <c r="J99" s="40" t="s">
        <v>150</v>
      </c>
      <c r="K99" s="45">
        <f ca="1">(IF(E94&gt;1,(I94/(E94+2)+K98),I94/4+K98))</f>
        <v>26</v>
      </c>
    </row>
    <row r="100" spans="1:11" ht="21" customHeight="1" x14ac:dyDescent="0.4">
      <c r="A100" s="187" t="s">
        <v>160</v>
      </c>
      <c r="B100" s="109"/>
      <c r="C100" s="107">
        <v>0</v>
      </c>
      <c r="D100" s="107"/>
      <c r="E100" s="17">
        <f ca="1">((100/I94)*C100)/100</f>
        <v>0</v>
      </c>
      <c r="F100" s="116"/>
      <c r="G100" s="116"/>
      <c r="H100" s="116"/>
      <c r="I100" s="116"/>
      <c r="J100" s="40" t="s">
        <v>161</v>
      </c>
      <c r="K100" s="45">
        <f>(IF(E94&gt;1,(I94/(E94+2)+K99),0))</f>
        <v>0</v>
      </c>
    </row>
    <row r="101" spans="1:11" ht="21" customHeight="1" x14ac:dyDescent="0.4">
      <c r="A101" s="187" t="s">
        <v>299</v>
      </c>
      <c r="B101" s="109"/>
      <c r="C101" s="107">
        <v>0</v>
      </c>
      <c r="D101" s="107"/>
      <c r="E101" s="17">
        <f ca="1">((100/I94)*C101)/100</f>
        <v>0</v>
      </c>
      <c r="F101" s="116"/>
      <c r="G101" s="116"/>
      <c r="H101" s="116"/>
      <c r="I101" s="116"/>
      <c r="J101" s="40" t="s">
        <v>162</v>
      </c>
      <c r="K101" s="45">
        <f>(IF(E94&gt;2,(I94/(E94+2)+K100),0))</f>
        <v>0</v>
      </c>
    </row>
    <row r="102" spans="1:11" ht="57.75" customHeight="1" x14ac:dyDescent="0.4">
      <c r="A102" s="187" t="s">
        <v>300</v>
      </c>
      <c r="B102" s="109"/>
      <c r="C102" s="107">
        <v>0</v>
      </c>
      <c r="D102" s="107"/>
      <c r="E102" s="17">
        <f ca="1">((100/(I94))*C102)/100</f>
        <v>0</v>
      </c>
      <c r="F102" s="116"/>
      <c r="G102" s="116"/>
      <c r="H102" s="116"/>
      <c r="I102" s="116"/>
      <c r="J102" s="40" t="s">
        <v>164</v>
      </c>
      <c r="K102" s="46">
        <f>(IF(E94&gt;3,(I94/(E94+2)+K101),0))</f>
        <v>0</v>
      </c>
    </row>
    <row r="103" spans="1:11" ht="21" x14ac:dyDescent="0.4">
      <c r="A103" s="116" t="s">
        <v>163</v>
      </c>
      <c r="B103" s="116"/>
      <c r="C103" s="107">
        <v>0</v>
      </c>
      <c r="D103" s="107"/>
      <c r="E103" s="17">
        <f ca="1">((100/(I94))*C103)/100</f>
        <v>0</v>
      </c>
      <c r="F103" s="116"/>
      <c r="G103" s="116"/>
      <c r="H103" s="116"/>
      <c r="I103" s="116"/>
      <c r="J103" s="40" t="s">
        <v>165</v>
      </c>
      <c r="K103" s="45">
        <f>(IF(E94&gt;4,(I94/(E94+2)+K102),0))</f>
        <v>0</v>
      </c>
    </row>
    <row r="104" spans="1:11" ht="21" customHeight="1" x14ac:dyDescent="0.4">
      <c r="A104" s="116" t="s">
        <v>301</v>
      </c>
      <c r="B104" s="116"/>
      <c r="C104" s="107">
        <v>0</v>
      </c>
      <c r="D104" s="107"/>
      <c r="E104" s="17">
        <f ca="1">((100/I94)*C104)/100</f>
        <v>0</v>
      </c>
      <c r="F104" s="116"/>
      <c r="G104" s="116"/>
      <c r="H104" s="116"/>
      <c r="I104" s="116"/>
      <c r="J104" s="40" t="s">
        <v>151</v>
      </c>
      <c r="K104" s="45">
        <f ca="1">(IF(E94=1,(I94/(E94+3)+K99),IF(E94=0,(I94/4+K99),IF(E94&gt;1,0))))</f>
        <v>39</v>
      </c>
    </row>
    <row r="105" spans="1:11" ht="42.75" customHeight="1" thickBot="1" x14ac:dyDescent="0.45">
      <c r="A105" s="116" t="s">
        <v>302</v>
      </c>
      <c r="B105" s="116"/>
      <c r="C105" s="107">
        <v>0</v>
      </c>
      <c r="D105" s="107"/>
      <c r="E105" s="17">
        <f ca="1">((100/I94)*C105)/100</f>
        <v>0</v>
      </c>
      <c r="F105" s="116"/>
      <c r="G105" s="116"/>
      <c r="H105" s="116"/>
      <c r="I105" s="116"/>
      <c r="J105" s="42" t="s">
        <v>152</v>
      </c>
      <c r="K105" s="47">
        <f ca="1">(IF(E94&gt;1.5,(I94/(E94+2)+K98+MAX(0,K99-K98)+MAX(0,K100-K99)+MAX(0,K101-K100)+MAX(0,K102-K101)+MAX(0,K103-K102)),IF(E94=1,(I94/(E94+3)+K104),IF(E94=0,I94/4+K104))))</f>
        <v>52</v>
      </c>
    </row>
    <row r="106" spans="1:11" ht="21" x14ac:dyDescent="0.3">
      <c r="A106" s="116" t="s">
        <v>166</v>
      </c>
      <c r="B106" s="116"/>
      <c r="C106" s="107">
        <v>0</v>
      </c>
      <c r="D106" s="107"/>
      <c r="E106" s="17">
        <f ca="1">((100/(I94))*C106)/100</f>
        <v>0</v>
      </c>
      <c r="F106" s="116"/>
      <c r="G106" s="116"/>
      <c r="H106" s="116"/>
      <c r="I106" s="116"/>
    </row>
    <row r="107" spans="1:11" ht="21.6" thickBot="1" x14ac:dyDescent="0.35">
      <c r="A107" s="116" t="s">
        <v>167</v>
      </c>
      <c r="B107" s="116"/>
      <c r="C107" s="107">
        <v>0</v>
      </c>
      <c r="D107" s="107"/>
      <c r="E107" s="17">
        <f ca="1">((100/(I94))*C107)/100</f>
        <v>0</v>
      </c>
      <c r="F107" s="116"/>
      <c r="G107" s="116"/>
      <c r="H107" s="116"/>
      <c r="I107" s="116"/>
    </row>
    <row r="108" spans="1:11" ht="21.6" thickBot="1" x14ac:dyDescent="0.35">
      <c r="A108" s="150" t="s">
        <v>70</v>
      </c>
      <c r="B108" s="151"/>
      <c r="C108" s="151"/>
      <c r="D108" s="151"/>
      <c r="E108" s="151"/>
      <c r="F108" s="151"/>
      <c r="G108" s="151"/>
      <c r="H108" s="151"/>
      <c r="I108" s="152"/>
      <c r="J108" s="77" t="s">
        <v>306</v>
      </c>
    </row>
    <row r="109" spans="1:11" ht="43.5" customHeight="1" x14ac:dyDescent="0.4">
      <c r="A109" s="153" t="s">
        <v>340</v>
      </c>
      <c r="B109" s="146"/>
      <c r="C109" s="146"/>
      <c r="D109" s="110" t="s">
        <v>4</v>
      </c>
      <c r="E109" s="51" t="s">
        <v>140</v>
      </c>
      <c r="F109" s="107" t="s">
        <v>126</v>
      </c>
      <c r="G109" s="107"/>
      <c r="H109" s="51" t="s">
        <v>141</v>
      </c>
      <c r="I109" s="82" t="s">
        <v>142</v>
      </c>
      <c r="J109" s="36" t="str">
        <f ca="1">(IF(F112&gt;99%,"All work completed. Please provide OC.",IF(F112&gt;89.8%,"Plinth, RCC, Brick, Plaster, Flooring, Wooden, Plumbing, Electrification, etc., work Completed. Finishing work is in process.",IF(F112&lt;94%,(IF(C112=0,"Work not yet Started.",IF(E112=25%,"Piling work in process",IF(E112=50%,"Excavation work in process",IF(E112=100%,"Excavation work Completed. ","0")))&amp;(IF(C113=0%,"",IF(C113=K114,"Footing work is process",IF(C113=K115,"Footing work Completed",IF(C113=K116,"1st Basement Completed",IF(C113=K117,"1st &amp; 2nd Basement Completed",IF(C113=K118,"1st to 3rd Basement Completed",IF(C113=K119,"1st to 4th Basement Completed",IF(C113=K120,"Plinth work is process",IF(C113=K121,"Plinth work completed","0")))))))))))&amp;(IF(C114=(F110+H110+I110),", RCC Slab",IF(C114&gt;0,", RCC upto "&amp;C114&amp;" Slab",""))&amp;(IF(C115=I110,", Brickwork",IF(C115&gt;0,", Brickwork upto "&amp;C115&amp;" Floor",""))&amp;(IF(C116=I110,", Internal Plaster",IF(C116&gt;0,", Internal Plaster upto "&amp;C116&amp;" Floor",""))&amp;(IF(C117=I110,", External Plaster",IF(C117&gt;0,", External Plaster upto "&amp;C117&amp;" Floor",""))&amp;(IF(C118=I110,", External Plumbing, Elevation and Waterproofing",IF(C118&gt;0,", External Plumbing, Elevation and Waterproofing upto "&amp;C118&amp;" Floor",""))&amp;(IF(C119=I110,", Flooring &amp; Fitting",IF(C119&gt;0,", Flooring &amp; Fitting upto "&amp;C119&amp;" Floor",""))&amp;(IF(C120=I110,", Wooden Work",IF(C120&gt;0,", Wooden Work upto "&amp;C120&amp;" Floor",""))&amp;(IF(C121=I110,", Electrical &amp; Sanitary fittings",IF(C121&gt;0,", Electrical &amp; Sanitary fittings upto "&amp;C121&amp;" Floor",""))&amp;(IF(C122&gt;0,", Finishing upto "&amp;C122&amp;" Floor","")&amp;(IF(C114&gt;0.5," Completed",""))))))))))))))))</f>
        <v>Excavation work Completed. Plinth work completed</v>
      </c>
      <c r="K109" s="38"/>
    </row>
    <row r="110" spans="1:11" ht="40.5" customHeight="1" x14ac:dyDescent="0.4">
      <c r="A110" s="153"/>
      <c r="B110" s="146"/>
      <c r="C110" s="146"/>
      <c r="D110" s="110"/>
      <c r="E110" s="51">
        <v>1</v>
      </c>
      <c r="F110" s="107">
        <v>1</v>
      </c>
      <c r="G110" s="107"/>
      <c r="H110" s="51">
        <v>0</v>
      </c>
      <c r="I110" s="82">
        <f ca="1">--TRIM(RIGHT(SUBSTITUTE(LEFT(A109,_xlfn.AGGREGATE(16,6,FIND({0,1,2,3,4,5,6,7,8,9},A109,ROW(INDIRECT("1:"&amp;LEN(A109)))),1))," ",REPT(" ",LEN(A109))),LEN(A109)))</f>
        <v>52</v>
      </c>
      <c r="J110" s="37" t="s">
        <v>146</v>
      </c>
      <c r="K110" s="38"/>
    </row>
    <row r="111" spans="1:11" ht="20.25" customHeight="1" x14ac:dyDescent="0.4">
      <c r="A111" s="111" t="s">
        <v>144</v>
      </c>
      <c r="B111" s="112"/>
      <c r="C111" s="112" t="s">
        <v>154</v>
      </c>
      <c r="D111" s="112"/>
      <c r="E111" s="48" t="s">
        <v>155</v>
      </c>
      <c r="F111" s="112" t="s">
        <v>145</v>
      </c>
      <c r="G111" s="112"/>
      <c r="H111" s="49" t="s">
        <v>143</v>
      </c>
      <c r="I111" s="83"/>
      <c r="J111" s="40" t="s">
        <v>156</v>
      </c>
      <c r="K111" s="39">
        <f ca="1">I110*25%</f>
        <v>13</v>
      </c>
    </row>
    <row r="112" spans="1:11" ht="20.25" customHeight="1" x14ac:dyDescent="0.4">
      <c r="A112" s="130" t="s">
        <v>157</v>
      </c>
      <c r="B112" s="116"/>
      <c r="C112" s="107">
        <f ca="1">K113</f>
        <v>52</v>
      </c>
      <c r="D112" s="107"/>
      <c r="E112" s="17">
        <f ca="1">((100/I110)*C112)/100</f>
        <v>1</v>
      </c>
      <c r="F112" s="116">
        <f ca="1">(((C112/I110*5)+(C113/I110*20)+(25/(F110+H110+I110)*C114)+(5/(I110)*C115)+(2.5/(I110)*C116)+(2.5/(I110)*C117)+(5/I110*C118)+(10/I110*C119)+(2.5/I110*C120)+(2.5/I110*C121)+(10/I110*C122)+(10/I110*C123))/100)</f>
        <v>0.25</v>
      </c>
      <c r="G112" s="116"/>
      <c r="H112" s="116" t="str">
        <f ca="1">J109</f>
        <v>Excavation work Completed. Plinth work completed</v>
      </c>
      <c r="I112" s="133"/>
      <c r="J112" s="40" t="s">
        <v>147</v>
      </c>
      <c r="K112" s="44">
        <f ca="1">I110*50%</f>
        <v>26</v>
      </c>
    </row>
    <row r="113" spans="1:11" ht="21" x14ac:dyDescent="0.4">
      <c r="A113" s="130" t="s">
        <v>127</v>
      </c>
      <c r="B113" s="116"/>
      <c r="C113" s="129">
        <f ca="1">K121</f>
        <v>52</v>
      </c>
      <c r="D113" s="107"/>
      <c r="E113" s="17">
        <f ca="1">((100/I110)*C113)/100</f>
        <v>1</v>
      </c>
      <c r="F113" s="116"/>
      <c r="G113" s="116"/>
      <c r="H113" s="116"/>
      <c r="I113" s="133"/>
      <c r="J113" s="40" t="s">
        <v>148</v>
      </c>
      <c r="K113" s="44">
        <f ca="1">I110</f>
        <v>52</v>
      </c>
    </row>
    <row r="114" spans="1:11" ht="21" customHeight="1" x14ac:dyDescent="0.4">
      <c r="A114" s="130" t="s">
        <v>158</v>
      </c>
      <c r="B114" s="116"/>
      <c r="C114" s="107">
        <v>0</v>
      </c>
      <c r="D114" s="107"/>
      <c r="E114" s="17">
        <f ca="1">((100/(F110+H110+I110))*C114)/100</f>
        <v>0</v>
      </c>
      <c r="F114" s="116"/>
      <c r="G114" s="116"/>
      <c r="H114" s="116"/>
      <c r="I114" s="133"/>
      <c r="J114" s="40" t="s">
        <v>149</v>
      </c>
      <c r="K114" s="45">
        <f ca="1">(IF(E110&gt;1,(I110/(E110+2)),I110/4))</f>
        <v>13</v>
      </c>
    </row>
    <row r="115" spans="1:11" ht="21" customHeight="1" x14ac:dyDescent="0.4">
      <c r="A115" s="130" t="s">
        <v>159</v>
      </c>
      <c r="B115" s="116"/>
      <c r="C115" s="107">
        <v>0</v>
      </c>
      <c r="D115" s="107"/>
      <c r="E115" s="17">
        <f ca="1">((100/I110)*C115)/100</f>
        <v>0</v>
      </c>
      <c r="F115" s="116"/>
      <c r="G115" s="116"/>
      <c r="H115" s="116"/>
      <c r="I115" s="133"/>
      <c r="J115" s="40" t="s">
        <v>150</v>
      </c>
      <c r="K115" s="45">
        <f ca="1">(IF(E110&gt;1,(I110/(E110+2)+K114),I110/4+K114))</f>
        <v>26</v>
      </c>
    </row>
    <row r="116" spans="1:11" ht="21" customHeight="1" x14ac:dyDescent="0.4">
      <c r="A116" s="108" t="s">
        <v>160</v>
      </c>
      <c r="B116" s="109"/>
      <c r="C116" s="107">
        <v>0</v>
      </c>
      <c r="D116" s="107"/>
      <c r="E116" s="17">
        <f ca="1">((100/I110)*C116)/100</f>
        <v>0</v>
      </c>
      <c r="F116" s="116"/>
      <c r="G116" s="116"/>
      <c r="H116" s="116"/>
      <c r="I116" s="133"/>
      <c r="J116" s="40" t="s">
        <v>161</v>
      </c>
      <c r="K116" s="45">
        <f>(IF(E110&gt;1,(I110/(E110+2)+K115),0))</f>
        <v>0</v>
      </c>
    </row>
    <row r="117" spans="1:11" ht="21" customHeight="1" x14ac:dyDescent="0.4">
      <c r="A117" s="108" t="s">
        <v>299</v>
      </c>
      <c r="B117" s="109"/>
      <c r="C117" s="107">
        <v>0</v>
      </c>
      <c r="D117" s="107"/>
      <c r="E117" s="17">
        <f ca="1">((100/I110)*C117)/100</f>
        <v>0</v>
      </c>
      <c r="F117" s="116"/>
      <c r="G117" s="116"/>
      <c r="H117" s="116"/>
      <c r="I117" s="133"/>
      <c r="J117" s="40" t="s">
        <v>162</v>
      </c>
      <c r="K117" s="45">
        <f>(IF(E110&gt;2,(I110/(E110+2)+K116),0))</f>
        <v>0</v>
      </c>
    </row>
    <row r="118" spans="1:11" ht="57.75" customHeight="1" x14ac:dyDescent="0.4">
      <c r="A118" s="108" t="s">
        <v>300</v>
      </c>
      <c r="B118" s="109"/>
      <c r="C118" s="107">
        <v>0</v>
      </c>
      <c r="D118" s="107"/>
      <c r="E118" s="17">
        <f ca="1">((100/(I110))*C118)/100</f>
        <v>0</v>
      </c>
      <c r="F118" s="116"/>
      <c r="G118" s="116"/>
      <c r="H118" s="116"/>
      <c r="I118" s="133"/>
      <c r="J118" s="40" t="s">
        <v>164</v>
      </c>
      <c r="K118" s="46">
        <f>(IF(E110&gt;3,(I110/(E110+2)+K117),0))</f>
        <v>0</v>
      </c>
    </row>
    <row r="119" spans="1:11" ht="21" x14ac:dyDescent="0.4">
      <c r="A119" s="130" t="s">
        <v>163</v>
      </c>
      <c r="B119" s="116"/>
      <c r="C119" s="107">
        <v>0</v>
      </c>
      <c r="D119" s="107"/>
      <c r="E119" s="17">
        <f ca="1">((100/(I110))*C119)/100</f>
        <v>0</v>
      </c>
      <c r="F119" s="116"/>
      <c r="G119" s="116"/>
      <c r="H119" s="116"/>
      <c r="I119" s="133"/>
      <c r="J119" s="40" t="s">
        <v>165</v>
      </c>
      <c r="K119" s="45">
        <f>(IF(E110&gt;4,(I110/(E110+2)+K118),0))</f>
        <v>0</v>
      </c>
    </row>
    <row r="120" spans="1:11" ht="21" customHeight="1" x14ac:dyDescent="0.4">
      <c r="A120" s="130" t="s">
        <v>301</v>
      </c>
      <c r="B120" s="116"/>
      <c r="C120" s="107">
        <v>0</v>
      </c>
      <c r="D120" s="107"/>
      <c r="E120" s="17">
        <f ca="1">((100/I110)*C120)/100</f>
        <v>0</v>
      </c>
      <c r="F120" s="116"/>
      <c r="G120" s="116"/>
      <c r="H120" s="116"/>
      <c r="I120" s="133"/>
      <c r="J120" s="40" t="s">
        <v>151</v>
      </c>
      <c r="K120" s="45">
        <f ca="1">(IF(E110=1,(I110/(E110+3)+K115),IF(E110=0,(I110/4+K115),IF(E110&gt;1,0))))</f>
        <v>39</v>
      </c>
    </row>
    <row r="121" spans="1:11" ht="40.5" customHeight="1" thickBot="1" x14ac:dyDescent="0.45">
      <c r="A121" s="130" t="s">
        <v>302</v>
      </c>
      <c r="B121" s="116"/>
      <c r="C121" s="107">
        <v>0</v>
      </c>
      <c r="D121" s="107"/>
      <c r="E121" s="17">
        <f ca="1">((100/I110)*C121)/100</f>
        <v>0</v>
      </c>
      <c r="F121" s="116"/>
      <c r="G121" s="116"/>
      <c r="H121" s="116"/>
      <c r="I121" s="133"/>
      <c r="J121" s="42" t="s">
        <v>152</v>
      </c>
      <c r="K121" s="47">
        <f ca="1">(IF(E110&gt;1.5,(I110/(E110+2)+K114+MAX(0,K115-K114)+MAX(0,K116-K115)+MAX(0,K117-K116)+MAX(0,K118-K117)+MAX(0,K119-K118)),IF(E110=1,(I110/(E110+3)+K120),IF(E110=0,I110/4+K120))))</f>
        <v>52</v>
      </c>
    </row>
    <row r="122" spans="1:11" ht="21" x14ac:dyDescent="0.3">
      <c r="A122" s="130" t="s">
        <v>166</v>
      </c>
      <c r="B122" s="116"/>
      <c r="C122" s="107">
        <v>0</v>
      </c>
      <c r="D122" s="107"/>
      <c r="E122" s="17">
        <f ca="1">((100/(I110))*C122)/100</f>
        <v>0</v>
      </c>
      <c r="F122" s="116"/>
      <c r="G122" s="116"/>
      <c r="H122" s="116"/>
      <c r="I122" s="133"/>
    </row>
    <row r="123" spans="1:11" ht="21.6" thickBot="1" x14ac:dyDescent="0.35">
      <c r="A123" s="131" t="s">
        <v>167</v>
      </c>
      <c r="B123" s="132"/>
      <c r="C123" s="106">
        <v>0</v>
      </c>
      <c r="D123" s="106"/>
      <c r="E123" s="84">
        <f ca="1">((100/(I110))*C123)/100</f>
        <v>0</v>
      </c>
      <c r="F123" s="132"/>
      <c r="G123" s="132"/>
      <c r="H123" s="132"/>
      <c r="I123" s="134"/>
    </row>
    <row r="124" spans="1:11" ht="21.6" thickBot="1" x14ac:dyDescent="0.35">
      <c r="A124" s="150" t="s">
        <v>70</v>
      </c>
      <c r="B124" s="151"/>
      <c r="C124" s="151"/>
      <c r="D124" s="151"/>
      <c r="E124" s="151"/>
      <c r="F124" s="151"/>
      <c r="G124" s="151"/>
      <c r="H124" s="151"/>
      <c r="I124" s="152"/>
      <c r="J124" s="77" t="s">
        <v>306</v>
      </c>
    </row>
    <row r="125" spans="1:11" ht="43.5" customHeight="1" x14ac:dyDescent="0.4">
      <c r="A125" s="153" t="s">
        <v>344</v>
      </c>
      <c r="B125" s="146"/>
      <c r="C125" s="146"/>
      <c r="D125" s="110" t="s">
        <v>4</v>
      </c>
      <c r="E125" s="51" t="s">
        <v>140</v>
      </c>
      <c r="F125" s="107" t="s">
        <v>126</v>
      </c>
      <c r="G125" s="107"/>
      <c r="H125" s="51" t="s">
        <v>141</v>
      </c>
      <c r="I125" s="82" t="s">
        <v>142</v>
      </c>
      <c r="J125" s="36" t="str">
        <f ca="1">(IF(F128&gt;99%,"All work completed. Please provide OC.",IF(F128&gt;89.8%,"Plinth, RCC, Brick, Plaster, Flooring, Wooden, Plumbing, Electrification, etc., work Completed. Finishing work is in process.",IF(F128&lt;94%,(IF(C128=0,"Work not yet Started.",IF(E128=25%,"Piling work in process",IF(E128=50%,"Excavation work in process",IF(E128=100%,"Excavation work Completed. ","0")))&amp;(IF(C129=0%,"",IF(C129=K130,"Footing work is process",IF(C129=K131,"Footing work Completed",IF(C129=K132,"1st Basement Completed",IF(C129=K133,"1st &amp; 2nd Basement Completed",IF(C129=K134,"1st to 3rd Basement Completed",IF(C129=K135,"1st to 4th Basement Completed",IF(C129=K136,"Plinth work is process",IF(C129=K137,"Plinth work completed","0")))))))))))&amp;(IF(C130=(F126+H126+I126),", RCC Slab",IF(C130&gt;0,", RCC upto "&amp;C130&amp;" Slab",""))&amp;(IF(C131=I126,", Brickwork",IF(C131&gt;0,", Brickwork upto "&amp;C131&amp;" Floor",""))&amp;(IF(C132=I126,", Internal Plaster",IF(C132&gt;0,", Internal Plaster upto "&amp;C132&amp;" Floor",""))&amp;(IF(C133=I126,", External Plaster",IF(C133&gt;0,", External Plaster upto "&amp;C133&amp;" Floor",""))&amp;(IF(C134=I126,", External Plumbing, Elevation and Waterproofing",IF(C134&gt;0,", External Plumbing, Elevation and Waterproofing upto "&amp;C134&amp;" Floor",""))&amp;(IF(C135=I126,", Flooring &amp; Fitting",IF(C135&gt;0,", Flooring &amp; Fitting upto "&amp;C135&amp;" Floor",""))&amp;(IF(C136=I126,", Wooden Work",IF(C136&gt;0,", Wooden Work upto "&amp;C136&amp;" Floor",""))&amp;(IF(C137=I126,", Electrical &amp; Sanitary fittings",IF(C137&gt;0,", Electrical &amp; Sanitary fittings upto "&amp;C137&amp;" Floor",""))&amp;(IF(C138&gt;0,", Finishing upto "&amp;C138&amp;" Floor","")&amp;(IF(C130&gt;0.5," Completed",""))))))))))))))))</f>
        <v>Excavation work Completed. Plinth work completed, RCC upto 1 Slab Completed</v>
      </c>
      <c r="K125" s="38"/>
    </row>
    <row r="126" spans="1:11" ht="40.5" customHeight="1" x14ac:dyDescent="0.4">
      <c r="A126" s="153"/>
      <c r="B126" s="146"/>
      <c r="C126" s="146"/>
      <c r="D126" s="110"/>
      <c r="E126" s="51">
        <v>1</v>
      </c>
      <c r="F126" s="107">
        <v>1</v>
      </c>
      <c r="G126" s="107"/>
      <c r="H126" s="51">
        <v>0</v>
      </c>
      <c r="I126" s="82">
        <f ca="1">--TRIM(RIGHT(SUBSTITUTE(LEFT(A125,_xlfn.AGGREGATE(16,6,FIND({0,1,2,3,4,5,6,7,8,9},A125,ROW(INDIRECT("1:"&amp;LEN(A125)))),1))," ",REPT(" ",LEN(A125))),LEN(A125)))</f>
        <v>52</v>
      </c>
      <c r="J126" s="37" t="s">
        <v>146</v>
      </c>
      <c r="K126" s="38"/>
    </row>
    <row r="127" spans="1:11" ht="20.25" customHeight="1" x14ac:dyDescent="0.4">
      <c r="A127" s="111" t="s">
        <v>144</v>
      </c>
      <c r="B127" s="112"/>
      <c r="C127" s="112" t="s">
        <v>154</v>
      </c>
      <c r="D127" s="112"/>
      <c r="E127" s="48" t="s">
        <v>155</v>
      </c>
      <c r="F127" s="112" t="s">
        <v>145</v>
      </c>
      <c r="G127" s="112"/>
      <c r="H127" s="49" t="s">
        <v>143</v>
      </c>
      <c r="I127" s="83"/>
      <c r="J127" s="40" t="s">
        <v>156</v>
      </c>
      <c r="K127" s="39">
        <f ca="1">I126*25%</f>
        <v>13</v>
      </c>
    </row>
    <row r="128" spans="1:11" ht="20.25" customHeight="1" x14ac:dyDescent="0.4">
      <c r="A128" s="130" t="s">
        <v>157</v>
      </c>
      <c r="B128" s="116"/>
      <c r="C128" s="107">
        <f ca="1">K129</f>
        <v>52</v>
      </c>
      <c r="D128" s="107"/>
      <c r="E128" s="17">
        <f ca="1">((100/I126)*C128)/100</f>
        <v>1</v>
      </c>
      <c r="F128" s="116">
        <f ca="1">(((C128/I126*5)+(C129/I126*20)+(25/(F126+H126+I126)*C130)+(5/(I126)*C131)+(2.5/(I126)*C132)+(2.5/(I126)*C133)+(5/I126*C134)+(10/I126*C135)+(2.5/I126*C136)+(2.5/I126*C137)+(10/I126*C138)+(10/I126*C139))/100)</f>
        <v>0.25471698113207547</v>
      </c>
      <c r="G128" s="116"/>
      <c r="H128" s="116" t="str">
        <f ca="1">J125</f>
        <v>Excavation work Completed. Plinth work completed, RCC upto 1 Slab Completed</v>
      </c>
      <c r="I128" s="133"/>
      <c r="J128" s="40" t="s">
        <v>147</v>
      </c>
      <c r="K128" s="44">
        <f ca="1">I126*50%</f>
        <v>26</v>
      </c>
    </row>
    <row r="129" spans="1:12" ht="21" x14ac:dyDescent="0.4">
      <c r="A129" s="130" t="s">
        <v>127</v>
      </c>
      <c r="B129" s="116"/>
      <c r="C129" s="129">
        <f ca="1">K137</f>
        <v>52</v>
      </c>
      <c r="D129" s="107"/>
      <c r="E129" s="17">
        <f ca="1">((100/I126)*C129)/100</f>
        <v>1</v>
      </c>
      <c r="F129" s="116"/>
      <c r="G129" s="116"/>
      <c r="H129" s="116"/>
      <c r="I129" s="133"/>
      <c r="J129" s="40" t="s">
        <v>148</v>
      </c>
      <c r="K129" s="44">
        <f ca="1">I126</f>
        <v>52</v>
      </c>
    </row>
    <row r="130" spans="1:12" ht="21" customHeight="1" x14ac:dyDescent="0.4">
      <c r="A130" s="130" t="s">
        <v>158</v>
      </c>
      <c r="B130" s="116"/>
      <c r="C130" s="107">
        <v>1</v>
      </c>
      <c r="D130" s="107"/>
      <c r="E130" s="17">
        <f ca="1">((100/(F126+H126+I126))*C130)/100</f>
        <v>1.8867924528301886E-2</v>
      </c>
      <c r="F130" s="116"/>
      <c r="G130" s="116"/>
      <c r="H130" s="116"/>
      <c r="I130" s="133"/>
      <c r="J130" s="40" t="s">
        <v>149</v>
      </c>
      <c r="K130" s="45">
        <f ca="1">(IF(E126&gt;1,(I126/(E126+2)),I126/4))</f>
        <v>13</v>
      </c>
    </row>
    <row r="131" spans="1:12" ht="21" customHeight="1" x14ac:dyDescent="0.4">
      <c r="A131" s="130" t="s">
        <v>159</v>
      </c>
      <c r="B131" s="116"/>
      <c r="C131" s="107">
        <v>0</v>
      </c>
      <c r="D131" s="107"/>
      <c r="E131" s="17">
        <f ca="1">((100/I126)*C131)/100</f>
        <v>0</v>
      </c>
      <c r="F131" s="116"/>
      <c r="G131" s="116"/>
      <c r="H131" s="116"/>
      <c r="I131" s="133"/>
      <c r="J131" s="40" t="s">
        <v>150</v>
      </c>
      <c r="K131" s="45">
        <f ca="1">(IF(E126&gt;1,(I126/(E126+2)+K130),I126/4+K130))</f>
        <v>26</v>
      </c>
    </row>
    <row r="132" spans="1:12" ht="21" customHeight="1" x14ac:dyDescent="0.4">
      <c r="A132" s="108" t="s">
        <v>160</v>
      </c>
      <c r="B132" s="109"/>
      <c r="C132" s="107">
        <v>0</v>
      </c>
      <c r="D132" s="107"/>
      <c r="E132" s="17">
        <f ca="1">((100/I126)*C132)/100</f>
        <v>0</v>
      </c>
      <c r="F132" s="116"/>
      <c r="G132" s="116"/>
      <c r="H132" s="116"/>
      <c r="I132" s="133"/>
      <c r="J132" s="40" t="s">
        <v>161</v>
      </c>
      <c r="K132" s="45">
        <f>(IF(E126&gt;1,(I126/(E126+2)+K131),0))</f>
        <v>0</v>
      </c>
    </row>
    <row r="133" spans="1:12" ht="21" customHeight="1" x14ac:dyDescent="0.4">
      <c r="A133" s="108" t="s">
        <v>299</v>
      </c>
      <c r="B133" s="109"/>
      <c r="C133" s="107">
        <v>0</v>
      </c>
      <c r="D133" s="107"/>
      <c r="E133" s="17">
        <f ca="1">((100/I126)*C133)/100</f>
        <v>0</v>
      </c>
      <c r="F133" s="116"/>
      <c r="G133" s="116"/>
      <c r="H133" s="116"/>
      <c r="I133" s="133"/>
      <c r="J133" s="40" t="s">
        <v>162</v>
      </c>
      <c r="K133" s="45">
        <f>(IF(E126&gt;2,(I126/(E126+2)+K132),0))</f>
        <v>0</v>
      </c>
    </row>
    <row r="134" spans="1:12" ht="57.75" customHeight="1" x14ac:dyDescent="0.4">
      <c r="A134" s="108" t="s">
        <v>300</v>
      </c>
      <c r="B134" s="109"/>
      <c r="C134" s="107">
        <v>0</v>
      </c>
      <c r="D134" s="107"/>
      <c r="E134" s="17">
        <f ca="1">((100/(I126))*C134)/100</f>
        <v>0</v>
      </c>
      <c r="F134" s="116"/>
      <c r="G134" s="116"/>
      <c r="H134" s="116"/>
      <c r="I134" s="133"/>
      <c r="J134" s="40" t="s">
        <v>164</v>
      </c>
      <c r="K134" s="46">
        <f>(IF(E126&gt;3,(I126/(E126+2)+K133),0))</f>
        <v>0</v>
      </c>
    </row>
    <row r="135" spans="1:12" ht="21" x14ac:dyDescent="0.4">
      <c r="A135" s="130" t="s">
        <v>163</v>
      </c>
      <c r="B135" s="116"/>
      <c r="C135" s="107">
        <v>0</v>
      </c>
      <c r="D135" s="107"/>
      <c r="E135" s="17">
        <f ca="1">((100/(I126))*C135)/100</f>
        <v>0</v>
      </c>
      <c r="F135" s="116"/>
      <c r="G135" s="116"/>
      <c r="H135" s="116"/>
      <c r="I135" s="133"/>
      <c r="J135" s="40" t="s">
        <v>165</v>
      </c>
      <c r="K135" s="45">
        <f>(IF(E126&gt;4,(I126/(E126+2)+K134),0))</f>
        <v>0</v>
      </c>
    </row>
    <row r="136" spans="1:12" ht="21" customHeight="1" x14ac:dyDescent="0.4">
      <c r="A136" s="130" t="s">
        <v>301</v>
      </c>
      <c r="B136" s="116"/>
      <c r="C136" s="107">
        <v>0</v>
      </c>
      <c r="D136" s="107"/>
      <c r="E136" s="17">
        <f ca="1">((100/I126)*C136)/100</f>
        <v>0</v>
      </c>
      <c r="F136" s="116"/>
      <c r="G136" s="116"/>
      <c r="H136" s="116"/>
      <c r="I136" s="133"/>
      <c r="J136" s="40" t="s">
        <v>151</v>
      </c>
      <c r="K136" s="45">
        <f ca="1">(IF(E126=1,(I126/(E126+3)+K131),IF(E126=0,(I126/4+K131),IF(E126&gt;1,0))))</f>
        <v>39</v>
      </c>
    </row>
    <row r="137" spans="1:12" ht="40.5" customHeight="1" thickBot="1" x14ac:dyDescent="0.45">
      <c r="A137" s="130" t="s">
        <v>302</v>
      </c>
      <c r="B137" s="116"/>
      <c r="C137" s="107">
        <v>0</v>
      </c>
      <c r="D137" s="107"/>
      <c r="E137" s="17">
        <f ca="1">((100/I126)*C137)/100</f>
        <v>0</v>
      </c>
      <c r="F137" s="116"/>
      <c r="G137" s="116"/>
      <c r="H137" s="116"/>
      <c r="I137" s="133"/>
      <c r="J137" s="42" t="s">
        <v>152</v>
      </c>
      <c r="K137" s="47">
        <f ca="1">(IF(E126&gt;1.5,(I126/(E126+2)+K130+MAX(0,K131-K130)+MAX(0,K132-K131)+MAX(0,K133-K132)+MAX(0,K134-K133)+MAX(0,K135-K134)),IF(E126=1,(I126/(E126+3)+K136),IF(E126=0,I126/4+K136))))</f>
        <v>52</v>
      </c>
    </row>
    <row r="138" spans="1:12" ht="21" x14ac:dyDescent="0.3">
      <c r="A138" s="130" t="s">
        <v>166</v>
      </c>
      <c r="B138" s="116"/>
      <c r="C138" s="107">
        <v>0</v>
      </c>
      <c r="D138" s="107"/>
      <c r="E138" s="17">
        <f ca="1">((100/(I126))*C138)/100</f>
        <v>0</v>
      </c>
      <c r="F138" s="116"/>
      <c r="G138" s="116"/>
      <c r="H138" s="116"/>
      <c r="I138" s="133"/>
    </row>
    <row r="139" spans="1:12" ht="21.6" thickBot="1" x14ac:dyDescent="0.35">
      <c r="A139" s="131" t="s">
        <v>167</v>
      </c>
      <c r="B139" s="132"/>
      <c r="C139" s="106">
        <v>0</v>
      </c>
      <c r="D139" s="106"/>
      <c r="E139" s="84">
        <f ca="1">((100/(I126))*C139)/100</f>
        <v>0</v>
      </c>
      <c r="F139" s="132"/>
      <c r="G139" s="132"/>
      <c r="H139" s="132"/>
      <c r="I139" s="134"/>
    </row>
    <row r="140" spans="1:12" ht="36.75" customHeight="1" x14ac:dyDescent="0.4">
      <c r="A140" s="205" t="s">
        <v>153</v>
      </c>
      <c r="B140" s="206"/>
      <c r="C140" s="206"/>
      <c r="D140" s="206"/>
      <c r="E140" s="206"/>
      <c r="F140" s="206"/>
      <c r="G140" s="206"/>
      <c r="H140" s="207">
        <f ca="1">AVERAGE(F80,F80,F96,F112,F128)</f>
        <v>0.25471698113207547</v>
      </c>
      <c r="I140" s="208"/>
      <c r="J140" s="40"/>
      <c r="K140" s="41"/>
      <c r="L140" s="41"/>
    </row>
    <row r="141" spans="1:12" ht="21" x14ac:dyDescent="0.3">
      <c r="A141" s="154" t="s">
        <v>74</v>
      </c>
      <c r="B141" s="155"/>
      <c r="C141" s="155"/>
      <c r="D141" s="155"/>
      <c r="E141" s="155"/>
      <c r="F141" s="155"/>
      <c r="G141" s="155"/>
      <c r="H141" s="155"/>
      <c r="I141" s="156"/>
    </row>
    <row r="142" spans="1:12" ht="63" x14ac:dyDescent="0.3">
      <c r="A142" s="144" t="s">
        <v>75</v>
      </c>
      <c r="B142" s="144"/>
      <c r="C142" s="144"/>
      <c r="D142" s="3" t="s">
        <v>4</v>
      </c>
      <c r="E142" s="15" t="s">
        <v>132</v>
      </c>
      <c r="F142" s="22" t="s">
        <v>168</v>
      </c>
      <c r="G142" s="3" t="s">
        <v>4</v>
      </c>
      <c r="H142" s="157" t="s">
        <v>184</v>
      </c>
      <c r="I142" s="157"/>
    </row>
    <row r="143" spans="1:12" ht="63" customHeight="1" x14ac:dyDescent="0.3">
      <c r="A143" s="144" t="s">
        <v>178</v>
      </c>
      <c r="B143" s="144"/>
      <c r="C143" s="144"/>
      <c r="D143" s="2" t="s">
        <v>128</v>
      </c>
      <c r="E143" s="19" t="s">
        <v>310</v>
      </c>
      <c r="F143" s="22" t="s">
        <v>313</v>
      </c>
      <c r="G143" s="2" t="s">
        <v>4</v>
      </c>
      <c r="H143" s="143" t="s">
        <v>311</v>
      </c>
      <c r="I143" s="143"/>
      <c r="J143" s="79" t="s">
        <v>312</v>
      </c>
    </row>
    <row r="144" spans="1:12" ht="21" x14ac:dyDescent="0.3">
      <c r="A144" s="145" t="s">
        <v>78</v>
      </c>
      <c r="B144" s="145"/>
      <c r="C144" s="145"/>
      <c r="D144" s="3" t="s">
        <v>4</v>
      </c>
      <c r="E144" s="19">
        <v>1200000</v>
      </c>
      <c r="F144" s="3" t="s">
        <v>125</v>
      </c>
      <c r="G144" s="3" t="s">
        <v>4</v>
      </c>
      <c r="H144" s="185" t="s">
        <v>133</v>
      </c>
      <c r="I144" s="186"/>
    </row>
    <row r="145" spans="1:151 16227:16384" ht="21" hidden="1" x14ac:dyDescent="0.3">
      <c r="A145" s="144" t="s">
        <v>115</v>
      </c>
      <c r="B145" s="144"/>
      <c r="C145" s="144"/>
      <c r="D145" s="2" t="s">
        <v>4</v>
      </c>
      <c r="E145" s="19" t="s">
        <v>116</v>
      </c>
      <c r="F145" s="22" t="s">
        <v>117</v>
      </c>
      <c r="G145" s="2" t="s">
        <v>4</v>
      </c>
      <c r="H145" s="143" t="s">
        <v>97</v>
      </c>
      <c r="I145" s="143"/>
    </row>
    <row r="146" spans="1:151 16227:16384" ht="63" hidden="1" x14ac:dyDescent="0.3">
      <c r="A146" s="144" t="s">
        <v>118</v>
      </c>
      <c r="B146" s="144"/>
      <c r="C146" s="144"/>
      <c r="D146" s="2" t="s">
        <v>4</v>
      </c>
      <c r="E146" s="19" t="s">
        <v>119</v>
      </c>
      <c r="F146" s="22" t="s">
        <v>120</v>
      </c>
      <c r="G146" s="2" t="s">
        <v>4</v>
      </c>
      <c r="H146" s="143" t="s">
        <v>121</v>
      </c>
      <c r="I146" s="143"/>
    </row>
    <row r="147" spans="1:151 16227:16384" ht="21" hidden="1" x14ac:dyDescent="0.3">
      <c r="A147" s="144" t="s">
        <v>77</v>
      </c>
      <c r="B147" s="144"/>
      <c r="C147" s="144"/>
      <c r="D147" s="2" t="s">
        <v>4</v>
      </c>
      <c r="E147" s="19" t="s">
        <v>99</v>
      </c>
      <c r="F147" s="22" t="s">
        <v>76</v>
      </c>
      <c r="G147" s="2" t="s">
        <v>4</v>
      </c>
      <c r="H147" s="101" t="s">
        <v>99</v>
      </c>
      <c r="I147" s="103"/>
    </row>
    <row r="148" spans="1:151 16227:16384" ht="21" hidden="1" x14ac:dyDescent="0.3">
      <c r="A148" s="144" t="s">
        <v>122</v>
      </c>
      <c r="B148" s="144"/>
      <c r="C148" s="144"/>
      <c r="D148" s="2" t="s">
        <v>4</v>
      </c>
      <c r="E148" s="19" t="s">
        <v>98</v>
      </c>
      <c r="F148" s="22" t="s">
        <v>78</v>
      </c>
      <c r="G148" s="2" t="s">
        <v>4</v>
      </c>
      <c r="H148" s="143" t="s">
        <v>114</v>
      </c>
      <c r="I148" s="143"/>
    </row>
    <row r="149" spans="1:151 16227:16384" ht="21" hidden="1" x14ac:dyDescent="0.3">
      <c r="A149" s="144" t="s">
        <v>123</v>
      </c>
      <c r="B149" s="144"/>
      <c r="C149" s="144"/>
      <c r="D149" s="2" t="s">
        <v>4</v>
      </c>
      <c r="E149" s="20" t="s">
        <v>107</v>
      </c>
      <c r="F149" s="22" t="s">
        <v>124</v>
      </c>
      <c r="G149" s="2" t="s">
        <v>4</v>
      </c>
      <c r="H149" s="201" t="s">
        <v>107</v>
      </c>
      <c r="I149" s="201"/>
    </row>
    <row r="150" spans="1:151 16227:16384" ht="18" hidden="1" customHeight="1" x14ac:dyDescent="0.3">
      <c r="A150" s="145" t="s">
        <v>125</v>
      </c>
      <c r="B150" s="145"/>
      <c r="C150" s="145"/>
      <c r="D150" s="3" t="s">
        <v>4</v>
      </c>
      <c r="E150" s="10"/>
      <c r="F150" s="3" t="s">
        <v>125</v>
      </c>
      <c r="G150" s="3" t="s">
        <v>4</v>
      </c>
      <c r="H150" s="202" t="s">
        <v>107</v>
      </c>
      <c r="I150" s="203"/>
    </row>
    <row r="151" spans="1:151 16227:16384" ht="21" x14ac:dyDescent="0.3">
      <c r="A151" s="154" t="s">
        <v>73</v>
      </c>
      <c r="B151" s="155"/>
      <c r="C151" s="155"/>
      <c r="D151" s="155"/>
      <c r="E151" s="155"/>
      <c r="F151" s="155"/>
      <c r="G151" s="155"/>
      <c r="H151" s="155"/>
      <c r="I151" s="156"/>
    </row>
    <row r="152" spans="1:151 16227:16384" ht="21" x14ac:dyDescent="0.3">
      <c r="A152" s="140" t="s">
        <v>9</v>
      </c>
      <c r="B152" s="141"/>
      <c r="C152" s="141"/>
      <c r="D152" s="141"/>
      <c r="E152" s="141"/>
      <c r="F152" s="142"/>
      <c r="G152" s="2" t="s">
        <v>4</v>
      </c>
      <c r="H152" s="159">
        <f>74610/10.764</f>
        <v>6931.4381270903014</v>
      </c>
      <c r="I152" s="160"/>
    </row>
    <row r="153" spans="1:151 16227:16384" ht="21" x14ac:dyDescent="0.3">
      <c r="A153" s="140" t="s">
        <v>31</v>
      </c>
      <c r="B153" s="141"/>
      <c r="C153" s="141"/>
      <c r="D153" s="141"/>
      <c r="E153" s="141"/>
      <c r="F153" s="142"/>
      <c r="G153" s="2" t="s">
        <v>4</v>
      </c>
      <c r="H153" s="176">
        <f>167090/10.764</f>
        <v>15523.039762170198</v>
      </c>
      <c r="I153" s="176"/>
    </row>
    <row r="154" spans="1:151 16227:16384" ht="21" x14ac:dyDescent="0.3">
      <c r="A154" s="140" t="s">
        <v>134</v>
      </c>
      <c r="B154" s="141"/>
      <c r="C154" s="141"/>
      <c r="D154" s="141"/>
      <c r="E154" s="141"/>
      <c r="F154" s="142"/>
      <c r="G154" s="2" t="s">
        <v>4</v>
      </c>
      <c r="H154" s="176">
        <f>H152*0.8</f>
        <v>5545.1505016722413</v>
      </c>
      <c r="I154" s="176"/>
    </row>
    <row r="155" spans="1:151 16227:16384" ht="21" x14ac:dyDescent="0.3">
      <c r="A155" s="173" t="s">
        <v>82</v>
      </c>
      <c r="B155" s="174"/>
      <c r="C155" s="174"/>
      <c r="D155" s="174"/>
      <c r="E155" s="174"/>
      <c r="F155" s="174"/>
      <c r="G155" s="174"/>
      <c r="H155" s="174"/>
      <c r="I155" s="175"/>
    </row>
    <row r="156" spans="1:151 16227:16384" s="11" customFormat="1" ht="40.799999999999997" x14ac:dyDescent="0.3">
      <c r="A156" s="211" t="s">
        <v>174</v>
      </c>
      <c r="B156" s="212"/>
      <c r="C156" s="211" t="s">
        <v>175</v>
      </c>
      <c r="D156" s="212"/>
      <c r="E156" s="52" t="s">
        <v>176</v>
      </c>
      <c r="F156" s="211" t="s">
        <v>173</v>
      </c>
      <c r="G156" s="212"/>
      <c r="H156" s="211" t="s">
        <v>190</v>
      </c>
      <c r="I156" s="212"/>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1" x14ac:dyDescent="0.3">
      <c r="A157" s="117" t="s">
        <v>219</v>
      </c>
      <c r="B157" s="118"/>
      <c r="C157" s="117" t="s">
        <v>95</v>
      </c>
      <c r="D157" s="118"/>
      <c r="E157" s="53" t="s">
        <v>242</v>
      </c>
      <c r="F157" s="117">
        <f>COUNT(I173:I175)*6+COUNT(I180)+COUNT(I185:I190)*18+COUNT(I192:I194,I197)*2+COUNT(I199:I201,I204)*3+COUNT(I206:I211)*16+COUNT(I213:I218)*4+COUNT(I220:I223,I225)</f>
        <v>272</v>
      </c>
      <c r="G157" s="118"/>
      <c r="H157" s="117">
        <f>SUM(I173:I175)*6+SUM(I180)+SUM(I185:I190)*18+SUM(I192:I194,I197)*2+SUM(I199:I201,I204)*3+SUM(I206:I211)*16+SUM(I213:I218)*4+SUM(I220:I223,I225)</f>
        <v>426109.83302160015</v>
      </c>
      <c r="I157" s="118"/>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87" customFormat="1" ht="21" x14ac:dyDescent="0.3">
      <c r="A158" s="119" t="s">
        <v>321</v>
      </c>
      <c r="B158" s="120"/>
      <c r="C158" s="119" t="s">
        <v>95</v>
      </c>
      <c r="D158" s="120"/>
      <c r="E158" s="85" t="s">
        <v>242</v>
      </c>
      <c r="F158" s="119">
        <f>COUNT(I234:I235)*5+COUNT(I246:I251)*12+COUNT(I253:I255,I258)+COUNT(I260:I262,I265)*4+COUNT(I267:I272)*19</f>
        <v>216</v>
      </c>
      <c r="G158" s="120"/>
      <c r="H158" s="119">
        <f>SUM(I234:I235)*5+SUM(I246:I251)*12+SUM(I253:I255,I258)+SUM(I260:I262,I265)*4+SUM(I267:I272)*19</f>
        <v>332954.67441600002</v>
      </c>
      <c r="I158" s="120"/>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WZC158" s="86"/>
      <c r="WZD158" s="86"/>
      <c r="WZE158" s="86"/>
      <c r="WZF158" s="86"/>
      <c r="WZG158" s="86"/>
      <c r="WZH158" s="86"/>
      <c r="WZI158" s="86"/>
      <c r="WZJ158" s="86"/>
      <c r="WZK158" s="86"/>
      <c r="WZL158" s="86"/>
      <c r="WZM158" s="86"/>
      <c r="WZN158" s="86"/>
      <c r="WZO158" s="86"/>
      <c r="WZP158" s="86"/>
      <c r="WZQ158" s="86"/>
      <c r="WZR158" s="86"/>
      <c r="WZS158" s="86"/>
      <c r="WZT158" s="86"/>
      <c r="WZU158" s="86"/>
      <c r="WZV158" s="86"/>
      <c r="WZW158" s="86"/>
      <c r="WZX158" s="86"/>
      <c r="WZY158" s="86"/>
      <c r="WZZ158" s="86"/>
      <c r="XAA158" s="86"/>
      <c r="XAB158" s="86"/>
      <c r="XAC158" s="86"/>
      <c r="XAD158" s="86"/>
      <c r="XAE158" s="86"/>
      <c r="XAF158" s="86"/>
      <c r="XAG158" s="86"/>
      <c r="XAH158" s="86"/>
      <c r="XAI158" s="86"/>
      <c r="XAJ158" s="86"/>
      <c r="XAK158" s="86"/>
      <c r="XAL158" s="86"/>
      <c r="XAM158" s="86"/>
      <c r="XAN158" s="86"/>
      <c r="XAO158" s="86"/>
      <c r="XAP158" s="86"/>
      <c r="XAQ158" s="86"/>
      <c r="XAR158" s="86"/>
      <c r="XAS158" s="86"/>
      <c r="XAT158" s="86"/>
      <c r="XAU158" s="86"/>
      <c r="XAV158" s="86"/>
      <c r="XAW158" s="86"/>
      <c r="XAX158" s="86"/>
      <c r="XAY158" s="86"/>
      <c r="XAZ158" s="86"/>
      <c r="XBA158" s="86"/>
      <c r="XBB158" s="86"/>
      <c r="XBC158" s="86"/>
      <c r="XBD158" s="86"/>
      <c r="XBE158" s="86"/>
      <c r="XBF158" s="86"/>
      <c r="XBG158" s="86"/>
      <c r="XBH158" s="86"/>
      <c r="XBI158" s="86"/>
      <c r="XBJ158" s="86"/>
      <c r="XBK158" s="86"/>
      <c r="XBL158" s="86"/>
      <c r="XBM158" s="86"/>
      <c r="XBN158" s="86"/>
      <c r="XBO158" s="86"/>
      <c r="XBP158" s="86"/>
      <c r="XBQ158" s="86"/>
      <c r="XBR158" s="86"/>
      <c r="XBS158" s="86"/>
      <c r="XBT158" s="86"/>
      <c r="XBU158" s="86"/>
      <c r="XBV158" s="86"/>
      <c r="XBW158" s="86"/>
      <c r="XBX158" s="86"/>
      <c r="XBY158" s="86"/>
      <c r="XBZ158" s="86"/>
      <c r="XCA158" s="86"/>
      <c r="XCB158" s="86"/>
      <c r="XCC158" s="86"/>
      <c r="XCD158" s="86"/>
      <c r="XCE158" s="86"/>
      <c r="XCF158" s="86"/>
      <c r="XCG158" s="86"/>
      <c r="XCH158" s="86"/>
      <c r="XCI158" s="86"/>
      <c r="XCJ158" s="86"/>
      <c r="XCK158" s="86"/>
      <c r="XCL158" s="86"/>
      <c r="XCM158" s="86"/>
      <c r="XCN158" s="86"/>
      <c r="XCO158" s="86"/>
      <c r="XCP158" s="86"/>
      <c r="XCQ158" s="86"/>
      <c r="XCR158" s="86"/>
      <c r="XCS158" s="86"/>
      <c r="XCT158" s="86"/>
      <c r="XCU158" s="86"/>
      <c r="XCV158" s="86"/>
      <c r="XCW158" s="86"/>
      <c r="XCX158" s="86"/>
      <c r="XCY158" s="86"/>
      <c r="XCZ158" s="86"/>
      <c r="XDA158" s="86"/>
      <c r="XDB158" s="86"/>
      <c r="XDC158" s="86"/>
      <c r="XDD158" s="86"/>
      <c r="XDE158" s="86"/>
      <c r="XDF158" s="86"/>
      <c r="XDG158" s="86"/>
      <c r="XDH158" s="86"/>
      <c r="XDI158" s="86"/>
      <c r="XDJ158" s="86"/>
      <c r="XDK158" s="86"/>
      <c r="XDL158" s="86"/>
      <c r="XDM158" s="86"/>
      <c r="XDN158" s="86"/>
      <c r="XDO158" s="86"/>
      <c r="XDP158" s="86"/>
      <c r="XDQ158" s="86"/>
      <c r="XDR158" s="86"/>
      <c r="XDS158" s="86"/>
      <c r="XDT158" s="86"/>
      <c r="XDU158" s="86"/>
      <c r="XDV158" s="86"/>
      <c r="XDW158" s="86"/>
      <c r="XDX158" s="86"/>
      <c r="XDY158" s="86"/>
      <c r="XDZ158" s="86"/>
      <c r="XEA158" s="86"/>
      <c r="XEB158" s="86"/>
      <c r="XEC158" s="86"/>
      <c r="XED158" s="86"/>
      <c r="XEE158" s="86"/>
      <c r="XEF158" s="86"/>
      <c r="XEG158" s="86"/>
      <c r="XEH158" s="86"/>
      <c r="XEI158" s="86"/>
      <c r="XEJ158" s="86"/>
      <c r="XEK158" s="86"/>
      <c r="XEL158" s="86"/>
      <c r="XEM158" s="86"/>
      <c r="XEN158" s="86"/>
      <c r="XEO158" s="86"/>
      <c r="XEP158" s="86"/>
      <c r="XEQ158" s="86"/>
      <c r="XER158" s="86"/>
      <c r="XES158" s="86"/>
      <c r="XET158" s="86"/>
      <c r="XEU158" s="86"/>
      <c r="XEV158" s="86"/>
      <c r="XEW158" s="86"/>
      <c r="XEX158" s="86"/>
      <c r="XEY158" s="86"/>
      <c r="XEZ158" s="86"/>
      <c r="XFA158" s="86"/>
      <c r="XFB158" s="86"/>
      <c r="XFC158" s="86"/>
      <c r="XFD158" s="86"/>
    </row>
    <row r="159" spans="1:151 16227:16384" s="11" customFormat="1" ht="21" x14ac:dyDescent="0.3">
      <c r="A159" s="117" t="s">
        <v>303</v>
      </c>
      <c r="B159" s="118"/>
      <c r="C159" s="117" t="s">
        <v>95</v>
      </c>
      <c r="D159" s="118"/>
      <c r="E159" s="53" t="s">
        <v>242</v>
      </c>
      <c r="F159" s="119">
        <f>COUNT(I293:I294)+COUNT(I302:I306)*6+COUNT(I311:I312,I315)+COUNT(I318:I325)*18+COUNT(I327:I330,I333:I334)*2+COUNT(I336:I343)*16+COUNT(I345:I348,I351:I352)*3+COUNT(I354:I361)*3+COUNT(I363:I367,I369:I370)</f>
        <v>368</v>
      </c>
      <c r="G159" s="120"/>
      <c r="H159" s="117">
        <f>SUM(I293:I294)+SUM(I302:I306)*6+SUM(I311:I312,I315)+SUM(I318:I325)*18+SUM(I327:I330,I333:I334)*2+SUM(I336:I343)*16+SUM(I345:I348,I351:I352)*3+SUM(I354:I361)*3+SUM(I363:I367,I369:I370)</f>
        <v>324569.89623240003</v>
      </c>
      <c r="I159" s="118"/>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1" x14ac:dyDescent="0.3">
      <c r="A160" s="117" t="s">
        <v>220</v>
      </c>
      <c r="B160" s="118"/>
      <c r="C160" s="117" t="s">
        <v>95</v>
      </c>
      <c r="D160" s="118"/>
      <c r="E160" s="53" t="s">
        <v>242</v>
      </c>
      <c r="F160" s="119">
        <f>COUNT(I381:I382)+COUNT(I387:I391)*6+COUNT(I396,I399:I400)+COUNT(I402:I409)*18+COUNT(I411:I414,I417:I418)*2+COUNT(I420:I423,I426:I427)*3+COUNT(I429:I436)*16+COUNT(I438:I441,I443:I445)+COUNT(I447:I454)*3</f>
        <v>368</v>
      </c>
      <c r="G160" s="120"/>
      <c r="H160" s="119">
        <f>SUM(I381:I382)+SUM(I387:I391)*6+SUM(I396,I399:I400)+SUM(I402:I409)*18+SUM(I411:I414,I417:I418)*2+SUM(I420:I423,I426:I427)*3+SUM(I429:I436)*16+SUM(I438:I441,I443:I445)+SUM(I447:I454)*3</f>
        <v>324658.25467920001</v>
      </c>
      <c r="I160" s="120"/>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1" x14ac:dyDescent="0.3">
      <c r="A161" s="117" t="s">
        <v>221</v>
      </c>
      <c r="B161" s="118"/>
      <c r="C161" s="117" t="s">
        <v>95</v>
      </c>
      <c r="D161" s="118"/>
      <c r="E161" s="53" t="s">
        <v>242</v>
      </c>
      <c r="F161" s="119">
        <f>COUNT(I462)+COUNT(I471:I474)*6+COUNT(I480,I483)+COUNT(I486:I493)*18+COUNT(I495:I498,I501:I502)*2+COUNT(I504:I507,I510:I511)*3+COUNT(I513:I520)*16+COUNT(I522:I526,I528:I529)+COUNT(I531:I538)*3</f>
        <v>360</v>
      </c>
      <c r="G161" s="120"/>
      <c r="H161" s="119">
        <f>SUM(I462)+SUM(I471:I474)*6+SUM(I480,I483)+SUM(I486:I493)*18+SUM(I495:I498,I501:I502)*2+SUM(I504:I507,I510:I511)*3+SUM(I513:I520)*16+SUM(I522:I526,I528:I529)+SUM(I531:I538)*3</f>
        <v>359163.76902120002</v>
      </c>
      <c r="I161" s="120"/>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1" x14ac:dyDescent="0.3">
      <c r="A162" s="211" t="s">
        <v>177</v>
      </c>
      <c r="B162" s="212"/>
      <c r="C162" s="211"/>
      <c r="D162" s="212"/>
      <c r="E162" s="52"/>
      <c r="F162" s="211">
        <f>SUM(F157:G161)</f>
        <v>1584</v>
      </c>
      <c r="G162" s="212"/>
      <c r="H162" s="211">
        <f>SUM(H157:I161)</f>
        <v>1767456.4273704002</v>
      </c>
      <c r="I162" s="212">
        <f>SUM(I157:I161)</f>
        <v>0</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ht="21" x14ac:dyDescent="0.3">
      <c r="A163" s="190" t="s">
        <v>172</v>
      </c>
      <c r="B163" s="191"/>
      <c r="C163" s="191"/>
      <c r="D163" s="191"/>
      <c r="E163" s="191"/>
      <c r="F163" s="191"/>
      <c r="G163" s="191"/>
      <c r="H163" s="191"/>
      <c r="I163" s="175"/>
    </row>
    <row r="164" spans="1:151 16227:16384" ht="66" customHeight="1" x14ac:dyDescent="0.3">
      <c r="A164" s="128" t="s">
        <v>100</v>
      </c>
      <c r="B164" s="128"/>
      <c r="C164" s="128" t="s">
        <v>101</v>
      </c>
      <c r="D164" s="128"/>
      <c r="E164" s="54" t="s">
        <v>191</v>
      </c>
      <c r="F164" s="127" t="s">
        <v>305</v>
      </c>
      <c r="G164" s="127"/>
      <c r="H164" s="54" t="s">
        <v>103</v>
      </c>
      <c r="I164" s="54" t="s">
        <v>102</v>
      </c>
    </row>
    <row r="165" spans="1:151 16227:16384" s="11" customFormat="1" ht="21" x14ac:dyDescent="0.3">
      <c r="A165" s="121" t="s">
        <v>222</v>
      </c>
      <c r="B165" s="122"/>
      <c r="C165" s="122"/>
      <c r="D165" s="122"/>
      <c r="E165" s="122"/>
      <c r="F165" s="122"/>
      <c r="G165" s="122"/>
      <c r="H165" s="122"/>
      <c r="I165" s="12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1" x14ac:dyDescent="0.3">
      <c r="A166" s="121" t="s">
        <v>219</v>
      </c>
      <c r="B166" s="122"/>
      <c r="C166" s="122"/>
      <c r="D166" s="122"/>
      <c r="E166" s="122"/>
      <c r="F166" s="122"/>
      <c r="G166" s="122"/>
      <c r="H166" s="122"/>
      <c r="I166" s="12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1" x14ac:dyDescent="0.3">
      <c r="A167" s="121" t="s">
        <v>223</v>
      </c>
      <c r="B167" s="122"/>
      <c r="C167" s="122"/>
      <c r="D167" s="122"/>
      <c r="E167" s="122"/>
      <c r="F167" s="122"/>
      <c r="G167" s="122"/>
      <c r="H167" s="122"/>
      <c r="I167" s="12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1" x14ac:dyDescent="0.3">
      <c r="A168" s="121" t="s">
        <v>225</v>
      </c>
      <c r="B168" s="122"/>
      <c r="C168" s="122"/>
      <c r="D168" s="122"/>
      <c r="E168" s="122"/>
      <c r="F168" s="122"/>
      <c r="G168" s="122"/>
      <c r="H168" s="122"/>
      <c r="I168" s="12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1" x14ac:dyDescent="0.3">
      <c r="A169" s="121" t="s">
        <v>224</v>
      </c>
      <c r="B169" s="122"/>
      <c r="C169" s="122"/>
      <c r="D169" s="122"/>
      <c r="E169" s="122"/>
      <c r="F169" s="122"/>
      <c r="G169" s="122"/>
      <c r="H169" s="122"/>
      <c r="I169" s="12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1" x14ac:dyDescent="0.3">
      <c r="A170" s="121" t="s">
        <v>226</v>
      </c>
      <c r="B170" s="122"/>
      <c r="C170" s="122"/>
      <c r="D170" s="122"/>
      <c r="E170" s="122"/>
      <c r="F170" s="122"/>
      <c r="G170" s="122"/>
      <c r="H170" s="122"/>
      <c r="I170" s="12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1" x14ac:dyDescent="0.3">
      <c r="A171" s="88">
        <v>1</v>
      </c>
      <c r="B171" s="88"/>
      <c r="C171" s="95" t="s">
        <v>230</v>
      </c>
      <c r="D171" s="96"/>
      <c r="E171" s="96"/>
      <c r="F171" s="96"/>
      <c r="G171" s="96"/>
      <c r="H171" s="96"/>
      <c r="I171" s="97"/>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1" x14ac:dyDescent="0.3">
      <c r="A172" s="89">
        <f>A171+1</f>
        <v>2</v>
      </c>
      <c r="B172" s="90"/>
      <c r="C172" s="98"/>
      <c r="D172" s="99"/>
      <c r="E172" s="99"/>
      <c r="F172" s="99"/>
      <c r="G172" s="99"/>
      <c r="H172" s="99"/>
      <c r="I172" s="100"/>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1" x14ac:dyDescent="0.3">
      <c r="A173" s="89">
        <f t="shared" ref="A173:A176" si="0">A172+1</f>
        <v>3</v>
      </c>
      <c r="B173" s="90"/>
      <c r="C173" s="88" t="s">
        <v>228</v>
      </c>
      <c r="D173" s="88" t="s">
        <v>228</v>
      </c>
      <c r="E173" s="76">
        <f>(7.48*5.48+2.75*3.65+3.35*4.28+4.08*3.65+3.65*4.28+3.65*5.58+0.98*1.83+1.53*2.45+1.53*1.83+1.53*2.45+1.83*2.75+1.53*2.45+1.53*3.05+1.93*1.53+1*1.93+2.58*1.2+5.33*1.53+1.93*1.53+1.63*1.72+1.63*0.9)*10.764</f>
        <v>1777.5884880000006</v>
      </c>
      <c r="F173" s="104">
        <f>(1.98*1.53+7.48*1.68)*10.764</f>
        <v>167.87319120000001</v>
      </c>
      <c r="G173" s="105">
        <f>(2.23*1.45+7.43*1.68)*10.764</f>
        <v>169.16594759999995</v>
      </c>
      <c r="H173" s="21">
        <v>0</v>
      </c>
      <c r="I173" s="56">
        <f t="shared" ref="I173:I175" si="1">E173+F173+(IF(H173&lt;101,H173,IF(H173&lt;201,H173/2,IF(H173&lt;=301,H173/3,H173/4))))</f>
        <v>1945.4616792000006</v>
      </c>
      <c r="J173" s="57">
        <f>(3.98*5.6+2.75*3.65+4.17*2.45+3.35*4.27+3.38*4.28+3.35*3.98+3.65*5.3+1.53*2.45+1.75*0.6+1.75*1.23+2.55*1.2+1.88*2.35+1.23*1.63+2.18*1.52+3.55*1.23+1.53*2.45+1.53*1.38+5.28*1.23+1.53*1.73+1.53*2.45+1.83*2.75+1.8*2.85)</f>
        <v>157.01710000000003</v>
      </c>
      <c r="K173" s="1">
        <f>7.43*5.48+2.75*3.65+3.35*4.28+3.98*3.65+3.65*4.28+3.65*5.58+1.53*2.45+1.63*1.72+1.53*3.05+1.63*0.9+1.78*2.75+1.93*1.53+1.53*1.83+1.53*2.45+1.53*2.45+5.38*1.53+2.58*1.2+0.98*1.83+1*1.93+1.93*1.53</f>
        <v>164.44200000000006</v>
      </c>
      <c r="L173" s="1"/>
      <c r="M173" s="76">
        <v>10.763999999999999</v>
      </c>
      <c r="N173" s="104">
        <v>10.763999999999999</v>
      </c>
      <c r="O173" s="105"/>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89">
        <f t="shared" si="0"/>
        <v>4</v>
      </c>
      <c r="B174" s="90"/>
      <c r="C174" s="88" t="s">
        <v>229</v>
      </c>
      <c r="D174" s="88" t="s">
        <v>229</v>
      </c>
      <c r="E174" s="76">
        <f t="shared" ref="E174:E175" si="2">(3.65*7.33+3.35*2.45+3.35*4.27+3.65*4.58+3.83*3.35+1.53*2.5+2.45*1.53+1.88*1.53+2.45*1.53+1.58*1.07+2.58*1.67+1.23*3.78+1.08*3.35+3.68*1.05+0.9*1.05+1.68*1.08+1.68*0.6+1.1*1.78)*10.764</f>
        <v>1257.9714576000001</v>
      </c>
      <c r="F174" s="104">
        <f t="shared" ref="F174:G175" si="3">(3.65*1.53+1.53*1.85)*10.764</f>
        <v>90.579059999999998</v>
      </c>
      <c r="G174" s="105">
        <f t="shared" si="3"/>
        <v>90.579059999999998</v>
      </c>
      <c r="H174" s="21">
        <v>0</v>
      </c>
      <c r="I174" s="21">
        <f t="shared" si="1"/>
        <v>1348.5505176000001</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
      <c r="A175" s="89">
        <f t="shared" si="0"/>
        <v>5</v>
      </c>
      <c r="B175" s="90"/>
      <c r="C175" s="88" t="s">
        <v>229</v>
      </c>
      <c r="D175" s="88" t="s">
        <v>229</v>
      </c>
      <c r="E175" s="76">
        <f t="shared" si="2"/>
        <v>1257.9714576000001</v>
      </c>
      <c r="F175" s="104">
        <f t="shared" si="3"/>
        <v>90.579059999999998</v>
      </c>
      <c r="G175" s="105">
        <f t="shared" si="3"/>
        <v>90.579059999999998</v>
      </c>
      <c r="H175" s="21">
        <v>0</v>
      </c>
      <c r="I175" s="21">
        <f t="shared" si="1"/>
        <v>1348.5505176000001</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89">
        <f t="shared" si="0"/>
        <v>6</v>
      </c>
      <c r="B176" s="90"/>
      <c r="C176" s="89" t="s">
        <v>230</v>
      </c>
      <c r="D176" s="91"/>
      <c r="E176" s="91"/>
      <c r="F176" s="91"/>
      <c r="G176" s="91"/>
      <c r="H176" s="91"/>
      <c r="I176" s="90"/>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1" x14ac:dyDescent="0.3">
      <c r="A177" s="92" t="s">
        <v>231</v>
      </c>
      <c r="B177" s="93"/>
      <c r="C177" s="93"/>
      <c r="D177" s="93"/>
      <c r="E177" s="93"/>
      <c r="F177" s="93"/>
      <c r="G177" s="93"/>
      <c r="H177" s="93"/>
      <c r="I177" s="94"/>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88">
        <v>1</v>
      </c>
      <c r="B178" s="88"/>
      <c r="C178" s="95" t="s">
        <v>232</v>
      </c>
      <c r="D178" s="96"/>
      <c r="E178" s="96"/>
      <c r="F178" s="96"/>
      <c r="G178" s="96"/>
      <c r="H178" s="96"/>
      <c r="I178" s="97"/>
      <c r="J178" s="1"/>
      <c r="K178" s="1"/>
      <c r="L178" s="1"/>
      <c r="M178" s="1"/>
      <c r="N178" s="1"/>
      <c r="O178" s="1"/>
      <c r="P178" s="1"/>
      <c r="Q178" s="1"/>
      <c r="R178" s="1"/>
      <c r="S178" s="1"/>
      <c r="T178" s="1"/>
      <c r="U178" s="43" t="e">
        <f t="shared" ref="U178:U183" ca="1" si="4">V178&amp;""&amp;",..,"&amp;""&amp;W178</f>
        <v>#REF!</v>
      </c>
      <c r="V178" s="43" t="e">
        <f ca="1">(SUMPRODUCT(MID(0&amp;(LEFT(A177,SUM(LEN(A177)-LEN(SUBSTITUTE(A177,{"0","1","2","3"},""))))), LARGE(INDEX(ISNUMBER(--MID((LEFT(A177,SUM(LEN(A177)-LEN(SUBSTITUTE(A177,{"0","1","2","3"},""))))), ROW(INDIRECT("1:"&amp;LEN((LEFT(A177,SUM(LEN(A177)-LEN(SUBSTITUTE(A177,{"0","1","2","3"},"")))))))), 1)) * ROW(INDIRECT("1:"&amp;LEN((LEFT(A177,SUM(LEN(A177)-LEN(SUBSTITUTE(A177,{"0","1","2","3"},"")))))))), 0), ROW(INDIRECT("1:"&amp;LEN((LEFT(A177,SUM(LEN(A177)-LEN(SUBSTITUTE(A177,{"0","1","2","3"},"")))))))))+1, 1) * 10^ROW(INDIRECT("1:"&amp;LEN((LEFT(A177,SUM(LEN(A177)-LEN(SUBSTITUTE(A177,{"0","1","2","3"},""))))))))/10))*100+1</f>
        <v>#REF!</v>
      </c>
      <c r="W178" s="43">
        <f ca="1">(SUMPRODUCT(MID(0&amp;(--TRIM(RIGHT(SUBSTITUTE(LEFT(A177,_xlfn.AGGREGATE(16,6,FIND({0,1,2,3,4,5,6,7,8,9},A177,ROW(INDIRECT("1:"&amp;LEN(A177)))),1))," ",REPT(" ",LEN(A177))),LEN(A177)))), LARGE(INDEX(ISNUMBER(--MID((--TRIM(RIGHT(SUBSTITUTE(LEFT(A177,_xlfn.AGGREGATE(16,6,FIND({0,1,2,3,4,5,6,7,8,9},A177,ROW(INDIRECT("1:"&amp;LEN(A177)))),1))," ",REPT(" ",LEN(A177))),LEN(A177)))), ROW(INDIRECT("1:"&amp;LEN((--TRIM(RIGHT(SUBSTITUTE(LEFT(A177,_xlfn.AGGREGATE(16,6,FIND({0,1,2,3,4,5,6,7,8,9},A177,ROW(INDIRECT("1:"&amp;LEN(A177)))),1))," ",REPT(" ",LEN(A177))),LEN(A177))))))), 1)) * ROW(INDIRECT("1:"&amp;LEN((--TRIM(RIGHT(SUBSTITUTE(LEFT(A177,_xlfn.AGGREGATE(16,6,FIND({0,1,2,3,4,5,6,7,8,9},A177,ROW(INDIRECT("1:"&amp;LEN(A177)))),1))," ",REPT(" ",LEN(A177))),LEN(A177))))))), 0), ROW(INDIRECT("1:"&amp;LEN((--TRIM(RIGHT(SUBSTITUTE(LEFT(A177,_xlfn.AGGREGATE(16,6,FIND({0,1,2,3,4,5,6,7,8,9},A177,ROW(INDIRECT("1:"&amp;LEN(A177)))),1))," ",REPT(" ",LEN(A177))),LEN(A177))))))))+1, 1) * 10^ROW(INDIRECT("1:"&amp;LEN((--TRIM(RIGHT(SUBSTITUTE(LEFT(A177,_xlfn.AGGREGATE(16,6,FIND({0,1,2,3,4,5,6,7,8,9},A177,ROW(INDIRECT("1:"&amp;LEN(A177)))),1))," ",REPT(" ",LEN(A177))),LEN(A177)))))))/10))*100+1</f>
        <v>801</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3">
      <c r="A179" s="88">
        <f>A178+1</f>
        <v>2</v>
      </c>
      <c r="B179" s="88"/>
      <c r="C179" s="98"/>
      <c r="D179" s="99"/>
      <c r="E179" s="99"/>
      <c r="F179" s="99"/>
      <c r="G179" s="99"/>
      <c r="H179" s="99"/>
      <c r="I179" s="100"/>
      <c r="J179" s="1"/>
      <c r="K179" s="1"/>
      <c r="L179" s="1"/>
      <c r="M179" s="1"/>
      <c r="N179" s="1"/>
      <c r="O179" s="1"/>
      <c r="P179" s="1"/>
      <c r="Q179" s="1"/>
      <c r="R179" s="1"/>
      <c r="S179" s="1"/>
      <c r="T179" s="1"/>
      <c r="U179" s="43" t="e">
        <f t="shared" ca="1" si="4"/>
        <v>#REF!</v>
      </c>
      <c r="V179" s="43" t="e">
        <f ca="1">V178+1</f>
        <v>#REF!</v>
      </c>
      <c r="W179" s="43">
        <f ca="1">W178+1</f>
        <v>802</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3">
      <c r="A180" s="88">
        <f t="shared" ref="A180:A183" si="5">A179+1</f>
        <v>3</v>
      </c>
      <c r="B180" s="88"/>
      <c r="C180" s="89" t="s">
        <v>228</v>
      </c>
      <c r="D180" s="90" t="s">
        <v>228</v>
      </c>
      <c r="E180" s="76">
        <f>(7.43*5.48+2.75*3.65+3.35*4.28+3.98*3.65+3.65*4.28+3.65*5.58+0.98*1.83+1.53*2.45+1.53*1.83+1.53*2.45+1.78*2.75+1.53*2.45+1.53*3.05+1.93*1.53+1*1.93+2.58*1.2+5.38*1.53+1.93*1.53+1.63*1.72+1.63*0.9)*10.764</f>
        <v>1770.0536880000006</v>
      </c>
      <c r="F180" s="104">
        <f>(2.23*1.45+7.43*1.68)*10.764</f>
        <v>169.16594759999995</v>
      </c>
      <c r="G180" s="105">
        <f>(2.23*1.45+7.43*1.68)*10.764</f>
        <v>169.16594759999995</v>
      </c>
      <c r="H180" s="21">
        <v>0</v>
      </c>
      <c r="I180" s="21">
        <f t="shared" ref="I180" si="6">E180+F180+(IF(H180&lt;101,H180,IF(H180&lt;201,H180/2,IF(H180&lt;=301,H180/3,H180/4))))</f>
        <v>1939.2196356000006</v>
      </c>
      <c r="J180" s="1"/>
      <c r="K180" s="1"/>
      <c r="L180" s="1"/>
      <c r="M180" s="1"/>
      <c r="N180" s="1"/>
      <c r="O180" s="1"/>
      <c r="P180" s="1"/>
      <c r="Q180" s="1"/>
      <c r="R180" s="1"/>
      <c r="S180" s="1"/>
      <c r="T180" s="1"/>
      <c r="U180" s="43" t="e">
        <f t="shared" ca="1" si="4"/>
        <v>#REF!</v>
      </c>
      <c r="V180" s="43" t="e">
        <f t="shared" ref="V180:V183" ca="1" si="7">V179+1</f>
        <v>#REF!</v>
      </c>
      <c r="W180" s="43">
        <f t="shared" ref="W180:W183" ca="1" si="8">W179+1</f>
        <v>803</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88">
        <f t="shared" si="5"/>
        <v>4</v>
      </c>
      <c r="B181" s="88"/>
      <c r="C181" s="95" t="s">
        <v>233</v>
      </c>
      <c r="D181" s="96"/>
      <c r="E181" s="96"/>
      <c r="F181" s="96"/>
      <c r="G181" s="96"/>
      <c r="H181" s="96"/>
      <c r="I181" s="97"/>
      <c r="J181" s="1"/>
      <c r="K181" s="1"/>
      <c r="L181" s="1"/>
      <c r="M181" s="1"/>
      <c r="N181" s="1"/>
      <c r="O181" s="1"/>
      <c r="P181" s="1"/>
      <c r="Q181" s="1"/>
      <c r="R181" s="1"/>
      <c r="S181" s="1"/>
      <c r="T181" s="1"/>
      <c r="U181" s="43" t="e">
        <f t="shared" ca="1" si="4"/>
        <v>#REF!</v>
      </c>
      <c r="V181" s="43" t="e">
        <f t="shared" ca="1" si="7"/>
        <v>#REF!</v>
      </c>
      <c r="W181" s="43">
        <f t="shared" ca="1" si="8"/>
        <v>804</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
      <c r="A182" s="88">
        <f t="shared" si="5"/>
        <v>5</v>
      </c>
      <c r="B182" s="88"/>
      <c r="C182" s="98"/>
      <c r="D182" s="99"/>
      <c r="E182" s="99"/>
      <c r="F182" s="99"/>
      <c r="G182" s="99"/>
      <c r="H182" s="99"/>
      <c r="I182" s="100"/>
      <c r="J182" s="1"/>
      <c r="K182" s="1"/>
      <c r="L182" s="1"/>
      <c r="M182" s="1"/>
      <c r="N182" s="1"/>
      <c r="O182" s="1"/>
      <c r="P182" s="1"/>
      <c r="Q182" s="1"/>
      <c r="R182" s="1"/>
      <c r="S182" s="1"/>
      <c r="T182" s="1"/>
      <c r="U182" s="43" t="e">
        <f t="shared" ca="1" si="4"/>
        <v>#REF!</v>
      </c>
      <c r="V182" s="43" t="e">
        <f t="shared" ca="1" si="7"/>
        <v>#REF!</v>
      </c>
      <c r="W182" s="43">
        <f t="shared" ca="1" si="8"/>
        <v>805</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88">
        <f t="shared" si="5"/>
        <v>6</v>
      </c>
      <c r="B183" s="88"/>
      <c r="C183" s="89" t="s">
        <v>232</v>
      </c>
      <c r="D183" s="91"/>
      <c r="E183" s="91"/>
      <c r="F183" s="91"/>
      <c r="G183" s="91"/>
      <c r="H183" s="91"/>
      <c r="I183" s="90"/>
      <c r="J183" s="1"/>
      <c r="K183" s="1"/>
      <c r="L183" s="1"/>
      <c r="M183" s="1"/>
      <c r="N183" s="1"/>
      <c r="O183" s="1"/>
      <c r="P183" s="1"/>
      <c r="Q183" s="1"/>
      <c r="R183" s="1"/>
      <c r="S183" s="1"/>
      <c r="T183" s="1"/>
      <c r="U183" s="43" t="e">
        <f t="shared" ca="1" si="4"/>
        <v>#REF!</v>
      </c>
      <c r="V183" s="43" t="e">
        <f t="shared" ca="1" si="7"/>
        <v>#REF!</v>
      </c>
      <c r="W183" s="43">
        <f t="shared" ca="1" si="8"/>
        <v>806</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1" x14ac:dyDescent="0.3">
      <c r="A184" s="92" t="s">
        <v>234</v>
      </c>
      <c r="B184" s="93"/>
      <c r="C184" s="93"/>
      <c r="D184" s="93"/>
      <c r="E184" s="93"/>
      <c r="F184" s="93"/>
      <c r="G184" s="93"/>
      <c r="H184" s="93"/>
      <c r="I184" s="9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
      <c r="A185" s="88">
        <v>1</v>
      </c>
      <c r="B185" s="88"/>
      <c r="C185" s="89" t="s">
        <v>229</v>
      </c>
      <c r="D185" s="90" t="s">
        <v>229</v>
      </c>
      <c r="E185" s="76">
        <f>(3.65*7.33+3.35*2.45+3.35*4.27+3.65*4.58+3.83*3.35+1.53*2.5+2.45*1.53+1.88*1.53+2.45*1.53+1.58*1.07+2.58*1.67+1.23*3.78+1.08*3.35+3.68*1.05+0.9*1.05+1.68*1.08+1.68*0.6+1.1*1.78)*10.764</f>
        <v>1257.9714576000001</v>
      </c>
      <c r="F185" s="104">
        <f>(3.65*1.53+1.53*1.85)*10.764</f>
        <v>90.579059999999998</v>
      </c>
      <c r="G185" s="105">
        <f>(3.65*1.53+1.53*1.85)*10.764</f>
        <v>90.579059999999998</v>
      </c>
      <c r="H185" s="21">
        <v>0</v>
      </c>
      <c r="I185" s="21">
        <f>E185+F185+(IF(H185&lt;101,H185,IF(H185&lt;201,H185/2,IF(H185&lt;=301,H185/3,H185/4))))</f>
        <v>1348.5505176000001</v>
      </c>
      <c r="J185" s="1"/>
      <c r="K185" s="1"/>
      <c r="L185" s="1"/>
      <c r="M185" s="1"/>
      <c r="N185" s="1"/>
      <c r="O185" s="1"/>
      <c r="P185" s="1"/>
      <c r="Q185" s="1"/>
      <c r="R185" s="1"/>
      <c r="S185" s="1"/>
      <c r="T185" s="1"/>
      <c r="U185" s="43" t="str">
        <f ca="1">V185&amp;""&amp;" to "&amp;""&amp;W185</f>
        <v>901 to 2801</v>
      </c>
      <c r="V185" s="43">
        <f ca="1">(SUMPRODUCT(MID(0&amp;(LEFT(A184,SUM(LEN(A184)-LEN(SUBSTITUTE(A184,{"0","1","2","3"},""))))), LARGE(INDEX(ISNUMBER(--MID((LEFT(A184,SUM(LEN(A184)-LEN(SUBSTITUTE(A184,{"0","1","2","3"},""))))), ROW(INDIRECT("1:"&amp;LEN((LEFT(A184,SUM(LEN(A184)-LEN(SUBSTITUTE(A184,{"0","1","2","3"},"")))))))), 1)) * ROW(INDIRECT("1:"&amp;LEN((LEFT(A184,SUM(LEN(A184)-LEN(SUBSTITUTE(A184,{"0","1","2","3"},"")))))))), 0), ROW(INDIRECT("1:"&amp;LEN((LEFT(A184,SUM(LEN(A184)-LEN(SUBSTITUTE(A184,{"0","1","2","3"},"")))))))))+1, 1) * 10^ROW(INDIRECT("1:"&amp;LEN((LEFT(A184,SUM(LEN(A184)-LEN(SUBSTITUTE(A184,{"0","1","2","3"},""))))))))/10))*100+1</f>
        <v>901</v>
      </c>
      <c r="W185" s="43">
        <f ca="1">(SUMPRODUCT(MID(0&amp;(--TRIM(RIGHT(SUBSTITUTE(LEFT(A184,_xlfn.AGGREGATE(16,6,FIND({0,1,2,3,4,5,6,7,8,9},A184,ROW(INDIRECT("1:"&amp;LEN(A184)))),1)),"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",LEN(A184))),LEN(A184)))))))/10))*100+1</f>
        <v>2801</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88">
        <f>A185+1</f>
        <v>2</v>
      </c>
      <c r="B186" s="88"/>
      <c r="C186" s="89" t="s">
        <v>229</v>
      </c>
      <c r="D186" s="90" t="s">
        <v>229</v>
      </c>
      <c r="E186" s="76">
        <f>(3.65*7.33+3.35*2.45+3.35*4.27+3.65*4.58+3.83*3.35+1.53*2.5+2.45*1.53+1.88*1.53+2.45*1.53+1.58*1.07+2.58*1.67+1.23*3.78+1.08*3.35+3.68*1.05+0.9*1.05+1.68*1.08+1.68*0.6+1.1*1.78)*10.764</f>
        <v>1257.9714576000001</v>
      </c>
      <c r="F186" s="104">
        <f>(3.65*1.53+1.53*1.85)*10.764</f>
        <v>90.579059999999998</v>
      </c>
      <c r="G186" s="105">
        <f>(3.65*1.53+1.53*1.85)*10.764</f>
        <v>90.579059999999998</v>
      </c>
      <c r="H186" s="21">
        <v>0</v>
      </c>
      <c r="I186" s="21">
        <f t="shared" ref="I186:I190" si="9">E186+F186+(IF(H186&lt;101,H186,IF(H186&lt;201,H186/2,IF(H186&lt;=301,H186/3,H186/4))))</f>
        <v>1348.5505176000001</v>
      </c>
      <c r="J186" s="1"/>
      <c r="K186" s="1"/>
      <c r="L186" s="1"/>
      <c r="M186" s="1"/>
      <c r="N186" s="1"/>
      <c r="O186" s="1"/>
      <c r="P186" s="1"/>
      <c r="Q186" s="1"/>
      <c r="R186" s="1"/>
      <c r="S186" s="1"/>
      <c r="T186" s="1"/>
      <c r="U186" s="43" t="str">
        <f t="shared" ref="U186:U190" ca="1" si="10">V186&amp;""&amp;" to "&amp;""&amp;W186</f>
        <v>902 to 2802</v>
      </c>
      <c r="V186" s="43">
        <f ca="1">V185+1</f>
        <v>902</v>
      </c>
      <c r="W186" s="43">
        <f ca="1">W185+1</f>
        <v>2802</v>
      </c>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3">
      <c r="A187" s="88">
        <f t="shared" ref="A187:A190" si="11">A186+1</f>
        <v>3</v>
      </c>
      <c r="B187" s="88"/>
      <c r="C187" s="89" t="s">
        <v>228</v>
      </c>
      <c r="D187" s="90" t="s">
        <v>228</v>
      </c>
      <c r="E187" s="76">
        <f>(7.43*5.48+2.75*3.65+3.35*4.28+3.98*3.65+3.65*4.28+3.65*5.58+0.98*1.83+1.53*2.45+1.53*1.83+1.53*2.45+1.78*2.75+1.53*2.45+1.53*3.05+1.93*1.53+1*1.93+2.58*1.2+5.38*1.53+1.93*1.53+1.63*1.72+1.63*0.9)*10.764</f>
        <v>1770.0536880000006</v>
      </c>
      <c r="F187" s="104">
        <f>(2.23*1.45+7.48*1.68)*10.764</f>
        <v>170.07012359999999</v>
      </c>
      <c r="G187" s="105">
        <f>(2.23*1.45+7.43*1.68)*10.764</f>
        <v>169.16594759999995</v>
      </c>
      <c r="H187" s="21">
        <v>0</v>
      </c>
      <c r="I187" s="21">
        <f>E187+F187+(IF(H187&lt;101,H187,IF(H187&lt;201,H187/2,IF(H187&lt;=301,H187/3,H187/4))))</f>
        <v>1940.1238116000006</v>
      </c>
      <c r="J187" s="1"/>
      <c r="K187" s="1"/>
      <c r="L187" s="1"/>
      <c r="M187" s="1"/>
      <c r="N187" s="1"/>
      <c r="O187" s="1"/>
      <c r="P187" s="1"/>
      <c r="Q187" s="1"/>
      <c r="R187" s="1"/>
      <c r="S187" s="1"/>
      <c r="T187" s="1"/>
      <c r="U187" s="43" t="str">
        <f t="shared" ca="1" si="10"/>
        <v>903 to 2803</v>
      </c>
      <c r="V187" s="43">
        <f t="shared" ref="V187:W190" ca="1" si="12">V186+1</f>
        <v>903</v>
      </c>
      <c r="W187" s="43">
        <f t="shared" ca="1" si="12"/>
        <v>2803</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3">
      <c r="A188" s="88">
        <f t="shared" si="11"/>
        <v>4</v>
      </c>
      <c r="B188" s="88"/>
      <c r="C188" s="89" t="s">
        <v>229</v>
      </c>
      <c r="D188" s="90" t="s">
        <v>229</v>
      </c>
      <c r="E188" s="76">
        <f t="shared" ref="E188:E189" si="13">(3.65*7.33+3.35*2.45+3.35*4.27+3.65*4.58+3.83*3.35+1.53*2.5+2.45*1.53+1.88*1.53+2.45*1.53+1.58*1.07+2.58*1.67+1.23*3.78+1.08*3.35+3.68*1.05+0.9*1.05+1.68*1.08+1.68*0.6+1.1*1.78)*10.764</f>
        <v>1257.9714576000001</v>
      </c>
      <c r="F188" s="104">
        <f t="shared" ref="F188:G189" si="14">(3.65*1.53+1.53*1.85)*10.764</f>
        <v>90.579059999999998</v>
      </c>
      <c r="G188" s="105">
        <f t="shared" si="14"/>
        <v>90.579059999999998</v>
      </c>
      <c r="H188" s="21">
        <v>0</v>
      </c>
      <c r="I188" s="21">
        <f t="shared" si="9"/>
        <v>1348.5505176000001</v>
      </c>
      <c r="J188" s="1"/>
      <c r="K188" s="1"/>
      <c r="L188" s="1"/>
      <c r="M188" s="1"/>
      <c r="N188" s="1"/>
      <c r="O188" s="1"/>
      <c r="P188" s="1"/>
      <c r="Q188" s="1"/>
      <c r="R188" s="1"/>
      <c r="S188" s="1"/>
      <c r="T188" s="1"/>
      <c r="U188" s="43" t="str">
        <f t="shared" ca="1" si="10"/>
        <v>904 to 2804</v>
      </c>
      <c r="V188" s="43">
        <f t="shared" ca="1" si="12"/>
        <v>904</v>
      </c>
      <c r="W188" s="43">
        <f t="shared" ca="1" si="12"/>
        <v>2804</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3">
      <c r="A189" s="88">
        <f t="shared" si="11"/>
        <v>5</v>
      </c>
      <c r="B189" s="88"/>
      <c r="C189" s="89" t="s">
        <v>229</v>
      </c>
      <c r="D189" s="90" t="s">
        <v>229</v>
      </c>
      <c r="E189" s="76">
        <f t="shared" si="13"/>
        <v>1257.9714576000001</v>
      </c>
      <c r="F189" s="104">
        <f t="shared" si="14"/>
        <v>90.579059999999998</v>
      </c>
      <c r="G189" s="105">
        <f t="shared" si="14"/>
        <v>90.579059999999998</v>
      </c>
      <c r="H189" s="21">
        <v>0</v>
      </c>
      <c r="I189" s="21">
        <f t="shared" si="9"/>
        <v>1348.5505176000001</v>
      </c>
      <c r="J189" s="1"/>
      <c r="K189" s="1"/>
      <c r="L189" s="1"/>
      <c r="M189" s="1"/>
      <c r="N189" s="1"/>
      <c r="O189" s="1"/>
      <c r="P189" s="1"/>
      <c r="Q189" s="1"/>
      <c r="R189" s="1"/>
      <c r="S189" s="1"/>
      <c r="T189" s="1"/>
      <c r="U189" s="43" t="str">
        <f t="shared" ca="1" si="10"/>
        <v>905 to 2805</v>
      </c>
      <c r="V189" s="43">
        <f t="shared" ca="1" si="12"/>
        <v>905</v>
      </c>
      <c r="W189" s="43">
        <f t="shared" ca="1" si="12"/>
        <v>2805</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3">
      <c r="A190" s="88">
        <f t="shared" si="11"/>
        <v>6</v>
      </c>
      <c r="B190" s="88"/>
      <c r="C190" s="89" t="s">
        <v>228</v>
      </c>
      <c r="D190" s="90" t="s">
        <v>228</v>
      </c>
      <c r="E190" s="76">
        <f>(7.43*5.48+2.75*3.65+3.35*4.28+3.98*3.65+3.65*4.28+3.65*5.58+0.98*1.83+1.53*2.45+1.53*1.83+1.53*2.45+1.78*2.75+1.53*2.45+1.53*3.05+1.93*1.53+1*1.93+2.58*1.2+5.38*1.53+1.93*1.53+1.63*1.72+1.63*0.9)*10.764</f>
        <v>1770.0536880000006</v>
      </c>
      <c r="F190" s="104">
        <f>(2.23*1.45+7.48*1.68)*10.764</f>
        <v>170.07012359999999</v>
      </c>
      <c r="G190" s="105">
        <f>(2.23*1.45+7.43*1.68)*10.764</f>
        <v>169.16594759999995</v>
      </c>
      <c r="H190" s="21">
        <v>0</v>
      </c>
      <c r="I190" s="21">
        <f t="shared" si="9"/>
        <v>1940.1238116000006</v>
      </c>
      <c r="J190" s="1"/>
      <c r="K190" s="1"/>
      <c r="L190" s="1"/>
      <c r="M190" s="1"/>
      <c r="N190" s="1"/>
      <c r="O190" s="1"/>
      <c r="P190" s="1"/>
      <c r="Q190" s="1"/>
      <c r="R190" s="1"/>
      <c r="S190" s="1"/>
      <c r="T190" s="1"/>
      <c r="U190" s="43" t="str">
        <f t="shared" ca="1" si="10"/>
        <v>906 to 2806</v>
      </c>
      <c r="V190" s="43">
        <f t="shared" ca="1" si="12"/>
        <v>906</v>
      </c>
      <c r="W190" s="43">
        <f t="shared" ca="1" si="12"/>
        <v>2806</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1" x14ac:dyDescent="0.3">
      <c r="A191" s="92" t="s">
        <v>235</v>
      </c>
      <c r="B191" s="93"/>
      <c r="C191" s="93"/>
      <c r="D191" s="93"/>
      <c r="E191" s="93"/>
      <c r="F191" s="93"/>
      <c r="G191" s="93"/>
      <c r="H191" s="93"/>
      <c r="I191" s="94"/>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3">
      <c r="A192" s="88">
        <v>1</v>
      </c>
      <c r="B192" s="88"/>
      <c r="C192" s="89" t="s">
        <v>229</v>
      </c>
      <c r="D192" s="90" t="s">
        <v>229</v>
      </c>
      <c r="E192" s="76">
        <f>(3.65*7.33+3.35*2.45+3.35*4.27+3.65*4.58+3.83*3.35+1.53*2.5+2.45*1.53+1.88*1.53+2.45*1.53+1.58*1.07+2.58*1.67+1.23*3.78+1.08*3.35+3.68*1.05+0.9*1.05+1.68*1.08+1.68*0.6+1.1*1.78)*10.764</f>
        <v>1257.9714576000001</v>
      </c>
      <c r="F192" s="104">
        <f>(3.65*1.53+1.53*1.85)*10.764</f>
        <v>90.579059999999998</v>
      </c>
      <c r="G192" s="105">
        <f>(3.65*1.53+1.53*1.85)*10.764</f>
        <v>90.579059999999998</v>
      </c>
      <c r="H192" s="21">
        <v>0</v>
      </c>
      <c r="I192" s="21">
        <f>E192+F192+(IF(H192&lt;101,H192,IF(H192&lt;201,H192/2,IF(H192&lt;=301,H192/3,H192/4))))</f>
        <v>1348.5505176000001</v>
      </c>
      <c r="J192" s="1"/>
      <c r="K192" s="1"/>
      <c r="L192" s="1"/>
      <c r="M192" s="1"/>
      <c r="N192" s="1"/>
      <c r="O192" s="1"/>
      <c r="P192" s="1"/>
      <c r="Q192" s="1"/>
      <c r="R192" s="1"/>
      <c r="S192" s="1"/>
      <c r="T192" s="1"/>
      <c r="U192" s="43" t="str">
        <f ca="1">V192&amp;""&amp;" to "&amp;""&amp;W192</f>
        <v>1501 to 2201</v>
      </c>
      <c r="V192" s="43">
        <f ca="1">(SUMPRODUCT(MID(0&amp;(LEFT(A191,SUM(LEN(A191)-LEN(SUBSTITUTE(A191,{"0","1","2","3"},""))))), LARGE(INDEX(ISNUMBER(--MID((LEFT(A191,SUM(LEN(A191)-LEN(SUBSTITUTE(A191,{"0","1","2","3"},""))))), ROW(INDIRECT("1:"&amp;LEN((LEFT(A191,SUM(LEN(A191)-LEN(SUBSTITUTE(A191,{"0","1","2","3"},"")))))))), 1)) * ROW(INDIRECT("1:"&amp;LEN((LEFT(A191,SUM(LEN(A191)-LEN(SUBSTITUTE(A191,{"0","1","2","3"},"")))))))), 0), ROW(INDIRECT("1:"&amp;LEN((LEFT(A191,SUM(LEN(A191)-LEN(SUBSTITUTE(A191,{"0","1","2","3"},"")))))))))+1, 1) * 10^ROW(INDIRECT("1:"&amp;LEN((LEFT(A191,SUM(LEN(A191)-LEN(SUBSTITUTE(A191,{"0","1","2","3"},""))))))))/10))*100+1</f>
        <v>1501</v>
      </c>
      <c r="W192" s="43">
        <f ca="1">(SUMPRODUCT(MID(0&amp;(--TRIM(RIGHT(SUBSTITUTE(LEFT(A191,_xlfn.AGGREGATE(16,6,FIND({0,1,2,3,4,5,6,7,8,9},A191,ROW(INDIRECT("1:"&amp;LEN(A191)))),1)),"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",LEN(A191))),LEN(A191)))))))/10))*100+1</f>
        <v>2201</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3">
      <c r="A193" s="88">
        <f>A192+1</f>
        <v>2</v>
      </c>
      <c r="B193" s="88"/>
      <c r="C193" s="89" t="s">
        <v>229</v>
      </c>
      <c r="D193" s="90" t="s">
        <v>229</v>
      </c>
      <c r="E193" s="76">
        <f>(3.65*7.33+3.35*2.45+3.35*4.27+3.65*4.58+3.83*3.35+1.53*2.5+2.45*1.53+1.88*1.53+2.45*1.53+1.58*1.07+2.58*1.67+1.23*3.78+1.08*3.35+3.68*1.05+0.9*1.05+1.68*1.08+1.68*0.6+1.1*1.78)*10.764</f>
        <v>1257.9714576000001</v>
      </c>
      <c r="F193" s="104">
        <f>(3.65*1.53+1.53*1.85)*10.764</f>
        <v>90.579059999999998</v>
      </c>
      <c r="G193" s="105">
        <f>(3.65*1.53+1.53*1.85)*10.764</f>
        <v>90.579059999999998</v>
      </c>
      <c r="H193" s="21">
        <v>0</v>
      </c>
      <c r="I193" s="21">
        <f t="shared" ref="I193:I197" si="15">E193+F193+(IF(H193&lt;101,H193,IF(H193&lt;201,H193/2,IF(H193&lt;=301,H193/3,H193/4))))</f>
        <v>1348.5505176000001</v>
      </c>
      <c r="J193" s="1"/>
      <c r="K193" s="1"/>
      <c r="L193" s="1"/>
      <c r="M193" s="1"/>
      <c r="N193" s="1"/>
      <c r="O193" s="1"/>
      <c r="P193" s="1"/>
      <c r="Q193" s="1"/>
      <c r="R193" s="1"/>
      <c r="S193" s="1"/>
      <c r="T193" s="1"/>
      <c r="U193" s="43" t="str">
        <f t="shared" ref="U193:U197" ca="1" si="16">V193&amp;""&amp;" to "&amp;""&amp;W193</f>
        <v>1502 to 2202</v>
      </c>
      <c r="V193" s="43">
        <f ca="1">V192+1</f>
        <v>1502</v>
      </c>
      <c r="W193" s="43">
        <f ca="1">W192+1</f>
        <v>2202</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3">
      <c r="A194" s="88">
        <f t="shared" ref="A194:A197" si="17">A193+1</f>
        <v>3</v>
      </c>
      <c r="B194" s="88"/>
      <c r="C194" s="89" t="s">
        <v>228</v>
      </c>
      <c r="D194" s="90" t="s">
        <v>228</v>
      </c>
      <c r="E194" s="76">
        <f>(7.43*5.48+2.75*3.65+3.35*4.28+3.98*3.65+3.65*4.28+3.65*5.58+0.98*1.83+1.53*2.45+1.53*1.83+1.53*2.45+1.78*2.75+1.53*2.45+1.53*3.05+1.93*1.53+1*1.93+2.58*1.2+5.38*1.53+1.93*1.53+1.63*1.72+1.63*0.9)*10.764</f>
        <v>1770.0536880000006</v>
      </c>
      <c r="F194" s="104">
        <f>(2.23*1.45+7.48*1.68)*10.764</f>
        <v>170.07012359999999</v>
      </c>
      <c r="G194" s="105">
        <f>(2.23*1.45+7.43*1.68)*10.764</f>
        <v>169.16594759999995</v>
      </c>
      <c r="H194" s="21">
        <v>0</v>
      </c>
      <c r="I194" s="21">
        <f t="shared" si="15"/>
        <v>1940.1238116000006</v>
      </c>
      <c r="J194" s="1"/>
      <c r="K194" s="1"/>
      <c r="L194" s="1"/>
      <c r="M194" s="1"/>
      <c r="N194" s="1"/>
      <c r="O194" s="1"/>
      <c r="P194" s="1"/>
      <c r="Q194" s="1"/>
      <c r="R194" s="1"/>
      <c r="S194" s="1"/>
      <c r="T194" s="1"/>
      <c r="U194" s="43" t="str">
        <f t="shared" ca="1" si="16"/>
        <v>1503 to 2203</v>
      </c>
      <c r="V194" s="43">
        <f t="shared" ref="V194:V197" ca="1" si="18">V193+1</f>
        <v>1503</v>
      </c>
      <c r="W194" s="43">
        <f t="shared" ref="W194:W197" ca="1" si="19">W193+1</f>
        <v>2203</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3">
      <c r="A195" s="88">
        <f t="shared" si="17"/>
        <v>4</v>
      </c>
      <c r="B195" s="88"/>
      <c r="C195" s="95" t="s">
        <v>233</v>
      </c>
      <c r="D195" s="96"/>
      <c r="E195" s="96"/>
      <c r="F195" s="96"/>
      <c r="G195" s="96"/>
      <c r="H195" s="96"/>
      <c r="I195" s="97"/>
      <c r="J195" s="1"/>
      <c r="K195" s="1"/>
      <c r="L195" s="1"/>
      <c r="M195" s="1"/>
      <c r="N195" s="1"/>
      <c r="O195" s="1"/>
      <c r="P195" s="1"/>
      <c r="Q195" s="1"/>
      <c r="R195" s="1"/>
      <c r="S195" s="1"/>
      <c r="T195" s="1"/>
      <c r="U195" s="43" t="str">
        <f t="shared" ca="1" si="16"/>
        <v>1504 to 2204</v>
      </c>
      <c r="V195" s="43">
        <f t="shared" ca="1" si="18"/>
        <v>1504</v>
      </c>
      <c r="W195" s="43">
        <f t="shared" ca="1" si="19"/>
        <v>2204</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3">
      <c r="A196" s="88">
        <f t="shared" si="17"/>
        <v>5</v>
      </c>
      <c r="B196" s="88"/>
      <c r="C196" s="98"/>
      <c r="D196" s="99"/>
      <c r="E196" s="99"/>
      <c r="F196" s="99"/>
      <c r="G196" s="99"/>
      <c r="H196" s="99"/>
      <c r="I196" s="100"/>
      <c r="J196" s="1"/>
      <c r="K196" s="1"/>
      <c r="L196" s="1"/>
      <c r="M196" s="1"/>
      <c r="N196" s="1"/>
      <c r="O196" s="1"/>
      <c r="P196" s="1"/>
      <c r="Q196" s="1"/>
      <c r="R196" s="1"/>
      <c r="S196" s="1"/>
      <c r="T196" s="1"/>
      <c r="U196" s="43" t="str">
        <f t="shared" ca="1" si="16"/>
        <v>1505 to 2205</v>
      </c>
      <c r="V196" s="43">
        <f t="shared" ca="1" si="18"/>
        <v>1505</v>
      </c>
      <c r="W196" s="43">
        <f t="shared" ca="1" si="19"/>
        <v>2205</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3">
      <c r="A197" s="88">
        <f t="shared" si="17"/>
        <v>6</v>
      </c>
      <c r="B197" s="88"/>
      <c r="C197" s="89" t="s">
        <v>228</v>
      </c>
      <c r="D197" s="90" t="s">
        <v>228</v>
      </c>
      <c r="E197" s="76">
        <f>(7.43*5.48+2.75*3.65+3.35*4.28+3.98*3.65+3.65*4.28+3.65*5.58+0.98*1.83+1.53*2.45+1.53*1.83+1.53*2.45+1.78*2.75+1.53*2.45+1.53*3.05+1.93*1.53+1*1.93+2.58*1.2+5.38*1.53+1.93*1.53+1.63*1.72+1.63*0.9)*10.764</f>
        <v>1770.0536880000006</v>
      </c>
      <c r="F197" s="104">
        <f>(2.23*1.45+7.48*1.68)*10.764</f>
        <v>170.07012359999999</v>
      </c>
      <c r="G197" s="105">
        <f>(2.23*1.45+7.43*1.68)*10.764</f>
        <v>169.16594759999995</v>
      </c>
      <c r="H197" s="21">
        <v>0</v>
      </c>
      <c r="I197" s="21">
        <f t="shared" si="15"/>
        <v>1940.1238116000006</v>
      </c>
      <c r="J197" s="1"/>
      <c r="K197" s="1"/>
      <c r="L197" s="1"/>
      <c r="M197" s="1"/>
      <c r="N197" s="1"/>
      <c r="O197" s="1"/>
      <c r="P197" s="1"/>
      <c r="Q197" s="1"/>
      <c r="R197" s="1"/>
      <c r="S197" s="1"/>
      <c r="T197" s="1"/>
      <c r="U197" s="43" t="str">
        <f t="shared" ca="1" si="16"/>
        <v>1506 to 2206</v>
      </c>
      <c r="V197" s="43">
        <f t="shared" ca="1" si="18"/>
        <v>1506</v>
      </c>
      <c r="W197" s="43">
        <f t="shared" ca="1" si="19"/>
        <v>2206</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1" x14ac:dyDescent="0.3">
      <c r="A198" s="92" t="s">
        <v>236</v>
      </c>
      <c r="B198" s="93"/>
      <c r="C198" s="93"/>
      <c r="D198" s="93"/>
      <c r="E198" s="93"/>
      <c r="F198" s="93"/>
      <c r="G198" s="93"/>
      <c r="H198" s="93"/>
      <c r="I198" s="94"/>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3">
      <c r="A199" s="88">
        <v>1</v>
      </c>
      <c r="B199" s="88"/>
      <c r="C199" s="89" t="s">
        <v>229</v>
      </c>
      <c r="D199" s="90" t="s">
        <v>229</v>
      </c>
      <c r="E199" s="76">
        <f>(3.65*7.4+3.35*2.45+3.43*4.27+3.73*4.58+3.9*3.43+2.53*1.53+1.53*2.5+2.45*1.53+1.88*1.53+1.58*1.07+2.58*1.67+1.23*3.7+1.08*3.43+3.658*1.05+0.9*1.05+1.68*1.08+1.68*0.6+1.1*1.78)*10.764</f>
        <v>1275.1647948000002</v>
      </c>
      <c r="F199" s="104">
        <f>(3.65*1.53+1.53*1.85)*10.764</f>
        <v>90.579059999999998</v>
      </c>
      <c r="G199" s="105">
        <f>(3.65*1.53+1.53*1.85)*10.764</f>
        <v>90.579059999999998</v>
      </c>
      <c r="H199" s="21">
        <v>0</v>
      </c>
      <c r="I199" s="21">
        <f>E199+F199+(IF(H199&lt;101,H199,IF(H199&lt;201,H199/2,IF(H199&lt;=301,H199/3,H199/4))))</f>
        <v>1365.7438548000002</v>
      </c>
      <c r="J199" s="1"/>
      <c r="K199" s="1"/>
      <c r="L199" s="1"/>
      <c r="M199" s="1"/>
      <c r="N199" s="1"/>
      <c r="O199" s="1"/>
      <c r="P199" s="1"/>
      <c r="Q199" s="1"/>
      <c r="R199" s="1"/>
      <c r="S199" s="1"/>
      <c r="T199" s="1"/>
      <c r="U199" s="43" t="str">
        <f ca="1">V199&amp;""&amp;" to "&amp;""&amp;W199</f>
        <v>2901 to 4301</v>
      </c>
      <c r="V199" s="43">
        <f ca="1">(SUMPRODUCT(MID(0&amp;(LEFT(A198,SUM(LEN(A198)-LEN(SUBSTITUTE(A198,{"0","1","2","3"},""))))), LARGE(INDEX(ISNUMBER(--MID((LEFT(A198,SUM(LEN(A198)-LEN(SUBSTITUTE(A198,{"0","1","2","3"},""))))), ROW(INDIRECT("1:"&amp;LEN((LEFT(A198,SUM(LEN(A198)-LEN(SUBSTITUTE(A198,{"0","1","2","3"},"")))))))), 1)) * ROW(INDIRECT("1:"&amp;LEN((LEFT(A198,SUM(LEN(A198)-LEN(SUBSTITUTE(A198,{"0","1","2","3"},"")))))))), 0), ROW(INDIRECT("1:"&amp;LEN((LEFT(A198,SUM(LEN(A198)-LEN(SUBSTITUTE(A198,{"0","1","2","3"},"")))))))))+1, 1) * 10^ROW(INDIRECT("1:"&amp;LEN((LEFT(A198,SUM(LEN(A198)-LEN(SUBSTITUTE(A198,{"0","1","2","3"},""))))))))/10))*100+1</f>
        <v>2901</v>
      </c>
      <c r="W199" s="43">
        <f ca="1">(SUMPRODUCT(MID(0&amp;(--TRIM(RIGHT(SUBSTITUTE(LEFT(A198,_xlfn.AGGREGATE(16,6,FIND({0,1,2,3,4,5,6,7,8,9},A198,ROW(INDIRECT("1:"&amp;LEN(A198)))),1)),"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4301</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88">
        <f>A199+1</f>
        <v>2</v>
      </c>
      <c r="B200" s="88"/>
      <c r="C200" s="89" t="s">
        <v>229</v>
      </c>
      <c r="D200" s="90" t="s">
        <v>229</v>
      </c>
      <c r="E200" s="76">
        <f>(3.65*7.4+3.35*2.45+3.43*4.27+3.73*4.58+3.9*3.43+2.53*1.53+1.53*2.5+2.45*1.53+1.88*1.53+1.58*1.07+2.58*1.67+1.23*3.7+1.08*3.43+3.658*1.05+0.9*1.05+1.68*1.08+1.68*0.6+1.1*1.78)*10.764</f>
        <v>1275.1647948000002</v>
      </c>
      <c r="F200" s="104">
        <f>(3.65*1.53+1.53*1.85)*10.764</f>
        <v>90.579059999999998</v>
      </c>
      <c r="G200" s="105">
        <f>(3.65*1.53+1.53*1.85)*10.764</f>
        <v>90.579059999999998</v>
      </c>
      <c r="H200" s="21">
        <v>0</v>
      </c>
      <c r="I200" s="21">
        <f t="shared" ref="I200:I201" si="20">E200+F200+(IF(H200&lt;101,H200,IF(H200&lt;201,H200/2,IF(H200&lt;=301,H200/3,H200/4))))</f>
        <v>1365.7438548000002</v>
      </c>
      <c r="J200" s="1"/>
      <c r="K200" s="1"/>
      <c r="L200" s="1"/>
      <c r="M200" s="1"/>
      <c r="N200" s="1"/>
      <c r="O200" s="1"/>
      <c r="P200" s="1"/>
      <c r="Q200" s="1"/>
      <c r="R200" s="1"/>
      <c r="S200" s="1"/>
      <c r="T200" s="1"/>
      <c r="U200" s="43" t="str">
        <f t="shared" ref="U200:U204" ca="1" si="21">V200&amp;""&amp;" to "&amp;""&amp;W200</f>
        <v>2902 to 4302</v>
      </c>
      <c r="V200" s="43">
        <f ca="1">V199+1</f>
        <v>2902</v>
      </c>
      <c r="W200" s="43">
        <f ca="1">W199+1</f>
        <v>4302</v>
      </c>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
      <c r="A201" s="88">
        <f t="shared" ref="A201:A204" si="22">A200+1</f>
        <v>3</v>
      </c>
      <c r="B201" s="88"/>
      <c r="C201" s="89" t="s">
        <v>228</v>
      </c>
      <c r="D201" s="90" t="s">
        <v>228</v>
      </c>
      <c r="E201" s="76">
        <f>(7.73*5.48+2.75*3.65+3.43*4.28+4.08*3.65+3.65*4.28+3.65*5.58+1.06*1.83+1.53*2.45+1.58*1.83+1.58*2.45+1.83*2.75+1.53*2.45+1.53*3.05+2.05*1.53+1*1.93+2.58*1.2+5.4*1.53+1.88*1.53+1.63*1.72+1.63*0.9)*10.764</f>
        <v>1802.2057560000005</v>
      </c>
      <c r="F201" s="104">
        <f>(2.23*1.45+7.48*1.68)*10.764</f>
        <v>170.07012359999999</v>
      </c>
      <c r="G201" s="105">
        <f>(2.23*1.45+7.43*1.68)*10.764</f>
        <v>169.16594759999995</v>
      </c>
      <c r="H201" s="21">
        <v>0</v>
      </c>
      <c r="I201" s="21">
        <f t="shared" si="20"/>
        <v>1972.2758796000005</v>
      </c>
      <c r="J201" s="1"/>
      <c r="K201" s="1"/>
      <c r="L201" s="1"/>
      <c r="M201" s="1"/>
      <c r="N201" s="1"/>
      <c r="O201" s="1"/>
      <c r="P201" s="1"/>
      <c r="Q201" s="1"/>
      <c r="R201" s="1"/>
      <c r="S201" s="1"/>
      <c r="T201" s="1"/>
      <c r="U201" s="43" t="str">
        <f t="shared" ca="1" si="21"/>
        <v>2903 to 4303</v>
      </c>
      <c r="V201" s="43">
        <f t="shared" ref="V201:W204" ca="1" si="23">V200+1</f>
        <v>2903</v>
      </c>
      <c r="W201" s="43">
        <f t="shared" ca="1" si="23"/>
        <v>4303</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
      <c r="A202" s="88">
        <f t="shared" si="22"/>
        <v>4</v>
      </c>
      <c r="B202" s="88"/>
      <c r="C202" s="95" t="s">
        <v>233</v>
      </c>
      <c r="D202" s="96"/>
      <c r="E202" s="96"/>
      <c r="F202" s="96"/>
      <c r="G202" s="96"/>
      <c r="H202" s="96"/>
      <c r="I202" s="97"/>
      <c r="J202" s="1"/>
      <c r="K202" s="1"/>
      <c r="L202" s="1"/>
      <c r="M202" s="1"/>
      <c r="N202" s="1"/>
      <c r="O202" s="1"/>
      <c r="P202" s="1"/>
      <c r="Q202" s="1"/>
      <c r="R202" s="1"/>
      <c r="S202" s="1"/>
      <c r="T202" s="1"/>
      <c r="U202" s="43" t="str">
        <f t="shared" ca="1" si="21"/>
        <v>2904 to 4304</v>
      </c>
      <c r="V202" s="43">
        <f t="shared" ca="1" si="23"/>
        <v>2904</v>
      </c>
      <c r="W202" s="43">
        <f t="shared" ca="1" si="23"/>
        <v>4304</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3">
      <c r="A203" s="88">
        <f t="shared" si="22"/>
        <v>5</v>
      </c>
      <c r="B203" s="88"/>
      <c r="C203" s="98"/>
      <c r="D203" s="99"/>
      <c r="E203" s="99"/>
      <c r="F203" s="99"/>
      <c r="G203" s="99"/>
      <c r="H203" s="99"/>
      <c r="I203" s="100"/>
      <c r="J203" s="1"/>
      <c r="K203" s="1"/>
      <c r="L203" s="1"/>
      <c r="M203" s="1"/>
      <c r="N203" s="1"/>
      <c r="O203" s="1"/>
      <c r="P203" s="1"/>
      <c r="Q203" s="1"/>
      <c r="R203" s="1"/>
      <c r="S203" s="1"/>
      <c r="T203" s="1"/>
      <c r="U203" s="43" t="str">
        <f t="shared" ca="1" si="21"/>
        <v>2905 to 4305</v>
      </c>
      <c r="V203" s="43">
        <f t="shared" ca="1" si="23"/>
        <v>2905</v>
      </c>
      <c r="W203" s="43">
        <f t="shared" ca="1" si="23"/>
        <v>4305</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88">
        <f t="shared" si="22"/>
        <v>6</v>
      </c>
      <c r="B204" s="88"/>
      <c r="C204" s="89" t="s">
        <v>228</v>
      </c>
      <c r="D204" s="90" t="s">
        <v>228</v>
      </c>
      <c r="E204" s="76">
        <f>(7.73*5.48+2.75*3.65+3.43*4.28+4.08*3.65+3.65*4.28+3.65*5.58+1.06*1.83+1.53*2.45+1.58*1.83+1.58*2.45+1.83*2.75+1.53*2.45+1.53*3.05+2.05*1.53+1*1.93+2.58*1.2+5.4*1.53+1.88*1.53+1.63*1.72+1.63*0.9)*10.764</f>
        <v>1802.2057560000005</v>
      </c>
      <c r="F204" s="104">
        <f>(2.23*1.45+7.48*1.68)*10.764</f>
        <v>170.07012359999999</v>
      </c>
      <c r="G204" s="105">
        <f>(2.23*1.45+7.43*1.68)*10.764</f>
        <v>169.16594759999995</v>
      </c>
      <c r="H204" s="21">
        <v>0</v>
      </c>
      <c r="I204" s="21">
        <f t="shared" ref="I204" si="24">E204+F204+(IF(H204&lt;101,H204,IF(H204&lt;201,H204/2,IF(H204&lt;=301,H204/3,H204/4))))</f>
        <v>1972.2758796000005</v>
      </c>
      <c r="J204" s="1"/>
      <c r="K204" s="1"/>
      <c r="L204" s="1"/>
      <c r="M204" s="1"/>
      <c r="N204" s="1"/>
      <c r="O204" s="1"/>
      <c r="P204" s="1"/>
      <c r="Q204" s="1"/>
      <c r="R204" s="1"/>
      <c r="S204" s="1"/>
      <c r="T204" s="1"/>
      <c r="U204" s="43" t="str">
        <f t="shared" ca="1" si="21"/>
        <v>2906 to 4306</v>
      </c>
      <c r="V204" s="43">
        <f t="shared" ca="1" si="23"/>
        <v>2906</v>
      </c>
      <c r="W204" s="43">
        <f t="shared" ca="1" si="23"/>
        <v>4306</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1" x14ac:dyDescent="0.3">
      <c r="A205" s="92" t="s">
        <v>237</v>
      </c>
      <c r="B205" s="93"/>
      <c r="C205" s="93"/>
      <c r="D205" s="93"/>
      <c r="E205" s="93"/>
      <c r="F205" s="93"/>
      <c r="G205" s="93"/>
      <c r="H205" s="93"/>
      <c r="I205" s="9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88">
        <v>1</v>
      </c>
      <c r="B206" s="88"/>
      <c r="C206" s="89" t="s">
        <v>229</v>
      </c>
      <c r="D206" s="90" t="s">
        <v>229</v>
      </c>
      <c r="E206" s="76">
        <f>(3.65*7.4+3.35*2.45+3.43*4.27+3.73*4.58+3.9*3.43+2.53*1.53+1.53*2.5+2.45*1.53+1.88*1.53+1.58*1.07+2.58*1.67+1.23*3.7+1.08*3.43+3.658*1.05+0.9*1.05+1.68*1.08+1.68*0.6+1.1*1.78)*10.764</f>
        <v>1275.1647948000002</v>
      </c>
      <c r="F206" s="104">
        <f>(3.65*1.53+1.53*1.85)*10.764</f>
        <v>90.579059999999998</v>
      </c>
      <c r="G206" s="105">
        <f>(3.65*1.53+1.53*1.85)*10.764</f>
        <v>90.579059999999998</v>
      </c>
      <c r="H206" s="21">
        <v>0</v>
      </c>
      <c r="I206" s="21">
        <f>E206+F206+(IF(H206&lt;101,H206,IF(H206&lt;201,H206/2,IF(H206&lt;=301,H206/3,H206/4))))</f>
        <v>1365.7438548000002</v>
      </c>
      <c r="J206" s="1"/>
      <c r="K206" s="1"/>
      <c r="L206" s="1"/>
      <c r="M206" s="1"/>
      <c r="N206" s="1"/>
      <c r="O206" s="1"/>
      <c r="P206" s="1"/>
      <c r="Q206" s="1"/>
      <c r="R206" s="1"/>
      <c r="S206" s="1"/>
      <c r="T206" s="1"/>
      <c r="U206" s="43" t="str">
        <f ca="1">V206&amp;""&amp;" to "&amp;""&amp;W206</f>
        <v>3001 to 4701</v>
      </c>
      <c r="V206" s="43">
        <f ca="1">(SUMPRODUCT(MID(0&amp;(LEFT(A205,SUM(LEN(A205)-LEN(SUBSTITUTE(A205,{"0","1","2","3"},""))))), LARGE(INDEX(ISNUMBER(--MID((LEFT(A205,SUM(LEN(A205)-LEN(SUBSTITUTE(A205,{"0","1","2","3"},""))))), ROW(INDIRECT("1:"&amp;LEN((LEFT(A205,SUM(LEN(A205)-LEN(SUBSTITUTE(A205,{"0","1","2","3"},"")))))))), 1)) * ROW(INDIRECT("1:"&amp;LEN((LEFT(A205,SUM(LEN(A205)-LEN(SUBSTITUTE(A205,{"0","1","2","3"},"")))))))), 0), ROW(INDIRECT("1:"&amp;LEN((LEFT(A205,SUM(LEN(A205)-LEN(SUBSTITUTE(A205,{"0","1","2","3"},"")))))))))+1, 1) * 10^ROW(INDIRECT("1:"&amp;LEN((LEFT(A205,SUM(LEN(A205)-LEN(SUBSTITUTE(A205,{"0","1","2","3"},""))))))))/10))*100+1</f>
        <v>3001</v>
      </c>
      <c r="W206" s="43">
        <f ca="1">(SUMPRODUCT(MID(0&amp;(--TRIM(RIGHT(SUBSTITUTE(LEFT(A205,_xlfn.AGGREGATE(16,6,FIND({0,1,2,3,4,5,6,7,8,9},A205,ROW(INDIRECT("1:"&amp;LEN(A205)))),1)),"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",LEN(A205))),LEN(A205)))))))/10))*100+1</f>
        <v>4701</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88">
        <f>A206+1</f>
        <v>2</v>
      </c>
      <c r="B207" s="88"/>
      <c r="C207" s="89" t="s">
        <v>229</v>
      </c>
      <c r="D207" s="90" t="s">
        <v>229</v>
      </c>
      <c r="E207" s="76">
        <f>(3.65*7.4+3.35*2.45+3.43*4.27+3.73*4.58+3.9*3.43+2.53*1.53+1.53*2.5+2.45*1.53+1.88*1.53+1.58*1.07+2.58*1.67+1.23*3.7+1.08*3.43+3.658*1.05+0.9*1.05+1.68*1.08+1.68*0.6+1.1*1.78)*10.764</f>
        <v>1275.1647948000002</v>
      </c>
      <c r="F207" s="104">
        <f>(3.65*1.53+1.53*1.85)*10.764</f>
        <v>90.579059999999998</v>
      </c>
      <c r="G207" s="105">
        <f>(3.65*1.53+1.53*1.85)*10.764</f>
        <v>90.579059999999998</v>
      </c>
      <c r="H207" s="21">
        <v>0</v>
      </c>
      <c r="I207" s="21">
        <f t="shared" ref="I207" si="25">E207+F207+(IF(H207&lt;101,H207,IF(H207&lt;201,H207/2,IF(H207&lt;=301,H207/3,H207/4))))</f>
        <v>1365.7438548000002</v>
      </c>
      <c r="J207" s="1"/>
      <c r="K207" s="1"/>
      <c r="L207" s="1"/>
      <c r="M207" s="1"/>
      <c r="N207" s="1"/>
      <c r="O207" s="1"/>
      <c r="P207" s="1"/>
      <c r="Q207" s="1"/>
      <c r="R207" s="1"/>
      <c r="S207" s="1"/>
      <c r="T207" s="1"/>
      <c r="U207" s="43" t="str">
        <f t="shared" ref="U207:U211" ca="1" si="26">V207&amp;""&amp;" to "&amp;""&amp;W207</f>
        <v>3002 to 4702</v>
      </c>
      <c r="V207" s="43">
        <f ca="1">V206+1</f>
        <v>3002</v>
      </c>
      <c r="W207" s="43">
        <f ca="1">W206+1</f>
        <v>4702</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3">
      <c r="A208" s="88">
        <f t="shared" ref="A208:A211" si="27">A207+1</f>
        <v>3</v>
      </c>
      <c r="B208" s="88"/>
      <c r="C208" s="89" t="s">
        <v>228</v>
      </c>
      <c r="D208" s="90" t="s">
        <v>228</v>
      </c>
      <c r="E208" s="76">
        <f>(7.73*5.48+2.75*3.65+3.43*4.28+4.08*3.65+3.65*4.28+3.65*5.58+1.06*1.83+1.53*2.45+1.58*1.83+1.58*2.45+1.83*2.75+1.53*2.45+1.53*3.05+2.05*1.53+1*1.93+2.58*1.2+5.4*1.53+1.88*1.53+1.63*1.72+1.63*0.9)*10.764</f>
        <v>1802.2057560000005</v>
      </c>
      <c r="F208" s="104">
        <f>(2.23*1.45+7.48*1.68)*10.764</f>
        <v>170.07012359999999</v>
      </c>
      <c r="G208" s="105">
        <f>(2.23*1.45+7.43*1.68)*10.764</f>
        <v>169.16594759999995</v>
      </c>
      <c r="H208" s="21">
        <v>0</v>
      </c>
      <c r="I208" s="21">
        <f>E208+F208+(IF(H208&lt;101,H208,IF(H208&lt;201,H208/2,IF(H208&lt;=301,H208/3,H208/4))))</f>
        <v>1972.2758796000005</v>
      </c>
      <c r="J208" s="1"/>
      <c r="K208" s="1"/>
      <c r="L208" s="1"/>
      <c r="M208" s="1"/>
      <c r="N208" s="1"/>
      <c r="O208" s="1"/>
      <c r="P208" s="1"/>
      <c r="Q208" s="1"/>
      <c r="R208" s="1"/>
      <c r="S208" s="1"/>
      <c r="T208" s="1"/>
      <c r="U208" s="43" t="str">
        <f t="shared" ca="1" si="26"/>
        <v>3003 to 4703</v>
      </c>
      <c r="V208" s="43">
        <f t="shared" ref="V208:W208" ca="1" si="28">V207+1</f>
        <v>3003</v>
      </c>
      <c r="W208" s="43">
        <f t="shared" ca="1" si="28"/>
        <v>4703</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3">
      <c r="A209" s="88">
        <f t="shared" si="27"/>
        <v>4</v>
      </c>
      <c r="B209" s="88"/>
      <c r="C209" s="89" t="s">
        <v>229</v>
      </c>
      <c r="D209" s="90" t="s">
        <v>229</v>
      </c>
      <c r="E209" s="76">
        <f>(3.65*7.4+3.35*2.45+3.43*4.27+3.73*4.58+3.9*3.43+2.53*1.53+1.53*2.5+2.45*1.53+1.88*1.53+1.58*1.07+2.58*1.67+1.23*3.7+1.08*3.43+3.658*1.05+0.9*1.05+1.68*1.08+1.68*0.6+1.1*1.78)*10.764</f>
        <v>1275.1647948000002</v>
      </c>
      <c r="F209" s="104">
        <f>(3.65*1.53+1.53*1.85)*10.764</f>
        <v>90.579059999999998</v>
      </c>
      <c r="G209" s="105">
        <f>(3.65*1.53+1.53*1.85)*10.764</f>
        <v>90.579059999999998</v>
      </c>
      <c r="H209" s="21">
        <v>0</v>
      </c>
      <c r="I209" s="21">
        <f t="shared" ref="I209:I211" si="29">E209+F209+(IF(H209&lt;101,H209,IF(H209&lt;201,H209/2,IF(H209&lt;=301,H209/3,H209/4))))</f>
        <v>1365.7438548000002</v>
      </c>
      <c r="J209" s="1"/>
      <c r="K209" s="1"/>
      <c r="L209" s="1"/>
      <c r="M209" s="1"/>
      <c r="N209" s="1"/>
      <c r="O209" s="1"/>
      <c r="P209" s="1"/>
      <c r="Q209" s="1"/>
      <c r="R209" s="1"/>
      <c r="S209" s="1"/>
      <c r="T209" s="1"/>
      <c r="U209" s="43" t="str">
        <f t="shared" ca="1" si="26"/>
        <v>3004 to 4704</v>
      </c>
      <c r="V209" s="43">
        <f t="shared" ref="V209:W209" ca="1" si="30">V208+1</f>
        <v>3004</v>
      </c>
      <c r="W209" s="43">
        <f t="shared" ca="1" si="30"/>
        <v>4704</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3">
      <c r="A210" s="88">
        <f t="shared" si="27"/>
        <v>5</v>
      </c>
      <c r="B210" s="88"/>
      <c r="C210" s="89" t="s">
        <v>229</v>
      </c>
      <c r="D210" s="90" t="s">
        <v>229</v>
      </c>
      <c r="E210" s="76">
        <f>(3.65*7.4+3.35*2.45+3.43*4.27+3.73*4.58+3.9*3.43+2.53*1.53+1.53*2.5+2.45*1.53+1.88*1.53+1.58*1.07+2.58*1.67+1.23*3.7+1.08*3.43+3.658*1.05+0.9*1.05+1.68*1.08+1.68*0.6+1.1*1.78)*10.764</f>
        <v>1275.1647948000002</v>
      </c>
      <c r="F210" s="104">
        <f>(3.65*1.53+1.53*1.85)*10.764</f>
        <v>90.579059999999998</v>
      </c>
      <c r="G210" s="105">
        <f>(3.65*1.53+1.53*1.85)*10.764</f>
        <v>90.579059999999998</v>
      </c>
      <c r="H210" s="21">
        <v>0</v>
      </c>
      <c r="I210" s="21">
        <f t="shared" si="29"/>
        <v>1365.7438548000002</v>
      </c>
      <c r="J210" s="1"/>
      <c r="K210" s="1"/>
      <c r="L210" s="1"/>
      <c r="M210" s="1"/>
      <c r="N210" s="1"/>
      <c r="O210" s="1"/>
      <c r="P210" s="1"/>
      <c r="Q210" s="1"/>
      <c r="R210" s="1"/>
      <c r="S210" s="1"/>
      <c r="T210" s="1"/>
      <c r="U210" s="43" t="str">
        <f t="shared" ca="1" si="26"/>
        <v>3005 to 4705</v>
      </c>
      <c r="V210" s="43">
        <f t="shared" ref="V210:W210" ca="1" si="31">V209+1</f>
        <v>3005</v>
      </c>
      <c r="W210" s="43">
        <f t="shared" ca="1" si="31"/>
        <v>4705</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3">
      <c r="A211" s="88">
        <f t="shared" si="27"/>
        <v>6</v>
      </c>
      <c r="B211" s="88"/>
      <c r="C211" s="89" t="s">
        <v>228</v>
      </c>
      <c r="D211" s="90" t="s">
        <v>228</v>
      </c>
      <c r="E211" s="76">
        <f>(7.73*5.48+2.75*3.65+3.43*4.28+4.08*3.65+3.65*4.28+3.65*5.58+1.06*1.83+1.53*2.45+1.58*1.83+1.58*2.45+1.83*2.75+1.53*2.45+1.53*3.05+2.05*1.53+1*1.93+2.58*1.2+5.4*1.53+1.88*1.53+1.63*1.72+1.63*0.9)*10.764</f>
        <v>1802.2057560000005</v>
      </c>
      <c r="F211" s="104">
        <f>(2.23*1.45+7.48*1.68)*10.764</f>
        <v>170.07012359999999</v>
      </c>
      <c r="G211" s="105">
        <f>(2.23*1.45+7.43*1.68)*10.764</f>
        <v>169.16594759999995</v>
      </c>
      <c r="H211" s="21">
        <v>0</v>
      </c>
      <c r="I211" s="21">
        <f t="shared" si="29"/>
        <v>1972.2758796000005</v>
      </c>
      <c r="J211" s="1"/>
      <c r="K211" s="1"/>
      <c r="L211" s="1"/>
      <c r="M211" s="1"/>
      <c r="N211" s="1"/>
      <c r="O211" s="1"/>
      <c r="P211" s="1"/>
      <c r="Q211" s="1"/>
      <c r="R211" s="1"/>
      <c r="S211" s="1"/>
      <c r="T211" s="1"/>
      <c r="U211" s="43" t="str">
        <f t="shared" ca="1" si="26"/>
        <v>3006 to 4706</v>
      </c>
      <c r="V211" s="43">
        <f t="shared" ref="V211:W211" ca="1" si="32">V210+1</f>
        <v>3006</v>
      </c>
      <c r="W211" s="43">
        <f t="shared" ca="1" si="32"/>
        <v>4706</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1" x14ac:dyDescent="0.3">
      <c r="A212" s="124" t="s">
        <v>296</v>
      </c>
      <c r="B212" s="125"/>
      <c r="C212" s="125"/>
      <c r="D212" s="125"/>
      <c r="E212" s="125"/>
      <c r="F212" s="125"/>
      <c r="G212" s="125"/>
      <c r="H212" s="125"/>
      <c r="I212" s="126"/>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3">
      <c r="A213" s="88">
        <v>1</v>
      </c>
      <c r="B213" s="88"/>
      <c r="C213" s="89" t="s">
        <v>229</v>
      </c>
      <c r="D213" s="90" t="s">
        <v>229</v>
      </c>
      <c r="E213" s="76">
        <f>(3.65*7.4+3.35*2.45+3.43*4.27+3.73*4.58+3.9*3.43+2.53*1.53+1.53*2.5+2.45*1.53+1.88*1.53+1.58*1.07+2.58*1.67+1.23*3.7+1.08*3.43+3.658*1.05+0.9*1.05+1.68*1.08+1.68*0.6+1.1*1.78)*10.764</f>
        <v>1275.1647948000002</v>
      </c>
      <c r="F213" s="104">
        <f>(3.65*1.53+1.53*1.85)*10.764</f>
        <v>90.579059999999998</v>
      </c>
      <c r="G213" s="105">
        <f>(3.65*1.53+1.53*1.85)*10.764</f>
        <v>90.579059999999998</v>
      </c>
      <c r="H213" s="21">
        <v>0</v>
      </c>
      <c r="I213" s="21">
        <f>E213+F213+(IF(H213&lt;101,H213,IF(H213&lt;201,H213/2,IF(H213&lt;=301,H213/3,H213/4))))</f>
        <v>1365.7438548000002</v>
      </c>
      <c r="J213" s="1"/>
      <c r="K213" s="1"/>
      <c r="L213" s="1"/>
      <c r="M213" s="1"/>
      <c r="N213" s="1"/>
      <c r="O213" s="1"/>
      <c r="P213" s="1"/>
      <c r="Q213" s="1"/>
      <c r="R213" s="1"/>
      <c r="S213" s="1"/>
      <c r="T213" s="1"/>
      <c r="U213" s="43" t="str">
        <f ca="1">V213&amp;""&amp;" to "&amp;""&amp;W213</f>
        <v>4801 to 5201</v>
      </c>
      <c r="V213" s="43">
        <f ca="1">(SUMPRODUCT(MID(0&amp;(LEFT(A212,SUM(LEN(A212)-LEN(SUBSTITUTE(A212,{"0","1","2","3"},""))))), LARGE(INDEX(ISNUMBER(--MID((LEFT(A212,SUM(LEN(A212)-LEN(SUBSTITUTE(A212,{"0","1","2","3"},""))))), ROW(INDIRECT("1:"&amp;LEN((LEFT(A212,SUM(LEN(A212)-LEN(SUBSTITUTE(A212,{"0","1","2","3"},"")))))))), 1)) * ROW(INDIRECT("1:"&amp;LEN((LEFT(A212,SUM(LEN(A212)-LEN(SUBSTITUTE(A212,{"0","1","2","3"},"")))))))), 0), ROW(INDIRECT("1:"&amp;LEN((LEFT(A212,SUM(LEN(A212)-LEN(SUBSTITUTE(A212,{"0","1","2","3"},"")))))))))+1, 1) * 10^ROW(INDIRECT("1:"&amp;LEN((LEFT(A212,SUM(LEN(A212)-LEN(SUBSTITUTE(A212,{"0","1","2","3"},""))))))))/10))*100+1</f>
        <v>4801</v>
      </c>
      <c r="W213" s="43">
        <f ca="1">(SUMPRODUCT(MID(0&amp;(--TRIM(RIGHT(SUBSTITUTE(LEFT(A212,_xlfn.AGGREGATE(16,6,FIND({0,1,2,3,4,5,6,7,8,9},A212,ROW(INDIRECT("1:"&amp;LEN(A212)))),1)),"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",LEN(A212))),LEN(A212)))))))/10))*100+1</f>
        <v>5201</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3">
      <c r="A214" s="88">
        <f>A213+1</f>
        <v>2</v>
      </c>
      <c r="B214" s="88"/>
      <c r="C214" s="89" t="s">
        <v>229</v>
      </c>
      <c r="D214" s="90" t="s">
        <v>229</v>
      </c>
      <c r="E214" s="76">
        <f>(3.65*7.4+3.35*2.45+3.43*4.27+3.73*4.58+3.9*3.43+2.53*1.53+1.53*2.5+2.45*1.53+1.88*1.53+1.58*1.07+2.58*1.67+1.23*3.7+1.08*3.43+3.658*1.05+0.9*1.05+1.68*1.08+1.68*0.6+1.1*1.78)*10.764</f>
        <v>1275.1647948000002</v>
      </c>
      <c r="F214" s="104">
        <f>(3.65*1.53+1.53*1.85)*10.764</f>
        <v>90.579059999999998</v>
      </c>
      <c r="G214" s="105">
        <f>(3.65*1.53+1.53*1.85)*10.764</f>
        <v>90.579059999999998</v>
      </c>
      <c r="H214" s="21">
        <v>0</v>
      </c>
      <c r="I214" s="21">
        <f t="shared" ref="I214" si="33">E214+F214+(IF(H214&lt;101,H214,IF(H214&lt;201,H214/2,IF(H214&lt;=301,H214/3,H214/4))))</f>
        <v>1365.7438548000002</v>
      </c>
      <c r="J214" s="1"/>
      <c r="K214" s="1"/>
      <c r="L214" s="1"/>
      <c r="M214" s="1"/>
      <c r="N214" s="1"/>
      <c r="O214" s="1"/>
      <c r="P214" s="1"/>
      <c r="Q214" s="1"/>
      <c r="R214" s="1"/>
      <c r="S214" s="1"/>
      <c r="T214" s="1"/>
      <c r="U214" s="43" t="str">
        <f t="shared" ref="U214:U218" ca="1" si="34">V214&amp;""&amp;" to "&amp;""&amp;W214</f>
        <v>4802 to 5202</v>
      </c>
      <c r="V214" s="43">
        <f ca="1">V213+1</f>
        <v>4802</v>
      </c>
      <c r="W214" s="43">
        <f ca="1">W213+1</f>
        <v>5202</v>
      </c>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3">
      <c r="A215" s="88">
        <f t="shared" ref="A215:A218" si="35">A214+1</f>
        <v>3</v>
      </c>
      <c r="B215" s="88"/>
      <c r="C215" s="89" t="s">
        <v>228</v>
      </c>
      <c r="D215" s="90" t="s">
        <v>228</v>
      </c>
      <c r="E215" s="76">
        <f>(7.73*5.48+2.75*3.65+3.43*4.28+4.08*3.65+3.65*4.28+3.65*5.58+1.06*1.83+1.53*2.45+1.58*1.83+1.58*2.45+1.83*2.75+1.53*2.45+1.53*3.05+2.05*1.53+1*1.93+2.58*1.2+5.4*1.53+1.88*1.53+1.63*1.72+1.63*0.9)*10.764</f>
        <v>1802.2057560000005</v>
      </c>
      <c r="F215" s="104">
        <f>(2.23*1.45+7.48*1.68)*10.764</f>
        <v>170.07012359999999</v>
      </c>
      <c r="G215" s="105">
        <f>(2.23*1.45+7.43*1.68)*10.764</f>
        <v>169.16594759999995</v>
      </c>
      <c r="H215" s="21">
        <v>0</v>
      </c>
      <c r="I215" s="21">
        <f>E215+F215+(IF(H215&lt;101,H215,IF(H215&lt;201,H215/2,IF(H215&lt;=301,H215/3,H215/4))))</f>
        <v>1972.2758796000005</v>
      </c>
      <c r="J215" s="1"/>
      <c r="K215" s="1"/>
      <c r="L215" s="1"/>
      <c r="M215" s="1"/>
      <c r="N215" s="1"/>
      <c r="O215" s="1"/>
      <c r="P215" s="1"/>
      <c r="Q215" s="1"/>
      <c r="R215" s="1"/>
      <c r="S215" s="1"/>
      <c r="T215" s="1"/>
      <c r="U215" s="43" t="str">
        <f t="shared" ca="1" si="34"/>
        <v>4803 to 5203</v>
      </c>
      <c r="V215" s="43">
        <f t="shared" ref="V215:W215" ca="1" si="36">V214+1</f>
        <v>4803</v>
      </c>
      <c r="W215" s="43">
        <f t="shared" ca="1" si="36"/>
        <v>5203</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3">
      <c r="A216" s="88">
        <f t="shared" si="35"/>
        <v>4</v>
      </c>
      <c r="B216" s="88"/>
      <c r="C216" s="89" t="s">
        <v>229</v>
      </c>
      <c r="D216" s="90" t="s">
        <v>229</v>
      </c>
      <c r="E216" s="76">
        <f>(3.65*7.4+3.35*2.45+3.43*4.27+3.73*4.58+3.9*3.43+2.53*1.53+1.53*2.5+2.45*1.53+1.88*1.53+1.58*1.07+2.58*1.67+1.23*3.7+1.08*3.43+3.658*1.05+0.9*1.05+1.68*1.08+1.68*0.6+1.1*1.78)*10.764</f>
        <v>1275.1647948000002</v>
      </c>
      <c r="F216" s="104">
        <f>(3.65*1.53+1.53*1.85)*10.764</f>
        <v>90.579059999999998</v>
      </c>
      <c r="G216" s="105">
        <f>(3.65*1.53+1.53*1.85)*10.764</f>
        <v>90.579059999999998</v>
      </c>
      <c r="H216" s="21">
        <v>0</v>
      </c>
      <c r="I216" s="21">
        <f t="shared" ref="I216:I218" si="37">E216+F216+(IF(H216&lt;101,H216,IF(H216&lt;201,H216/2,IF(H216&lt;=301,H216/3,H216/4))))</f>
        <v>1365.7438548000002</v>
      </c>
      <c r="J216" s="1"/>
      <c r="K216" s="1"/>
      <c r="L216" s="1"/>
      <c r="M216" s="1"/>
      <c r="N216" s="1"/>
      <c r="O216" s="1"/>
      <c r="P216" s="1"/>
      <c r="Q216" s="1"/>
      <c r="R216" s="1"/>
      <c r="S216" s="1"/>
      <c r="T216" s="1"/>
      <c r="U216" s="43" t="str">
        <f t="shared" ca="1" si="34"/>
        <v>4804 to 5204</v>
      </c>
      <c r="V216" s="43">
        <f t="shared" ref="V216:W216" ca="1" si="38">V215+1</f>
        <v>4804</v>
      </c>
      <c r="W216" s="43">
        <f t="shared" ca="1" si="38"/>
        <v>5204</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3">
      <c r="A217" s="88">
        <f t="shared" si="35"/>
        <v>5</v>
      </c>
      <c r="B217" s="88"/>
      <c r="C217" s="89" t="s">
        <v>229</v>
      </c>
      <c r="D217" s="90" t="s">
        <v>229</v>
      </c>
      <c r="E217" s="76">
        <f>(3.65*7.4+3.35*2.45+3.43*4.27+3.73*4.58+3.9*3.43+2.53*1.53+1.53*2.5+2.45*1.53+1.88*1.53+1.58*1.07+2.58*1.67+1.23*3.7+1.08*3.43+3.658*1.05+0.9*1.05+1.68*1.08+1.68*0.6+1.1*1.78)*10.764</f>
        <v>1275.1647948000002</v>
      </c>
      <c r="F217" s="104">
        <f>(3.65*1.53+1.53*1.85)*10.764</f>
        <v>90.579059999999998</v>
      </c>
      <c r="G217" s="105">
        <f>(3.65*1.53+1.53*1.85)*10.764</f>
        <v>90.579059999999998</v>
      </c>
      <c r="H217" s="21">
        <v>0</v>
      </c>
      <c r="I217" s="21">
        <f t="shared" si="37"/>
        <v>1365.7438548000002</v>
      </c>
      <c r="J217" s="1"/>
      <c r="K217" s="1"/>
      <c r="L217" s="1"/>
      <c r="M217" s="1"/>
      <c r="N217" s="1"/>
      <c r="O217" s="1"/>
      <c r="P217" s="1"/>
      <c r="Q217" s="1"/>
      <c r="R217" s="1"/>
      <c r="S217" s="1"/>
      <c r="T217" s="1"/>
      <c r="U217" s="43" t="str">
        <f t="shared" ca="1" si="34"/>
        <v>4805 to 5205</v>
      </c>
      <c r="V217" s="43">
        <f t="shared" ref="V217:W217" ca="1" si="39">V216+1</f>
        <v>4805</v>
      </c>
      <c r="W217" s="43">
        <f t="shared" ca="1" si="39"/>
        <v>5205</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88">
        <f t="shared" si="35"/>
        <v>6</v>
      </c>
      <c r="B218" s="88"/>
      <c r="C218" s="89" t="s">
        <v>228</v>
      </c>
      <c r="D218" s="90" t="s">
        <v>228</v>
      </c>
      <c r="E218" s="76">
        <f>(7.73*5.48+2.75*3.65+3.43*4.28+4.08*3.65+3.65*4.28+3.65*5.58+1.06*1.83+1.53*2.45+1.58*1.83+1.58*2.45+1.83*2.75+1.53*2.45+1.53*3.05+2.05*1.53+1*1.93+2.58*1.2+5.4*1.53+1.88*1.53+1.63*1.72+1.63*0.9)*10.764</f>
        <v>1802.2057560000005</v>
      </c>
      <c r="F218" s="104">
        <f>(2.23*1.45+7.48*1.68)*10.764</f>
        <v>170.07012359999999</v>
      </c>
      <c r="G218" s="105">
        <f>(2.23*1.45+7.43*1.68)*10.764</f>
        <v>169.16594759999995</v>
      </c>
      <c r="H218" s="21">
        <v>0</v>
      </c>
      <c r="I218" s="21">
        <f t="shared" si="37"/>
        <v>1972.2758796000005</v>
      </c>
      <c r="J218" s="1"/>
      <c r="K218" s="1"/>
      <c r="L218" s="1"/>
      <c r="M218" s="1"/>
      <c r="N218" s="1"/>
      <c r="O218" s="1"/>
      <c r="P218" s="1"/>
      <c r="Q218" s="1"/>
      <c r="R218" s="1"/>
      <c r="S218" s="1"/>
      <c r="T218" s="1"/>
      <c r="U218" s="43" t="str">
        <f t="shared" ca="1" si="34"/>
        <v>4806 to 5206</v>
      </c>
      <c r="V218" s="43">
        <f t="shared" ref="V218:W218" ca="1" si="40">V217+1</f>
        <v>4806</v>
      </c>
      <c r="W218" s="43">
        <f t="shared" ca="1" si="40"/>
        <v>5206</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1" x14ac:dyDescent="0.3">
      <c r="A219" s="92" t="s">
        <v>238</v>
      </c>
      <c r="B219" s="93"/>
      <c r="C219" s="93"/>
      <c r="D219" s="93"/>
      <c r="E219" s="93"/>
      <c r="F219" s="93"/>
      <c r="G219" s="93"/>
      <c r="H219" s="93"/>
      <c r="I219" s="94"/>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3">
      <c r="A220" s="88">
        <v>1</v>
      </c>
      <c r="B220" s="88"/>
      <c r="C220" s="89" t="s">
        <v>229</v>
      </c>
      <c r="D220" s="90" t="s">
        <v>229</v>
      </c>
      <c r="E220" s="76">
        <f>(3.65*7.4+3.35*2.45+3.43*4.27+3.73*4.58+3.9*3.43+2.53*1.53+1.53*2.5+2.45*1.53+1.88*1.53+1.58*1.07+2.58*1.67+1.23*3.7+1.08*3.43+3.658*1.05+0.9*1.05+1.68*1.08+1.68*0.6+1.1*1.78)*10.764</f>
        <v>1275.1647948000002</v>
      </c>
      <c r="F220" s="104">
        <f>(3.65*1.53+1.53*1.85)*10.764</f>
        <v>90.579059999999998</v>
      </c>
      <c r="G220" s="105">
        <f>(3.65*1.53+1.53*1.85)*10.764</f>
        <v>90.579059999999998</v>
      </c>
      <c r="H220" s="21">
        <v>0</v>
      </c>
      <c r="I220" s="21">
        <f>E220+F220+(IF(H220&lt;101,H220,IF(H220&lt;201,H220/2,IF(H220&lt;=301,H220/3,H220/4))))</f>
        <v>1365.7438548000002</v>
      </c>
      <c r="J220" s="1"/>
      <c r="K220" s="1"/>
      <c r="L220" s="1"/>
      <c r="M220" s="1"/>
      <c r="N220" s="1"/>
      <c r="O220" s="1"/>
      <c r="P220" s="1"/>
      <c r="Q220" s="1"/>
      <c r="R220" s="1"/>
      <c r="S220" s="1"/>
      <c r="T220" s="1"/>
      <c r="U220" s="43" t="str">
        <f ca="1">V220&amp;""&amp;" to "&amp;""&amp;W220</f>
        <v>501 to 5001</v>
      </c>
      <c r="V220" s="43">
        <f ca="1">(SUMPRODUCT(MID(0&amp;(LEFT(A219,SUM(LEN(A219)-LEN(SUBSTITUTE(A219,{"0","1","2","3"},""))))), LARGE(INDEX(ISNUMBER(--MID((LEFT(A219,SUM(LEN(A219)-LEN(SUBSTITUTE(A219,{"0","1","2","3"},""))))), ROW(INDIRECT("1:"&amp;LEN((LEFT(A219,SUM(LEN(A219)-LEN(SUBSTITUTE(A219,{"0","1","2","3"},"")))))))), 1)) * ROW(INDIRECT("1:"&amp;LEN((LEFT(A219,SUM(LEN(A219)-LEN(SUBSTITUTE(A219,{"0","1","2","3"},"")))))))), 0), ROW(INDIRECT("1:"&amp;LEN((LEFT(A219,SUM(LEN(A219)-LEN(SUBSTITUTE(A219,{"0","1","2","3"},"")))))))))+1, 1) * 10^ROW(INDIRECT("1:"&amp;LEN((LEFT(A219,SUM(LEN(A219)-LEN(SUBSTITUTE(A219,{"0","1","2","3"},""))))))))/10))*100+1</f>
        <v>501</v>
      </c>
      <c r="W220" s="43">
        <f ca="1">(SUMPRODUCT(MID(0&amp;(--TRIM(RIGHT(SUBSTITUTE(LEFT(A219,_xlfn.AGGREGATE(16,6,FIND({0,1,2,3,4,5,6,7,8,9},A219,ROW(INDIRECT("1:"&amp;LEN(A219)))),1))," ",REPT(" ",LEN(A219))),LEN(A219)))), LARGE(INDEX(ISNUMBER(--MID((--TRIM(RIGHT(SUBSTITUTE(LEFT(A219,_xlfn.AGGREGATE(16,6,FIND({0,1,2,3,4,5,6,7,8,9},A219,ROW(INDIRECT("1:"&amp;LEN(A219)))),1))," ",REPT(" ",LEN(A219))),LEN(A219)))), ROW(INDIRECT("1:"&amp;LEN((--TRIM(RIGHT(SUBSTITUTE(LEFT(A219,_xlfn.AGGREGATE(16,6,FIND({0,1,2,3,4,5,6,7,8,9},A219,ROW(INDIRECT("1:"&amp;LEN(A219)))),1))," ",REPT(" ",LEN(A219))),LEN(A219))))))), 1)) * ROW(INDIRECT("1:"&amp;LEN((--TRIM(RIGHT(SUBSTITUTE(LEFT(A219,_xlfn.AGGREGATE(16,6,FIND({0,1,2,3,4,5,6,7,8,9},A219,ROW(INDIRECT("1:"&amp;LEN(A219)))),1))," ",REPT(" ",LEN(A219))),LEN(A219))))))), 0), ROW(INDIRECT("1:"&amp;LEN((--TRIM(RIGHT(SUBSTITUTE(LEFT(A219,_xlfn.AGGREGATE(16,6,FIND({0,1,2,3,4,5,6,7,8,9},A219,ROW(INDIRECT("1:"&amp;LEN(A219)))),1))," ",REPT(" ",LEN(A219))),LEN(A219))))))))+1, 1) * 10^ROW(INDIRECT("1:"&amp;LEN((--TRIM(RIGHT(SUBSTITUTE(LEFT(A219,_xlfn.AGGREGATE(16,6,FIND({0,1,2,3,4,5,6,7,8,9},A219,ROW(INDIRECT("1:"&amp;LEN(A219)))),1))," ",REPT(" ",LEN(A219))),LEN(A219)))))))/10))*100+1</f>
        <v>5001</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3">
      <c r="A221" s="88">
        <f>A220+1</f>
        <v>2</v>
      </c>
      <c r="B221" s="88"/>
      <c r="C221" s="89" t="s">
        <v>229</v>
      </c>
      <c r="D221" s="90" t="s">
        <v>229</v>
      </c>
      <c r="E221" s="76">
        <f>(3.65*7.4+3.35*2.45+3.43*4.27+3.73*4.58+3.9*3.43+2.53*1.53+1.53*2.5+2.45*1.53+1.88*1.53+1.58*1.07+2.58*1.67+1.23*3.7+1.08*3.43+3.658*1.05+0.9*1.05+1.68*1.08+1.68*0.6+1.1*1.78)*10.764</f>
        <v>1275.1647948000002</v>
      </c>
      <c r="F221" s="104">
        <f>(3.65*1.53+1.53*1.85)*10.764</f>
        <v>90.579059999999998</v>
      </c>
      <c r="G221" s="105">
        <f>(3.65*1.53+1.53*1.85)*10.764</f>
        <v>90.579059999999998</v>
      </c>
      <c r="H221" s="21">
        <v>0</v>
      </c>
      <c r="I221" s="21">
        <f t="shared" ref="I221" si="41">E221+F221+(IF(H221&lt;101,H221,IF(H221&lt;201,H221/2,IF(H221&lt;=301,H221/3,H221/4))))</f>
        <v>1365.7438548000002</v>
      </c>
      <c r="J221" s="1"/>
      <c r="K221" s="1"/>
      <c r="L221" s="1"/>
      <c r="M221" s="1"/>
      <c r="N221" s="1"/>
      <c r="O221" s="1"/>
      <c r="P221" s="1"/>
      <c r="Q221" s="1"/>
      <c r="R221" s="1"/>
      <c r="S221" s="1"/>
      <c r="T221" s="1"/>
      <c r="U221" s="43" t="str">
        <f t="shared" ref="U221:U225" ca="1" si="42">V221&amp;""&amp;" to "&amp;""&amp;W221</f>
        <v>502 to 5002</v>
      </c>
      <c r="V221" s="43">
        <f ca="1">V220+1</f>
        <v>502</v>
      </c>
      <c r="W221" s="43">
        <f ca="1">W220+1</f>
        <v>5002</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3">
      <c r="A222" s="88">
        <f t="shared" ref="A222:A225" si="43">A221+1</f>
        <v>3</v>
      </c>
      <c r="B222" s="88"/>
      <c r="C222" s="89" t="s">
        <v>228</v>
      </c>
      <c r="D222" s="90" t="s">
        <v>228</v>
      </c>
      <c r="E222" s="76">
        <f>(7.73*5.48+2.75*3.65+3.43*4.28+4.08*3.65+3.65*4.28+3.65*5.58+1.06*1.83+1.53*2.45+1.58*1.83+1.58*2.45+1.83*2.75+1.53*2.45+1.53*3.05+2.05*1.53+1*1.93+2.58*1.2+5.4*1.53+1.88*1.53+1.63*1.72+1.63*0.9)*10.764</f>
        <v>1802.2057560000005</v>
      </c>
      <c r="F222" s="104">
        <f>(2.23*1.45+7.48*1.68)*10.764</f>
        <v>170.07012359999999</v>
      </c>
      <c r="G222" s="105">
        <f>(2.23*1.45+7.43*1.68)*10.764</f>
        <v>169.16594759999995</v>
      </c>
      <c r="H222" s="21">
        <v>0</v>
      </c>
      <c r="I222" s="21">
        <f>E222+F222+(IF(H222&lt;101,H222,IF(H222&lt;201,H222/2,IF(H222&lt;=301,H222/3,H222/4))))</f>
        <v>1972.2758796000005</v>
      </c>
      <c r="J222" s="1"/>
      <c r="K222" s="1"/>
      <c r="L222" s="1"/>
      <c r="M222" s="1"/>
      <c r="N222" s="1"/>
      <c r="O222" s="1"/>
      <c r="P222" s="1"/>
      <c r="Q222" s="1"/>
      <c r="R222" s="1"/>
      <c r="S222" s="1"/>
      <c r="T222" s="1"/>
      <c r="U222" s="43" t="str">
        <f t="shared" ca="1" si="42"/>
        <v>503 to 5003</v>
      </c>
      <c r="V222" s="43">
        <f t="shared" ref="V222:W222" ca="1" si="44">V221+1</f>
        <v>503</v>
      </c>
      <c r="W222" s="43">
        <f t="shared" ca="1" si="44"/>
        <v>5003</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3">
      <c r="A223" s="88">
        <f t="shared" si="43"/>
        <v>4</v>
      </c>
      <c r="B223" s="88"/>
      <c r="C223" s="89" t="s">
        <v>229</v>
      </c>
      <c r="D223" s="90" t="s">
        <v>229</v>
      </c>
      <c r="E223" s="76">
        <f>(3.65*7.4+3.35*2.45+3.43*4.27+3.73*4.58+3.9*3.43+2.53*1.53+1.53*2.5+2.45*1.53+1.88*1.53+1.58*1.07+2.58*1.67+1.23*3.7+1.08*3.43+3.658*1.05+0.9*1.05+1.68*1.08+1.68*0.6+1.1*1.78)*10.764</f>
        <v>1275.1647948000002</v>
      </c>
      <c r="F223" s="104">
        <f>(3.65*1.53+1.53*1.85)*10.764</f>
        <v>90.579059999999998</v>
      </c>
      <c r="G223" s="105">
        <f>(3.65*1.53+1.53*1.85)*10.764</f>
        <v>90.579059999999998</v>
      </c>
      <c r="H223" s="21">
        <v>0</v>
      </c>
      <c r="I223" s="21">
        <f t="shared" ref="I223:I225" si="45">E223+F223+(IF(H223&lt;101,H223,IF(H223&lt;201,H223/2,IF(H223&lt;=301,H223/3,H223/4))))</f>
        <v>1365.7438548000002</v>
      </c>
      <c r="J223" s="1"/>
      <c r="K223" s="1"/>
      <c r="L223" s="1"/>
      <c r="M223" s="1"/>
      <c r="N223" s="1"/>
      <c r="O223" s="1"/>
      <c r="P223" s="1"/>
      <c r="Q223" s="1"/>
      <c r="R223" s="1"/>
      <c r="S223" s="1"/>
      <c r="T223" s="1"/>
      <c r="U223" s="43" t="str">
        <f t="shared" ca="1" si="42"/>
        <v>504 to 5004</v>
      </c>
      <c r="V223" s="43">
        <f t="shared" ref="V223:W223" ca="1" si="46">V222+1</f>
        <v>504</v>
      </c>
      <c r="W223" s="43">
        <f t="shared" ca="1" si="46"/>
        <v>5004</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3">
      <c r="A224" s="88">
        <f t="shared" si="43"/>
        <v>5</v>
      </c>
      <c r="B224" s="88"/>
      <c r="C224" s="89" t="s">
        <v>233</v>
      </c>
      <c r="D224" s="91"/>
      <c r="E224" s="91"/>
      <c r="F224" s="91"/>
      <c r="G224" s="91"/>
      <c r="H224" s="91"/>
      <c r="I224" s="90"/>
      <c r="J224" s="1"/>
      <c r="K224" s="1"/>
      <c r="L224" s="1"/>
      <c r="M224" s="1"/>
      <c r="N224" s="1"/>
      <c r="O224" s="1"/>
      <c r="P224" s="1"/>
      <c r="Q224" s="1"/>
      <c r="R224" s="1"/>
      <c r="S224" s="1"/>
      <c r="T224" s="1"/>
      <c r="U224" s="43" t="str">
        <f t="shared" ca="1" si="42"/>
        <v>505 to 5005</v>
      </c>
      <c r="V224" s="43">
        <f t="shared" ref="V224:W224" ca="1" si="47">V223+1</f>
        <v>505</v>
      </c>
      <c r="W224" s="43">
        <f t="shared" ca="1" si="47"/>
        <v>5005</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3">
      <c r="A225" s="88">
        <f t="shared" si="43"/>
        <v>6</v>
      </c>
      <c r="B225" s="88"/>
      <c r="C225" s="89" t="s">
        <v>228</v>
      </c>
      <c r="D225" s="90" t="s">
        <v>228</v>
      </c>
      <c r="E225" s="76">
        <f>(7.73*5.48+2.75*3.65+3.43*4.28+4.08*3.65+3.65*4.28+3.65*5.58+1.06*1.83+1.53*2.45+1.58*1.83+1.58*2.45+1.83*2.75+1.53*2.45+1.53*3.05+2.05*1.53+1*1.93+2.58*1.2+5.4*1.53+1.88*1.53+1.63*1.72+1.63*0.9)*10.764</f>
        <v>1802.2057560000005</v>
      </c>
      <c r="F225" s="104">
        <f>(2.23*1.45+7.48*1.68)*10.764</f>
        <v>170.07012359999999</v>
      </c>
      <c r="G225" s="105">
        <f>(2.23*1.45+7.43*1.68)*10.764</f>
        <v>169.16594759999995</v>
      </c>
      <c r="H225" s="21">
        <v>0</v>
      </c>
      <c r="I225" s="21">
        <f t="shared" si="45"/>
        <v>1972.2758796000005</v>
      </c>
      <c r="J225" s="1"/>
      <c r="K225" s="1"/>
      <c r="L225" s="1"/>
      <c r="M225" s="1"/>
      <c r="N225" s="1"/>
      <c r="O225" s="1"/>
      <c r="P225" s="1"/>
      <c r="Q225" s="1"/>
      <c r="R225" s="1"/>
      <c r="S225" s="1"/>
      <c r="T225" s="1"/>
      <c r="U225" s="43" t="str">
        <f t="shared" ca="1" si="42"/>
        <v>506 to 5006</v>
      </c>
      <c r="V225" s="43">
        <f t="shared" ref="V225:W225" ca="1" si="48">V224+1</f>
        <v>506</v>
      </c>
      <c r="W225" s="43">
        <f t="shared" ca="1" si="48"/>
        <v>5006</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1" x14ac:dyDescent="0.3">
      <c r="A226" s="121" t="s">
        <v>321</v>
      </c>
      <c r="B226" s="122"/>
      <c r="C226" s="122"/>
      <c r="D226" s="122"/>
      <c r="E226" s="122"/>
      <c r="F226" s="122"/>
      <c r="G226" s="122"/>
      <c r="H226" s="122"/>
      <c r="I226" s="12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1" x14ac:dyDescent="0.3">
      <c r="A227" s="121" t="s">
        <v>223</v>
      </c>
      <c r="B227" s="122"/>
      <c r="C227" s="122"/>
      <c r="D227" s="122"/>
      <c r="E227" s="122"/>
      <c r="F227" s="122"/>
      <c r="G227" s="122"/>
      <c r="H227" s="122"/>
      <c r="I227" s="12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1" x14ac:dyDescent="0.3">
      <c r="A228" s="121" t="s">
        <v>225</v>
      </c>
      <c r="B228" s="122"/>
      <c r="C228" s="122"/>
      <c r="D228" s="122"/>
      <c r="E228" s="122"/>
      <c r="F228" s="122"/>
      <c r="G228" s="122"/>
      <c r="H228" s="122"/>
      <c r="I228" s="12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1" x14ac:dyDescent="0.3">
      <c r="A229" s="121" t="s">
        <v>224</v>
      </c>
      <c r="B229" s="122"/>
      <c r="C229" s="122"/>
      <c r="D229" s="122"/>
      <c r="E229" s="122"/>
      <c r="F229" s="122"/>
      <c r="G229" s="122"/>
      <c r="H229" s="122"/>
      <c r="I229" s="12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1" x14ac:dyDescent="0.3">
      <c r="A230" s="121" t="s">
        <v>327</v>
      </c>
      <c r="B230" s="122"/>
      <c r="C230" s="122"/>
      <c r="D230" s="122"/>
      <c r="E230" s="122"/>
      <c r="F230" s="122"/>
      <c r="G230" s="122"/>
      <c r="H230" s="122"/>
      <c r="I230" s="12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1" x14ac:dyDescent="0.3">
      <c r="A231" s="88">
        <v>1</v>
      </c>
      <c r="B231" s="88"/>
      <c r="C231" s="95" t="s">
        <v>230</v>
      </c>
      <c r="D231" s="96"/>
      <c r="E231" s="96"/>
      <c r="F231" s="96"/>
      <c r="G231" s="96"/>
      <c r="H231" s="96"/>
      <c r="I231" s="96"/>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1" x14ac:dyDescent="0.3">
      <c r="A232" s="89">
        <f>A231+1</f>
        <v>2</v>
      </c>
      <c r="B232" s="90"/>
      <c r="C232" s="113"/>
      <c r="D232" s="114"/>
      <c r="E232" s="114"/>
      <c r="F232" s="114"/>
      <c r="G232" s="114"/>
      <c r="H232" s="114"/>
      <c r="I232" s="114"/>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1" x14ac:dyDescent="0.3">
      <c r="A233" s="89">
        <f t="shared" ref="A233:A236" si="49">A232+1</f>
        <v>3</v>
      </c>
      <c r="B233" s="90"/>
      <c r="C233" s="98"/>
      <c r="D233" s="99"/>
      <c r="E233" s="99"/>
      <c r="F233" s="99"/>
      <c r="G233" s="99"/>
      <c r="H233" s="99"/>
      <c r="I233" s="99"/>
      <c r="J233" s="57">
        <f>(3.98*5.6+2.75*3.65+4.17*2.45+3.35*4.27+3.38*4.28+3.35*3.98+3.65*5.3+1.53*2.45+1.75*0.6+1.75*1.23+2.55*1.2+1.88*2.35+1.23*1.63+2.18*1.52+3.55*1.23+1.53*2.45+1.53*1.38+5.28*1.23+1.53*1.73+1.53*2.45+1.83*2.75+1.8*2.85)</f>
        <v>157.01710000000003</v>
      </c>
      <c r="K233" s="1">
        <f>7.43*5.48+2.75*3.65+3.35*4.28+3.98*3.65+3.65*4.28+3.65*5.58+1.53*2.45+1.63*1.72+1.53*3.05+1.63*0.9+1.78*2.75+1.93*1.53+1.53*1.83+1.53*2.45+1.53*2.45+5.38*1.53+2.58*1.2+0.98*1.83+1*1.93+1.93*1.53</f>
        <v>164.44200000000006</v>
      </c>
      <c r="L233" s="1"/>
      <c r="M233" s="76">
        <v>10.763999999999999</v>
      </c>
      <c r="N233" s="104">
        <v>10.763999999999999</v>
      </c>
      <c r="O233" s="105"/>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3">
      <c r="A234" s="89">
        <f t="shared" si="49"/>
        <v>4</v>
      </c>
      <c r="B234" s="90"/>
      <c r="C234" s="88" t="s">
        <v>229</v>
      </c>
      <c r="D234" s="88" t="s">
        <v>229</v>
      </c>
      <c r="E234" s="76">
        <f>(3.65*7.33+3.35*2.45+2.56*1.68+1.58*1.06+1.23*3.77+1.05*3.35+3.4*4.28+1.88*1.55+3.65*1.08+2.45*1.55+1.53*2.5+0.9*1.05+2.83*1.68+3.83*3.35+3.73*4.58+2.45*1.53)*10.764</f>
        <v>1264.6031580000001</v>
      </c>
      <c r="F234" s="104">
        <f>(3.65*1.53+1.53*1.87)*10.764</f>
        <v>90.908438400000009</v>
      </c>
      <c r="G234" s="105">
        <f t="shared" ref="G234:G235" si="50">(3.65*1.53+1.53*1.85)*10.764</f>
        <v>90.579059999999998</v>
      </c>
      <c r="H234" s="21">
        <v>0</v>
      </c>
      <c r="I234" s="21">
        <f t="shared" ref="I234:I235" si="51">E234+F234+(IF(H234&lt;101,H234,IF(H234&lt;201,H234/2,IF(H234&lt;=301,H234/3,H234/4))))</f>
        <v>1355.5115964000001</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3">
      <c r="A235" s="89">
        <f t="shared" si="49"/>
        <v>5</v>
      </c>
      <c r="B235" s="90"/>
      <c r="C235" s="88" t="s">
        <v>229</v>
      </c>
      <c r="D235" s="88" t="s">
        <v>229</v>
      </c>
      <c r="E235" s="76">
        <f>(3.65*7.33+3.35*2.45+2.56*1.68+1.58*1.06+1.23*3.77+1.05*3.35+3.4*4.28+1.88*1.55+3.65*1.08+2.45*1.55+1.53*2.5+0.9*1.05+2.83*1.68+3.83*3.35+3.73*4.58+2.45*1.53)*10.764</f>
        <v>1264.6031580000001</v>
      </c>
      <c r="F235" s="104">
        <f>(3.65*1.53+1.53*1.87)*10.764</f>
        <v>90.908438400000009</v>
      </c>
      <c r="G235" s="105">
        <f t="shared" si="50"/>
        <v>90.579059999999998</v>
      </c>
      <c r="H235" s="21">
        <v>0</v>
      </c>
      <c r="I235" s="21">
        <f t="shared" si="51"/>
        <v>1355.5115964000001</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3">
      <c r="A236" s="89">
        <f t="shared" si="49"/>
        <v>6</v>
      </c>
      <c r="B236" s="90"/>
      <c r="C236" s="89" t="s">
        <v>230</v>
      </c>
      <c r="D236" s="91"/>
      <c r="E236" s="91"/>
      <c r="F236" s="91"/>
      <c r="G236" s="91"/>
      <c r="H236" s="91"/>
      <c r="I236" s="90"/>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1" x14ac:dyDescent="0.3">
      <c r="A237" s="92" t="s">
        <v>328</v>
      </c>
      <c r="B237" s="93"/>
      <c r="C237" s="93"/>
      <c r="D237" s="93"/>
      <c r="E237" s="93"/>
      <c r="F237" s="93"/>
      <c r="G237" s="93"/>
      <c r="H237" s="93"/>
      <c r="I237" s="94"/>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88">
        <v>1</v>
      </c>
      <c r="B238" s="88"/>
      <c r="C238" s="95" t="s">
        <v>232</v>
      </c>
      <c r="D238" s="96"/>
      <c r="E238" s="96"/>
      <c r="F238" s="96"/>
      <c r="G238" s="96"/>
      <c r="H238" s="96"/>
      <c r="I238" s="97"/>
      <c r="J238" s="1"/>
      <c r="K238" s="1"/>
      <c r="L238" s="1"/>
      <c r="M238" s="1"/>
      <c r="N238" s="1"/>
      <c r="O238" s="1"/>
      <c r="P238" s="1"/>
      <c r="Q238" s="1"/>
      <c r="R238" s="1"/>
      <c r="S238" s="1"/>
      <c r="T238" s="1"/>
      <c r="U238" s="43" t="e">
        <f t="shared" ref="U238:U243" ca="1" si="52">V238&amp;""&amp;",..,"&amp;""&amp;W238</f>
        <v>#REF!</v>
      </c>
      <c r="V238" s="43" t="e">
        <f ca="1">(SUMPRODUCT(MID(0&amp;(LEFT(A237,SUM(LEN(A237)-LEN(SUBSTITUTE(A237,{"0","1","2","3"},""))))), LARGE(INDEX(ISNUMBER(--MID((LEFT(A237,SUM(LEN(A237)-LEN(SUBSTITUTE(A237,{"0","1","2","3"},""))))), ROW(INDIRECT("1:"&amp;LEN((LEFT(A237,SUM(LEN(A237)-LEN(SUBSTITUTE(A237,{"0","1","2","3"},"")))))))), 1)) * ROW(INDIRECT("1:"&amp;LEN((LEFT(A237,SUM(LEN(A237)-LEN(SUBSTITUTE(A237,{"0","1","2","3"},"")))))))), 0), ROW(INDIRECT("1:"&amp;LEN((LEFT(A237,SUM(LEN(A237)-LEN(SUBSTITUTE(A237,{"0","1","2","3"},"")))))))))+1, 1) * 10^ROW(INDIRECT("1:"&amp;LEN((LEFT(A237,SUM(LEN(A237)-LEN(SUBSTITUTE(A237,{"0","1","2","3"},""))))))))/10))*100+1</f>
        <v>#REF!</v>
      </c>
      <c r="W238" s="43">
        <f ca="1">(SUMPRODUCT(MID(0&amp;(--TRIM(RIGHT(SUBSTITUTE(LEFT(A237,_xlfn.AGGREGATE(16,6,FIND({0,1,2,3,4,5,6,7,8,9},A237,ROW(INDIRECT("1:"&amp;LEN(A237)))),1))," ",REPT(" ",LEN(A237))),LEN(A237)))), LARGE(INDEX(ISNUMBER(--MID((--TRIM(RIGHT(SUBSTITUTE(LEFT(A237,_xlfn.AGGREGATE(16,6,FIND({0,1,2,3,4,5,6,7,8,9},A237,ROW(INDIRECT("1:"&amp;LEN(A237)))),1))," ",REPT(" ",LEN(A237))),LEN(A237)))), ROW(INDIRECT("1:"&amp;LEN((--TRIM(RIGHT(SUBSTITUTE(LEFT(A237,_xlfn.AGGREGATE(16,6,FIND({0,1,2,3,4,5,6,7,8,9},A237,ROW(INDIRECT("1:"&amp;LEN(A237)))),1))," ",REPT(" ",LEN(A237))),LEN(A237))))))), 1)) * ROW(INDIRECT("1:"&amp;LEN((--TRIM(RIGHT(SUBSTITUTE(LEFT(A237,_xlfn.AGGREGATE(16,6,FIND({0,1,2,3,4,5,6,7,8,9},A237,ROW(INDIRECT("1:"&amp;LEN(A237)))),1))," ",REPT(" ",LEN(A237))),LEN(A237))))))), 0), ROW(INDIRECT("1:"&amp;LEN((--TRIM(RIGHT(SUBSTITUTE(LEFT(A237,_xlfn.AGGREGATE(16,6,FIND({0,1,2,3,4,5,6,7,8,9},A237,ROW(INDIRECT("1:"&amp;LEN(A237)))),1))," ",REPT(" ",LEN(A237))),LEN(A237))))))))+1, 1) * 10^ROW(INDIRECT("1:"&amp;LEN((--TRIM(RIGHT(SUBSTITUTE(LEFT(A237,_xlfn.AGGREGATE(16,6,FIND({0,1,2,3,4,5,6,7,8,9},A237,ROW(INDIRECT("1:"&amp;LEN(A237)))),1))," ",REPT(" ",LEN(A237))),LEN(A237)))))))/10))*100+1</f>
        <v>701</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3">
      <c r="A239" s="88">
        <f>A238+1</f>
        <v>2</v>
      </c>
      <c r="B239" s="88"/>
      <c r="C239" s="113"/>
      <c r="D239" s="114"/>
      <c r="E239" s="114"/>
      <c r="F239" s="114"/>
      <c r="G239" s="114"/>
      <c r="H239" s="114"/>
      <c r="I239" s="115"/>
      <c r="J239" s="1"/>
      <c r="K239" s="1"/>
      <c r="L239" s="1"/>
      <c r="M239" s="1"/>
      <c r="N239" s="1"/>
      <c r="O239" s="1"/>
      <c r="P239" s="1"/>
      <c r="Q239" s="1"/>
      <c r="R239" s="1"/>
      <c r="S239" s="1"/>
      <c r="T239" s="1"/>
      <c r="U239" s="43" t="e">
        <f t="shared" ca="1" si="52"/>
        <v>#REF!</v>
      </c>
      <c r="V239" s="43" t="e">
        <f ca="1">V238+1</f>
        <v>#REF!</v>
      </c>
      <c r="W239" s="43">
        <f ca="1">W238+1</f>
        <v>702</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3">
      <c r="A240" s="88">
        <f t="shared" ref="A240:A243" si="53">A239+1</f>
        <v>3</v>
      </c>
      <c r="B240" s="88"/>
      <c r="C240" s="98"/>
      <c r="D240" s="99"/>
      <c r="E240" s="99"/>
      <c r="F240" s="99"/>
      <c r="G240" s="99"/>
      <c r="H240" s="99"/>
      <c r="I240" s="100"/>
      <c r="J240" s="1"/>
      <c r="K240" s="1"/>
      <c r="L240" s="1"/>
      <c r="M240" s="1"/>
      <c r="N240" s="1"/>
      <c r="O240" s="1"/>
      <c r="P240" s="1"/>
      <c r="Q240" s="1"/>
      <c r="R240" s="1"/>
      <c r="S240" s="1"/>
      <c r="T240" s="1"/>
      <c r="U240" s="43" t="e">
        <f t="shared" ca="1" si="52"/>
        <v>#REF!</v>
      </c>
      <c r="V240" s="43" t="e">
        <f t="shared" ref="V240:W243" ca="1" si="54">V239+1</f>
        <v>#REF!</v>
      </c>
      <c r="W240" s="43">
        <f t="shared" ca="1" si="54"/>
        <v>703</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3">
      <c r="A241" s="88">
        <f t="shared" si="53"/>
        <v>4</v>
      </c>
      <c r="B241" s="88"/>
      <c r="C241" s="95" t="s">
        <v>233</v>
      </c>
      <c r="D241" s="96"/>
      <c r="E241" s="96"/>
      <c r="F241" s="96"/>
      <c r="G241" s="96"/>
      <c r="H241" s="96"/>
      <c r="I241" s="97"/>
      <c r="J241" s="1"/>
      <c r="K241" s="1"/>
      <c r="L241" s="1"/>
      <c r="M241" s="1"/>
      <c r="N241" s="1"/>
      <c r="O241" s="1"/>
      <c r="P241" s="1"/>
      <c r="Q241" s="1"/>
      <c r="R241" s="1"/>
      <c r="S241" s="1"/>
      <c r="T241" s="1"/>
      <c r="U241" s="43" t="e">
        <f t="shared" ca="1" si="52"/>
        <v>#REF!</v>
      </c>
      <c r="V241" s="43" t="e">
        <f t="shared" ca="1" si="54"/>
        <v>#REF!</v>
      </c>
      <c r="W241" s="43">
        <f t="shared" ca="1" si="54"/>
        <v>704</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3">
      <c r="A242" s="88">
        <f t="shared" si="53"/>
        <v>5</v>
      </c>
      <c r="B242" s="88"/>
      <c r="C242" s="98"/>
      <c r="D242" s="99"/>
      <c r="E242" s="99"/>
      <c r="F242" s="99"/>
      <c r="G242" s="99"/>
      <c r="H242" s="99"/>
      <c r="I242" s="100"/>
      <c r="J242" s="1"/>
      <c r="K242" s="1"/>
      <c r="L242" s="1"/>
      <c r="M242" s="1"/>
      <c r="N242" s="1"/>
      <c r="O242" s="1"/>
      <c r="P242" s="1"/>
      <c r="Q242" s="1"/>
      <c r="R242" s="1"/>
      <c r="S242" s="1"/>
      <c r="T242" s="1"/>
      <c r="U242" s="43" t="e">
        <f t="shared" ca="1" si="52"/>
        <v>#REF!</v>
      </c>
      <c r="V242" s="43" t="e">
        <f t="shared" ca="1" si="54"/>
        <v>#REF!</v>
      </c>
      <c r="W242" s="43">
        <f t="shared" ca="1" si="54"/>
        <v>705</v>
      </c>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3">
      <c r="A243" s="88">
        <f t="shared" si="53"/>
        <v>6</v>
      </c>
      <c r="B243" s="88"/>
      <c r="C243" s="89" t="s">
        <v>232</v>
      </c>
      <c r="D243" s="91"/>
      <c r="E243" s="91"/>
      <c r="F243" s="91"/>
      <c r="G243" s="91"/>
      <c r="H243" s="91"/>
      <c r="I243" s="90"/>
      <c r="J243" s="1"/>
      <c r="K243" s="1"/>
      <c r="L243" s="1"/>
      <c r="M243" s="1"/>
      <c r="N243" s="1"/>
      <c r="O243" s="1"/>
      <c r="P243" s="1"/>
      <c r="Q243" s="1"/>
      <c r="R243" s="1"/>
      <c r="S243" s="1"/>
      <c r="T243" s="1"/>
      <c r="U243" s="43" t="e">
        <f t="shared" ca="1" si="52"/>
        <v>#REF!</v>
      </c>
      <c r="V243" s="43" t="e">
        <f t="shared" ca="1" si="54"/>
        <v>#REF!</v>
      </c>
      <c r="W243" s="43">
        <f t="shared" ca="1" si="54"/>
        <v>706</v>
      </c>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1" x14ac:dyDescent="0.3">
      <c r="A244" s="92" t="s">
        <v>329</v>
      </c>
      <c r="B244" s="93"/>
      <c r="C244" s="93"/>
      <c r="D244" s="93"/>
      <c r="E244" s="93"/>
      <c r="F244" s="93"/>
      <c r="G244" s="93"/>
      <c r="H244" s="93"/>
      <c r="I244" s="94"/>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1" x14ac:dyDescent="0.3">
      <c r="A245" s="92" t="s">
        <v>331</v>
      </c>
      <c r="B245" s="93"/>
      <c r="C245" s="93"/>
      <c r="D245" s="93"/>
      <c r="E245" s="93"/>
      <c r="F245" s="93"/>
      <c r="G245" s="93"/>
      <c r="H245" s="93"/>
      <c r="I245" s="94"/>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88">
        <v>1</v>
      </c>
      <c r="B246" s="88"/>
      <c r="C246" s="89" t="s">
        <v>229</v>
      </c>
      <c r="D246" s="90" t="s">
        <v>229</v>
      </c>
      <c r="E246" s="76">
        <f t="shared" ref="E246:E247" si="55">(3.65*7.33+3.35*2.45+2.56*1.68+1.58*1.06+1.23*3.77+1.05*3.35+3.4*4.28+1.88*1.55+3.65*1.08+2.45*1.55+1.53*2.5+0.9*1.05+2.83*1.68+3.83*3.35+3.73*4.58+2.45*1.53)*10.764</f>
        <v>1264.6031580000001</v>
      </c>
      <c r="F246" s="104">
        <f>(3.65*1.53+1.53*1.87)*10.764</f>
        <v>90.908438400000009</v>
      </c>
      <c r="G246" s="105">
        <f t="shared" ref="G246:G247" si="56">(3.65*1.53+1.53*1.85)*10.764</f>
        <v>90.579059999999998</v>
      </c>
      <c r="H246" s="21">
        <v>0</v>
      </c>
      <c r="I246" s="21">
        <f>E246+F246+(IF(H246&lt;101,H246,IF(H246&lt;201,H246/2,IF(H246&lt;=301,H246/3,H246/4))))</f>
        <v>1355.5115964000001</v>
      </c>
      <c r="J246" s="1"/>
      <c r="K246" s="1"/>
      <c r="L246" s="1"/>
      <c r="M246" s="1"/>
      <c r="N246" s="1"/>
      <c r="O246" s="1"/>
      <c r="P246" s="1"/>
      <c r="Q246" s="1"/>
      <c r="R246" s="1"/>
      <c r="S246" s="1"/>
      <c r="T246" s="1"/>
      <c r="U246" s="43" t="str">
        <f ca="1">V246&amp;""&amp;" to "&amp;""&amp;W246</f>
        <v>901 to 2101</v>
      </c>
      <c r="V246" s="43">
        <f ca="1">(SUMPRODUCT(MID(0&amp;(LEFT(A245,SUM(LEN(A245)-LEN(SUBSTITUTE(A245,{"0","1","2","3"},""))))), LARGE(INDEX(ISNUMBER(--MID((LEFT(A245,SUM(LEN(A245)-LEN(SUBSTITUTE(A245,{"0","1","2","3"},""))))), ROW(INDIRECT("1:"&amp;LEN((LEFT(A245,SUM(LEN(A245)-LEN(SUBSTITUTE(A245,{"0","1","2","3"},"")))))))), 1)) * ROW(INDIRECT("1:"&amp;LEN((LEFT(A245,SUM(LEN(A245)-LEN(SUBSTITUTE(A245,{"0","1","2","3"},"")))))))), 0), ROW(INDIRECT("1:"&amp;LEN((LEFT(A245,SUM(LEN(A245)-LEN(SUBSTITUTE(A245,{"0","1","2","3"},"")))))))))+1, 1) * 10^ROW(INDIRECT("1:"&amp;LEN((LEFT(A245,SUM(LEN(A245)-LEN(SUBSTITUTE(A245,{"0","1","2","3"},""))))))))/10))*100+1</f>
        <v>901</v>
      </c>
      <c r="W246" s="43">
        <f ca="1">(SUMPRODUCT(MID(0&amp;(--TRIM(RIGHT(SUBSTITUTE(LEFT(A245,_xlfn.AGGREGATE(16,6,FIND({0,1,2,3,4,5,6,7,8,9},A245,ROW(INDIRECT("1:"&amp;LEN(A245)))),1))," ",REPT(" ",LEN(A245))),LEN(A245)))), LARGE(INDEX(ISNUMBER(--MID((--TRIM(RIGHT(SUBSTITUTE(LEFT(A245,_xlfn.AGGREGATE(16,6,FIND({0,1,2,3,4,5,6,7,8,9},A245,ROW(INDIRECT("1:"&amp;LEN(A245)))),1))," ",REPT(" ",LEN(A245))),LEN(A245)))), ROW(INDIRECT("1:"&amp;LEN((--TRIM(RIGHT(SUBSTITUTE(LEFT(A245,_xlfn.AGGREGATE(16,6,FIND({0,1,2,3,4,5,6,7,8,9},A245,ROW(INDIRECT("1:"&amp;LEN(A245)))),1))," ",REPT(" ",LEN(A245))),LEN(A245))))))), 1)) * ROW(INDIRECT("1:"&amp;LEN((--TRIM(RIGHT(SUBSTITUTE(LEFT(A245,_xlfn.AGGREGATE(16,6,FIND({0,1,2,3,4,5,6,7,8,9},A245,ROW(INDIRECT("1:"&amp;LEN(A245)))),1))," ",REPT(" ",LEN(A245))),LEN(A245))))))), 0), ROW(INDIRECT("1:"&amp;LEN((--TRIM(RIGHT(SUBSTITUTE(LEFT(A245,_xlfn.AGGREGATE(16,6,FIND({0,1,2,3,4,5,6,7,8,9},A245,ROW(INDIRECT("1:"&amp;LEN(A245)))),1))," ",REPT(" ",LEN(A245))),LEN(A245))))))))+1, 1) * 10^ROW(INDIRECT("1:"&amp;LEN((--TRIM(RIGHT(SUBSTITUTE(LEFT(A245,_xlfn.AGGREGATE(16,6,FIND({0,1,2,3,4,5,6,7,8,9},A245,ROW(INDIRECT("1:"&amp;LEN(A245)))),1))," ",REPT(" ",LEN(A245))),LEN(A245)))))))/10))*100+1</f>
        <v>2101</v>
      </c>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3">
      <c r="A247" s="88">
        <f>A246+1</f>
        <v>2</v>
      </c>
      <c r="B247" s="88"/>
      <c r="C247" s="89" t="s">
        <v>229</v>
      </c>
      <c r="D247" s="90" t="s">
        <v>229</v>
      </c>
      <c r="E247" s="76">
        <f t="shared" si="55"/>
        <v>1264.6031580000001</v>
      </c>
      <c r="F247" s="104">
        <f t="shared" ref="F247" si="57">(3.65*1.53+1.53*1.87)*10.764</f>
        <v>90.908438400000009</v>
      </c>
      <c r="G247" s="105">
        <f t="shared" si="56"/>
        <v>90.579059999999998</v>
      </c>
      <c r="H247" s="21">
        <v>0</v>
      </c>
      <c r="I247" s="21">
        <f t="shared" ref="I247" si="58">E247+F247+(IF(H247&lt;101,H247,IF(H247&lt;201,H247/2,IF(H247&lt;=301,H247/3,H247/4))))</f>
        <v>1355.5115964000001</v>
      </c>
      <c r="J247" s="1"/>
      <c r="K247" s="1"/>
      <c r="L247" s="1"/>
      <c r="M247" s="1"/>
      <c r="N247" s="1"/>
      <c r="O247" s="1"/>
      <c r="P247" s="1"/>
      <c r="Q247" s="1"/>
      <c r="R247" s="1"/>
      <c r="S247" s="1"/>
      <c r="T247" s="1"/>
      <c r="U247" s="43" t="str">
        <f t="shared" ref="U247:U251" ca="1" si="59">V247&amp;""&amp;" to "&amp;""&amp;W247</f>
        <v>902 to 2102</v>
      </c>
      <c r="V247" s="43">
        <f ca="1">V246+1</f>
        <v>902</v>
      </c>
      <c r="W247" s="43">
        <f ca="1">W246+1</f>
        <v>2102</v>
      </c>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3">
      <c r="A248" s="88">
        <f t="shared" ref="A248:A251" si="60">A247+1</f>
        <v>3</v>
      </c>
      <c r="B248" s="88"/>
      <c r="C248" s="89" t="s">
        <v>228</v>
      </c>
      <c r="D248" s="90" t="s">
        <v>228</v>
      </c>
      <c r="E248" s="76">
        <f>(7.65*5.48+5.23*1.53+1.85*1.53+2.75*3.65+0.98*1.83+1*1.93+2*1.53+4.1*3.65+1.53*1.83+1.53*2.45+3.35*4.28+1.53*2.45+3.65*4.27+1.53*2.45+1.63*1.72+3.65*5.58+1.63*0.9+1.53*3.05+1.83*2.75)*10.764</f>
        <v>1752.8721912000001</v>
      </c>
      <c r="F248" s="104">
        <f>(2.23*1.45+7.6*1.68)*10.764</f>
        <v>172.24014599999998</v>
      </c>
      <c r="G248" s="105">
        <f>(2.23*1.45+7.43*1.68)*10.764</f>
        <v>169.16594759999995</v>
      </c>
      <c r="H248" s="21">
        <v>0</v>
      </c>
      <c r="I248" s="21">
        <f>E248+F248+(IF(H248&lt;101,H248,IF(H248&lt;201,H248/2,IF(H248&lt;=301,H248/3,H248/4))))</f>
        <v>1925.1123372000002</v>
      </c>
      <c r="J248" s="1"/>
      <c r="K248" s="1"/>
      <c r="L248" s="1"/>
      <c r="M248" s="1"/>
      <c r="N248" s="1"/>
      <c r="O248" s="1"/>
      <c r="P248" s="1"/>
      <c r="Q248" s="1"/>
      <c r="R248" s="1"/>
      <c r="S248" s="1"/>
      <c r="T248" s="1"/>
      <c r="U248" s="43" t="str">
        <f t="shared" ca="1" si="59"/>
        <v>903 to 2103</v>
      </c>
      <c r="V248" s="43">
        <f t="shared" ref="V248:W248" ca="1" si="61">V247+1</f>
        <v>903</v>
      </c>
      <c r="W248" s="43">
        <f t="shared" ca="1" si="61"/>
        <v>2103</v>
      </c>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3">
      <c r="A249" s="88">
        <f t="shared" si="60"/>
        <v>4</v>
      </c>
      <c r="B249" s="88"/>
      <c r="C249" s="89" t="s">
        <v>229</v>
      </c>
      <c r="D249" s="90" t="s">
        <v>229</v>
      </c>
      <c r="E249" s="76">
        <f t="shared" ref="E249:E250" si="62">(3.65*7.33+3.35*2.45+2.56*1.68+1.58*1.06+1.23*3.77+1.05*3.35+3.4*4.28+1.88*1.55+3.65*1.08+2.45*1.55+1.53*2.5+0.9*1.05+2.83*1.68+3.83*3.35+3.73*4.58+2.45*1.53)*10.764</f>
        <v>1264.6031580000001</v>
      </c>
      <c r="F249" s="104">
        <f t="shared" ref="F249:F250" si="63">(3.65*1.53+1.53*1.87)*10.764</f>
        <v>90.908438400000009</v>
      </c>
      <c r="G249" s="105">
        <f t="shared" ref="G249:G250" si="64">(3.65*1.53+1.53*1.85)*10.764</f>
        <v>90.579059999999998</v>
      </c>
      <c r="H249" s="21">
        <v>0</v>
      </c>
      <c r="I249" s="21">
        <f t="shared" ref="I249:I251" si="65">E249+F249+(IF(H249&lt;101,H249,IF(H249&lt;201,H249/2,IF(H249&lt;=301,H249/3,H249/4))))</f>
        <v>1355.5115964000001</v>
      </c>
      <c r="J249" s="1"/>
      <c r="K249" s="1"/>
      <c r="L249" s="1"/>
      <c r="M249" s="1"/>
      <c r="N249" s="1"/>
      <c r="O249" s="1"/>
      <c r="P249" s="1"/>
      <c r="Q249" s="1"/>
      <c r="R249" s="1"/>
      <c r="S249" s="1"/>
      <c r="T249" s="1"/>
      <c r="U249" s="43" t="str">
        <f t="shared" ca="1" si="59"/>
        <v>904 to 2104</v>
      </c>
      <c r="V249" s="43">
        <f t="shared" ref="V249:W249" ca="1" si="66">V248+1</f>
        <v>904</v>
      </c>
      <c r="W249" s="43">
        <f t="shared" ca="1" si="66"/>
        <v>2104</v>
      </c>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3">
      <c r="A250" s="88">
        <f t="shared" si="60"/>
        <v>5</v>
      </c>
      <c r="B250" s="88"/>
      <c r="C250" s="89" t="s">
        <v>229</v>
      </c>
      <c r="D250" s="90" t="s">
        <v>229</v>
      </c>
      <c r="E250" s="76">
        <f t="shared" si="62"/>
        <v>1264.6031580000001</v>
      </c>
      <c r="F250" s="104">
        <f t="shared" si="63"/>
        <v>90.908438400000009</v>
      </c>
      <c r="G250" s="105">
        <f t="shared" si="64"/>
        <v>90.579059999999998</v>
      </c>
      <c r="H250" s="21">
        <v>0</v>
      </c>
      <c r="I250" s="21">
        <f t="shared" si="65"/>
        <v>1355.5115964000001</v>
      </c>
      <c r="J250" s="1"/>
      <c r="K250" s="1"/>
      <c r="L250" s="1"/>
      <c r="M250" s="1"/>
      <c r="N250" s="1"/>
      <c r="O250" s="1"/>
      <c r="P250" s="1"/>
      <c r="Q250" s="1"/>
      <c r="R250" s="1"/>
      <c r="S250" s="1"/>
      <c r="T250" s="1"/>
      <c r="U250" s="43" t="str">
        <f t="shared" ca="1" si="59"/>
        <v>905 to 2105</v>
      </c>
      <c r="V250" s="43">
        <f t="shared" ref="V250:W250" ca="1" si="67">V249+1</f>
        <v>905</v>
      </c>
      <c r="W250" s="43">
        <f t="shared" ca="1" si="67"/>
        <v>2105</v>
      </c>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88">
        <f t="shared" si="60"/>
        <v>6</v>
      </c>
      <c r="B251" s="88"/>
      <c r="C251" s="89" t="s">
        <v>228</v>
      </c>
      <c r="D251" s="90" t="s">
        <v>228</v>
      </c>
      <c r="E251" s="76">
        <f>(7.65*5.48+3*1.53+1.85*1.53+2.75*3.65+0.98*1.83+1*1.93+2.08*1.98+4.1*3.65+1.53*1.83+1.53*2.45+3.35*4.33+1.53*2.45+3.65*4.27+1.53*2.45+1.63*1.72+3.65*5.58+1.63*0.9+1.53*3.05+1.83*2.75)*10.764</f>
        <v>1729.3420872000002</v>
      </c>
      <c r="F251" s="104">
        <f>(2.23*1.45+7.6*1.68)*10.764</f>
        <v>172.24014599999998</v>
      </c>
      <c r="G251" s="105">
        <f>(2.23*1.45+7.43*1.68)*10.764</f>
        <v>169.16594759999995</v>
      </c>
      <c r="H251" s="21">
        <v>0</v>
      </c>
      <c r="I251" s="21">
        <f t="shared" si="65"/>
        <v>1901.5822332000002</v>
      </c>
      <c r="J251" s="1"/>
      <c r="K251" s="1"/>
      <c r="L251" s="1"/>
      <c r="M251" s="1"/>
      <c r="N251" s="1"/>
      <c r="O251" s="1"/>
      <c r="P251" s="1"/>
      <c r="Q251" s="1"/>
      <c r="R251" s="1"/>
      <c r="S251" s="1"/>
      <c r="T251" s="1"/>
      <c r="U251" s="43" t="str">
        <f t="shared" ca="1" si="59"/>
        <v>906 to 2106</v>
      </c>
      <c r="V251" s="43">
        <f t="shared" ref="V251:W251" ca="1" si="68">V250+1</f>
        <v>906</v>
      </c>
      <c r="W251" s="43">
        <f t="shared" ca="1" si="68"/>
        <v>2106</v>
      </c>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1" x14ac:dyDescent="0.3">
      <c r="A252" s="92" t="s">
        <v>333</v>
      </c>
      <c r="B252" s="93"/>
      <c r="C252" s="93"/>
      <c r="D252" s="93"/>
      <c r="E252" s="93"/>
      <c r="F252" s="93"/>
      <c r="G252" s="93"/>
      <c r="H252" s="93"/>
      <c r="I252" s="94"/>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88">
        <v>1</v>
      </c>
      <c r="B253" s="88"/>
      <c r="C253" s="89" t="s">
        <v>229</v>
      </c>
      <c r="D253" s="90" t="s">
        <v>229</v>
      </c>
      <c r="E253" s="76">
        <f t="shared" ref="E253:E254" si="69">(3.65*7.33+3.35*2.45+2.56*1.68+1.58*1.06+1.23*3.77+1.05*3.35+3.4*4.28+1.88*1.55+3.65*1.08+2.45*1.55+1.53*2.5+0.9*1.05+2.83*1.68+3.83*3.35+3.73*4.58+2.45*1.53)*10.764</f>
        <v>1264.6031580000001</v>
      </c>
      <c r="F253" s="104">
        <f t="shared" ref="F253:F254" si="70">(3.65*1.53+1.53*1.87)*10.764</f>
        <v>90.908438400000009</v>
      </c>
      <c r="G253" s="105">
        <f t="shared" ref="G253:G254" si="71">(3.65*1.53+1.53*1.85)*10.764</f>
        <v>90.579059999999998</v>
      </c>
      <c r="H253" s="21">
        <v>0</v>
      </c>
      <c r="I253" s="21">
        <f>E253+F253+(IF(H253&lt;101,H253,IF(H253&lt;201,H253/2,IF(H253&lt;=301,H253/3,H253/4))))</f>
        <v>1355.5115964000001</v>
      </c>
      <c r="J253" s="1"/>
      <c r="K253" s="1"/>
      <c r="L253" s="1"/>
      <c r="M253" s="1"/>
      <c r="N253" s="1"/>
      <c r="O253" s="1"/>
      <c r="P253" s="1"/>
      <c r="Q253" s="1"/>
      <c r="R253" s="1"/>
      <c r="S253" s="1"/>
      <c r="T253" s="1"/>
      <c r="U253" s="43" t="str">
        <f ca="1">V253&amp;""&amp;" to "&amp;""&amp;W253</f>
        <v>101 to 1501</v>
      </c>
      <c r="V253" s="43">
        <f ca="1">(SUMPRODUCT(MID(0&amp;(LEFT(A252,SUM(LEN(A252)-LEN(SUBSTITUTE(A252,{"0","1","2","3"},""))))), LARGE(INDEX(ISNUMBER(--MID((LEFT(A252,SUM(LEN(A252)-LEN(SUBSTITUTE(A252,{"0","1","2","3"},""))))), ROW(INDIRECT("1:"&amp;LEN((LEFT(A252,SUM(LEN(A252)-LEN(SUBSTITUTE(A252,{"0","1","2","3"},"")))))))), 1)) * ROW(INDIRECT("1:"&amp;LEN((LEFT(A252,SUM(LEN(A252)-LEN(SUBSTITUTE(A252,{"0","1","2","3"},"")))))))), 0), ROW(INDIRECT("1:"&amp;LEN((LEFT(A252,SUM(LEN(A252)-LEN(SUBSTITUTE(A252,{"0","1","2","3"},"")))))))))+1, 1) * 10^ROW(INDIRECT("1:"&amp;LEN((LEFT(A252,SUM(LEN(A252)-LEN(SUBSTITUTE(A252,{"0","1","2","3"},""))))))))/10))*100+1</f>
        <v>101</v>
      </c>
      <c r="W253" s="43">
        <f ca="1">(SUMPRODUCT(MID(0&amp;(--TRIM(RIGHT(SUBSTITUTE(LEFT(A252,_xlfn.AGGREGATE(16,6,FIND({0,1,2,3,4,5,6,7,8,9},A252,ROW(INDIRECT("1:"&amp;LEN(A252)))),1))," ",REPT(" ",LEN(A252))),LEN(A252)))), LARGE(INDEX(ISNUMBER(--MID((--TRIM(RIGHT(SUBSTITUTE(LEFT(A252,_xlfn.AGGREGATE(16,6,FIND({0,1,2,3,4,5,6,7,8,9},A252,ROW(INDIRECT("1:"&amp;LEN(A252)))),1))," ",REPT(" ",LEN(A252))),LEN(A252)))), ROW(INDIRECT("1:"&amp;LEN((--TRIM(RIGHT(SUBSTITUTE(LEFT(A252,_xlfn.AGGREGATE(16,6,FIND({0,1,2,3,4,5,6,7,8,9},A252,ROW(INDIRECT("1:"&amp;LEN(A252)))),1))," ",REPT(" ",LEN(A252))),LEN(A252))))))), 1)) * ROW(INDIRECT("1:"&amp;LEN((--TRIM(RIGHT(SUBSTITUTE(LEFT(A252,_xlfn.AGGREGATE(16,6,FIND({0,1,2,3,4,5,6,7,8,9},A252,ROW(INDIRECT("1:"&amp;LEN(A252)))),1))," ",REPT(" ",LEN(A252))),LEN(A252))))))), 0), ROW(INDIRECT("1:"&amp;LEN((--TRIM(RIGHT(SUBSTITUTE(LEFT(A252,_xlfn.AGGREGATE(16,6,FIND({0,1,2,3,4,5,6,7,8,9},A252,ROW(INDIRECT("1:"&amp;LEN(A252)))),1))," ",REPT(" ",LEN(A252))),LEN(A252))))))))+1, 1) * 10^ROW(INDIRECT("1:"&amp;LEN((--TRIM(RIGHT(SUBSTITUTE(LEFT(A252,_xlfn.AGGREGATE(16,6,FIND({0,1,2,3,4,5,6,7,8,9},A252,ROW(INDIRECT("1:"&amp;LEN(A252)))),1))," ",REPT(" ",LEN(A252))),LEN(A252)))))))/10))*100+1</f>
        <v>1501</v>
      </c>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3">
      <c r="A254" s="88">
        <f>A253+1</f>
        <v>2</v>
      </c>
      <c r="B254" s="88"/>
      <c r="C254" s="89" t="s">
        <v>229</v>
      </c>
      <c r="D254" s="90" t="s">
        <v>229</v>
      </c>
      <c r="E254" s="76">
        <f t="shared" si="69"/>
        <v>1264.6031580000001</v>
      </c>
      <c r="F254" s="104">
        <f t="shared" si="70"/>
        <v>90.908438400000009</v>
      </c>
      <c r="G254" s="105">
        <f t="shared" si="71"/>
        <v>90.579059999999998</v>
      </c>
      <c r="H254" s="21">
        <v>0</v>
      </c>
      <c r="I254" s="21">
        <f t="shared" ref="I254:I255" si="72">E254+F254+(IF(H254&lt;101,H254,IF(H254&lt;201,H254/2,IF(H254&lt;=301,H254/3,H254/4))))</f>
        <v>1355.5115964000001</v>
      </c>
      <c r="J254" s="1"/>
      <c r="K254" s="1"/>
      <c r="L254" s="1"/>
      <c r="M254" s="1"/>
      <c r="N254" s="1"/>
      <c r="O254" s="1"/>
      <c r="P254" s="1"/>
      <c r="Q254" s="1"/>
      <c r="R254" s="1"/>
      <c r="S254" s="1"/>
      <c r="T254" s="1"/>
      <c r="U254" s="43" t="str">
        <f t="shared" ref="U254:U258" ca="1" si="73">V254&amp;""&amp;" to "&amp;""&amp;W254</f>
        <v>102 to 1502</v>
      </c>
      <c r="V254" s="43">
        <f ca="1">V253+1</f>
        <v>102</v>
      </c>
      <c r="W254" s="43">
        <f ca="1">W253+1</f>
        <v>1502</v>
      </c>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3">
      <c r="A255" s="88">
        <f t="shared" ref="A255:A258" si="74">A254+1</f>
        <v>3</v>
      </c>
      <c r="B255" s="88"/>
      <c r="C255" s="89" t="s">
        <v>228</v>
      </c>
      <c r="D255" s="90" t="s">
        <v>228</v>
      </c>
      <c r="E255" s="76">
        <f>(7.65*5.48+5.23*1.53+1.85*1.53+2.75*3.65+0.98*1.83+1*1.93+2*1.53+4.1*3.65+1.53*1.83+1.53*2.45+3.35*4.28+1.53*2.45+3.65*4.27+1.53*2.45+1.63*1.72+3.65*5.58+1.63*0.9+1.53*3.05+1.83*2.75)*10.764</f>
        <v>1752.8721912000001</v>
      </c>
      <c r="F255" s="104">
        <f>(2.23*1.45+7.6*1.68)*10.764</f>
        <v>172.24014599999998</v>
      </c>
      <c r="G255" s="105">
        <f>(2.23*1.45+7.43*1.68)*10.764</f>
        <v>169.16594759999995</v>
      </c>
      <c r="H255" s="21">
        <v>0</v>
      </c>
      <c r="I255" s="21">
        <f t="shared" si="72"/>
        <v>1925.1123372000002</v>
      </c>
      <c r="J255" s="1"/>
      <c r="K255" s="1"/>
      <c r="L255" s="1"/>
      <c r="M255" s="1"/>
      <c r="N255" s="1"/>
      <c r="O255" s="1"/>
      <c r="P255" s="1"/>
      <c r="Q255" s="1"/>
      <c r="R255" s="1"/>
      <c r="S255" s="1"/>
      <c r="T255" s="1"/>
      <c r="U255" s="43" t="str">
        <f t="shared" ca="1" si="73"/>
        <v>103 to 1503</v>
      </c>
      <c r="V255" s="43">
        <f t="shared" ref="V255:W258" ca="1" si="75">V254+1</f>
        <v>103</v>
      </c>
      <c r="W255" s="43">
        <f t="shared" ca="1" si="75"/>
        <v>1503</v>
      </c>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3">
      <c r="A256" s="88">
        <f t="shared" si="74"/>
        <v>4</v>
      </c>
      <c r="B256" s="88"/>
      <c r="C256" s="95" t="s">
        <v>233</v>
      </c>
      <c r="D256" s="96"/>
      <c r="E256" s="96"/>
      <c r="F256" s="96"/>
      <c r="G256" s="96"/>
      <c r="H256" s="96"/>
      <c r="I256" s="97"/>
      <c r="J256" s="1"/>
      <c r="K256" s="1"/>
      <c r="L256" s="1"/>
      <c r="M256" s="1"/>
      <c r="N256" s="1"/>
      <c r="O256" s="1"/>
      <c r="P256" s="1"/>
      <c r="Q256" s="1"/>
      <c r="R256" s="1"/>
      <c r="S256" s="1"/>
      <c r="T256" s="1"/>
      <c r="U256" s="43" t="str">
        <f t="shared" ca="1" si="73"/>
        <v>104 to 1504</v>
      </c>
      <c r="V256" s="43">
        <f t="shared" ca="1" si="75"/>
        <v>104</v>
      </c>
      <c r="W256" s="43">
        <f t="shared" ca="1" si="75"/>
        <v>1504</v>
      </c>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3">
      <c r="A257" s="88">
        <f t="shared" si="74"/>
        <v>5</v>
      </c>
      <c r="B257" s="88"/>
      <c r="C257" s="98"/>
      <c r="D257" s="99"/>
      <c r="E257" s="99"/>
      <c r="F257" s="99"/>
      <c r="G257" s="99"/>
      <c r="H257" s="99"/>
      <c r="I257" s="100"/>
      <c r="J257" s="1"/>
      <c r="K257" s="1"/>
      <c r="L257" s="1"/>
      <c r="M257" s="1"/>
      <c r="N257" s="1"/>
      <c r="O257" s="1"/>
      <c r="P257" s="1"/>
      <c r="Q257" s="1"/>
      <c r="R257" s="1"/>
      <c r="S257" s="1"/>
      <c r="T257" s="1"/>
      <c r="U257" s="43" t="str">
        <f t="shared" ca="1" si="73"/>
        <v>105 to 1505</v>
      </c>
      <c r="V257" s="43">
        <f t="shared" ca="1" si="75"/>
        <v>105</v>
      </c>
      <c r="W257" s="43">
        <f t="shared" ca="1" si="75"/>
        <v>1505</v>
      </c>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88">
        <f t="shared" si="74"/>
        <v>6</v>
      </c>
      <c r="B258" s="88"/>
      <c r="C258" s="89" t="s">
        <v>228</v>
      </c>
      <c r="D258" s="90" t="s">
        <v>228</v>
      </c>
      <c r="E258" s="76">
        <f>(7.65*5.48+3*1.53+1.85*1.53+2.75*3.65+0.98*1.83+1*1.93+2.08*1.98+4.1*3.65+1.53*1.83+1.53*2.45+3.35*4.33+1.53*2.45+3.65*4.27+1.53*2.45+1.63*1.72+3.65*5.58+1.63*0.9+1.53*3.05+1.83*2.75)*10.764</f>
        <v>1729.3420872000002</v>
      </c>
      <c r="F258" s="104">
        <f>(2.23*1.45+7.6*1.68)*10.764</f>
        <v>172.24014599999998</v>
      </c>
      <c r="G258" s="105">
        <f>(2.23*1.45+7.43*1.68)*10.764</f>
        <v>169.16594759999995</v>
      </c>
      <c r="H258" s="21">
        <v>0</v>
      </c>
      <c r="I258" s="21">
        <f t="shared" ref="I258" si="76">E258+F258+(IF(H258&lt;101,H258,IF(H258&lt;201,H258/2,IF(H258&lt;=301,H258/3,H258/4))))</f>
        <v>1901.5822332000002</v>
      </c>
      <c r="J258" s="1"/>
      <c r="K258" s="1"/>
      <c r="L258" s="1"/>
      <c r="M258" s="1"/>
      <c r="N258" s="1"/>
      <c r="O258" s="1"/>
      <c r="P258" s="1"/>
      <c r="Q258" s="1"/>
      <c r="R258" s="1"/>
      <c r="S258" s="1"/>
      <c r="T258" s="1"/>
      <c r="U258" s="43" t="str">
        <f t="shared" ca="1" si="73"/>
        <v>106 to 1506</v>
      </c>
      <c r="V258" s="43">
        <f t="shared" ca="1" si="75"/>
        <v>106</v>
      </c>
      <c r="W258" s="43">
        <f t="shared" ca="1" si="75"/>
        <v>1506</v>
      </c>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1" x14ac:dyDescent="0.3">
      <c r="A259" s="92" t="s">
        <v>330</v>
      </c>
      <c r="B259" s="93"/>
      <c r="C259" s="93"/>
      <c r="D259" s="93"/>
      <c r="E259" s="93"/>
      <c r="F259" s="93"/>
      <c r="G259" s="93"/>
      <c r="H259" s="93"/>
      <c r="I259" s="94"/>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88">
        <v>1</v>
      </c>
      <c r="B260" s="88"/>
      <c r="C260" s="89" t="s">
        <v>229</v>
      </c>
      <c r="D260" s="90" t="s">
        <v>229</v>
      </c>
      <c r="E260" s="76">
        <f t="shared" ref="E260:E261" si="77">(3.65*7.33+3.35*2.45+2.56*1.68+1.58*1.06+1.23*3.77+1.05*3.35+3.4*4.28+1.88*1.55+3.65*1.08+2.45*1.55+1.53*2.5+0.9*1.05+2.83*1.68+3.83*3.35+3.73*4.58+2.45*1.53)*10.764</f>
        <v>1264.6031580000001</v>
      </c>
      <c r="F260" s="104">
        <f t="shared" ref="F260:F261" si="78">(3.65*1.53+1.53*1.87)*10.764</f>
        <v>90.908438400000009</v>
      </c>
      <c r="G260" s="105">
        <f t="shared" ref="G260:G261" si="79">(3.65*1.53+1.53*1.85)*10.764</f>
        <v>90.579059999999998</v>
      </c>
      <c r="H260" s="21">
        <v>0</v>
      </c>
      <c r="I260" s="21">
        <f>E260+F260+(IF(H260&lt;101,H260,IF(H260&lt;201,H260/2,IF(H260&lt;=301,H260/3,H260/4))))</f>
        <v>1355.5115964000001</v>
      </c>
      <c r="J260" s="1"/>
      <c r="K260" s="1"/>
      <c r="L260" s="1"/>
      <c r="M260" s="1"/>
      <c r="N260" s="1"/>
      <c r="O260" s="1"/>
      <c r="P260" s="1"/>
      <c r="Q260" s="1"/>
      <c r="R260" s="1"/>
      <c r="S260" s="1"/>
      <c r="T260" s="1"/>
      <c r="U260" s="43" t="str">
        <f ca="1">V260&amp;""&amp;" to "&amp;""&amp;W260</f>
        <v>2201 to 4301</v>
      </c>
      <c r="V260" s="43">
        <f ca="1">(SUMPRODUCT(MID(0&amp;(LEFT(A259,SUM(LEN(A259)-LEN(SUBSTITUTE(A259,{"0","1","2","3"},""))))), LARGE(INDEX(ISNUMBER(--MID((LEFT(A259,SUM(LEN(A259)-LEN(SUBSTITUTE(A259,{"0","1","2","3"},""))))), ROW(INDIRECT("1:"&amp;LEN((LEFT(A259,SUM(LEN(A259)-LEN(SUBSTITUTE(A259,{"0","1","2","3"},"")))))))), 1)) * ROW(INDIRECT("1:"&amp;LEN((LEFT(A259,SUM(LEN(A259)-LEN(SUBSTITUTE(A259,{"0","1","2","3"},"")))))))), 0), ROW(INDIRECT("1:"&amp;LEN((LEFT(A259,SUM(LEN(A259)-LEN(SUBSTITUTE(A259,{"0","1","2","3"},"")))))))))+1, 1) * 10^ROW(INDIRECT("1:"&amp;LEN((LEFT(A259,SUM(LEN(A259)-LEN(SUBSTITUTE(A259,{"0","1","2","3"},""))))))))/10))*100+1</f>
        <v>2201</v>
      </c>
      <c r="W260" s="43">
        <f ca="1">(SUMPRODUCT(MID(0&amp;(--TRIM(RIGHT(SUBSTITUTE(LEFT(A259,_xlfn.AGGREGATE(16,6,FIND({0,1,2,3,4,5,6,7,8,9},A259,ROW(INDIRECT("1:"&amp;LEN(A259)))),1))," ",REPT(" ",LEN(A259))),LEN(A259)))), LARGE(INDEX(ISNUMBER(--MID((--TRIM(RIGHT(SUBSTITUTE(LEFT(A259,_xlfn.AGGREGATE(16,6,FIND({0,1,2,3,4,5,6,7,8,9},A259,ROW(INDIRECT("1:"&amp;LEN(A259)))),1))," ",REPT(" ",LEN(A259))),LEN(A259)))), ROW(INDIRECT("1:"&amp;LEN((--TRIM(RIGHT(SUBSTITUTE(LEFT(A259,_xlfn.AGGREGATE(16,6,FIND({0,1,2,3,4,5,6,7,8,9},A259,ROW(INDIRECT("1:"&amp;LEN(A259)))),1))," ",REPT(" ",LEN(A259))),LEN(A259))))))), 1)) * ROW(INDIRECT("1:"&amp;LEN((--TRIM(RIGHT(SUBSTITUTE(LEFT(A259,_xlfn.AGGREGATE(16,6,FIND({0,1,2,3,4,5,6,7,8,9},A259,ROW(INDIRECT("1:"&amp;LEN(A259)))),1))," ",REPT(" ",LEN(A259))),LEN(A259))))))), 0), ROW(INDIRECT("1:"&amp;LEN((--TRIM(RIGHT(SUBSTITUTE(LEFT(A259,_xlfn.AGGREGATE(16,6,FIND({0,1,2,3,4,5,6,7,8,9},A259,ROW(INDIRECT("1:"&amp;LEN(A259)))),1))," ",REPT(" ",LEN(A259))),LEN(A259))))))))+1, 1) * 10^ROW(INDIRECT("1:"&amp;LEN((--TRIM(RIGHT(SUBSTITUTE(LEFT(A259,_xlfn.AGGREGATE(16,6,FIND({0,1,2,3,4,5,6,7,8,9},A259,ROW(INDIRECT("1:"&amp;LEN(A259)))),1))," ",REPT(" ",LEN(A259))),LEN(A259)))))))/10))*100+1</f>
        <v>4301</v>
      </c>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3">
      <c r="A261" s="88">
        <f>A260+1</f>
        <v>2</v>
      </c>
      <c r="B261" s="88"/>
      <c r="C261" s="89" t="s">
        <v>229</v>
      </c>
      <c r="D261" s="90" t="s">
        <v>229</v>
      </c>
      <c r="E261" s="76">
        <f t="shared" si="77"/>
        <v>1264.6031580000001</v>
      </c>
      <c r="F261" s="104">
        <f t="shared" si="78"/>
        <v>90.908438400000009</v>
      </c>
      <c r="G261" s="105">
        <f t="shared" si="79"/>
        <v>90.579059999999998</v>
      </c>
      <c r="H261" s="21">
        <v>0</v>
      </c>
      <c r="I261" s="21">
        <f t="shared" ref="I261:I262" si="80">E261+F261+(IF(H261&lt;101,H261,IF(H261&lt;201,H261/2,IF(H261&lt;=301,H261/3,H261/4))))</f>
        <v>1355.5115964000001</v>
      </c>
      <c r="J261" s="1"/>
      <c r="K261" s="1"/>
      <c r="L261" s="1"/>
      <c r="M261" s="1"/>
      <c r="N261" s="1"/>
      <c r="O261" s="1"/>
      <c r="P261" s="1"/>
      <c r="Q261" s="1"/>
      <c r="R261" s="1"/>
      <c r="S261" s="1"/>
      <c r="T261" s="1"/>
      <c r="U261" s="43" t="str">
        <f t="shared" ref="U261:U265" ca="1" si="81">V261&amp;""&amp;" to "&amp;""&amp;W261</f>
        <v>2202 to 4302</v>
      </c>
      <c r="V261" s="43">
        <f ca="1">V260+1</f>
        <v>2202</v>
      </c>
      <c r="W261" s="43">
        <f ca="1">W260+1</f>
        <v>4302</v>
      </c>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3">
      <c r="A262" s="88">
        <f t="shared" ref="A262:A265" si="82">A261+1</f>
        <v>3</v>
      </c>
      <c r="B262" s="88"/>
      <c r="C262" s="89" t="s">
        <v>228</v>
      </c>
      <c r="D262" s="90" t="s">
        <v>228</v>
      </c>
      <c r="E262" s="76">
        <f>(7.65*5.48+5.23*1.53+1.85*1.53+2.75*3.65+0.98*1.83+1*1.93+2*1.53+4.1*3.65+1.53*1.83+1.53*2.45+3.35*4.28+1.53*2.45+3.65*4.27+1.53*2.45+1.63*1.72+3.65*5.58+1.63*0.9+1.53*3.05+1.83*2.75)*10.764</f>
        <v>1752.8721912000001</v>
      </c>
      <c r="F262" s="104">
        <f>(2.23*1.45+7.6*1.68)*10.764</f>
        <v>172.24014599999998</v>
      </c>
      <c r="G262" s="105">
        <f>(2.23*1.45+7.43*1.68)*10.764</f>
        <v>169.16594759999995</v>
      </c>
      <c r="H262" s="21">
        <v>0</v>
      </c>
      <c r="I262" s="21">
        <f t="shared" si="80"/>
        <v>1925.1123372000002</v>
      </c>
      <c r="J262" s="1"/>
      <c r="K262" s="1"/>
      <c r="L262" s="1"/>
      <c r="M262" s="1"/>
      <c r="N262" s="1"/>
      <c r="O262" s="1"/>
      <c r="P262" s="1"/>
      <c r="Q262" s="1"/>
      <c r="R262" s="1"/>
      <c r="S262" s="1"/>
      <c r="T262" s="1"/>
      <c r="U262" s="43" t="str">
        <f t="shared" ca="1" si="81"/>
        <v>2203 to 4303</v>
      </c>
      <c r="V262" s="43">
        <f t="shared" ref="V262:W262" ca="1" si="83">V261+1</f>
        <v>2203</v>
      </c>
      <c r="W262" s="43">
        <f t="shared" ca="1" si="83"/>
        <v>4303</v>
      </c>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3">
      <c r="A263" s="88">
        <f t="shared" si="82"/>
        <v>4</v>
      </c>
      <c r="B263" s="88"/>
      <c r="C263" s="95" t="s">
        <v>233</v>
      </c>
      <c r="D263" s="96"/>
      <c r="E263" s="96"/>
      <c r="F263" s="96"/>
      <c r="G263" s="96"/>
      <c r="H263" s="96"/>
      <c r="I263" s="97"/>
      <c r="J263" s="1"/>
      <c r="K263" s="1"/>
      <c r="L263" s="1"/>
      <c r="M263" s="1"/>
      <c r="N263" s="1"/>
      <c r="O263" s="1"/>
      <c r="P263" s="1"/>
      <c r="Q263" s="1"/>
      <c r="R263" s="1"/>
      <c r="S263" s="1"/>
      <c r="T263" s="1"/>
      <c r="U263" s="43" t="str">
        <f t="shared" ca="1" si="81"/>
        <v>2204 to 4304</v>
      </c>
      <c r="V263" s="43">
        <f t="shared" ref="V263:W263" ca="1" si="84">V262+1</f>
        <v>2204</v>
      </c>
      <c r="W263" s="43">
        <f t="shared" ca="1" si="84"/>
        <v>4304</v>
      </c>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3">
      <c r="A264" s="88">
        <f t="shared" si="82"/>
        <v>5</v>
      </c>
      <c r="B264" s="88"/>
      <c r="C264" s="98"/>
      <c r="D264" s="99"/>
      <c r="E264" s="99"/>
      <c r="F264" s="99"/>
      <c r="G264" s="99"/>
      <c r="H264" s="99"/>
      <c r="I264" s="100"/>
      <c r="J264" s="1"/>
      <c r="K264" s="1"/>
      <c r="L264" s="1"/>
      <c r="M264" s="1"/>
      <c r="N264" s="1"/>
      <c r="O264" s="1"/>
      <c r="P264" s="1"/>
      <c r="Q264" s="1"/>
      <c r="R264" s="1"/>
      <c r="S264" s="1"/>
      <c r="T264" s="1"/>
      <c r="U264" s="43" t="str">
        <f t="shared" ca="1" si="81"/>
        <v>2205 to 4305</v>
      </c>
      <c r="V264" s="43">
        <f t="shared" ref="V264:W264" ca="1" si="85">V263+1</f>
        <v>2205</v>
      </c>
      <c r="W264" s="43">
        <f t="shared" ca="1" si="85"/>
        <v>4305</v>
      </c>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3">
      <c r="A265" s="88">
        <f t="shared" si="82"/>
        <v>6</v>
      </c>
      <c r="B265" s="88"/>
      <c r="C265" s="89" t="s">
        <v>228</v>
      </c>
      <c r="D265" s="90" t="s">
        <v>228</v>
      </c>
      <c r="E265" s="76">
        <f>(7.65*5.48+3*1.53+1.85*1.53+2.75*3.65+0.98*1.83+1*1.93+2.08*1.98+4.1*3.65+1.53*1.83+1.53*2.45+3.35*4.33+1.53*2.45+3.65*4.27+1.53*2.45+1.63*1.72+3.65*5.58+1.63*0.9+1.53*3.05+1.83*2.75)*10.764</f>
        <v>1729.3420872000002</v>
      </c>
      <c r="F265" s="104">
        <f>(2.23*1.45+7.6*1.68)*10.764</f>
        <v>172.24014599999998</v>
      </c>
      <c r="G265" s="105">
        <f>(2.23*1.45+7.43*1.68)*10.764</f>
        <v>169.16594759999995</v>
      </c>
      <c r="H265" s="21">
        <v>0</v>
      </c>
      <c r="I265" s="21">
        <f t="shared" ref="I265" si="86">E265+F265+(IF(H265&lt;101,H265,IF(H265&lt;201,H265/2,IF(H265&lt;=301,H265/3,H265/4))))</f>
        <v>1901.5822332000002</v>
      </c>
      <c r="J265" s="1"/>
      <c r="K265" s="1"/>
      <c r="L265" s="1"/>
      <c r="M265" s="1"/>
      <c r="N265" s="1"/>
      <c r="O265" s="1"/>
      <c r="P265" s="1"/>
      <c r="Q265" s="1"/>
      <c r="R265" s="1"/>
      <c r="S265" s="1"/>
      <c r="T265" s="1"/>
      <c r="U265" s="43" t="str">
        <f t="shared" ca="1" si="81"/>
        <v>2206 to 4306</v>
      </c>
      <c r="V265" s="43">
        <f t="shared" ref="V265:W265" ca="1" si="87">V264+1</f>
        <v>2206</v>
      </c>
      <c r="W265" s="43">
        <f t="shared" ca="1" si="87"/>
        <v>4306</v>
      </c>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1" x14ac:dyDescent="0.3">
      <c r="A266" s="92" t="s">
        <v>332</v>
      </c>
      <c r="B266" s="93"/>
      <c r="C266" s="93"/>
      <c r="D266" s="93"/>
      <c r="E266" s="93"/>
      <c r="F266" s="93"/>
      <c r="G266" s="93"/>
      <c r="H266" s="93"/>
      <c r="I266" s="94"/>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3">
      <c r="A267" s="88">
        <v>1</v>
      </c>
      <c r="B267" s="88"/>
      <c r="C267" s="89" t="s">
        <v>229</v>
      </c>
      <c r="D267" s="90" t="s">
        <v>229</v>
      </c>
      <c r="E267" s="76">
        <f t="shared" ref="E267:E268" si="88">(3.65*7.33+3.35*2.45+2.56*1.68+1.58*1.06+1.23*3.77+1.05*3.35+3.4*4.28+1.88*1.55+3.65*1.08+2.45*1.55+1.53*2.5+0.9*1.05+2.83*1.68+3.83*3.35+3.73*4.58+2.45*1.53)*10.764</f>
        <v>1264.6031580000001</v>
      </c>
      <c r="F267" s="104">
        <f t="shared" ref="F267:F268" si="89">(3.65*1.53+1.53*1.87)*10.764</f>
        <v>90.908438400000009</v>
      </c>
      <c r="G267" s="105">
        <f t="shared" ref="G267:G268" si="90">(3.65*1.53+1.53*1.85)*10.764</f>
        <v>90.579059999999998</v>
      </c>
      <c r="H267" s="21">
        <v>0</v>
      </c>
      <c r="I267" s="21">
        <f>E267+F267+(IF(H267&lt;101,H267,IF(H267&lt;201,H267/2,IF(H267&lt;=301,H267/3,H267/4))))</f>
        <v>1355.5115964000001</v>
      </c>
      <c r="J267" s="1"/>
      <c r="K267" s="1"/>
      <c r="L267" s="1"/>
      <c r="M267" s="1"/>
      <c r="N267" s="1"/>
      <c r="O267" s="1"/>
      <c r="P267" s="1"/>
      <c r="Q267" s="1"/>
      <c r="R267" s="1"/>
      <c r="S267" s="1"/>
      <c r="T267" s="1"/>
      <c r="U267" s="43" t="str">
        <f ca="1">V267&amp;""&amp;" to "&amp;""&amp;W267</f>
        <v>2301 to 4401</v>
      </c>
      <c r="V267" s="43">
        <f ca="1">(SUMPRODUCT(MID(0&amp;(LEFT(A266,SUM(LEN(A266)-LEN(SUBSTITUTE(A266,{"0","1","2","3"},""))))), LARGE(INDEX(ISNUMBER(--MID((LEFT(A266,SUM(LEN(A266)-LEN(SUBSTITUTE(A266,{"0","1","2","3"},""))))), ROW(INDIRECT("1:"&amp;LEN((LEFT(A266,SUM(LEN(A266)-LEN(SUBSTITUTE(A266,{"0","1","2","3"},"")))))))), 1)) * ROW(INDIRECT("1:"&amp;LEN((LEFT(A266,SUM(LEN(A266)-LEN(SUBSTITUTE(A266,{"0","1","2","3"},"")))))))), 0), ROW(INDIRECT("1:"&amp;LEN((LEFT(A266,SUM(LEN(A266)-LEN(SUBSTITUTE(A266,{"0","1","2","3"},"")))))))))+1, 1) * 10^ROW(INDIRECT("1:"&amp;LEN((LEFT(A266,SUM(LEN(A266)-LEN(SUBSTITUTE(A266,{"0","1","2","3"},""))))))))/10))*100+1</f>
        <v>2301</v>
      </c>
      <c r="W267" s="43">
        <f ca="1">(SUMPRODUCT(MID(0&amp;(--TRIM(RIGHT(SUBSTITUTE(LEFT(A266,_xlfn.AGGREGATE(16,6,FIND({0,1,2,3,4,5,6,7,8,9},A266,ROW(INDIRECT("1:"&amp;LEN(A266)))),1))," ",REPT(" ",LEN(A266))),LEN(A266)))), LARGE(INDEX(ISNUMBER(--MID((--TRIM(RIGHT(SUBSTITUTE(LEFT(A266,_xlfn.AGGREGATE(16,6,FIND({0,1,2,3,4,5,6,7,8,9},A266,ROW(INDIRECT("1:"&amp;LEN(A266)))),1))," ",REPT(" ",LEN(A266))),LEN(A266)))), ROW(INDIRECT("1:"&amp;LEN((--TRIM(RIGHT(SUBSTITUTE(LEFT(A266,_xlfn.AGGREGATE(16,6,FIND({0,1,2,3,4,5,6,7,8,9},A266,ROW(INDIRECT("1:"&amp;LEN(A266)))),1))," ",REPT(" ",LEN(A266))),LEN(A266))))))), 1)) * ROW(INDIRECT("1:"&amp;LEN((--TRIM(RIGHT(SUBSTITUTE(LEFT(A266,_xlfn.AGGREGATE(16,6,FIND({0,1,2,3,4,5,6,7,8,9},A266,ROW(INDIRECT("1:"&amp;LEN(A266)))),1))," ",REPT(" ",LEN(A266))),LEN(A266))))))), 0), ROW(INDIRECT("1:"&amp;LEN((--TRIM(RIGHT(SUBSTITUTE(LEFT(A266,_xlfn.AGGREGATE(16,6,FIND({0,1,2,3,4,5,6,7,8,9},A266,ROW(INDIRECT("1:"&amp;LEN(A266)))),1))," ",REPT(" ",LEN(A266))),LEN(A266))))))))+1, 1) * 10^ROW(INDIRECT("1:"&amp;LEN((--TRIM(RIGHT(SUBSTITUTE(LEFT(A266,_xlfn.AGGREGATE(16,6,FIND({0,1,2,3,4,5,6,7,8,9},A266,ROW(INDIRECT("1:"&amp;LEN(A266)))),1))," ",REPT(" ",LEN(A266))),LEN(A266)))))))/10))*100+1</f>
        <v>4401</v>
      </c>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3">
      <c r="A268" s="88">
        <f>A267+1</f>
        <v>2</v>
      </c>
      <c r="B268" s="88"/>
      <c r="C268" s="89" t="s">
        <v>229</v>
      </c>
      <c r="D268" s="90" t="s">
        <v>229</v>
      </c>
      <c r="E268" s="76">
        <f t="shared" si="88"/>
        <v>1264.6031580000001</v>
      </c>
      <c r="F268" s="104">
        <f t="shared" si="89"/>
        <v>90.908438400000009</v>
      </c>
      <c r="G268" s="105">
        <f t="shared" si="90"/>
        <v>90.579059999999998</v>
      </c>
      <c r="H268" s="21">
        <v>0</v>
      </c>
      <c r="I268" s="21">
        <f t="shared" ref="I268" si="91">E268+F268+(IF(H268&lt;101,H268,IF(H268&lt;201,H268/2,IF(H268&lt;=301,H268/3,H268/4))))</f>
        <v>1355.5115964000001</v>
      </c>
      <c r="J268" s="1"/>
      <c r="K268" s="1"/>
      <c r="L268" s="1"/>
      <c r="M268" s="1"/>
      <c r="N268" s="1"/>
      <c r="O268" s="1"/>
      <c r="P268" s="1"/>
      <c r="Q268" s="1"/>
      <c r="R268" s="1"/>
      <c r="S268" s="1"/>
      <c r="T268" s="1"/>
      <c r="U268" s="43" t="str">
        <f t="shared" ref="U268:U272" ca="1" si="92">V268&amp;""&amp;" to "&amp;""&amp;W268</f>
        <v>2302 to 4402</v>
      </c>
      <c r="V268" s="43">
        <f ca="1">V267+1</f>
        <v>2302</v>
      </c>
      <c r="W268" s="43">
        <f ca="1">W267+1</f>
        <v>4402</v>
      </c>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3">
      <c r="A269" s="88">
        <f t="shared" ref="A269:A272" si="93">A268+1</f>
        <v>3</v>
      </c>
      <c r="B269" s="88"/>
      <c r="C269" s="89" t="s">
        <v>228</v>
      </c>
      <c r="D269" s="90" t="s">
        <v>228</v>
      </c>
      <c r="E269" s="76">
        <f>(7.65*5.48+5.23*1.53+1.85*1.53+2.75*3.65+0.98*1.83+1*1.93+2*1.53+4.1*3.65+1.53*1.83+1.53*2.45+3.35*4.28+1.53*2.45+3.65*4.27+1.53*2.45+1.63*1.72+3.65*5.58+1.63*0.9+1.53*3.05+1.83*2.75)*10.764</f>
        <v>1752.8721912000001</v>
      </c>
      <c r="F269" s="104">
        <f>(2.23*1.45+7.6*1.68)*10.764</f>
        <v>172.24014599999998</v>
      </c>
      <c r="G269" s="105">
        <f>(2.23*1.45+7.43*1.68)*10.764</f>
        <v>169.16594759999995</v>
      </c>
      <c r="H269" s="21">
        <v>0</v>
      </c>
      <c r="I269" s="21">
        <f>E269+F269+(IF(H269&lt;101,H269,IF(H269&lt;201,H269/2,IF(H269&lt;=301,H269/3,H269/4))))</f>
        <v>1925.1123372000002</v>
      </c>
      <c r="J269" s="1"/>
      <c r="K269" s="1"/>
      <c r="L269" s="1"/>
      <c r="M269" s="1"/>
      <c r="N269" s="1"/>
      <c r="O269" s="1"/>
      <c r="P269" s="1"/>
      <c r="Q269" s="1"/>
      <c r="R269" s="1"/>
      <c r="S269" s="1"/>
      <c r="T269" s="1"/>
      <c r="U269" s="43" t="str">
        <f t="shared" ca="1" si="92"/>
        <v>2303 to 4403</v>
      </c>
      <c r="V269" s="43">
        <f t="shared" ref="V269:W269" ca="1" si="94">V268+1</f>
        <v>2303</v>
      </c>
      <c r="W269" s="43">
        <f t="shared" ca="1" si="94"/>
        <v>4403</v>
      </c>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3">
      <c r="A270" s="88">
        <f t="shared" si="93"/>
        <v>4</v>
      </c>
      <c r="B270" s="88"/>
      <c r="C270" s="89" t="s">
        <v>229</v>
      </c>
      <c r="D270" s="90" t="s">
        <v>229</v>
      </c>
      <c r="E270" s="76">
        <f t="shared" ref="E270:E271" si="95">(3.65*7.33+3.35*2.45+2.56*1.68+1.58*1.06+1.23*3.77+1.05*3.35+3.4*4.28+1.88*1.55+3.65*1.08+2.45*1.55+1.53*2.5+0.9*1.05+2.83*1.68+3.83*3.35+3.73*4.58+2.45*1.53)*10.764</f>
        <v>1264.6031580000001</v>
      </c>
      <c r="F270" s="104">
        <f t="shared" ref="F270:F271" si="96">(3.65*1.53+1.53*1.87)*10.764</f>
        <v>90.908438400000009</v>
      </c>
      <c r="G270" s="105">
        <f t="shared" ref="G270:G271" si="97">(3.65*1.53+1.53*1.85)*10.764</f>
        <v>90.579059999999998</v>
      </c>
      <c r="H270" s="21">
        <v>0</v>
      </c>
      <c r="I270" s="21">
        <f t="shared" ref="I270:I272" si="98">E270+F270+(IF(H270&lt;101,H270,IF(H270&lt;201,H270/2,IF(H270&lt;=301,H270/3,H270/4))))</f>
        <v>1355.5115964000001</v>
      </c>
      <c r="J270" s="1"/>
      <c r="K270" s="1"/>
      <c r="L270" s="1"/>
      <c r="M270" s="1"/>
      <c r="N270" s="1"/>
      <c r="O270" s="1"/>
      <c r="P270" s="1"/>
      <c r="Q270" s="1"/>
      <c r="R270" s="1"/>
      <c r="S270" s="1"/>
      <c r="T270" s="1"/>
      <c r="U270" s="43" t="str">
        <f t="shared" ca="1" si="92"/>
        <v>2304 to 4404</v>
      </c>
      <c r="V270" s="43">
        <f t="shared" ref="V270:W270" ca="1" si="99">V269+1</f>
        <v>2304</v>
      </c>
      <c r="W270" s="43">
        <f t="shared" ca="1" si="99"/>
        <v>4404</v>
      </c>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3">
      <c r="A271" s="88">
        <f t="shared" si="93"/>
        <v>5</v>
      </c>
      <c r="B271" s="88"/>
      <c r="C271" s="89" t="s">
        <v>229</v>
      </c>
      <c r="D271" s="90" t="s">
        <v>229</v>
      </c>
      <c r="E271" s="76">
        <f t="shared" si="95"/>
        <v>1264.6031580000001</v>
      </c>
      <c r="F271" s="104">
        <f t="shared" si="96"/>
        <v>90.908438400000009</v>
      </c>
      <c r="G271" s="105">
        <f t="shared" si="97"/>
        <v>90.579059999999998</v>
      </c>
      <c r="H271" s="21">
        <v>0</v>
      </c>
      <c r="I271" s="21">
        <f t="shared" si="98"/>
        <v>1355.5115964000001</v>
      </c>
      <c r="J271" s="1"/>
      <c r="K271" s="1"/>
      <c r="L271" s="1"/>
      <c r="M271" s="1"/>
      <c r="N271" s="1"/>
      <c r="O271" s="1"/>
      <c r="P271" s="1"/>
      <c r="Q271" s="1"/>
      <c r="R271" s="1"/>
      <c r="S271" s="1"/>
      <c r="T271" s="1"/>
      <c r="U271" s="43" t="str">
        <f t="shared" ca="1" si="92"/>
        <v>2305 to 4405</v>
      </c>
      <c r="V271" s="43">
        <f t="shared" ref="V271:W271" ca="1" si="100">V270+1</f>
        <v>2305</v>
      </c>
      <c r="W271" s="43">
        <f t="shared" ca="1" si="100"/>
        <v>4405</v>
      </c>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3">
      <c r="A272" s="88">
        <f t="shared" si="93"/>
        <v>6</v>
      </c>
      <c r="B272" s="88"/>
      <c r="C272" s="89" t="s">
        <v>228</v>
      </c>
      <c r="D272" s="90" t="s">
        <v>228</v>
      </c>
      <c r="E272" s="76">
        <f>(7.65*5.48+3*1.53+1.85*1.53+2.75*3.65+0.98*1.83+1*1.93+2.08*1.98+4.1*3.65+1.53*1.83+1.53*2.45+3.35*4.33+1.53*2.45+3.65*4.27+1.53*2.45+1.63*1.72+3.65*5.58+1.63*0.9+1.53*3.05+1.83*2.75)*10.764</f>
        <v>1729.3420872000002</v>
      </c>
      <c r="F272" s="104">
        <f>(2.23*1.45+7.6*1.68)*10.764</f>
        <v>172.24014599999998</v>
      </c>
      <c r="G272" s="105">
        <f>(2.23*1.45+7.43*1.68)*10.764</f>
        <v>169.16594759999995</v>
      </c>
      <c r="H272" s="21">
        <v>0</v>
      </c>
      <c r="I272" s="21">
        <f t="shared" si="98"/>
        <v>1901.5822332000002</v>
      </c>
      <c r="J272" s="1"/>
      <c r="K272" s="1"/>
      <c r="L272" s="1"/>
      <c r="M272" s="1"/>
      <c r="N272" s="1"/>
      <c r="O272" s="1"/>
      <c r="P272" s="1"/>
      <c r="Q272" s="1"/>
      <c r="R272" s="1"/>
      <c r="S272" s="1"/>
      <c r="T272" s="1"/>
      <c r="U272" s="43" t="str">
        <f t="shared" ca="1" si="92"/>
        <v>2306 to 4406</v>
      </c>
      <c r="V272" s="43">
        <f t="shared" ref="V272:W272" ca="1" si="101">V271+1</f>
        <v>2306</v>
      </c>
      <c r="W272" s="43">
        <f t="shared" ca="1" si="101"/>
        <v>4406</v>
      </c>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1" hidden="1" x14ac:dyDescent="0.3">
      <c r="A273" s="124" t="s">
        <v>296</v>
      </c>
      <c r="B273" s="125"/>
      <c r="C273" s="125"/>
      <c r="D273" s="125"/>
      <c r="E273" s="125"/>
      <c r="F273" s="125"/>
      <c r="G273" s="125"/>
      <c r="H273" s="125"/>
      <c r="I273" s="126"/>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hidden="1" customHeight="1" x14ac:dyDescent="0.3">
      <c r="A274" s="88">
        <v>1</v>
      </c>
      <c r="B274" s="88"/>
      <c r="C274" s="89" t="s">
        <v>229</v>
      </c>
      <c r="D274" s="90" t="s">
        <v>229</v>
      </c>
      <c r="E274" s="76">
        <f>(3.65*7.4+3.35*2.45+3.43*4.27+3.73*4.58+3.9*3.43+2.53*1.53+1.53*2.5+2.45*1.53+1.88*1.53+1.58*1.07+2.58*1.67+1.23*3.7+1.08*3.43+3.658*1.05+0.9*1.05+1.68*1.08+1.68*0.6+1.1*1.78)*10.764</f>
        <v>1275.1647948000002</v>
      </c>
      <c r="F274" s="104">
        <f>(3.65*1.53+1.53*1.85)*10.764</f>
        <v>90.579059999999998</v>
      </c>
      <c r="G274" s="105">
        <f>(3.65*1.53+1.53*1.85)*10.764</f>
        <v>90.579059999999998</v>
      </c>
      <c r="H274" s="21">
        <v>0</v>
      </c>
      <c r="I274" s="21">
        <f>E274+F274+(IF(H274&lt;101,H274,IF(H274&lt;201,H274/2,IF(H274&lt;=301,H274/3,H274/4))))</f>
        <v>1365.7438548000002</v>
      </c>
      <c r="J274" s="1"/>
      <c r="K274" s="1"/>
      <c r="L274" s="1"/>
      <c r="M274" s="1"/>
      <c r="N274" s="1"/>
      <c r="O274" s="1"/>
      <c r="P274" s="1"/>
      <c r="Q274" s="1"/>
      <c r="R274" s="1"/>
      <c r="S274" s="1"/>
      <c r="T274" s="1"/>
      <c r="U274" s="43" t="str">
        <f ca="1">V274&amp;""&amp;" to "&amp;""&amp;W274</f>
        <v>4801 to 5201</v>
      </c>
      <c r="V274" s="43">
        <f ca="1">(SUMPRODUCT(MID(0&amp;(LEFT(A273,SUM(LEN(A273)-LEN(SUBSTITUTE(A273,{"0","1","2","3"},""))))), LARGE(INDEX(ISNUMBER(--MID((LEFT(A273,SUM(LEN(A273)-LEN(SUBSTITUTE(A273,{"0","1","2","3"},""))))), ROW(INDIRECT("1:"&amp;LEN((LEFT(A273,SUM(LEN(A273)-LEN(SUBSTITUTE(A273,{"0","1","2","3"},"")))))))), 1)) * ROW(INDIRECT("1:"&amp;LEN((LEFT(A273,SUM(LEN(A273)-LEN(SUBSTITUTE(A273,{"0","1","2","3"},"")))))))), 0), ROW(INDIRECT("1:"&amp;LEN((LEFT(A273,SUM(LEN(A273)-LEN(SUBSTITUTE(A273,{"0","1","2","3"},"")))))))))+1, 1) * 10^ROW(INDIRECT("1:"&amp;LEN((LEFT(A273,SUM(LEN(A273)-LEN(SUBSTITUTE(A273,{"0","1","2","3"},""))))))))/10))*100+1</f>
        <v>4801</v>
      </c>
      <c r="W274" s="43">
        <f ca="1">(SUMPRODUCT(MID(0&amp;(--TRIM(RIGHT(SUBSTITUTE(LEFT(A273,_xlfn.AGGREGATE(16,6,FIND({0,1,2,3,4,5,6,7,8,9},A273,ROW(INDIRECT("1:"&amp;LEN(A273)))),1))," ",REPT(" ",LEN(A273))),LEN(A273)))), LARGE(INDEX(ISNUMBER(--MID((--TRIM(RIGHT(SUBSTITUTE(LEFT(A273,_xlfn.AGGREGATE(16,6,FIND({0,1,2,3,4,5,6,7,8,9},A273,ROW(INDIRECT("1:"&amp;LEN(A273)))),1))," ",REPT(" ",LEN(A273))),LEN(A273)))), ROW(INDIRECT("1:"&amp;LEN((--TRIM(RIGHT(SUBSTITUTE(LEFT(A273,_xlfn.AGGREGATE(16,6,FIND({0,1,2,3,4,5,6,7,8,9},A273,ROW(INDIRECT("1:"&amp;LEN(A273)))),1))," ",REPT(" ",LEN(A273))),LEN(A273))))))), 1)) * ROW(INDIRECT("1:"&amp;LEN((--TRIM(RIGHT(SUBSTITUTE(LEFT(A273,_xlfn.AGGREGATE(16,6,FIND({0,1,2,3,4,5,6,7,8,9},A273,ROW(INDIRECT("1:"&amp;LEN(A273)))),1))," ",REPT(" ",LEN(A273))),LEN(A273))))))), 0), ROW(INDIRECT("1:"&amp;LEN((--TRIM(RIGHT(SUBSTITUTE(LEFT(A273,_xlfn.AGGREGATE(16,6,FIND({0,1,2,3,4,5,6,7,8,9},A273,ROW(INDIRECT("1:"&amp;LEN(A273)))),1))," ",REPT(" ",LEN(A273))),LEN(A273))))))))+1, 1) * 10^ROW(INDIRECT("1:"&amp;LEN((--TRIM(RIGHT(SUBSTITUTE(LEFT(A273,_xlfn.AGGREGATE(16,6,FIND({0,1,2,3,4,5,6,7,8,9},A273,ROW(INDIRECT("1:"&amp;LEN(A273)))),1))," ",REPT(" ",LEN(A273))),LEN(A273)))))))/10))*100+1</f>
        <v>5201</v>
      </c>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hidden="1" customHeight="1" x14ac:dyDescent="0.3">
      <c r="A275" s="88">
        <f>A274+1</f>
        <v>2</v>
      </c>
      <c r="B275" s="88"/>
      <c r="C275" s="89" t="s">
        <v>229</v>
      </c>
      <c r="D275" s="90" t="s">
        <v>229</v>
      </c>
      <c r="E275" s="76">
        <f>(3.65*7.4+3.35*2.45+3.43*4.27+3.73*4.58+3.9*3.43+2.53*1.53+1.53*2.5+2.45*1.53+1.88*1.53+1.58*1.07+2.58*1.67+1.23*3.7+1.08*3.43+3.658*1.05+0.9*1.05+1.68*1.08+1.68*0.6+1.1*1.78)*10.764</f>
        <v>1275.1647948000002</v>
      </c>
      <c r="F275" s="104">
        <f>(3.65*1.53+1.53*1.85)*10.764</f>
        <v>90.579059999999998</v>
      </c>
      <c r="G275" s="105">
        <f>(3.65*1.53+1.53*1.85)*10.764</f>
        <v>90.579059999999998</v>
      </c>
      <c r="H275" s="21">
        <v>0</v>
      </c>
      <c r="I275" s="21">
        <f t="shared" ref="I275" si="102">E275+F275+(IF(H275&lt;101,H275,IF(H275&lt;201,H275/2,IF(H275&lt;=301,H275/3,H275/4))))</f>
        <v>1365.7438548000002</v>
      </c>
      <c r="J275" s="1"/>
      <c r="K275" s="1"/>
      <c r="L275" s="1"/>
      <c r="M275" s="1"/>
      <c r="N275" s="1"/>
      <c r="O275" s="1"/>
      <c r="P275" s="1"/>
      <c r="Q275" s="1"/>
      <c r="R275" s="1"/>
      <c r="S275" s="1"/>
      <c r="T275" s="1"/>
      <c r="U275" s="43" t="str">
        <f t="shared" ref="U275:U279" ca="1" si="103">V275&amp;""&amp;" to "&amp;""&amp;W275</f>
        <v>4802 to 5202</v>
      </c>
      <c r="V275" s="43">
        <f ca="1">V274+1</f>
        <v>4802</v>
      </c>
      <c r="W275" s="43">
        <f ca="1">W274+1</f>
        <v>5202</v>
      </c>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hidden="1" customHeight="1" x14ac:dyDescent="0.3">
      <c r="A276" s="88">
        <f t="shared" ref="A276:A279" si="104">A275+1</f>
        <v>3</v>
      </c>
      <c r="B276" s="88"/>
      <c r="C276" s="89" t="s">
        <v>228</v>
      </c>
      <c r="D276" s="90" t="s">
        <v>228</v>
      </c>
      <c r="E276" s="76">
        <f>(7.73*5.48+2.75*3.65+3.43*4.28+4.08*3.65+3.65*4.28+3.65*5.58+1.06*1.83+1.53*2.45+1.58*1.83+1.58*2.45+1.83*2.75+1.53*2.45+1.53*3.05+2.05*1.53+1*1.93+2.58*1.2+5.4*1.53+1.88*1.53+1.63*1.72+1.63*0.9)*10.764</f>
        <v>1802.2057560000005</v>
      </c>
      <c r="F276" s="104">
        <f>(2.23*1.45+7.48*1.68)*10.764</f>
        <v>170.07012359999999</v>
      </c>
      <c r="G276" s="105">
        <f>(2.23*1.45+7.43*1.68)*10.764</f>
        <v>169.16594759999995</v>
      </c>
      <c r="H276" s="21">
        <v>0</v>
      </c>
      <c r="I276" s="21">
        <f>E276+F276+(IF(H276&lt;101,H276,IF(H276&lt;201,H276/2,IF(H276&lt;=301,H276/3,H276/4))))</f>
        <v>1972.2758796000005</v>
      </c>
      <c r="J276" s="1"/>
      <c r="K276" s="1"/>
      <c r="L276" s="1"/>
      <c r="M276" s="1"/>
      <c r="N276" s="1"/>
      <c r="O276" s="1"/>
      <c r="P276" s="1"/>
      <c r="Q276" s="1"/>
      <c r="R276" s="1"/>
      <c r="S276" s="1"/>
      <c r="T276" s="1"/>
      <c r="U276" s="43" t="str">
        <f t="shared" ca="1" si="103"/>
        <v>4803 to 5203</v>
      </c>
      <c r="V276" s="43">
        <f t="shared" ref="V276:W276" ca="1" si="105">V275+1</f>
        <v>4803</v>
      </c>
      <c r="W276" s="43">
        <f t="shared" ca="1" si="105"/>
        <v>5203</v>
      </c>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hidden="1" customHeight="1" x14ac:dyDescent="0.3">
      <c r="A277" s="88">
        <f t="shared" si="104"/>
        <v>4</v>
      </c>
      <c r="B277" s="88"/>
      <c r="C277" s="89" t="s">
        <v>229</v>
      </c>
      <c r="D277" s="90" t="s">
        <v>229</v>
      </c>
      <c r="E277" s="76">
        <f>(3.65*7.4+3.35*2.45+3.43*4.27+3.73*4.58+3.9*3.43+2.53*1.53+1.53*2.5+2.45*1.53+1.88*1.53+1.58*1.07+2.58*1.67+1.23*3.7+1.08*3.43+3.658*1.05+0.9*1.05+1.68*1.08+1.68*0.6+1.1*1.78)*10.764</f>
        <v>1275.1647948000002</v>
      </c>
      <c r="F277" s="104">
        <f>(3.65*1.53+1.53*1.85)*10.764</f>
        <v>90.579059999999998</v>
      </c>
      <c r="G277" s="105">
        <f>(3.65*1.53+1.53*1.85)*10.764</f>
        <v>90.579059999999998</v>
      </c>
      <c r="H277" s="21">
        <v>0</v>
      </c>
      <c r="I277" s="21">
        <f t="shared" ref="I277:I279" si="106">E277+F277+(IF(H277&lt;101,H277,IF(H277&lt;201,H277/2,IF(H277&lt;=301,H277/3,H277/4))))</f>
        <v>1365.7438548000002</v>
      </c>
      <c r="J277" s="1"/>
      <c r="K277" s="1"/>
      <c r="L277" s="1"/>
      <c r="M277" s="1"/>
      <c r="N277" s="1"/>
      <c r="O277" s="1"/>
      <c r="P277" s="1"/>
      <c r="Q277" s="1"/>
      <c r="R277" s="1"/>
      <c r="S277" s="1"/>
      <c r="T277" s="1"/>
      <c r="U277" s="43" t="str">
        <f t="shared" ca="1" si="103"/>
        <v>4804 to 5204</v>
      </c>
      <c r="V277" s="43">
        <f t="shared" ref="V277:W277" ca="1" si="107">V276+1</f>
        <v>4804</v>
      </c>
      <c r="W277" s="43">
        <f t="shared" ca="1" si="107"/>
        <v>5204</v>
      </c>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hidden="1" customHeight="1" x14ac:dyDescent="0.3">
      <c r="A278" s="88">
        <f t="shared" si="104"/>
        <v>5</v>
      </c>
      <c r="B278" s="88"/>
      <c r="C278" s="89" t="s">
        <v>229</v>
      </c>
      <c r="D278" s="90" t="s">
        <v>229</v>
      </c>
      <c r="E278" s="76">
        <f>(3.65*7.4+3.35*2.45+3.43*4.27+3.73*4.58+3.9*3.43+2.53*1.53+1.53*2.5+2.45*1.53+1.88*1.53+1.58*1.07+2.58*1.67+1.23*3.7+1.08*3.43+3.658*1.05+0.9*1.05+1.68*1.08+1.68*0.6+1.1*1.78)*10.764</f>
        <v>1275.1647948000002</v>
      </c>
      <c r="F278" s="104">
        <f>(3.65*1.53+1.53*1.85)*10.764</f>
        <v>90.579059999999998</v>
      </c>
      <c r="G278" s="105">
        <f>(3.65*1.53+1.53*1.85)*10.764</f>
        <v>90.579059999999998</v>
      </c>
      <c r="H278" s="21">
        <v>0</v>
      </c>
      <c r="I278" s="21">
        <f t="shared" si="106"/>
        <v>1365.7438548000002</v>
      </c>
      <c r="J278" s="1"/>
      <c r="K278" s="1"/>
      <c r="L278" s="1"/>
      <c r="M278" s="1"/>
      <c r="N278" s="1"/>
      <c r="O278" s="1"/>
      <c r="P278" s="1"/>
      <c r="Q278" s="1"/>
      <c r="R278" s="1"/>
      <c r="S278" s="1"/>
      <c r="T278" s="1"/>
      <c r="U278" s="43" t="str">
        <f t="shared" ca="1" si="103"/>
        <v>4805 to 5205</v>
      </c>
      <c r="V278" s="43">
        <f t="shared" ref="V278:W278" ca="1" si="108">V277+1</f>
        <v>4805</v>
      </c>
      <c r="W278" s="43">
        <f t="shared" ca="1" si="108"/>
        <v>5205</v>
      </c>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hidden="1" customHeight="1" x14ac:dyDescent="0.3">
      <c r="A279" s="88">
        <f t="shared" si="104"/>
        <v>6</v>
      </c>
      <c r="B279" s="88"/>
      <c r="C279" s="89" t="s">
        <v>228</v>
      </c>
      <c r="D279" s="90" t="s">
        <v>228</v>
      </c>
      <c r="E279" s="76">
        <f>(7.73*5.48+2.75*3.65+3.43*4.28+4.08*3.65+3.65*4.28+3.65*5.58+1.06*1.83+1.53*2.45+1.58*1.83+1.58*2.45+1.83*2.75+1.53*2.45+1.53*3.05+2.05*1.53+1*1.93+2.58*1.2+5.4*1.53+1.88*1.53+1.63*1.72+1.63*0.9)*10.764</f>
        <v>1802.2057560000005</v>
      </c>
      <c r="F279" s="104">
        <f>(2.23*1.45+7.48*1.68)*10.764</f>
        <v>170.07012359999999</v>
      </c>
      <c r="G279" s="105">
        <f>(2.23*1.45+7.43*1.68)*10.764</f>
        <v>169.16594759999995</v>
      </c>
      <c r="H279" s="21">
        <v>0</v>
      </c>
      <c r="I279" s="21">
        <f t="shared" si="106"/>
        <v>1972.2758796000005</v>
      </c>
      <c r="J279" s="1"/>
      <c r="K279" s="1"/>
      <c r="L279" s="1"/>
      <c r="M279" s="1"/>
      <c r="N279" s="1"/>
      <c r="O279" s="1"/>
      <c r="P279" s="1"/>
      <c r="Q279" s="1"/>
      <c r="R279" s="1"/>
      <c r="S279" s="1"/>
      <c r="T279" s="1"/>
      <c r="U279" s="43" t="str">
        <f t="shared" ca="1" si="103"/>
        <v>4806 to 5206</v>
      </c>
      <c r="V279" s="43">
        <f t="shared" ref="V279:W279" ca="1" si="109">V278+1</f>
        <v>4806</v>
      </c>
      <c r="W279" s="43">
        <f t="shared" ca="1" si="109"/>
        <v>5206</v>
      </c>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1" hidden="1" x14ac:dyDescent="0.3">
      <c r="A280" s="92" t="s">
        <v>238</v>
      </c>
      <c r="B280" s="93"/>
      <c r="C280" s="93"/>
      <c r="D280" s="93"/>
      <c r="E280" s="93"/>
      <c r="F280" s="93"/>
      <c r="G280" s="93"/>
      <c r="H280" s="93"/>
      <c r="I280" s="94"/>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hidden="1" customHeight="1" x14ac:dyDescent="0.3">
      <c r="A281" s="88">
        <v>1</v>
      </c>
      <c r="B281" s="88"/>
      <c r="C281" s="89" t="s">
        <v>229</v>
      </c>
      <c r="D281" s="90" t="s">
        <v>229</v>
      </c>
      <c r="E281" s="76">
        <f>(3.65*7.4+3.35*2.45+3.43*4.27+3.73*4.58+3.9*3.43+2.53*1.53+1.53*2.5+2.45*1.53+1.88*1.53+1.58*1.07+2.58*1.67+1.23*3.7+1.08*3.43+3.658*1.05+0.9*1.05+1.68*1.08+1.68*0.6+1.1*1.78)*10.764</f>
        <v>1275.1647948000002</v>
      </c>
      <c r="F281" s="104">
        <f>(3.65*1.53+1.53*1.85)*10.764</f>
        <v>90.579059999999998</v>
      </c>
      <c r="G281" s="105">
        <f>(3.65*1.53+1.53*1.85)*10.764</f>
        <v>90.579059999999998</v>
      </c>
      <c r="H281" s="21">
        <v>0</v>
      </c>
      <c r="I281" s="21">
        <f>E281+F281+(IF(H281&lt;101,H281,IF(H281&lt;201,H281/2,IF(H281&lt;=301,H281/3,H281/4))))</f>
        <v>1365.7438548000002</v>
      </c>
      <c r="J281" s="1"/>
      <c r="K281" s="1"/>
      <c r="L281" s="1"/>
      <c r="M281" s="1"/>
      <c r="N281" s="1"/>
      <c r="O281" s="1"/>
      <c r="P281" s="1"/>
      <c r="Q281" s="1"/>
      <c r="R281" s="1"/>
      <c r="S281" s="1"/>
      <c r="T281" s="1"/>
      <c r="U281" s="43" t="str">
        <f ca="1">V281&amp;""&amp;" to "&amp;""&amp;W281</f>
        <v>501 to 5001</v>
      </c>
      <c r="V281" s="43">
        <f ca="1">(SUMPRODUCT(MID(0&amp;(LEFT(A280,SUM(LEN(A280)-LEN(SUBSTITUTE(A280,{"0","1","2","3"},""))))), LARGE(INDEX(ISNUMBER(--MID((LEFT(A280,SUM(LEN(A280)-LEN(SUBSTITUTE(A280,{"0","1","2","3"},""))))), ROW(INDIRECT("1:"&amp;LEN((LEFT(A280,SUM(LEN(A280)-LEN(SUBSTITUTE(A280,{"0","1","2","3"},"")))))))), 1)) * ROW(INDIRECT("1:"&amp;LEN((LEFT(A280,SUM(LEN(A280)-LEN(SUBSTITUTE(A280,{"0","1","2","3"},"")))))))), 0), ROW(INDIRECT("1:"&amp;LEN((LEFT(A280,SUM(LEN(A280)-LEN(SUBSTITUTE(A280,{"0","1","2","3"},"")))))))))+1, 1) * 10^ROW(INDIRECT("1:"&amp;LEN((LEFT(A280,SUM(LEN(A280)-LEN(SUBSTITUTE(A280,{"0","1","2","3"},""))))))))/10))*100+1</f>
        <v>501</v>
      </c>
      <c r="W281" s="43">
        <f ca="1">(SUMPRODUCT(MID(0&amp;(--TRIM(RIGHT(SUBSTITUTE(LEFT(A280,_xlfn.AGGREGATE(16,6,FIND({0,1,2,3,4,5,6,7,8,9},A280,ROW(INDIRECT("1:"&amp;LEN(A280)))),1))," ",REPT(" ",LEN(A280))),LEN(A280)))), LARGE(INDEX(ISNUMBER(--MID((--TRIM(RIGHT(SUBSTITUTE(LEFT(A280,_xlfn.AGGREGATE(16,6,FIND({0,1,2,3,4,5,6,7,8,9},A280,ROW(INDIRECT("1:"&amp;LEN(A280)))),1))," ",REPT(" ",LEN(A280))),LEN(A280)))), ROW(INDIRECT("1:"&amp;LEN((--TRIM(RIGHT(SUBSTITUTE(LEFT(A280,_xlfn.AGGREGATE(16,6,FIND({0,1,2,3,4,5,6,7,8,9},A280,ROW(INDIRECT("1:"&amp;LEN(A280)))),1))," ",REPT(" ",LEN(A280))),LEN(A280))))))), 1)) * ROW(INDIRECT("1:"&amp;LEN((--TRIM(RIGHT(SUBSTITUTE(LEFT(A280,_xlfn.AGGREGATE(16,6,FIND({0,1,2,3,4,5,6,7,8,9},A280,ROW(INDIRECT("1:"&amp;LEN(A280)))),1))," ",REPT(" ",LEN(A280))),LEN(A280))))))), 0), ROW(INDIRECT("1:"&amp;LEN((--TRIM(RIGHT(SUBSTITUTE(LEFT(A280,_xlfn.AGGREGATE(16,6,FIND({0,1,2,3,4,5,6,7,8,9},A280,ROW(INDIRECT("1:"&amp;LEN(A280)))),1))," ",REPT(" ",LEN(A280))),LEN(A280))))))))+1, 1) * 10^ROW(INDIRECT("1:"&amp;LEN((--TRIM(RIGHT(SUBSTITUTE(LEFT(A280,_xlfn.AGGREGATE(16,6,FIND({0,1,2,3,4,5,6,7,8,9},A280,ROW(INDIRECT("1:"&amp;LEN(A280)))),1))," ",REPT(" ",LEN(A280))),LEN(A280)))))))/10))*100+1</f>
        <v>5001</v>
      </c>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hidden="1" customHeight="1" x14ac:dyDescent="0.3">
      <c r="A282" s="88">
        <f>A281+1</f>
        <v>2</v>
      </c>
      <c r="B282" s="88"/>
      <c r="C282" s="89" t="s">
        <v>229</v>
      </c>
      <c r="D282" s="90" t="s">
        <v>229</v>
      </c>
      <c r="E282" s="76">
        <f>(3.65*7.4+3.35*2.45+3.43*4.27+3.73*4.58+3.9*3.43+2.53*1.53+1.53*2.5+2.45*1.53+1.88*1.53+1.58*1.07+2.58*1.67+1.23*3.7+1.08*3.43+3.658*1.05+0.9*1.05+1.68*1.08+1.68*0.6+1.1*1.78)*10.764</f>
        <v>1275.1647948000002</v>
      </c>
      <c r="F282" s="104">
        <f>(3.65*1.53+1.53*1.85)*10.764</f>
        <v>90.579059999999998</v>
      </c>
      <c r="G282" s="105">
        <f>(3.65*1.53+1.53*1.85)*10.764</f>
        <v>90.579059999999998</v>
      </c>
      <c r="H282" s="21">
        <v>0</v>
      </c>
      <c r="I282" s="21">
        <f t="shared" ref="I282" si="110">E282+F282+(IF(H282&lt;101,H282,IF(H282&lt;201,H282/2,IF(H282&lt;=301,H282/3,H282/4))))</f>
        <v>1365.7438548000002</v>
      </c>
      <c r="J282" s="1"/>
      <c r="K282" s="1"/>
      <c r="L282" s="1"/>
      <c r="M282" s="1"/>
      <c r="N282" s="1"/>
      <c r="O282" s="1"/>
      <c r="P282" s="1"/>
      <c r="Q282" s="1"/>
      <c r="R282" s="1"/>
      <c r="S282" s="1"/>
      <c r="T282" s="1"/>
      <c r="U282" s="43" t="str">
        <f t="shared" ref="U282:U286" ca="1" si="111">V282&amp;""&amp;" to "&amp;""&amp;W282</f>
        <v>502 to 5002</v>
      </c>
      <c r="V282" s="43">
        <f ca="1">V281+1</f>
        <v>502</v>
      </c>
      <c r="W282" s="43">
        <f ca="1">W281+1</f>
        <v>5002</v>
      </c>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hidden="1" customHeight="1" x14ac:dyDescent="0.3">
      <c r="A283" s="88">
        <f t="shared" ref="A283:A286" si="112">A282+1</f>
        <v>3</v>
      </c>
      <c r="B283" s="88"/>
      <c r="C283" s="89" t="s">
        <v>228</v>
      </c>
      <c r="D283" s="90" t="s">
        <v>228</v>
      </c>
      <c r="E283" s="76">
        <f>(7.73*5.48+2.75*3.65+3.43*4.28+4.08*3.65+3.65*4.28+3.65*5.58+1.06*1.83+1.53*2.45+1.58*1.83+1.58*2.45+1.83*2.75+1.53*2.45+1.53*3.05+2.05*1.53+1*1.93+2.58*1.2+5.4*1.53+1.88*1.53+1.63*1.72+1.63*0.9)*10.764</f>
        <v>1802.2057560000005</v>
      </c>
      <c r="F283" s="104">
        <f>(2.23*1.45+7.48*1.68)*10.764</f>
        <v>170.07012359999999</v>
      </c>
      <c r="G283" s="105">
        <f>(2.23*1.45+7.43*1.68)*10.764</f>
        <v>169.16594759999995</v>
      </c>
      <c r="H283" s="21">
        <v>0</v>
      </c>
      <c r="I283" s="21">
        <f>E283+F283+(IF(H283&lt;101,H283,IF(H283&lt;201,H283/2,IF(H283&lt;=301,H283/3,H283/4))))</f>
        <v>1972.2758796000005</v>
      </c>
      <c r="J283" s="1"/>
      <c r="K283" s="1"/>
      <c r="L283" s="1"/>
      <c r="M283" s="1"/>
      <c r="N283" s="1"/>
      <c r="O283" s="1"/>
      <c r="P283" s="1"/>
      <c r="Q283" s="1"/>
      <c r="R283" s="1"/>
      <c r="S283" s="1"/>
      <c r="T283" s="1"/>
      <c r="U283" s="43" t="str">
        <f t="shared" ca="1" si="111"/>
        <v>503 to 5003</v>
      </c>
      <c r="V283" s="43">
        <f t="shared" ref="V283:W283" ca="1" si="113">V282+1</f>
        <v>503</v>
      </c>
      <c r="W283" s="43">
        <f t="shared" ca="1" si="113"/>
        <v>5003</v>
      </c>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hidden="1" customHeight="1" x14ac:dyDescent="0.3">
      <c r="A284" s="88">
        <f t="shared" si="112"/>
        <v>4</v>
      </c>
      <c r="B284" s="88"/>
      <c r="C284" s="89" t="s">
        <v>229</v>
      </c>
      <c r="D284" s="90" t="s">
        <v>229</v>
      </c>
      <c r="E284" s="76">
        <f>(3.65*7.4+3.35*2.45+3.43*4.27+3.73*4.58+3.9*3.43+2.53*1.53+1.53*2.5+2.45*1.53+1.88*1.53+1.58*1.07+2.58*1.67+1.23*3.7+1.08*3.43+3.658*1.05+0.9*1.05+1.68*1.08+1.68*0.6+1.1*1.78)*10.764</f>
        <v>1275.1647948000002</v>
      </c>
      <c r="F284" s="104">
        <f>(3.65*1.53+1.53*1.85)*10.764</f>
        <v>90.579059999999998</v>
      </c>
      <c r="G284" s="105">
        <f>(3.65*1.53+1.53*1.85)*10.764</f>
        <v>90.579059999999998</v>
      </c>
      <c r="H284" s="21">
        <v>0</v>
      </c>
      <c r="I284" s="21">
        <f t="shared" ref="I284" si="114">E284+F284+(IF(H284&lt;101,H284,IF(H284&lt;201,H284/2,IF(H284&lt;=301,H284/3,H284/4))))</f>
        <v>1365.7438548000002</v>
      </c>
      <c r="J284" s="1"/>
      <c r="K284" s="1"/>
      <c r="L284" s="1"/>
      <c r="M284" s="1"/>
      <c r="N284" s="1"/>
      <c r="O284" s="1"/>
      <c r="P284" s="1"/>
      <c r="Q284" s="1"/>
      <c r="R284" s="1"/>
      <c r="S284" s="1"/>
      <c r="T284" s="1"/>
      <c r="U284" s="43" t="str">
        <f t="shared" ca="1" si="111"/>
        <v>504 to 5004</v>
      </c>
      <c r="V284" s="43">
        <f t="shared" ref="V284:W284" ca="1" si="115">V283+1</f>
        <v>504</v>
      </c>
      <c r="W284" s="43">
        <f t="shared" ca="1" si="115"/>
        <v>5004</v>
      </c>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hidden="1" customHeight="1" x14ac:dyDescent="0.3">
      <c r="A285" s="88">
        <f t="shared" si="112"/>
        <v>5</v>
      </c>
      <c r="B285" s="88"/>
      <c r="C285" s="89" t="s">
        <v>233</v>
      </c>
      <c r="D285" s="91"/>
      <c r="E285" s="91"/>
      <c r="F285" s="91"/>
      <c r="G285" s="91"/>
      <c r="H285" s="91"/>
      <c r="I285" s="90"/>
      <c r="J285" s="1"/>
      <c r="K285" s="1"/>
      <c r="L285" s="1"/>
      <c r="M285" s="1"/>
      <c r="N285" s="1"/>
      <c r="O285" s="1"/>
      <c r="P285" s="1"/>
      <c r="Q285" s="1"/>
      <c r="R285" s="1"/>
      <c r="S285" s="1"/>
      <c r="T285" s="1"/>
      <c r="U285" s="43" t="str">
        <f t="shared" ca="1" si="111"/>
        <v>505 to 5005</v>
      </c>
      <c r="V285" s="43">
        <f t="shared" ref="V285:W285" ca="1" si="116">V284+1</f>
        <v>505</v>
      </c>
      <c r="W285" s="43">
        <f t="shared" ca="1" si="116"/>
        <v>5005</v>
      </c>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hidden="1" customHeight="1" x14ac:dyDescent="0.3">
      <c r="A286" s="88">
        <f t="shared" si="112"/>
        <v>6</v>
      </c>
      <c r="B286" s="88"/>
      <c r="C286" s="89" t="s">
        <v>228</v>
      </c>
      <c r="D286" s="90" t="s">
        <v>228</v>
      </c>
      <c r="E286" s="76">
        <f>(7.73*5.48+2.75*3.65+3.43*4.28+4.08*3.65+3.65*4.28+3.65*5.58+1.06*1.83+1.53*2.45+1.58*1.83+1.58*2.45+1.83*2.75+1.53*2.45+1.53*3.05+2.05*1.53+1*1.93+2.58*1.2+5.4*1.53+1.88*1.53+1.63*1.72+1.63*0.9)*10.764</f>
        <v>1802.2057560000005</v>
      </c>
      <c r="F286" s="104">
        <f>(2.23*1.45+7.48*1.68)*10.764</f>
        <v>170.07012359999999</v>
      </c>
      <c r="G286" s="105">
        <f>(2.23*1.45+7.43*1.68)*10.764</f>
        <v>169.16594759999995</v>
      </c>
      <c r="H286" s="21">
        <v>0</v>
      </c>
      <c r="I286" s="21">
        <f t="shared" ref="I286" si="117">E286+F286+(IF(H286&lt;101,H286,IF(H286&lt;201,H286/2,IF(H286&lt;=301,H286/3,H286/4))))</f>
        <v>1972.2758796000005</v>
      </c>
      <c r="J286" s="1"/>
      <c r="K286" s="1"/>
      <c r="L286" s="1"/>
      <c r="M286" s="1"/>
      <c r="N286" s="1"/>
      <c r="O286" s="1"/>
      <c r="P286" s="1"/>
      <c r="Q286" s="1"/>
      <c r="R286" s="1"/>
      <c r="S286" s="1"/>
      <c r="T286" s="1"/>
      <c r="U286" s="43" t="str">
        <f t="shared" ca="1" si="111"/>
        <v>506 to 5006</v>
      </c>
      <c r="V286" s="43">
        <f t="shared" ref="V286:W286" ca="1" si="118">V285+1</f>
        <v>506</v>
      </c>
      <c r="W286" s="43">
        <f t="shared" ca="1" si="118"/>
        <v>5006</v>
      </c>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1" x14ac:dyDescent="0.3">
      <c r="A287" s="121" t="s">
        <v>303</v>
      </c>
      <c r="B287" s="122"/>
      <c r="C287" s="122"/>
      <c r="D287" s="122"/>
      <c r="E287" s="122"/>
      <c r="F287" s="122"/>
      <c r="G287" s="122"/>
      <c r="H287" s="122"/>
      <c r="I287" s="12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1" x14ac:dyDescent="0.3">
      <c r="A288" s="121" t="s">
        <v>223</v>
      </c>
      <c r="B288" s="122"/>
      <c r="C288" s="122"/>
      <c r="D288" s="122"/>
      <c r="E288" s="122"/>
      <c r="F288" s="122"/>
      <c r="G288" s="122"/>
      <c r="H288" s="122"/>
      <c r="I288" s="12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1" x14ac:dyDescent="0.3">
      <c r="A289" s="121" t="s">
        <v>225</v>
      </c>
      <c r="B289" s="122"/>
      <c r="C289" s="122"/>
      <c r="D289" s="122"/>
      <c r="E289" s="122"/>
      <c r="F289" s="122"/>
      <c r="G289" s="122"/>
      <c r="H289" s="122"/>
      <c r="I289" s="123"/>
      <c r="J289" s="1"/>
      <c r="K289" s="1"/>
      <c r="L289" s="1"/>
      <c r="M289" s="21">
        <v>10.763999999999999</v>
      </c>
      <c r="N289" s="89">
        <v>10.763999999999999</v>
      </c>
      <c r="O289" s="90"/>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1" x14ac:dyDescent="0.3">
      <c r="A290" s="92" t="s">
        <v>239</v>
      </c>
      <c r="B290" s="93"/>
      <c r="C290" s="93"/>
      <c r="D290" s="93"/>
      <c r="E290" s="93"/>
      <c r="F290" s="93"/>
      <c r="G290" s="93"/>
      <c r="H290" s="93"/>
      <c r="I290" s="94"/>
      <c r="J290" s="1">
        <v>1</v>
      </c>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3">
      <c r="A291" s="88">
        <v>1</v>
      </c>
      <c r="B291" s="88"/>
      <c r="C291" s="95" t="s">
        <v>230</v>
      </c>
      <c r="D291" s="96"/>
      <c r="E291" s="96"/>
      <c r="F291" s="96"/>
      <c r="G291" s="96"/>
      <c r="H291" s="96"/>
      <c r="I291" s="97"/>
      <c r="J291" s="1"/>
      <c r="K291" s="1"/>
      <c r="L291" s="1"/>
      <c r="M291" s="1"/>
      <c r="N291" s="1"/>
      <c r="O291" s="1"/>
      <c r="P291" s="1"/>
      <c r="Q291" s="1"/>
      <c r="R291" s="1"/>
      <c r="S291" s="1"/>
      <c r="T291" s="1"/>
      <c r="U291" s="43" t="str">
        <f ca="1">V291&amp;""&amp;" &amp; "&amp;""&amp;W291</f>
        <v>101 &amp; 101</v>
      </c>
      <c r="V291" s="43">
        <f ca="1">(SUMPRODUCT(MID(0&amp;(LEFT(A290,SUM(LEN(A290)-LEN(SUBSTITUTE(A290,{"0","1","2","3"},""))))), LARGE(INDEX(ISNUMBER(--MID((LEFT(A290,SUM(LEN(A290)-LEN(SUBSTITUTE(A290,{"0","1","2","3"},""))))), ROW(INDIRECT("1:"&amp;LEN((LEFT(A290,SUM(LEN(A290)-LEN(SUBSTITUTE(A290,{"0","1","2","3"},"")))))))), 1)) * ROW(INDIRECT("1:"&amp;LEN((LEFT(A290,SUM(LEN(A290)-LEN(SUBSTITUTE(A290,{"0","1","2","3"},"")))))))), 0), ROW(INDIRECT("1:"&amp;LEN((LEFT(A290,SUM(LEN(A290)-LEN(SUBSTITUTE(A290,{"0","1","2","3"},"")))))))))+1, 1) * 10^ROW(INDIRECT("1:"&amp;LEN((LEFT(A290,SUM(LEN(A290)-LEN(SUBSTITUTE(A290,{"0","1","2","3"},""))))))))/10))*100+1</f>
        <v>101</v>
      </c>
      <c r="W291" s="43">
        <f ca="1">(SUMPRODUCT(MID(0&amp;(--TRIM(RIGHT(SUBSTITUTE(LEFT(A290,_xlfn.AGGREGATE(16,6,FIND({0,1,2,3,4,5,6,7,8,9},A290,ROW(INDIRECT("1:"&amp;LEN(A290)))),1))," ",REPT(" ",LEN(A290))),LEN(A290)))), LARGE(INDEX(ISNUMBER(--MID((--TRIM(RIGHT(SUBSTITUTE(LEFT(A290,_xlfn.AGGREGATE(16,6,FIND({0,1,2,3,4,5,6,7,8,9},A290,ROW(INDIRECT("1:"&amp;LEN(A290)))),1))," ",REPT(" ",LEN(A290))),LEN(A290)))), ROW(INDIRECT("1:"&amp;LEN((--TRIM(RIGHT(SUBSTITUTE(LEFT(A290,_xlfn.AGGREGATE(16,6,FIND({0,1,2,3,4,5,6,7,8,9},A290,ROW(INDIRECT("1:"&amp;LEN(A290)))),1))," ",REPT(" ",LEN(A290))),LEN(A290))))))), 1)) * ROW(INDIRECT("1:"&amp;LEN((--TRIM(RIGHT(SUBSTITUTE(LEFT(A290,_xlfn.AGGREGATE(16,6,FIND({0,1,2,3,4,5,6,7,8,9},A290,ROW(INDIRECT("1:"&amp;LEN(A290)))),1))," ",REPT(" ",LEN(A290))),LEN(A290))))))), 0), ROW(INDIRECT("1:"&amp;LEN((--TRIM(RIGHT(SUBSTITUTE(LEFT(A290,_xlfn.AGGREGATE(16,6,FIND({0,1,2,3,4,5,6,7,8,9},A290,ROW(INDIRECT("1:"&amp;LEN(A290)))),1))," ",REPT(" ",LEN(A290))),LEN(A290))))))))+1, 1) * 10^ROW(INDIRECT("1:"&amp;LEN((--TRIM(RIGHT(SUBSTITUTE(LEFT(A290,_xlfn.AGGREGATE(16,6,FIND({0,1,2,3,4,5,6,7,8,9},A290,ROW(INDIRECT("1:"&amp;LEN(A290)))),1))," ",REPT(" ",LEN(A290))),LEN(A290)))))))/10))*100+1</f>
        <v>101</v>
      </c>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3">
      <c r="A292" s="88">
        <f>A291+1</f>
        <v>2</v>
      </c>
      <c r="B292" s="88"/>
      <c r="C292" s="98"/>
      <c r="D292" s="99"/>
      <c r="E292" s="99"/>
      <c r="F292" s="99"/>
      <c r="G292" s="99"/>
      <c r="H292" s="99"/>
      <c r="I292" s="100"/>
      <c r="J292" s="1"/>
      <c r="K292" s="1"/>
      <c r="L292" s="1"/>
      <c r="M292" s="1"/>
      <c r="N292" s="1"/>
      <c r="O292" s="1"/>
      <c r="P292" s="1"/>
      <c r="Q292" s="1"/>
      <c r="R292" s="1"/>
      <c r="S292" s="1"/>
      <c r="T292" s="1"/>
      <c r="U292" s="43" t="str">
        <f t="shared" ref="U292:U298" ca="1" si="119">V292&amp;""&amp;" &amp; "&amp;""&amp;W292</f>
        <v>102 &amp; 102</v>
      </c>
      <c r="V292" s="43">
        <f ca="1">V291+1</f>
        <v>102</v>
      </c>
      <c r="W292" s="43">
        <f ca="1">W291+1</f>
        <v>102</v>
      </c>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3">
      <c r="A293" s="88">
        <f t="shared" ref="A293:A298" si="120">A292+1</f>
        <v>3</v>
      </c>
      <c r="B293" s="88"/>
      <c r="C293" s="89" t="s">
        <v>240</v>
      </c>
      <c r="D293" s="90"/>
      <c r="E293" s="21">
        <f>(5.48*3.05+2.13*2.75+3.65*3.05+3.95*3.2+1.4*2.33+1.4*2.28+2.58*1.23+2.87*0.93+0.93*1.7+0.93*0.8)*10.764</f>
        <v>656.23264200000006</v>
      </c>
      <c r="F293" s="89">
        <f>(1.83*1.08+1.27*3.05)*10.764</f>
        <v>62.968323599999998</v>
      </c>
      <c r="G293" s="90">
        <f>(1.83*1.08+1.27*3.05)*10.764</f>
        <v>62.968323599999998</v>
      </c>
      <c r="H293" s="21">
        <v>0</v>
      </c>
      <c r="I293" s="21">
        <f t="shared" ref="I293:I294" si="121">E293+F293+(IF(H293&lt;101,H293,IF(H293&lt;201,H293/2,IF(H293&lt;=301,H293/3,H293/4))))</f>
        <v>719.20096560000002</v>
      </c>
      <c r="J293" s="1"/>
      <c r="K293" s="1"/>
      <c r="L293" s="1"/>
      <c r="M293" s="1"/>
      <c r="N293" s="1"/>
      <c r="O293" s="1"/>
      <c r="P293" s="1"/>
      <c r="Q293" s="1"/>
      <c r="R293" s="1"/>
      <c r="S293" s="1"/>
      <c r="T293" s="1"/>
      <c r="U293" s="43" t="str">
        <f t="shared" ca="1" si="119"/>
        <v>103 &amp; 103</v>
      </c>
      <c r="V293" s="43">
        <f t="shared" ref="V293:W298" ca="1" si="122">V292+1</f>
        <v>103</v>
      </c>
      <c r="W293" s="43">
        <f t="shared" ca="1" si="122"/>
        <v>103</v>
      </c>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3">
      <c r="A294" s="88">
        <f t="shared" si="120"/>
        <v>4</v>
      </c>
      <c r="B294" s="88"/>
      <c r="C294" s="89" t="s">
        <v>240</v>
      </c>
      <c r="D294" s="90" t="s">
        <v>240</v>
      </c>
      <c r="E294" s="21">
        <f>(5.48*3.05+2.13*2.75+3.65*3.05+3.95*3.2+1.4*2.33+1.4*2.28+2.58*1.23+2.87*0.93+0.93*1.7+0.93*0.8)*10.764</f>
        <v>656.23264200000006</v>
      </c>
      <c r="F294" s="89">
        <f>(1.83*1.08+1.27*3.05)*10.764</f>
        <v>62.968323599999998</v>
      </c>
      <c r="G294" s="90">
        <f>(1.83*1.08+1.27*3.05)*10.764</f>
        <v>62.968323599999998</v>
      </c>
      <c r="H294" s="21">
        <v>0</v>
      </c>
      <c r="I294" s="21">
        <f t="shared" si="121"/>
        <v>719.20096560000002</v>
      </c>
      <c r="J294" s="1"/>
      <c r="K294" s="1"/>
      <c r="L294" s="1"/>
      <c r="M294" s="1"/>
      <c r="N294" s="1"/>
      <c r="O294" s="1"/>
      <c r="P294" s="1"/>
      <c r="Q294" s="1"/>
      <c r="R294" s="1"/>
      <c r="S294" s="1"/>
      <c r="T294" s="1"/>
      <c r="U294" s="43" t="str">
        <f t="shared" ca="1" si="119"/>
        <v>104 &amp; 104</v>
      </c>
      <c r="V294" s="43">
        <f t="shared" ca="1" si="122"/>
        <v>104</v>
      </c>
      <c r="W294" s="43">
        <f t="shared" ca="1" si="122"/>
        <v>104</v>
      </c>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3">
      <c r="A295" s="88">
        <f t="shared" si="120"/>
        <v>5</v>
      </c>
      <c r="B295" s="88"/>
      <c r="C295" s="95" t="s">
        <v>241</v>
      </c>
      <c r="D295" s="96"/>
      <c r="E295" s="96"/>
      <c r="F295" s="96"/>
      <c r="G295" s="96"/>
      <c r="H295" s="96"/>
      <c r="I295" s="97"/>
      <c r="J295" s="1"/>
      <c r="K295" s="1"/>
      <c r="L295" s="1"/>
      <c r="M295" s="1"/>
      <c r="N295" s="1"/>
      <c r="O295" s="1"/>
      <c r="P295" s="1"/>
      <c r="Q295" s="1"/>
      <c r="R295" s="1"/>
      <c r="S295" s="1"/>
      <c r="T295" s="1"/>
      <c r="U295" s="43" t="str">
        <f t="shared" ca="1" si="119"/>
        <v>105 &amp; 105</v>
      </c>
      <c r="V295" s="43">
        <f t="shared" ca="1" si="122"/>
        <v>105</v>
      </c>
      <c r="W295" s="43">
        <f t="shared" ca="1" si="122"/>
        <v>105</v>
      </c>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3">
      <c r="A296" s="88">
        <f t="shared" si="120"/>
        <v>6</v>
      </c>
      <c r="B296" s="88"/>
      <c r="C296" s="113"/>
      <c r="D296" s="114"/>
      <c r="E296" s="114"/>
      <c r="F296" s="114"/>
      <c r="G296" s="114"/>
      <c r="H296" s="114"/>
      <c r="I296" s="115"/>
      <c r="J296" s="1"/>
      <c r="K296" s="1"/>
      <c r="L296" s="1"/>
      <c r="M296" s="1"/>
      <c r="N296" s="1"/>
      <c r="O296" s="1"/>
      <c r="P296" s="1"/>
      <c r="Q296" s="1"/>
      <c r="R296" s="1"/>
      <c r="S296" s="1"/>
      <c r="T296" s="1"/>
      <c r="U296" s="43" t="str">
        <f t="shared" ca="1" si="119"/>
        <v>106 &amp; 106</v>
      </c>
      <c r="V296" s="43">
        <f t="shared" ca="1" si="122"/>
        <v>106</v>
      </c>
      <c r="W296" s="43">
        <f t="shared" ca="1" si="122"/>
        <v>106</v>
      </c>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3">
      <c r="A297" s="88">
        <f t="shared" si="120"/>
        <v>7</v>
      </c>
      <c r="B297" s="88"/>
      <c r="C297" s="113"/>
      <c r="D297" s="114"/>
      <c r="E297" s="114"/>
      <c r="F297" s="114"/>
      <c r="G297" s="114"/>
      <c r="H297" s="114"/>
      <c r="I297" s="115"/>
      <c r="J297" s="1"/>
      <c r="K297" s="1"/>
      <c r="L297" s="1"/>
      <c r="M297" s="1"/>
      <c r="N297" s="1"/>
      <c r="O297" s="1"/>
      <c r="P297" s="1"/>
      <c r="Q297" s="1"/>
      <c r="R297" s="1"/>
      <c r="S297" s="1"/>
      <c r="T297" s="1"/>
      <c r="U297" s="43" t="str">
        <f t="shared" ca="1" si="119"/>
        <v>107 &amp; 107</v>
      </c>
      <c r="V297" s="43">
        <f t="shared" ca="1" si="122"/>
        <v>107</v>
      </c>
      <c r="W297" s="43">
        <f t="shared" ca="1" si="122"/>
        <v>107</v>
      </c>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3">
      <c r="A298" s="88">
        <f t="shared" si="120"/>
        <v>8</v>
      </c>
      <c r="B298" s="88"/>
      <c r="C298" s="98"/>
      <c r="D298" s="99"/>
      <c r="E298" s="99"/>
      <c r="F298" s="99"/>
      <c r="G298" s="99"/>
      <c r="H298" s="99"/>
      <c r="I298" s="100"/>
      <c r="J298" s="1"/>
      <c r="K298" s="1"/>
      <c r="L298" s="1"/>
      <c r="M298" s="1"/>
      <c r="N298" s="1"/>
      <c r="O298" s="1"/>
      <c r="P298" s="1"/>
      <c r="Q298" s="1"/>
      <c r="R298" s="1"/>
      <c r="S298" s="1"/>
      <c r="T298" s="1"/>
      <c r="U298" s="43" t="str">
        <f t="shared" ca="1" si="119"/>
        <v>108 &amp; 108</v>
      </c>
      <c r="V298" s="43">
        <f t="shared" ca="1" si="122"/>
        <v>108</v>
      </c>
      <c r="W298" s="43">
        <f t="shared" ca="1" si="122"/>
        <v>108</v>
      </c>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1" x14ac:dyDescent="0.3">
      <c r="A299" s="92" t="s">
        <v>226</v>
      </c>
      <c r="B299" s="93"/>
      <c r="C299" s="93"/>
      <c r="D299" s="93"/>
      <c r="E299" s="93"/>
      <c r="F299" s="93"/>
      <c r="G299" s="93"/>
      <c r="H299" s="93"/>
      <c r="I299" s="94"/>
      <c r="J299" s="1">
        <v>6</v>
      </c>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3">
      <c r="A300" s="88">
        <v>1</v>
      </c>
      <c r="B300" s="88"/>
      <c r="C300" s="95" t="s">
        <v>230</v>
      </c>
      <c r="D300" s="96"/>
      <c r="E300" s="96"/>
      <c r="F300" s="96"/>
      <c r="G300" s="96"/>
      <c r="H300" s="96"/>
      <c r="I300" s="97"/>
      <c r="J300" s="1"/>
      <c r="K300" s="1"/>
      <c r="L300" s="1"/>
      <c r="M300" s="1"/>
      <c r="N300" s="1"/>
      <c r="O300" s="1"/>
      <c r="P300" s="1"/>
      <c r="Q300" s="1"/>
      <c r="R300" s="1"/>
      <c r="S300" s="1"/>
      <c r="T300" s="1"/>
      <c r="U300" s="43" t="str">
        <f ca="1">V300&amp;""&amp;" &amp; "&amp;""&amp;W300</f>
        <v>201 &amp; 701</v>
      </c>
      <c r="V300" s="43">
        <f ca="1">(SUMPRODUCT(MID(0&amp;(LEFT(A299,SUM(LEN(A299)-LEN(SUBSTITUTE(A299,{"0","1","2","3"},""))))), LARGE(INDEX(ISNUMBER(--MID((LEFT(A299,SUM(LEN(A299)-LEN(SUBSTITUTE(A299,{"0","1","2","3"},""))))), ROW(INDIRECT("1:"&amp;LEN((LEFT(A299,SUM(LEN(A299)-LEN(SUBSTITUTE(A299,{"0","1","2","3"},"")))))))), 1)) * ROW(INDIRECT("1:"&amp;LEN((LEFT(A299,SUM(LEN(A299)-LEN(SUBSTITUTE(A299,{"0","1","2","3"},"")))))))), 0), ROW(INDIRECT("1:"&amp;LEN((LEFT(A299,SUM(LEN(A299)-LEN(SUBSTITUTE(A299,{"0","1","2","3"},"")))))))))+1, 1) * 10^ROW(INDIRECT("1:"&amp;LEN((LEFT(A299,SUM(LEN(A299)-LEN(SUBSTITUTE(A299,{"0","1","2","3"},""))))))))/10))*100+1</f>
        <v>201</v>
      </c>
      <c r="W300" s="43">
        <f ca="1">(SUMPRODUCT(MID(0&amp;(--TRIM(RIGHT(SUBSTITUTE(LEFT(A299,_xlfn.AGGREGATE(16,6,FIND({0,1,2,3,4,5,6,7,8,9},A299,ROW(INDIRECT("1:"&amp;LEN(A299)))),1))," ",REPT(" ",LEN(A299))),LEN(A299)))), LARGE(INDEX(ISNUMBER(--MID((--TRIM(RIGHT(SUBSTITUTE(LEFT(A299,_xlfn.AGGREGATE(16,6,FIND({0,1,2,3,4,5,6,7,8,9},A299,ROW(INDIRECT("1:"&amp;LEN(A299)))),1))," ",REPT(" ",LEN(A299))),LEN(A299)))), ROW(INDIRECT("1:"&amp;LEN((--TRIM(RIGHT(SUBSTITUTE(LEFT(A299,_xlfn.AGGREGATE(16,6,FIND({0,1,2,3,4,5,6,7,8,9},A299,ROW(INDIRECT("1:"&amp;LEN(A299)))),1))," ",REPT(" ",LEN(A299))),LEN(A299))))))), 1)) * ROW(INDIRECT("1:"&amp;LEN((--TRIM(RIGHT(SUBSTITUTE(LEFT(A299,_xlfn.AGGREGATE(16,6,FIND({0,1,2,3,4,5,6,7,8,9},A299,ROW(INDIRECT("1:"&amp;LEN(A299)))),1))," ",REPT(" ",LEN(A299))),LEN(A299))))))), 0), ROW(INDIRECT("1:"&amp;LEN((--TRIM(RIGHT(SUBSTITUTE(LEFT(A299,_xlfn.AGGREGATE(16,6,FIND({0,1,2,3,4,5,6,7,8,9},A299,ROW(INDIRECT("1:"&amp;LEN(A299)))),1))," ",REPT(" ",LEN(A299))),LEN(A299))))))))+1, 1) * 10^ROW(INDIRECT("1:"&amp;LEN((--TRIM(RIGHT(SUBSTITUTE(LEFT(A299,_xlfn.AGGREGATE(16,6,FIND({0,1,2,3,4,5,6,7,8,9},A299,ROW(INDIRECT("1:"&amp;LEN(A299)))),1))," ",REPT(" ",LEN(A299))),LEN(A299)))))))/10))*100+1</f>
        <v>701</v>
      </c>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3">
      <c r="A301" s="88">
        <f>A300+1</f>
        <v>2</v>
      </c>
      <c r="B301" s="88"/>
      <c r="C301" s="98"/>
      <c r="D301" s="99"/>
      <c r="E301" s="99"/>
      <c r="F301" s="99"/>
      <c r="G301" s="99"/>
      <c r="H301" s="99"/>
      <c r="I301" s="100"/>
      <c r="J301" s="1"/>
      <c r="K301" s="1"/>
      <c r="L301" s="1"/>
      <c r="M301" s="1"/>
      <c r="N301" s="1"/>
      <c r="O301" s="1"/>
      <c r="P301" s="1"/>
      <c r="Q301" s="1"/>
      <c r="R301" s="1"/>
      <c r="S301" s="1"/>
      <c r="T301" s="1"/>
      <c r="U301" s="43" t="str">
        <f t="shared" ref="U301:U307" ca="1" si="123">V301&amp;""&amp;" &amp; "&amp;""&amp;W301</f>
        <v>202 &amp; 702</v>
      </c>
      <c r="V301" s="43">
        <f ca="1">V300+1</f>
        <v>202</v>
      </c>
      <c r="W301" s="43">
        <f ca="1">W300+1</f>
        <v>702</v>
      </c>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3">
      <c r="A302" s="88">
        <f t="shared" ref="A302:A307" si="124">A301+1</f>
        <v>3</v>
      </c>
      <c r="B302" s="88"/>
      <c r="C302" s="89" t="s">
        <v>240</v>
      </c>
      <c r="D302" s="90"/>
      <c r="E302" s="21">
        <f>(5.48*3.05+2.13*2.75+3.65*3.05+3.95*3.2+1.4*2.33+1.4*2.28+2.58*1.23+2.87*0.93+0.93*1.7+0.93*0.8)*10.764</f>
        <v>656.23264200000006</v>
      </c>
      <c r="F302" s="89">
        <f>(1.83*1.08+1.27*3.05)*10.764</f>
        <v>62.968323599999998</v>
      </c>
      <c r="G302" s="90">
        <f>(1.83*1.08+1.27*3.05)*10.764</f>
        <v>62.968323599999998</v>
      </c>
      <c r="H302" s="21">
        <v>0</v>
      </c>
      <c r="I302" s="21">
        <f t="shared" ref="I302:I306" si="125">E302+F302+(IF(H302&lt;101,H302,IF(H302&lt;201,H302/2,IF(H302&lt;=301,H302/3,H302/4))))</f>
        <v>719.20096560000002</v>
      </c>
      <c r="J302" s="1"/>
      <c r="K302" s="1"/>
      <c r="L302" s="1"/>
      <c r="M302" s="1"/>
      <c r="N302" s="1"/>
      <c r="O302" s="1"/>
      <c r="P302" s="1"/>
      <c r="Q302" s="1"/>
      <c r="R302" s="1"/>
      <c r="S302" s="1"/>
      <c r="T302" s="1"/>
      <c r="U302" s="43" t="str">
        <f t="shared" ca="1" si="123"/>
        <v>203 &amp; 703</v>
      </c>
      <c r="V302" s="43">
        <f t="shared" ref="V302:W302" ca="1" si="126">V301+1</f>
        <v>203</v>
      </c>
      <c r="W302" s="43">
        <f t="shared" ca="1" si="126"/>
        <v>703</v>
      </c>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3">
      <c r="A303" s="88">
        <f t="shared" si="124"/>
        <v>4</v>
      </c>
      <c r="B303" s="88"/>
      <c r="C303" s="89" t="s">
        <v>240</v>
      </c>
      <c r="D303" s="90" t="s">
        <v>240</v>
      </c>
      <c r="E303" s="21">
        <f>(5.48*3.05+2.13*2.75+3.65*3.05+3.95*3.2+1.4*2.33+1.4*2.28+2.58*1.23+2.87*0.93+0.93*1.7+0.93*0.8)*10.764</f>
        <v>656.23264200000006</v>
      </c>
      <c r="F303" s="89">
        <f>(1.83*1.08+1.27*3.05)*10.764</f>
        <v>62.968323599999998</v>
      </c>
      <c r="G303" s="90">
        <f>(1.83*1.08+1.27*3.05)*10.764</f>
        <v>62.968323599999998</v>
      </c>
      <c r="H303" s="21">
        <v>0</v>
      </c>
      <c r="I303" s="21">
        <f t="shared" si="125"/>
        <v>719.20096560000002</v>
      </c>
      <c r="J303" s="1"/>
      <c r="K303" s="1"/>
      <c r="L303" s="1"/>
      <c r="M303" s="1"/>
      <c r="N303" s="1"/>
      <c r="O303" s="1"/>
      <c r="P303" s="1"/>
      <c r="Q303" s="1"/>
      <c r="R303" s="1"/>
      <c r="S303" s="1"/>
      <c r="T303" s="1"/>
      <c r="U303" s="43" t="str">
        <f t="shared" ca="1" si="123"/>
        <v>204 &amp; 704</v>
      </c>
      <c r="V303" s="43">
        <f t="shared" ref="V303:W303" ca="1" si="127">V302+1</f>
        <v>204</v>
      </c>
      <c r="W303" s="43">
        <f t="shared" ca="1" si="127"/>
        <v>704</v>
      </c>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3">
      <c r="A304" s="88">
        <f t="shared" si="124"/>
        <v>5</v>
      </c>
      <c r="B304" s="88"/>
      <c r="C304" s="89" t="s">
        <v>229</v>
      </c>
      <c r="D304" s="90" t="s">
        <v>229</v>
      </c>
      <c r="E304" s="21">
        <f>(3.35*6.1+3.05*2.45+3.05*3.98+3.35*4.28+4.05*3.48+1.53*2.45+1.53*2.45+1.53*2.45+1.23*3.08+0.98*3.48+3.43*0.93+2.45*0.3)*10.764</f>
        <v>977.88464279999994</v>
      </c>
      <c r="F304" s="89">
        <f>(3.35*1.3+1.08*1.85)*10.764</f>
        <v>68.383691999999996</v>
      </c>
      <c r="G304" s="90">
        <f>(3.35*1.3+1.08*1.85)*10.764</f>
        <v>68.383691999999996</v>
      </c>
      <c r="H304" s="21">
        <v>0</v>
      </c>
      <c r="I304" s="21">
        <f t="shared" si="125"/>
        <v>1046.2683348</v>
      </c>
      <c r="J304" s="1"/>
      <c r="K304" s="1"/>
      <c r="L304" s="1"/>
      <c r="M304" s="1"/>
      <c r="N304" s="1"/>
      <c r="O304" s="1"/>
      <c r="P304" s="1"/>
      <c r="Q304" s="1"/>
      <c r="R304" s="1"/>
      <c r="S304" s="1"/>
      <c r="T304" s="1"/>
      <c r="U304" s="43" t="str">
        <f t="shared" ca="1" si="123"/>
        <v>205 &amp; 705</v>
      </c>
      <c r="V304" s="43">
        <f t="shared" ref="V304:W304" ca="1" si="128">V303+1</f>
        <v>205</v>
      </c>
      <c r="W304" s="43">
        <f t="shared" ca="1" si="128"/>
        <v>705</v>
      </c>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3">
      <c r="A305" s="88">
        <f t="shared" si="124"/>
        <v>6</v>
      </c>
      <c r="B305" s="88"/>
      <c r="C305" s="89" t="s">
        <v>229</v>
      </c>
      <c r="D305" s="90" t="s">
        <v>229</v>
      </c>
      <c r="E305" s="21">
        <f>(3.35*6.1+3.05*2.45+3.05*3.98+3.35*4.28+4.05*3.48+1.53*2.45+1.53*2.45+1.53*2.45+1.23*3.08+0.98*3.48+3.43*0.93+2.45*0.3)*10.764</f>
        <v>977.88464279999994</v>
      </c>
      <c r="F305" s="89">
        <f>(3.35*1.3+1.08*1.85)*10.764</f>
        <v>68.383691999999996</v>
      </c>
      <c r="G305" s="90">
        <f>(3.35*1.3+1.08*1.85)*10.764</f>
        <v>68.383691999999996</v>
      </c>
      <c r="H305" s="21">
        <v>0</v>
      </c>
      <c r="I305" s="21">
        <f t="shared" si="125"/>
        <v>1046.2683348</v>
      </c>
      <c r="J305" s="1"/>
      <c r="K305" s="1"/>
      <c r="L305" s="1"/>
      <c r="M305" s="1"/>
      <c r="N305" s="1"/>
      <c r="O305" s="1"/>
      <c r="P305" s="1"/>
      <c r="Q305" s="1"/>
      <c r="R305" s="1"/>
      <c r="S305" s="1"/>
      <c r="T305" s="1"/>
      <c r="U305" s="43" t="str">
        <f t="shared" ca="1" si="123"/>
        <v>206 &amp; 706</v>
      </c>
      <c r="V305" s="43">
        <f t="shared" ref="V305:W305" ca="1" si="129">V304+1</f>
        <v>206</v>
      </c>
      <c r="W305" s="43">
        <f t="shared" ca="1" si="129"/>
        <v>706</v>
      </c>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3">
      <c r="A306" s="88">
        <f t="shared" si="124"/>
        <v>7</v>
      </c>
      <c r="B306" s="88"/>
      <c r="C306" s="89" t="s">
        <v>240</v>
      </c>
      <c r="D306" s="90" t="s">
        <v>240</v>
      </c>
      <c r="E306" s="21">
        <f>(3.25*5.48+2.13*2.75+3.05*3.65+3*0.78+3.2*3.18+2.28*1.38+2.28*1.38+2.58*1.23+0.73*3.23+1.53*0.93+1*0.93)*10.764</f>
        <v>661.91065200000003</v>
      </c>
      <c r="F306" s="89">
        <f>(3*1.28+1.73*1.05)*10.764</f>
        <v>60.886565999999988</v>
      </c>
      <c r="G306" s="90">
        <f>(3*1.28+1.73*1.05)*10.764</f>
        <v>60.886565999999988</v>
      </c>
      <c r="H306" s="21">
        <v>0</v>
      </c>
      <c r="I306" s="21">
        <f t="shared" si="125"/>
        <v>722.79721800000004</v>
      </c>
      <c r="J306" s="1"/>
      <c r="K306" s="1"/>
      <c r="L306" s="1"/>
      <c r="M306" s="1"/>
      <c r="N306" s="1"/>
      <c r="O306" s="1"/>
      <c r="P306" s="1"/>
      <c r="Q306" s="1"/>
      <c r="R306" s="1"/>
      <c r="S306" s="1"/>
      <c r="T306" s="1"/>
      <c r="U306" s="43" t="str">
        <f t="shared" ca="1" si="123"/>
        <v>207 &amp; 707</v>
      </c>
      <c r="V306" s="43">
        <f t="shared" ref="V306:W306" ca="1" si="130">V305+1</f>
        <v>207</v>
      </c>
      <c r="W306" s="43">
        <f t="shared" ca="1" si="130"/>
        <v>707</v>
      </c>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3">
      <c r="A307" s="88">
        <f t="shared" si="124"/>
        <v>8</v>
      </c>
      <c r="B307" s="88"/>
      <c r="C307" s="89" t="s">
        <v>230</v>
      </c>
      <c r="D307" s="91"/>
      <c r="E307" s="91"/>
      <c r="F307" s="91"/>
      <c r="G307" s="91"/>
      <c r="H307" s="91"/>
      <c r="I307" s="90"/>
      <c r="J307" s="1"/>
      <c r="K307" s="1"/>
      <c r="L307" s="1"/>
      <c r="M307" s="1"/>
      <c r="N307" s="1"/>
      <c r="O307" s="1"/>
      <c r="P307" s="1"/>
      <c r="Q307" s="1"/>
      <c r="R307" s="1"/>
      <c r="S307" s="1"/>
      <c r="T307" s="1"/>
      <c r="U307" s="43" t="str">
        <f t="shared" ca="1" si="123"/>
        <v>208 &amp; 708</v>
      </c>
      <c r="V307" s="43">
        <f t="shared" ref="V307:W307" ca="1" si="131">V306+1</f>
        <v>208</v>
      </c>
      <c r="W307" s="43">
        <f t="shared" ca="1" si="131"/>
        <v>708</v>
      </c>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1" x14ac:dyDescent="0.3">
      <c r="A308" s="92" t="s">
        <v>231</v>
      </c>
      <c r="B308" s="93"/>
      <c r="C308" s="93"/>
      <c r="D308" s="93"/>
      <c r="E308" s="93"/>
      <c r="F308" s="93"/>
      <c r="G308" s="93"/>
      <c r="H308" s="93"/>
      <c r="I308" s="94"/>
      <c r="J308" s="1">
        <v>1</v>
      </c>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3">
      <c r="A309" s="88">
        <v>1</v>
      </c>
      <c r="B309" s="88"/>
      <c r="C309" s="95" t="s">
        <v>304</v>
      </c>
      <c r="D309" s="96"/>
      <c r="E309" s="96"/>
      <c r="F309" s="96"/>
      <c r="G309" s="96"/>
      <c r="H309" s="96"/>
      <c r="I309" s="97"/>
      <c r="J309" s="1"/>
      <c r="K309" s="1"/>
      <c r="L309" s="1"/>
      <c r="M309" s="1"/>
      <c r="N309" s="1"/>
      <c r="O309" s="1"/>
      <c r="P309" s="1"/>
      <c r="Q309" s="1"/>
      <c r="R309" s="1"/>
      <c r="S309" s="1"/>
      <c r="T309" s="1"/>
      <c r="U309" s="43" t="e">
        <f ca="1">V309&amp;""&amp;" &amp; "&amp;""&amp;W309</f>
        <v>#REF!</v>
      </c>
      <c r="V309" s="43" t="e">
        <f ca="1">(SUMPRODUCT(MID(0&amp;(LEFT(A308,SUM(LEN(A308)-LEN(SUBSTITUTE(A308,{"0","1","2","3"},""))))), LARGE(INDEX(ISNUMBER(--MID((LEFT(A308,SUM(LEN(A308)-LEN(SUBSTITUTE(A308,{"0","1","2","3"},""))))), ROW(INDIRECT("1:"&amp;LEN((LEFT(A308,SUM(LEN(A308)-LEN(SUBSTITUTE(A308,{"0","1","2","3"},"")))))))), 1)) * ROW(INDIRECT("1:"&amp;LEN((LEFT(A308,SUM(LEN(A308)-LEN(SUBSTITUTE(A308,{"0","1","2","3"},"")))))))), 0), ROW(INDIRECT("1:"&amp;LEN((LEFT(A308,SUM(LEN(A308)-LEN(SUBSTITUTE(A308,{"0","1","2","3"},"")))))))))+1, 1) * 10^ROW(INDIRECT("1:"&amp;LEN((LEFT(A308,SUM(LEN(A308)-LEN(SUBSTITUTE(A308,{"0","1","2","3"},""))))))))/10))*100+1</f>
        <v>#REF!</v>
      </c>
      <c r="W309" s="43">
        <f ca="1">(SUMPRODUCT(MID(0&amp;(--TRIM(RIGHT(SUBSTITUTE(LEFT(A308,_xlfn.AGGREGATE(16,6,FIND({0,1,2,3,4,5,6,7,8,9},A308,ROW(INDIRECT("1:"&amp;LEN(A308)))),1))," ",REPT(" ",LEN(A308))),LEN(A308)))), LARGE(INDEX(ISNUMBER(--MID((--TRIM(RIGHT(SUBSTITUTE(LEFT(A308,_xlfn.AGGREGATE(16,6,FIND({0,1,2,3,4,5,6,7,8,9},A308,ROW(INDIRECT("1:"&amp;LEN(A308)))),1))," ",REPT(" ",LEN(A308))),LEN(A308)))), ROW(INDIRECT("1:"&amp;LEN((--TRIM(RIGHT(SUBSTITUTE(LEFT(A308,_xlfn.AGGREGATE(16,6,FIND({0,1,2,3,4,5,6,7,8,9},A308,ROW(INDIRECT("1:"&amp;LEN(A308)))),1))," ",REPT(" ",LEN(A308))),LEN(A308))))))), 1)) * ROW(INDIRECT("1:"&amp;LEN((--TRIM(RIGHT(SUBSTITUTE(LEFT(A308,_xlfn.AGGREGATE(16,6,FIND({0,1,2,3,4,5,6,7,8,9},A308,ROW(INDIRECT("1:"&amp;LEN(A308)))),1))," ",REPT(" ",LEN(A308))),LEN(A308))))))), 0), ROW(INDIRECT("1:"&amp;LEN((--TRIM(RIGHT(SUBSTITUTE(LEFT(A308,_xlfn.AGGREGATE(16,6,FIND({0,1,2,3,4,5,6,7,8,9},A308,ROW(INDIRECT("1:"&amp;LEN(A308)))),1))," ",REPT(" ",LEN(A308))),LEN(A308))))))))+1, 1) * 10^ROW(INDIRECT("1:"&amp;LEN((--TRIM(RIGHT(SUBSTITUTE(LEFT(A308,_xlfn.AGGREGATE(16,6,FIND({0,1,2,3,4,5,6,7,8,9},A308,ROW(INDIRECT("1:"&amp;LEN(A308)))),1))," ",REPT(" ",LEN(A308))),LEN(A308)))))))/10))*100+1</f>
        <v>801</v>
      </c>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3">
      <c r="A310" s="88">
        <f>A309+1</f>
        <v>2</v>
      </c>
      <c r="B310" s="88"/>
      <c r="C310" s="98"/>
      <c r="D310" s="99"/>
      <c r="E310" s="99"/>
      <c r="F310" s="99"/>
      <c r="G310" s="99"/>
      <c r="H310" s="99"/>
      <c r="I310" s="100"/>
      <c r="J310" s="1"/>
      <c r="K310" s="1"/>
      <c r="L310" s="1"/>
      <c r="M310" s="1"/>
      <c r="N310" s="1"/>
      <c r="O310" s="1"/>
      <c r="P310" s="1"/>
      <c r="Q310" s="1"/>
      <c r="R310" s="1"/>
      <c r="S310" s="1"/>
      <c r="T310" s="1"/>
      <c r="U310" s="43" t="e">
        <f t="shared" ref="U310:U316" ca="1" si="132">V310&amp;""&amp;" &amp; "&amp;""&amp;W310</f>
        <v>#REF!</v>
      </c>
      <c r="V310" s="43" t="e">
        <f ca="1">V309+1</f>
        <v>#REF!</v>
      </c>
      <c r="W310" s="43">
        <f ca="1">W309+1</f>
        <v>802</v>
      </c>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3">
      <c r="A311" s="88">
        <f t="shared" ref="A311:A316" si="133">A310+1</f>
        <v>3</v>
      </c>
      <c r="B311" s="88"/>
      <c r="C311" s="89" t="s">
        <v>240</v>
      </c>
      <c r="D311" s="90"/>
      <c r="E311" s="21">
        <f>(5.48*3.05+2.13*2.75+3.65*3.05+3.95*3.2+1.4*2.33+1.4*2.28+2.58*1.23+2.87*0.93+0.93*1.7+0.93*0.8)*10.764</f>
        <v>656.23264200000006</v>
      </c>
      <c r="F311" s="89">
        <f>(1.83*1.08+1.27*3.05)*10.764</f>
        <v>62.968323599999998</v>
      </c>
      <c r="G311" s="90">
        <f>(1.83*1.08+1.27*3.05)*10.764</f>
        <v>62.968323599999998</v>
      </c>
      <c r="H311" s="21">
        <v>0</v>
      </c>
      <c r="I311" s="21">
        <f t="shared" ref="I311:I315" si="134">E311+F311+(IF(H311&lt;101,H311,IF(H311&lt;201,H311/2,IF(H311&lt;=301,H311/3,H311/4))))</f>
        <v>719.20096560000002</v>
      </c>
      <c r="J311" s="1"/>
      <c r="K311" s="1"/>
      <c r="L311" s="1"/>
      <c r="M311" s="1"/>
      <c r="N311" s="1"/>
      <c r="O311" s="1"/>
      <c r="P311" s="1"/>
      <c r="Q311" s="1"/>
      <c r="R311" s="1"/>
      <c r="S311" s="1"/>
      <c r="T311" s="1"/>
      <c r="U311" s="43" t="e">
        <f t="shared" ca="1" si="132"/>
        <v>#REF!</v>
      </c>
      <c r="V311" s="43" t="e">
        <f t="shared" ref="V311:W311" ca="1" si="135">V310+1</f>
        <v>#REF!</v>
      </c>
      <c r="W311" s="43">
        <f t="shared" ca="1" si="135"/>
        <v>803</v>
      </c>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3">
      <c r="A312" s="88">
        <f t="shared" si="133"/>
        <v>4</v>
      </c>
      <c r="B312" s="88"/>
      <c r="C312" s="89" t="s">
        <v>240</v>
      </c>
      <c r="D312" s="90" t="s">
        <v>240</v>
      </c>
      <c r="E312" s="21">
        <f>(5.48*3.05+2.13*2.75+3.65*3.05+3.95*3.2+1.4*2.33+1.4*2.28+2.58*1.23+2.87*0.93+0.93*1.7+0.93*0.8)*10.764</f>
        <v>656.23264200000006</v>
      </c>
      <c r="F312" s="89">
        <f>(1.83*1.08+1.27*3.05)*10.764</f>
        <v>62.968323599999998</v>
      </c>
      <c r="G312" s="90">
        <f>(1.83*1.08+1.27*3.05)*10.764</f>
        <v>62.968323599999998</v>
      </c>
      <c r="H312" s="21">
        <v>0</v>
      </c>
      <c r="I312" s="21">
        <f t="shared" si="134"/>
        <v>719.20096560000002</v>
      </c>
      <c r="J312" s="1"/>
      <c r="K312" s="1"/>
      <c r="L312" s="1"/>
      <c r="M312" s="1"/>
      <c r="N312" s="1"/>
      <c r="O312" s="1"/>
      <c r="P312" s="1"/>
      <c r="Q312" s="1"/>
      <c r="R312" s="1"/>
      <c r="S312" s="1"/>
      <c r="T312" s="1"/>
      <c r="U312" s="43" t="e">
        <f t="shared" ca="1" si="132"/>
        <v>#REF!</v>
      </c>
      <c r="V312" s="43" t="e">
        <f t="shared" ref="V312:W312" ca="1" si="136">V311+1</f>
        <v>#REF!</v>
      </c>
      <c r="W312" s="43">
        <f t="shared" ca="1" si="136"/>
        <v>804</v>
      </c>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3">
      <c r="A313" s="88">
        <f t="shared" si="133"/>
        <v>5</v>
      </c>
      <c r="B313" s="88"/>
      <c r="C313" s="95" t="s">
        <v>233</v>
      </c>
      <c r="D313" s="96"/>
      <c r="E313" s="96"/>
      <c r="F313" s="96"/>
      <c r="G313" s="96"/>
      <c r="H313" s="96"/>
      <c r="I313" s="97"/>
      <c r="J313" s="1"/>
      <c r="K313" s="1"/>
      <c r="L313" s="1"/>
      <c r="M313" s="1"/>
      <c r="N313" s="1"/>
      <c r="O313" s="1"/>
      <c r="P313" s="1"/>
      <c r="Q313" s="1"/>
      <c r="R313" s="1"/>
      <c r="S313" s="1"/>
      <c r="T313" s="1"/>
      <c r="U313" s="43" t="e">
        <f t="shared" ca="1" si="132"/>
        <v>#REF!</v>
      </c>
      <c r="V313" s="43" t="e">
        <f t="shared" ref="V313:W313" ca="1" si="137">V312+1</f>
        <v>#REF!</v>
      </c>
      <c r="W313" s="43">
        <f t="shared" ca="1" si="137"/>
        <v>805</v>
      </c>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3">
      <c r="A314" s="88">
        <f t="shared" si="133"/>
        <v>6</v>
      </c>
      <c r="B314" s="88"/>
      <c r="C314" s="98"/>
      <c r="D314" s="99"/>
      <c r="E314" s="99"/>
      <c r="F314" s="99"/>
      <c r="G314" s="99"/>
      <c r="H314" s="99"/>
      <c r="I314" s="100"/>
      <c r="J314" s="1"/>
      <c r="K314" s="1"/>
      <c r="L314" s="1"/>
      <c r="M314" s="1"/>
      <c r="N314" s="1"/>
      <c r="O314" s="1"/>
      <c r="P314" s="1"/>
      <c r="Q314" s="1"/>
      <c r="R314" s="1"/>
      <c r="S314" s="1"/>
      <c r="T314" s="1"/>
      <c r="U314" s="43" t="e">
        <f t="shared" ca="1" si="132"/>
        <v>#REF!</v>
      </c>
      <c r="V314" s="43" t="e">
        <f t="shared" ref="V314:W314" ca="1" si="138">V313+1</f>
        <v>#REF!</v>
      </c>
      <c r="W314" s="43">
        <f t="shared" ca="1" si="138"/>
        <v>806</v>
      </c>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3">
      <c r="A315" s="88">
        <f t="shared" si="133"/>
        <v>7</v>
      </c>
      <c r="B315" s="88"/>
      <c r="C315" s="89" t="s">
        <v>240</v>
      </c>
      <c r="D315" s="90" t="s">
        <v>240</v>
      </c>
      <c r="E315" s="21">
        <f>(3.25*5.48+2.13*2.75+3.05*3.65+3*0.78+3.2*3.18+2.28*1.38+2.28*1.38+2.58*1.23+0.73*3.23+1.53*0.93+1*0.93)*10.764</f>
        <v>661.91065200000003</v>
      </c>
      <c r="F315" s="89">
        <f>(3*1.28+1.73*1.05)*10.764</f>
        <v>60.886565999999988</v>
      </c>
      <c r="G315" s="90">
        <f>(3*1.28+1.73*1.05)*10.764</f>
        <v>60.886565999999988</v>
      </c>
      <c r="H315" s="21">
        <v>0</v>
      </c>
      <c r="I315" s="21">
        <f t="shared" si="134"/>
        <v>722.79721800000004</v>
      </c>
      <c r="J315" s="1"/>
      <c r="K315" s="1"/>
      <c r="L315" s="1"/>
      <c r="M315" s="1"/>
      <c r="N315" s="1"/>
      <c r="O315" s="1"/>
      <c r="P315" s="1"/>
      <c r="Q315" s="1"/>
      <c r="R315" s="1"/>
      <c r="S315" s="1"/>
      <c r="T315" s="1"/>
      <c r="U315" s="43" t="e">
        <f t="shared" ca="1" si="132"/>
        <v>#REF!</v>
      </c>
      <c r="V315" s="43" t="e">
        <f t="shared" ref="V315:W315" ca="1" si="139">V314+1</f>
        <v>#REF!</v>
      </c>
      <c r="W315" s="43">
        <f t="shared" ca="1" si="139"/>
        <v>807</v>
      </c>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3">
      <c r="A316" s="88">
        <f t="shared" si="133"/>
        <v>8</v>
      </c>
      <c r="B316" s="88"/>
      <c r="C316" s="89" t="s">
        <v>230</v>
      </c>
      <c r="D316" s="91"/>
      <c r="E316" s="91"/>
      <c r="F316" s="91"/>
      <c r="G316" s="91"/>
      <c r="H316" s="91"/>
      <c r="I316" s="90"/>
      <c r="J316" s="1"/>
      <c r="K316" s="1"/>
      <c r="L316" s="1"/>
      <c r="M316" s="1"/>
      <c r="N316" s="1"/>
      <c r="O316" s="1"/>
      <c r="P316" s="1"/>
      <c r="Q316" s="1"/>
      <c r="R316" s="1"/>
      <c r="S316" s="1"/>
      <c r="T316" s="1"/>
      <c r="U316" s="43" t="e">
        <f t="shared" ca="1" si="132"/>
        <v>#REF!</v>
      </c>
      <c r="V316" s="43" t="e">
        <f t="shared" ref="V316:W316" ca="1" si="140">V315+1</f>
        <v>#REF!</v>
      </c>
      <c r="W316" s="43">
        <f t="shared" ca="1" si="140"/>
        <v>808</v>
      </c>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1" x14ac:dyDescent="0.3">
      <c r="A317" s="92" t="s">
        <v>234</v>
      </c>
      <c r="B317" s="93"/>
      <c r="C317" s="93"/>
      <c r="D317" s="93"/>
      <c r="E317" s="93"/>
      <c r="F317" s="93"/>
      <c r="G317" s="93"/>
      <c r="H317" s="93"/>
      <c r="I317" s="94"/>
      <c r="J317" s="1">
        <f>6+6+6</f>
        <v>18</v>
      </c>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3">
      <c r="A318" s="88">
        <v>1</v>
      </c>
      <c r="B318" s="88"/>
      <c r="C318" s="89" t="s">
        <v>229</v>
      </c>
      <c r="D318" s="90" t="s">
        <v>229</v>
      </c>
      <c r="E318" s="21">
        <f>(3.35*6.1+3.05*2.45+3.05*3.98+3.35*4.28+3.85*3.48+1.53*2.45+1.53*2.45+1.53*2.45+1.23*3.07+0.98*3.48+3.35*0.93+1.63*1.73+2.45*0.3)*10.764</f>
        <v>999.81306360000008</v>
      </c>
      <c r="F318" s="89">
        <f>(1.08*1.85+2.93*1.3)*10.764</f>
        <v>62.506548000000002</v>
      </c>
      <c r="G318" s="90">
        <f>(1.08*1.85+2.93*1.3)*10.764</f>
        <v>62.506548000000002</v>
      </c>
      <c r="H318" s="21">
        <v>0</v>
      </c>
      <c r="I318" s="21">
        <f t="shared" ref="I318:I325" si="141">E318+F318+(IF(H318&lt;101,H318,IF(H318&lt;201,H318/2,IF(H318&lt;=301,H318/3,H318/4))))</f>
        <v>1062.3196116000001</v>
      </c>
      <c r="J318" s="1"/>
      <c r="K318" s="1"/>
      <c r="L318" s="1"/>
      <c r="M318" s="1"/>
      <c r="N318" s="1"/>
      <c r="O318" s="1"/>
      <c r="P318" s="1"/>
      <c r="Q318" s="1"/>
      <c r="R318" s="1"/>
      <c r="S318" s="1"/>
      <c r="T318" s="1"/>
      <c r="U318" s="43" t="str">
        <f ca="1">V318&amp;""&amp;" &amp; "&amp;""&amp;W318</f>
        <v>901 &amp; 2801</v>
      </c>
      <c r="V318" s="43">
        <f ca="1">(SUMPRODUCT(MID(0&amp;(LEFT(A317,SUM(LEN(A317)-LEN(SUBSTITUTE(A317,{"0","1","2","3"},""))))), LARGE(INDEX(ISNUMBER(--MID((LEFT(A317,SUM(LEN(A317)-LEN(SUBSTITUTE(A317,{"0","1","2","3"},""))))), ROW(INDIRECT("1:"&amp;LEN((LEFT(A317,SUM(LEN(A317)-LEN(SUBSTITUTE(A317,{"0","1","2","3"},"")))))))), 1)) * ROW(INDIRECT("1:"&amp;LEN((LEFT(A317,SUM(LEN(A317)-LEN(SUBSTITUTE(A317,{"0","1","2","3"},"")))))))), 0), ROW(INDIRECT("1:"&amp;LEN((LEFT(A317,SUM(LEN(A317)-LEN(SUBSTITUTE(A317,{"0","1","2","3"},"")))))))))+1, 1) * 10^ROW(INDIRECT("1:"&amp;LEN((LEFT(A317,SUM(LEN(A317)-LEN(SUBSTITUTE(A317,{"0","1","2","3"},""))))))))/10))*100+1</f>
        <v>901</v>
      </c>
      <c r="W318" s="43">
        <f ca="1">(SUMPRODUCT(MID(0&amp;(--TRIM(RIGHT(SUBSTITUTE(LEFT(A317,_xlfn.AGGREGATE(16,6,FIND({0,1,2,3,4,5,6,7,8,9},A317,ROW(INDIRECT("1:"&amp;LEN(A317)))),1))," ",REPT(" ",LEN(A317))),LEN(A317)))), LARGE(INDEX(ISNUMBER(--MID((--TRIM(RIGHT(SUBSTITUTE(LEFT(A317,_xlfn.AGGREGATE(16,6,FIND({0,1,2,3,4,5,6,7,8,9},A317,ROW(INDIRECT("1:"&amp;LEN(A317)))),1))," ",REPT(" ",LEN(A317))),LEN(A317)))), ROW(INDIRECT("1:"&amp;LEN((--TRIM(RIGHT(SUBSTITUTE(LEFT(A317,_xlfn.AGGREGATE(16,6,FIND({0,1,2,3,4,5,6,7,8,9},A317,ROW(INDIRECT("1:"&amp;LEN(A317)))),1))," ",REPT(" ",LEN(A317))),LEN(A317))))))), 1)) * ROW(INDIRECT("1:"&amp;LEN((--TRIM(RIGHT(SUBSTITUTE(LEFT(A317,_xlfn.AGGREGATE(16,6,FIND({0,1,2,3,4,5,6,7,8,9},A317,ROW(INDIRECT("1:"&amp;LEN(A317)))),1))," ",REPT(" ",LEN(A317))),LEN(A317))))))), 0), ROW(INDIRECT("1:"&amp;LEN((--TRIM(RIGHT(SUBSTITUTE(LEFT(A317,_xlfn.AGGREGATE(16,6,FIND({0,1,2,3,4,5,6,7,8,9},A317,ROW(INDIRECT("1:"&amp;LEN(A317)))),1))," ",REPT(" ",LEN(A317))),LEN(A317))))))))+1, 1) * 10^ROW(INDIRECT("1:"&amp;LEN((--TRIM(RIGHT(SUBSTITUTE(LEFT(A317,_xlfn.AGGREGATE(16,6,FIND({0,1,2,3,4,5,6,7,8,9},A317,ROW(INDIRECT("1:"&amp;LEN(A317)))),1))," ",REPT(" ",LEN(A317))),LEN(A317)))))))/10))*100+1</f>
        <v>2801</v>
      </c>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3">
      <c r="A319" s="88">
        <f>A318+1</f>
        <v>2</v>
      </c>
      <c r="B319" s="88"/>
      <c r="C319" s="89" t="s">
        <v>229</v>
      </c>
      <c r="D319" s="90" t="s">
        <v>229</v>
      </c>
      <c r="E319" s="21">
        <f>(3.35*6.1+3.05*2.45+3.05*3.98+3.35*4.28+3.85*3.48+1.53*2.45+1.53*2.45+1.53*2.45+1.23*3.07+0.98*3.48+3.35*0.93+1.63*1.73+2.45*0.3)*10.764</f>
        <v>999.81306360000008</v>
      </c>
      <c r="F319" s="89">
        <f>(1.08*1.85+2.93*1.3)*10.764</f>
        <v>62.506548000000002</v>
      </c>
      <c r="G319" s="90">
        <f>(1.08*1.85+2.93*1.3)*10.764</f>
        <v>62.506548000000002</v>
      </c>
      <c r="H319" s="21">
        <v>0</v>
      </c>
      <c r="I319" s="21">
        <f t="shared" si="141"/>
        <v>1062.3196116000001</v>
      </c>
      <c r="J319" s="1"/>
      <c r="K319" s="1"/>
      <c r="L319" s="1"/>
      <c r="M319" s="1"/>
      <c r="N319" s="1"/>
      <c r="O319" s="1"/>
      <c r="P319" s="1"/>
      <c r="Q319" s="1"/>
      <c r="R319" s="1"/>
      <c r="S319" s="1"/>
      <c r="T319" s="1"/>
      <c r="U319" s="43" t="str">
        <f t="shared" ref="U319:U325" ca="1" si="142">V319&amp;""&amp;" &amp; "&amp;""&amp;W319</f>
        <v>902 &amp; 2802</v>
      </c>
      <c r="V319" s="43">
        <f ca="1">V318+1</f>
        <v>902</v>
      </c>
      <c r="W319" s="43">
        <f ca="1">W318+1</f>
        <v>2802</v>
      </c>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3">
      <c r="A320" s="88">
        <f t="shared" ref="A320:A325" si="143">A319+1</f>
        <v>3</v>
      </c>
      <c r="B320" s="88"/>
      <c r="C320" s="89" t="s">
        <v>240</v>
      </c>
      <c r="D320" s="90"/>
      <c r="E320" s="21">
        <f>(5.48*3.05+2.13*2.75+3.65*3.05+3.95*3.2+1.4*2.33+1.4*2.28+2.58*1.23+2.87*0.93+0.93*1.7+0.93*0.8)*10.764</f>
        <v>656.23264200000006</v>
      </c>
      <c r="F320" s="89">
        <f>(1.83*1.08+1.27*3.05)*10.764</f>
        <v>62.968323599999998</v>
      </c>
      <c r="G320" s="90">
        <f>(1.83*1.08+1.27*3.05)*10.764</f>
        <v>62.968323599999998</v>
      </c>
      <c r="H320" s="21">
        <v>0</v>
      </c>
      <c r="I320" s="21">
        <f t="shared" si="141"/>
        <v>719.20096560000002</v>
      </c>
      <c r="J320" s="1"/>
      <c r="K320" s="1"/>
      <c r="L320" s="1"/>
      <c r="M320" s="1"/>
      <c r="N320" s="1"/>
      <c r="O320" s="1"/>
      <c r="P320" s="1"/>
      <c r="Q320" s="1"/>
      <c r="R320" s="1"/>
      <c r="S320" s="1"/>
      <c r="T320" s="1"/>
      <c r="U320" s="43" t="str">
        <f t="shared" ca="1" si="142"/>
        <v>903 &amp; 2803</v>
      </c>
      <c r="V320" s="43">
        <f t="shared" ref="V320:W320" ca="1" si="144">V319+1</f>
        <v>903</v>
      </c>
      <c r="W320" s="43">
        <f t="shared" ca="1" si="144"/>
        <v>2803</v>
      </c>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3">
      <c r="A321" s="88">
        <f t="shared" si="143"/>
        <v>4</v>
      </c>
      <c r="B321" s="88"/>
      <c r="C321" s="89" t="s">
        <v>240</v>
      </c>
      <c r="D321" s="90" t="s">
        <v>240</v>
      </c>
      <c r="E321" s="21">
        <f>(5.48*3.05+2.13*2.75+3.65*3.05+3.95*3.2+1.4*2.33+1.4*2.28+2.58*1.23+2.87*0.93+0.93*1.7+0.93*0.8)*10.764</f>
        <v>656.23264200000006</v>
      </c>
      <c r="F321" s="89">
        <f>(1.83*1.08+1.27*3.05)*10.764</f>
        <v>62.968323599999998</v>
      </c>
      <c r="G321" s="90">
        <f>(1.83*1.08+1.27*3.05)*10.764</f>
        <v>62.968323599999998</v>
      </c>
      <c r="H321" s="21">
        <v>0</v>
      </c>
      <c r="I321" s="21">
        <f t="shared" si="141"/>
        <v>719.20096560000002</v>
      </c>
      <c r="J321" s="1"/>
      <c r="K321" s="1"/>
      <c r="L321" s="1"/>
      <c r="M321" s="1"/>
      <c r="N321" s="1"/>
      <c r="O321" s="1"/>
      <c r="P321" s="1"/>
      <c r="Q321" s="1"/>
      <c r="R321" s="1"/>
      <c r="S321" s="1"/>
      <c r="T321" s="1"/>
      <c r="U321" s="43" t="str">
        <f t="shared" ca="1" si="142"/>
        <v>904 &amp; 2804</v>
      </c>
      <c r="V321" s="43">
        <f t="shared" ref="V321:W321" ca="1" si="145">V320+1</f>
        <v>904</v>
      </c>
      <c r="W321" s="43">
        <f t="shared" ca="1" si="145"/>
        <v>2804</v>
      </c>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3">
      <c r="A322" s="88">
        <f t="shared" si="143"/>
        <v>5</v>
      </c>
      <c r="B322" s="88"/>
      <c r="C322" s="89" t="s">
        <v>229</v>
      </c>
      <c r="D322" s="90" t="s">
        <v>229</v>
      </c>
      <c r="E322" s="21">
        <f>(3.35*6.1+3.05*2.45+3.05*3.98+3.35*4.28+4.05*3.48+1.53*2.45+1.53*2.45+1.53*2.45+1.23*3.08+0.98*3.48+3.43*0.93+2.45*0.3)*10.764</f>
        <v>977.88464279999994</v>
      </c>
      <c r="F322" s="89">
        <f>(3.35*1.3+1.08*1.85)*10.764</f>
        <v>68.383691999999996</v>
      </c>
      <c r="G322" s="90">
        <f>(3.35*1.3+1.08*1.85)*10.764</f>
        <v>68.383691999999996</v>
      </c>
      <c r="H322" s="21">
        <v>0</v>
      </c>
      <c r="I322" s="21">
        <f t="shared" si="141"/>
        <v>1046.2683348</v>
      </c>
      <c r="J322" s="1"/>
      <c r="K322" s="1"/>
      <c r="L322" s="1"/>
      <c r="M322" s="1"/>
      <c r="N322" s="1"/>
      <c r="O322" s="1"/>
      <c r="P322" s="1"/>
      <c r="Q322" s="1"/>
      <c r="R322" s="1"/>
      <c r="S322" s="1"/>
      <c r="T322" s="1"/>
      <c r="U322" s="43" t="str">
        <f t="shared" ca="1" si="142"/>
        <v>905 &amp; 2805</v>
      </c>
      <c r="V322" s="43">
        <f t="shared" ref="V322:W322" ca="1" si="146">V321+1</f>
        <v>905</v>
      </c>
      <c r="W322" s="43">
        <f t="shared" ca="1" si="146"/>
        <v>2805</v>
      </c>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3">
      <c r="A323" s="88">
        <f t="shared" si="143"/>
        <v>6</v>
      </c>
      <c r="B323" s="88"/>
      <c r="C323" s="89" t="s">
        <v>229</v>
      </c>
      <c r="D323" s="90" t="s">
        <v>229</v>
      </c>
      <c r="E323" s="21">
        <f>(3.35*6.1+3.05*2.45+3.05*3.98+3.35*4.28+4.05*3.48+1.53*2.45+1.53*2.45+1.53*2.45+1.23*3.08+0.98*3.48+3.43*0.93+2.45*0.3)*10.764</f>
        <v>977.88464279999994</v>
      </c>
      <c r="F323" s="89">
        <f>(3.35*1.3+1.08*1.85)*10.764</f>
        <v>68.383691999999996</v>
      </c>
      <c r="G323" s="90">
        <f>(3.35*1.3+1.08*1.85)*10.764</f>
        <v>68.383691999999996</v>
      </c>
      <c r="H323" s="21">
        <v>0</v>
      </c>
      <c r="I323" s="21">
        <f t="shared" si="141"/>
        <v>1046.2683348</v>
      </c>
      <c r="J323" s="1"/>
      <c r="K323" s="1"/>
      <c r="L323" s="1"/>
      <c r="M323" s="1"/>
      <c r="N323" s="1"/>
      <c r="O323" s="1"/>
      <c r="P323" s="1"/>
      <c r="Q323" s="1"/>
      <c r="R323" s="1"/>
      <c r="S323" s="1"/>
      <c r="T323" s="1"/>
      <c r="U323" s="43" t="str">
        <f t="shared" ca="1" si="142"/>
        <v>906 &amp; 2806</v>
      </c>
      <c r="V323" s="43">
        <f t="shared" ref="V323:W323" ca="1" si="147">V322+1</f>
        <v>906</v>
      </c>
      <c r="W323" s="43">
        <f t="shared" ca="1" si="147"/>
        <v>2806</v>
      </c>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3">
      <c r="A324" s="88">
        <f t="shared" si="143"/>
        <v>7</v>
      </c>
      <c r="B324" s="88"/>
      <c r="C324" s="89" t="s">
        <v>240</v>
      </c>
      <c r="D324" s="90" t="s">
        <v>240</v>
      </c>
      <c r="E324" s="21">
        <f>(3.25*5.48+2.13*2.75+3.05*3.65+3*0.78+3.2*3.18+2.28*1.38+2.28*1.38+2.58*1.23+0.73*3.23+1.53*0.93+1*0.93)*10.764</f>
        <v>661.91065200000003</v>
      </c>
      <c r="F324" s="89">
        <f>(3*1.28+1.73*1.05)*10.764</f>
        <v>60.886565999999988</v>
      </c>
      <c r="G324" s="90">
        <f>(3*1.28+1.73*1.05)*10.764</f>
        <v>60.886565999999988</v>
      </c>
      <c r="H324" s="21">
        <v>0</v>
      </c>
      <c r="I324" s="21">
        <f t="shared" si="141"/>
        <v>722.79721800000004</v>
      </c>
      <c r="J324" s="1"/>
      <c r="K324" s="1"/>
      <c r="L324" s="1"/>
      <c r="M324" s="1"/>
      <c r="N324" s="1"/>
      <c r="O324" s="1"/>
      <c r="P324" s="1"/>
      <c r="Q324" s="1"/>
      <c r="R324" s="1"/>
      <c r="S324" s="1"/>
      <c r="T324" s="1"/>
      <c r="U324" s="43" t="str">
        <f t="shared" ca="1" si="142"/>
        <v>907 &amp; 2807</v>
      </c>
      <c r="V324" s="43">
        <f t="shared" ref="V324:W324" ca="1" si="148">V323+1</f>
        <v>907</v>
      </c>
      <c r="W324" s="43">
        <f t="shared" ca="1" si="148"/>
        <v>2807</v>
      </c>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3">
      <c r="A325" s="88">
        <f t="shared" si="143"/>
        <v>8</v>
      </c>
      <c r="B325" s="88"/>
      <c r="C325" s="89" t="s">
        <v>240</v>
      </c>
      <c r="D325" s="90" t="s">
        <v>240</v>
      </c>
      <c r="E325" s="21">
        <f>(3.25*5.48+2.13*2.75+3.05*3.65+3*0.78+3.2*3.18+2.28*1.38+2.28*1.38+2.58*1.23+0.73*3.23+1.53*0.93+1*0.93)*10.764</f>
        <v>661.91065200000003</v>
      </c>
      <c r="F325" s="89">
        <f>(3*1.28+1.73*1.05)*10.764</f>
        <v>60.886565999999988</v>
      </c>
      <c r="G325" s="90">
        <f>(3*1.28+1.73*1.05)*10.764</f>
        <v>60.886565999999988</v>
      </c>
      <c r="H325" s="21">
        <v>0</v>
      </c>
      <c r="I325" s="21">
        <f t="shared" si="141"/>
        <v>722.79721800000004</v>
      </c>
      <c r="J325" s="1"/>
      <c r="K325" s="1"/>
      <c r="L325" s="1"/>
      <c r="M325" s="1"/>
      <c r="N325" s="1"/>
      <c r="O325" s="1"/>
      <c r="P325" s="1"/>
      <c r="Q325" s="1"/>
      <c r="R325" s="1"/>
      <c r="S325" s="1"/>
      <c r="T325" s="1"/>
      <c r="U325" s="43" t="str">
        <f t="shared" ca="1" si="142"/>
        <v>908 &amp; 2808</v>
      </c>
      <c r="V325" s="43">
        <f t="shared" ref="V325:W325" ca="1" si="149">V324+1</f>
        <v>908</v>
      </c>
      <c r="W325" s="43">
        <f t="shared" ca="1" si="149"/>
        <v>2808</v>
      </c>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1" x14ac:dyDescent="0.3">
      <c r="A326" s="92" t="s">
        <v>235</v>
      </c>
      <c r="B326" s="93"/>
      <c r="C326" s="93"/>
      <c r="D326" s="93"/>
      <c r="E326" s="93"/>
      <c r="F326" s="93"/>
      <c r="G326" s="93"/>
      <c r="H326" s="93"/>
      <c r="I326" s="94"/>
      <c r="J326" s="1">
        <v>2</v>
      </c>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3">
      <c r="A327" s="88">
        <v>1</v>
      </c>
      <c r="B327" s="88"/>
      <c r="C327" s="89" t="s">
        <v>229</v>
      </c>
      <c r="D327" s="90" t="s">
        <v>229</v>
      </c>
      <c r="E327" s="21">
        <f>(3.35*6.1+3.05*2.45+3.05*3.98+3.35*4.28+3.85*3.48+1.53*2.45+1.53*2.45+1.53*2.45+1.23*3.07+0.98*3.48+3.35*0.93+1.63*1.73+2.45*0.3)*10.764</f>
        <v>999.81306360000008</v>
      </c>
      <c r="F327" s="89">
        <f>(1.08*1.85+2.93*1.3)*10.764</f>
        <v>62.506548000000002</v>
      </c>
      <c r="G327" s="90">
        <f>(1.08*1.85+2.93*1.3)*10.764</f>
        <v>62.506548000000002</v>
      </c>
      <c r="H327" s="21">
        <v>0</v>
      </c>
      <c r="I327" s="21">
        <f t="shared" ref="I327:I334" si="150">E327+F327+(IF(H327&lt;101,H327,IF(H327&lt;201,H327/2,IF(H327&lt;=301,H327/3,H327/4))))</f>
        <v>1062.3196116000001</v>
      </c>
      <c r="J327" s="1"/>
      <c r="K327" s="1"/>
      <c r="L327" s="1"/>
      <c r="M327" s="1"/>
      <c r="N327" s="1"/>
      <c r="O327" s="1"/>
      <c r="P327" s="1"/>
      <c r="Q327" s="1"/>
      <c r="R327" s="1"/>
      <c r="S327" s="1"/>
      <c r="T327" s="1"/>
      <c r="U327" s="43" t="str">
        <f ca="1">V327&amp;""&amp;" &amp; "&amp;""&amp;W327</f>
        <v>1501 &amp; 2201</v>
      </c>
      <c r="V327" s="43">
        <f ca="1">(SUMPRODUCT(MID(0&amp;(LEFT(A326,SUM(LEN(A326)-LEN(SUBSTITUTE(A326,{"0","1","2","3"},""))))), LARGE(INDEX(ISNUMBER(--MID((LEFT(A326,SUM(LEN(A326)-LEN(SUBSTITUTE(A326,{"0","1","2","3"},""))))), ROW(INDIRECT("1:"&amp;LEN((LEFT(A326,SUM(LEN(A326)-LEN(SUBSTITUTE(A326,{"0","1","2","3"},"")))))))), 1)) * ROW(INDIRECT("1:"&amp;LEN((LEFT(A326,SUM(LEN(A326)-LEN(SUBSTITUTE(A326,{"0","1","2","3"},"")))))))), 0), ROW(INDIRECT("1:"&amp;LEN((LEFT(A326,SUM(LEN(A326)-LEN(SUBSTITUTE(A326,{"0","1","2","3"},"")))))))))+1, 1) * 10^ROW(INDIRECT("1:"&amp;LEN((LEFT(A326,SUM(LEN(A326)-LEN(SUBSTITUTE(A326,{"0","1","2","3"},""))))))))/10))*100+1</f>
        <v>1501</v>
      </c>
      <c r="W327" s="43">
        <f ca="1">(SUMPRODUCT(MID(0&amp;(--TRIM(RIGHT(SUBSTITUTE(LEFT(A326,_xlfn.AGGREGATE(16,6,FIND({0,1,2,3,4,5,6,7,8,9},A326,ROW(INDIRECT("1:"&amp;LEN(A326)))),1))," ",REPT(" ",LEN(A326))),LEN(A326)))), LARGE(INDEX(ISNUMBER(--MID((--TRIM(RIGHT(SUBSTITUTE(LEFT(A326,_xlfn.AGGREGATE(16,6,FIND({0,1,2,3,4,5,6,7,8,9},A326,ROW(INDIRECT("1:"&amp;LEN(A326)))),1))," ",REPT(" ",LEN(A326))),LEN(A326)))), ROW(INDIRECT("1:"&amp;LEN((--TRIM(RIGHT(SUBSTITUTE(LEFT(A326,_xlfn.AGGREGATE(16,6,FIND({0,1,2,3,4,5,6,7,8,9},A326,ROW(INDIRECT("1:"&amp;LEN(A326)))),1))," ",REPT(" ",LEN(A326))),LEN(A326))))))), 1)) * ROW(INDIRECT("1:"&amp;LEN((--TRIM(RIGHT(SUBSTITUTE(LEFT(A326,_xlfn.AGGREGATE(16,6,FIND({0,1,2,3,4,5,6,7,8,9},A326,ROW(INDIRECT("1:"&amp;LEN(A326)))),1))," ",REPT(" ",LEN(A326))),LEN(A326))))))), 0), ROW(INDIRECT("1:"&amp;LEN((--TRIM(RIGHT(SUBSTITUTE(LEFT(A326,_xlfn.AGGREGATE(16,6,FIND({0,1,2,3,4,5,6,7,8,9},A326,ROW(INDIRECT("1:"&amp;LEN(A326)))),1))," ",REPT(" ",LEN(A326))),LEN(A326))))))))+1, 1) * 10^ROW(INDIRECT("1:"&amp;LEN((--TRIM(RIGHT(SUBSTITUTE(LEFT(A326,_xlfn.AGGREGATE(16,6,FIND({0,1,2,3,4,5,6,7,8,9},A326,ROW(INDIRECT("1:"&amp;LEN(A326)))),1))," ",REPT(" ",LEN(A326))),LEN(A326)))))))/10))*100+1</f>
        <v>2201</v>
      </c>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3">
      <c r="A328" s="88">
        <f>A327+1</f>
        <v>2</v>
      </c>
      <c r="B328" s="88"/>
      <c r="C328" s="89" t="s">
        <v>229</v>
      </c>
      <c r="D328" s="90" t="s">
        <v>229</v>
      </c>
      <c r="E328" s="21">
        <f>(3.35*6.1+3.05*2.45+3.05*3.98+3.35*4.28+3.85*3.48+1.53*2.45+1.53*2.45+1.53*2.45+1.23*3.07+0.98*3.48+3.35*0.93+1.63*1.73+2.45*0.3)*10.764</f>
        <v>999.81306360000008</v>
      </c>
      <c r="F328" s="89">
        <f>(1.08*1.85+2.93*1.3)*10.764</f>
        <v>62.506548000000002</v>
      </c>
      <c r="G328" s="90">
        <f>(1.08*1.85+2.93*1.3)*10.764</f>
        <v>62.506548000000002</v>
      </c>
      <c r="H328" s="21">
        <v>0</v>
      </c>
      <c r="I328" s="21">
        <f t="shared" si="150"/>
        <v>1062.3196116000001</v>
      </c>
      <c r="J328" s="1"/>
      <c r="K328" s="1"/>
      <c r="L328" s="1"/>
      <c r="M328" s="1"/>
      <c r="N328" s="1"/>
      <c r="O328" s="1"/>
      <c r="P328" s="1"/>
      <c r="Q328" s="1"/>
      <c r="R328" s="1"/>
      <c r="S328" s="1"/>
      <c r="T328" s="1"/>
      <c r="U328" s="43" t="str">
        <f t="shared" ref="U328:U334" ca="1" si="151">V328&amp;""&amp;" &amp; "&amp;""&amp;W328</f>
        <v>1502 &amp; 2202</v>
      </c>
      <c r="V328" s="43">
        <f ca="1">V327+1</f>
        <v>1502</v>
      </c>
      <c r="W328" s="43">
        <f ca="1">W327+1</f>
        <v>2202</v>
      </c>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3">
      <c r="A329" s="88">
        <f t="shared" ref="A329:A334" si="152">A328+1</f>
        <v>3</v>
      </c>
      <c r="B329" s="88"/>
      <c r="C329" s="89" t="s">
        <v>240</v>
      </c>
      <c r="D329" s="90"/>
      <c r="E329" s="21">
        <f>(5.48*3.05+2.13*2.75+3.65*3.05+3.95*3.2+1.4*2.33+1.4*2.28+2.58*1.23+2.87*0.93+0.93*1.7+0.93*0.8)*10.764</f>
        <v>656.23264200000006</v>
      </c>
      <c r="F329" s="89">
        <f>(1.83*1.08+1.27*3.05)*10.764</f>
        <v>62.968323599999998</v>
      </c>
      <c r="G329" s="90">
        <f>(1.83*1.08+1.27*3.05)*10.764</f>
        <v>62.968323599999998</v>
      </c>
      <c r="H329" s="21">
        <v>0</v>
      </c>
      <c r="I329" s="21">
        <f t="shared" si="150"/>
        <v>719.20096560000002</v>
      </c>
      <c r="J329" s="1"/>
      <c r="K329" s="1"/>
      <c r="L329" s="1"/>
      <c r="M329" s="1"/>
      <c r="N329" s="1"/>
      <c r="O329" s="1"/>
      <c r="P329" s="1"/>
      <c r="Q329" s="1"/>
      <c r="R329" s="1"/>
      <c r="S329" s="1"/>
      <c r="T329" s="1"/>
      <c r="U329" s="43" t="str">
        <f t="shared" ca="1" si="151"/>
        <v>1503 &amp; 2203</v>
      </c>
      <c r="V329" s="43">
        <f t="shared" ref="V329:W329" ca="1" si="153">V328+1</f>
        <v>1503</v>
      </c>
      <c r="W329" s="43">
        <f t="shared" ca="1" si="153"/>
        <v>2203</v>
      </c>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3">
      <c r="A330" s="88">
        <f t="shared" si="152"/>
        <v>4</v>
      </c>
      <c r="B330" s="88"/>
      <c r="C330" s="89" t="s">
        <v>240</v>
      </c>
      <c r="D330" s="90" t="s">
        <v>240</v>
      </c>
      <c r="E330" s="21">
        <f>(5.48*3.05+2.13*2.75+3.65*3.05+3.95*3.2+1.4*2.33+1.4*2.28+2.58*1.23+2.87*0.93+0.93*1.7+0.93*0.8)*10.764</f>
        <v>656.23264200000006</v>
      </c>
      <c r="F330" s="89">
        <f>(1.83*1.08+1.27*3.05)*10.764</f>
        <v>62.968323599999998</v>
      </c>
      <c r="G330" s="90">
        <f>(1.83*1.08+1.27*3.05)*10.764</f>
        <v>62.968323599999998</v>
      </c>
      <c r="H330" s="21">
        <v>0</v>
      </c>
      <c r="I330" s="21">
        <f t="shared" si="150"/>
        <v>719.20096560000002</v>
      </c>
      <c r="J330" s="1"/>
      <c r="K330" s="1"/>
      <c r="L330" s="1"/>
      <c r="M330" s="1"/>
      <c r="N330" s="1"/>
      <c r="O330" s="1"/>
      <c r="P330" s="1"/>
      <c r="Q330" s="1"/>
      <c r="R330" s="1"/>
      <c r="S330" s="1"/>
      <c r="T330" s="1"/>
      <c r="U330" s="43" t="str">
        <f t="shared" ca="1" si="151"/>
        <v>1504 &amp; 2204</v>
      </c>
      <c r="V330" s="43">
        <f t="shared" ref="V330:W330" ca="1" si="154">V329+1</f>
        <v>1504</v>
      </c>
      <c r="W330" s="43">
        <f t="shared" ca="1" si="154"/>
        <v>2204</v>
      </c>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3">
      <c r="A331" s="88">
        <f t="shared" si="152"/>
        <v>5</v>
      </c>
      <c r="B331" s="88"/>
      <c r="C331" s="95" t="s">
        <v>233</v>
      </c>
      <c r="D331" s="96"/>
      <c r="E331" s="96"/>
      <c r="F331" s="96"/>
      <c r="G331" s="96"/>
      <c r="H331" s="96"/>
      <c r="I331" s="97"/>
      <c r="J331" s="1"/>
      <c r="K331" s="1"/>
      <c r="L331" s="1"/>
      <c r="M331" s="1"/>
      <c r="N331" s="1"/>
      <c r="O331" s="1"/>
      <c r="P331" s="1"/>
      <c r="Q331" s="1"/>
      <c r="R331" s="1"/>
      <c r="S331" s="1"/>
      <c r="T331" s="1"/>
      <c r="U331" s="43" t="str">
        <f t="shared" ca="1" si="151"/>
        <v>1505 &amp; 2205</v>
      </c>
      <c r="V331" s="43">
        <f t="shared" ref="V331:W331" ca="1" si="155">V330+1</f>
        <v>1505</v>
      </c>
      <c r="W331" s="43">
        <f t="shared" ca="1" si="155"/>
        <v>2205</v>
      </c>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3">
      <c r="A332" s="88">
        <f t="shared" si="152"/>
        <v>6</v>
      </c>
      <c r="B332" s="88"/>
      <c r="C332" s="98"/>
      <c r="D332" s="99"/>
      <c r="E332" s="99"/>
      <c r="F332" s="99"/>
      <c r="G332" s="99"/>
      <c r="H332" s="99"/>
      <c r="I332" s="100"/>
      <c r="J332" s="1"/>
      <c r="K332" s="1"/>
      <c r="L332" s="1"/>
      <c r="M332" s="1"/>
      <c r="N332" s="1"/>
      <c r="O332" s="1"/>
      <c r="P332" s="1"/>
      <c r="Q332" s="1"/>
      <c r="R332" s="1"/>
      <c r="S332" s="1"/>
      <c r="T332" s="1"/>
      <c r="U332" s="43" t="str">
        <f t="shared" ca="1" si="151"/>
        <v>1506 &amp; 2206</v>
      </c>
      <c r="V332" s="43">
        <f t="shared" ref="V332:W332" ca="1" si="156">V331+1</f>
        <v>1506</v>
      </c>
      <c r="W332" s="43">
        <f t="shared" ca="1" si="156"/>
        <v>2206</v>
      </c>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3">
      <c r="A333" s="88">
        <f t="shared" si="152"/>
        <v>7</v>
      </c>
      <c r="B333" s="88"/>
      <c r="C333" s="89" t="s">
        <v>240</v>
      </c>
      <c r="D333" s="90" t="s">
        <v>240</v>
      </c>
      <c r="E333" s="21">
        <f>(3.25*5.48+2.13*2.75+3.05*3.65+3*0.78+3.2*3.18+2.28*1.38+2.28*1.38+2.58*1.23+0.73*3.23+1.53*0.93+1*0.93)*10.764</f>
        <v>661.91065200000003</v>
      </c>
      <c r="F333" s="89">
        <f>(3*1.28+1.73*1.05)*10.764</f>
        <v>60.886565999999988</v>
      </c>
      <c r="G333" s="90">
        <f>(3*1.28+1.73*1.05)*10.764</f>
        <v>60.886565999999988</v>
      </c>
      <c r="H333" s="21">
        <v>0</v>
      </c>
      <c r="I333" s="21">
        <f t="shared" si="150"/>
        <v>722.79721800000004</v>
      </c>
      <c r="J333" s="1"/>
      <c r="K333" s="1"/>
      <c r="L333" s="1"/>
      <c r="M333" s="1"/>
      <c r="N333" s="1"/>
      <c r="O333" s="1"/>
      <c r="P333" s="1"/>
      <c r="Q333" s="1"/>
      <c r="R333" s="1"/>
      <c r="S333" s="1"/>
      <c r="T333" s="1"/>
      <c r="U333" s="43" t="str">
        <f t="shared" ca="1" si="151"/>
        <v>1507 &amp; 2207</v>
      </c>
      <c r="V333" s="43">
        <f t="shared" ref="V333:W333" ca="1" si="157">V332+1</f>
        <v>1507</v>
      </c>
      <c r="W333" s="43">
        <f t="shared" ca="1" si="157"/>
        <v>2207</v>
      </c>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3">
      <c r="A334" s="88">
        <f t="shared" si="152"/>
        <v>8</v>
      </c>
      <c r="B334" s="88"/>
      <c r="C334" s="89" t="s">
        <v>240</v>
      </c>
      <c r="D334" s="90" t="s">
        <v>240</v>
      </c>
      <c r="E334" s="21">
        <f>(3.25*5.48+2.13*2.75+3.05*3.65+3*0.78+3.2*3.18+2.28*1.38+2.28*1.38+2.58*1.23+0.73*3.23+1.53*0.93+1*0.93)*10.764</f>
        <v>661.91065200000003</v>
      </c>
      <c r="F334" s="89">
        <f>(3*1.28+1.73*1.05)*10.764</f>
        <v>60.886565999999988</v>
      </c>
      <c r="G334" s="90">
        <f>(3*1.28+1.73*1.05)*10.764</f>
        <v>60.886565999999988</v>
      </c>
      <c r="H334" s="21">
        <v>0</v>
      </c>
      <c r="I334" s="21">
        <f t="shared" si="150"/>
        <v>722.79721800000004</v>
      </c>
      <c r="J334" s="1"/>
      <c r="K334" s="1"/>
      <c r="L334" s="1"/>
      <c r="M334" s="1"/>
      <c r="N334" s="1"/>
      <c r="O334" s="1"/>
      <c r="P334" s="1"/>
      <c r="Q334" s="1"/>
      <c r="R334" s="1"/>
      <c r="S334" s="1"/>
      <c r="T334" s="1"/>
      <c r="U334" s="43" t="str">
        <f t="shared" ca="1" si="151"/>
        <v>1508 &amp; 2208</v>
      </c>
      <c r="V334" s="43">
        <f t="shared" ref="V334:W334" ca="1" si="158">V333+1</f>
        <v>1508</v>
      </c>
      <c r="W334" s="43">
        <f t="shared" ca="1" si="158"/>
        <v>2208</v>
      </c>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1" x14ac:dyDescent="0.3">
      <c r="A335" s="92" t="s">
        <v>237</v>
      </c>
      <c r="B335" s="93"/>
      <c r="C335" s="93"/>
      <c r="D335" s="93"/>
      <c r="E335" s="93"/>
      <c r="F335" s="93"/>
      <c r="G335" s="93"/>
      <c r="H335" s="93"/>
      <c r="I335" s="94"/>
      <c r="J335" s="1">
        <f>6+6+4</f>
        <v>16</v>
      </c>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3">
      <c r="A336" s="88">
        <v>1</v>
      </c>
      <c r="B336" s="88"/>
      <c r="C336" s="89" t="s">
        <v>229</v>
      </c>
      <c r="D336" s="90" t="s">
        <v>229</v>
      </c>
      <c r="E336" s="21">
        <f>(3.35*6.18+3.05*2.45+3.05*3.98+3.43*4.28+3.93*3.55+1.53*2.53+1.53*2.53+1.53*2.45+1.23*3+0.98*3.55+3.35*0.93+1.63*1.73+2.45*0.23)*10.764</f>
        <v>1012.9419144000002</v>
      </c>
      <c r="F336" s="89">
        <f>(3*1.3+1.08*1.85)*10.764</f>
        <v>63.486072</v>
      </c>
      <c r="G336" s="90">
        <f>(1.08*1.85+2.93*1.3)*10.764</f>
        <v>62.506548000000002</v>
      </c>
      <c r="H336" s="21">
        <v>0</v>
      </c>
      <c r="I336" s="21">
        <f t="shared" ref="I336:I343" si="159">E336+F336+(IF(H336&lt;101,H336,IF(H336&lt;201,H336/2,IF(H336&lt;=301,H336/3,H336/4))))</f>
        <v>1076.4279864000002</v>
      </c>
      <c r="J336" s="1"/>
      <c r="K336" s="1"/>
      <c r="L336" s="1"/>
      <c r="M336" s="1"/>
      <c r="N336" s="1"/>
      <c r="O336" s="1"/>
      <c r="P336" s="1"/>
      <c r="Q336" s="1"/>
      <c r="R336" s="1"/>
      <c r="S336" s="1"/>
      <c r="T336" s="1"/>
      <c r="U336" s="43" t="str">
        <f ca="1">V336&amp;""&amp;" &amp; "&amp;""&amp;W336</f>
        <v>3001 &amp; 4701</v>
      </c>
      <c r="V336" s="43">
        <f ca="1">(SUMPRODUCT(MID(0&amp;(LEFT(A335,SUM(LEN(A335)-LEN(SUBSTITUTE(A335,{"0","1","2","3"},""))))), LARGE(INDEX(ISNUMBER(--MID((LEFT(A335,SUM(LEN(A335)-LEN(SUBSTITUTE(A335,{"0","1","2","3"},""))))), ROW(INDIRECT("1:"&amp;LEN((LEFT(A335,SUM(LEN(A335)-LEN(SUBSTITUTE(A335,{"0","1","2","3"},"")))))))), 1)) * ROW(INDIRECT("1:"&amp;LEN((LEFT(A335,SUM(LEN(A335)-LEN(SUBSTITUTE(A335,{"0","1","2","3"},"")))))))), 0), ROW(INDIRECT("1:"&amp;LEN((LEFT(A335,SUM(LEN(A335)-LEN(SUBSTITUTE(A335,{"0","1","2","3"},"")))))))))+1, 1) * 10^ROW(INDIRECT("1:"&amp;LEN((LEFT(A335,SUM(LEN(A335)-LEN(SUBSTITUTE(A335,{"0","1","2","3"},""))))))))/10))*100+1</f>
        <v>3001</v>
      </c>
      <c r="W336" s="43">
        <f ca="1">(SUMPRODUCT(MID(0&amp;(--TRIM(RIGHT(SUBSTITUTE(LEFT(A335,_xlfn.AGGREGATE(16,6,FIND({0,1,2,3,4,5,6,7,8,9},A335,ROW(INDIRECT("1:"&amp;LEN(A335)))),1))," ",REPT(" ",LEN(A335))),LEN(A335)))), LARGE(INDEX(ISNUMBER(--MID((--TRIM(RIGHT(SUBSTITUTE(LEFT(A335,_xlfn.AGGREGATE(16,6,FIND({0,1,2,3,4,5,6,7,8,9},A335,ROW(INDIRECT("1:"&amp;LEN(A335)))),1))," ",REPT(" ",LEN(A335))),LEN(A335)))), ROW(INDIRECT("1:"&amp;LEN((--TRIM(RIGHT(SUBSTITUTE(LEFT(A335,_xlfn.AGGREGATE(16,6,FIND({0,1,2,3,4,5,6,7,8,9},A335,ROW(INDIRECT("1:"&amp;LEN(A335)))),1))," ",REPT(" ",LEN(A335))),LEN(A335))))))), 1)) * ROW(INDIRECT("1:"&amp;LEN((--TRIM(RIGHT(SUBSTITUTE(LEFT(A335,_xlfn.AGGREGATE(16,6,FIND({0,1,2,3,4,5,6,7,8,9},A335,ROW(INDIRECT("1:"&amp;LEN(A335)))),1))," ",REPT(" ",LEN(A335))),LEN(A335))))))), 0), ROW(INDIRECT("1:"&amp;LEN((--TRIM(RIGHT(SUBSTITUTE(LEFT(A335,_xlfn.AGGREGATE(16,6,FIND({0,1,2,3,4,5,6,7,8,9},A335,ROW(INDIRECT("1:"&amp;LEN(A335)))),1))," ",REPT(" ",LEN(A335))),LEN(A335))))))))+1, 1) * 10^ROW(INDIRECT("1:"&amp;LEN((--TRIM(RIGHT(SUBSTITUTE(LEFT(A335,_xlfn.AGGREGATE(16,6,FIND({0,1,2,3,4,5,6,7,8,9},A335,ROW(INDIRECT("1:"&amp;LEN(A335)))),1))," ",REPT(" ",LEN(A335))),LEN(A335)))))))/10))*100+1</f>
        <v>4701</v>
      </c>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customHeight="1" x14ac:dyDescent="0.3">
      <c r="A337" s="88">
        <f>A336+1</f>
        <v>2</v>
      </c>
      <c r="B337" s="88"/>
      <c r="C337" s="89" t="s">
        <v>229</v>
      </c>
      <c r="D337" s="90" t="s">
        <v>229</v>
      </c>
      <c r="E337" s="21">
        <f>(3.35*6.18+3.05*2.45+3.05*3.98+3.43*4.28+3.93*3.55+1.53*2.53+1.53*2.53+1.53*2.45+1.23*3+0.98*3.55+3.35*0.93+1.63*1.73+2.45*0.23)*10.764</f>
        <v>1012.9419144000002</v>
      </c>
      <c r="F337" s="89">
        <f>(3*1.3+1.08*1.85)*10.764</f>
        <v>63.486072</v>
      </c>
      <c r="G337" s="90">
        <f>(1.08*1.85+2.93*1.3)*10.764</f>
        <v>62.506548000000002</v>
      </c>
      <c r="H337" s="21">
        <v>0</v>
      </c>
      <c r="I337" s="21">
        <f t="shared" si="159"/>
        <v>1076.4279864000002</v>
      </c>
      <c r="J337" s="1"/>
      <c r="K337" s="1"/>
      <c r="L337" s="1"/>
      <c r="M337" s="1"/>
      <c r="N337" s="1"/>
      <c r="O337" s="1"/>
      <c r="P337" s="1"/>
      <c r="Q337" s="1"/>
      <c r="R337" s="1"/>
      <c r="S337" s="1"/>
      <c r="T337" s="1"/>
      <c r="U337" s="43" t="str">
        <f t="shared" ref="U337:U343" ca="1" si="160">V337&amp;""&amp;" &amp; "&amp;""&amp;W337</f>
        <v>3002 &amp; 4702</v>
      </c>
      <c r="V337" s="43">
        <f ca="1">V336+1</f>
        <v>3002</v>
      </c>
      <c r="W337" s="43">
        <f ca="1">W336+1</f>
        <v>4702</v>
      </c>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3">
      <c r="A338" s="88">
        <f t="shared" ref="A338:A343" si="161">A337+1</f>
        <v>3</v>
      </c>
      <c r="B338" s="88"/>
      <c r="C338" s="89" t="s">
        <v>240</v>
      </c>
      <c r="D338" s="90"/>
      <c r="E338" s="21">
        <f>(5.48*3.05+2.2*2.75+3.65*3.08+3.95*3.2+1.4*2.33+1.4*2.28+2.58*1.23+2.87*0.93+0.93*1.7+0.93*0.8)*10.764</f>
        <v>659.48337000000004</v>
      </c>
      <c r="F338" s="89">
        <f>(1.91*1.07+1.27*3.05)*10.764</f>
        <v>63.692740799999989</v>
      </c>
      <c r="G338" s="90">
        <f>(1.83*1.08+1.27*3.05)*10.764</f>
        <v>62.968323599999998</v>
      </c>
      <c r="H338" s="21">
        <v>0</v>
      </c>
      <c r="I338" s="21">
        <f t="shared" si="159"/>
        <v>723.17611080000006</v>
      </c>
      <c r="J338" s="1"/>
      <c r="K338" s="1"/>
      <c r="L338" s="1"/>
      <c r="M338" s="1"/>
      <c r="N338" s="1"/>
      <c r="O338" s="1"/>
      <c r="P338" s="1"/>
      <c r="Q338" s="1"/>
      <c r="R338" s="1"/>
      <c r="S338" s="1"/>
      <c r="T338" s="1"/>
      <c r="U338" s="43" t="str">
        <f t="shared" ca="1" si="160"/>
        <v>3003 &amp; 4703</v>
      </c>
      <c r="V338" s="43">
        <f t="shared" ref="V338:W338" ca="1" si="162">V337+1</f>
        <v>3003</v>
      </c>
      <c r="W338" s="43">
        <f t="shared" ca="1" si="162"/>
        <v>4703</v>
      </c>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3">
      <c r="A339" s="88">
        <f t="shared" si="161"/>
        <v>4</v>
      </c>
      <c r="B339" s="88"/>
      <c r="C339" s="89" t="s">
        <v>240</v>
      </c>
      <c r="D339" s="90" t="s">
        <v>240</v>
      </c>
      <c r="E339" s="21">
        <f>(5.48*3.05+2.2*2.75+3.65*3.08+3.95*3.2+1.4*2.33+1.4*2.28+2.58*1.23+2.87*0.93+0.93*1.7+0.93*0.8)*10.764</f>
        <v>659.48337000000004</v>
      </c>
      <c r="F339" s="89">
        <f>(1.91*1.07+1.27*3.05)*10.764</f>
        <v>63.692740799999989</v>
      </c>
      <c r="G339" s="90">
        <f>(1.83*1.08+1.27*3.05)*10.764</f>
        <v>62.968323599999998</v>
      </c>
      <c r="H339" s="21">
        <v>0</v>
      </c>
      <c r="I339" s="21">
        <f t="shared" si="159"/>
        <v>723.17611080000006</v>
      </c>
      <c r="J339" s="1"/>
      <c r="K339" s="1"/>
      <c r="L339" s="1"/>
      <c r="M339" s="1"/>
      <c r="N339" s="1"/>
      <c r="O339" s="1"/>
      <c r="P339" s="1"/>
      <c r="Q339" s="1"/>
      <c r="R339" s="1"/>
      <c r="S339" s="1"/>
      <c r="T339" s="1"/>
      <c r="U339" s="43" t="str">
        <f t="shared" ca="1" si="160"/>
        <v>3004 &amp; 4704</v>
      </c>
      <c r="V339" s="43">
        <f t="shared" ref="V339:W339" ca="1" si="163">V338+1</f>
        <v>3004</v>
      </c>
      <c r="W339" s="43">
        <f t="shared" ca="1" si="163"/>
        <v>4704</v>
      </c>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3">
      <c r="A340" s="88">
        <f t="shared" si="161"/>
        <v>5</v>
      </c>
      <c r="B340" s="88"/>
      <c r="C340" s="89" t="s">
        <v>229</v>
      </c>
      <c r="D340" s="90" t="s">
        <v>229</v>
      </c>
      <c r="E340" s="21">
        <f>(3.35*6.18+3.05*2.45+3.1*3.98+3.35*4.28+4.13*3.55+1.53*2.53+1.53*2.53+1.6*2.45+1.23*3+0.98*3.55+3.43*0.93+2.45*0.23)*10.764</f>
        <v>991.33426080000015</v>
      </c>
      <c r="F340" s="89">
        <f>(3.35*1.3+1.08*1.85)*10.764</f>
        <v>68.383691999999996</v>
      </c>
      <c r="G340" s="90">
        <f>(3.35*1.3+1.08*1.85)*10.764</f>
        <v>68.383691999999996</v>
      </c>
      <c r="H340" s="21">
        <v>0</v>
      </c>
      <c r="I340" s="21">
        <f t="shared" si="159"/>
        <v>1059.7179528000001</v>
      </c>
      <c r="J340" s="1"/>
      <c r="K340" s="1"/>
      <c r="L340" s="1"/>
      <c r="M340" s="1"/>
      <c r="N340" s="1"/>
      <c r="O340" s="1"/>
      <c r="P340" s="1"/>
      <c r="Q340" s="1"/>
      <c r="R340" s="1"/>
      <c r="S340" s="1"/>
      <c r="T340" s="1"/>
      <c r="U340" s="43" t="str">
        <f t="shared" ca="1" si="160"/>
        <v>3005 &amp; 4705</v>
      </c>
      <c r="V340" s="43">
        <f t="shared" ref="V340:W340" ca="1" si="164">V339+1</f>
        <v>3005</v>
      </c>
      <c r="W340" s="43">
        <f t="shared" ca="1" si="164"/>
        <v>4705</v>
      </c>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3">
      <c r="A341" s="88">
        <f t="shared" si="161"/>
        <v>6</v>
      </c>
      <c r="B341" s="88"/>
      <c r="C341" s="89" t="s">
        <v>229</v>
      </c>
      <c r="D341" s="90" t="s">
        <v>229</v>
      </c>
      <c r="E341" s="21">
        <f>(3.35*6.18+3.05*2.45+3.1*3.98+3.35*4.28+4.13*3.55+1.53*2.53+1.53*2.53+1.6*2.45+1.23*3+0.98*3.55+3.43*0.93+2.45*0.23)*10.764</f>
        <v>991.33426080000015</v>
      </c>
      <c r="F341" s="89">
        <f>(3.35*1.3+1.08*1.85)*10.764</f>
        <v>68.383691999999996</v>
      </c>
      <c r="G341" s="90">
        <f>(3.35*1.3+1.08*1.85)*10.764</f>
        <v>68.383691999999996</v>
      </c>
      <c r="H341" s="21">
        <v>0</v>
      </c>
      <c r="I341" s="21">
        <f t="shared" si="159"/>
        <v>1059.7179528000001</v>
      </c>
      <c r="J341" s="1"/>
      <c r="K341" s="1"/>
      <c r="L341" s="1"/>
      <c r="M341" s="1"/>
      <c r="N341" s="1"/>
      <c r="O341" s="1"/>
      <c r="P341" s="1"/>
      <c r="Q341" s="1"/>
      <c r="R341" s="1"/>
      <c r="S341" s="1"/>
      <c r="T341" s="1"/>
      <c r="U341" s="43" t="str">
        <f t="shared" ca="1" si="160"/>
        <v>3006 &amp; 4706</v>
      </c>
      <c r="V341" s="43">
        <f t="shared" ref="V341:W341" ca="1" si="165">V340+1</f>
        <v>3006</v>
      </c>
      <c r="W341" s="43">
        <f t="shared" ca="1" si="165"/>
        <v>4706</v>
      </c>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customHeight="1" x14ac:dyDescent="0.3">
      <c r="A342" s="88">
        <f t="shared" si="161"/>
        <v>7</v>
      </c>
      <c r="B342" s="88"/>
      <c r="C342" s="89" t="s">
        <v>240</v>
      </c>
      <c r="D342" s="90" t="s">
        <v>240</v>
      </c>
      <c r="E342" s="21">
        <f>(3.25*5.48+2.2*2.75+3.05*3.65+3*0.48+3.2*3.48+2.28*1.38+2.28*1.38+2.58*1.23+0.78*3.23+1.48*0.93+1*0.93)*10.764</f>
        <v>665.86642199999994</v>
      </c>
      <c r="F342" s="89">
        <f>(3.05*1.28+1.8*1.05)*10.764</f>
        <v>62.366616</v>
      </c>
      <c r="G342" s="90">
        <f>(3*1.28+1.73*1.05)*10.764</f>
        <v>60.886565999999988</v>
      </c>
      <c r="H342" s="21">
        <v>0</v>
      </c>
      <c r="I342" s="21">
        <f t="shared" si="159"/>
        <v>728.23303799999996</v>
      </c>
      <c r="J342" s="1"/>
      <c r="K342" s="1"/>
      <c r="L342" s="1"/>
      <c r="M342" s="1"/>
      <c r="N342" s="1"/>
      <c r="O342" s="1"/>
      <c r="P342" s="1"/>
      <c r="Q342" s="1"/>
      <c r="R342" s="1"/>
      <c r="S342" s="1"/>
      <c r="T342" s="1"/>
      <c r="U342" s="43" t="str">
        <f t="shared" ca="1" si="160"/>
        <v>3007 &amp; 4707</v>
      </c>
      <c r="V342" s="43">
        <f t="shared" ref="V342:W342" ca="1" si="166">V341+1</f>
        <v>3007</v>
      </c>
      <c r="W342" s="43">
        <f t="shared" ca="1" si="166"/>
        <v>4707</v>
      </c>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3">
      <c r="A343" s="88">
        <f t="shared" si="161"/>
        <v>8</v>
      </c>
      <c r="B343" s="88"/>
      <c r="C343" s="89" t="s">
        <v>240</v>
      </c>
      <c r="D343" s="90" t="s">
        <v>240</v>
      </c>
      <c r="E343" s="21">
        <f>(3.25*5.48+2.2*2.75+3.05*3.65+3*0.48+3.2*3.48+2.28*1.38+2.28*1.38+2.58*1.23+0.78*3.23+1.48*0.93+1*0.93)*10.764</f>
        <v>665.86642199999994</v>
      </c>
      <c r="F343" s="89">
        <f>(3.05*1.28+1.8*1.05)*10.764</f>
        <v>62.366616</v>
      </c>
      <c r="G343" s="90">
        <f>(3*1.28+1.73*1.05)*10.764</f>
        <v>60.886565999999988</v>
      </c>
      <c r="H343" s="21">
        <v>0</v>
      </c>
      <c r="I343" s="21">
        <f t="shared" si="159"/>
        <v>728.23303799999996</v>
      </c>
      <c r="J343" s="1"/>
      <c r="K343" s="1"/>
      <c r="L343" s="1"/>
      <c r="M343" s="1"/>
      <c r="N343" s="1"/>
      <c r="O343" s="1"/>
      <c r="P343" s="1"/>
      <c r="Q343" s="1"/>
      <c r="R343" s="1"/>
      <c r="S343" s="1"/>
      <c r="T343" s="1"/>
      <c r="U343" s="43" t="str">
        <f t="shared" ca="1" si="160"/>
        <v>3008 &amp; 4708</v>
      </c>
      <c r="V343" s="43">
        <f t="shared" ref="V343:W343" ca="1" si="167">V342+1</f>
        <v>3008</v>
      </c>
      <c r="W343" s="43">
        <f t="shared" ca="1" si="167"/>
        <v>4708</v>
      </c>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1" x14ac:dyDescent="0.3">
      <c r="A344" s="92" t="s">
        <v>236</v>
      </c>
      <c r="B344" s="93"/>
      <c r="C344" s="93"/>
      <c r="D344" s="93"/>
      <c r="E344" s="93"/>
      <c r="F344" s="93"/>
      <c r="G344" s="93"/>
      <c r="H344" s="93"/>
      <c r="I344" s="94"/>
      <c r="J344" s="1">
        <f>3</f>
        <v>3</v>
      </c>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3">
      <c r="A345" s="88">
        <v>1</v>
      </c>
      <c r="B345" s="88"/>
      <c r="C345" s="89" t="s">
        <v>229</v>
      </c>
      <c r="D345" s="90" t="s">
        <v>229</v>
      </c>
      <c r="E345" s="21">
        <f>(3.35*6.18+3.05*2.45+3.05*3.98+3.43*4.28+3.93*3.55+1.53*2.53+1.53*2.53+1.53*2.45+1.23*3+0.98*3.55+3.35*0.93+1.63*1.73+2.45*0.23)*10.764</f>
        <v>1012.9419144000002</v>
      </c>
      <c r="F345" s="89">
        <f>(3*1.3+1.08*1.85)*10.764</f>
        <v>63.486072</v>
      </c>
      <c r="G345" s="90">
        <f>(1.08*1.85+2.93*1.3)*10.764</f>
        <v>62.506548000000002</v>
      </c>
      <c r="H345" s="21">
        <v>0</v>
      </c>
      <c r="I345" s="21">
        <f t="shared" ref="I345:I352" si="168">E345+F345+(IF(H345&lt;101,H345,IF(H345&lt;201,H345/2,IF(H345&lt;=301,H345/3,H345/4))))</f>
        <v>1076.4279864000002</v>
      </c>
      <c r="J345" s="1"/>
      <c r="K345" s="1"/>
      <c r="L345" s="1"/>
      <c r="M345" s="1"/>
      <c r="N345" s="1"/>
      <c r="O345" s="1"/>
      <c r="P345" s="1"/>
      <c r="Q345" s="1"/>
      <c r="R345" s="1"/>
      <c r="S345" s="1"/>
      <c r="T345" s="1"/>
      <c r="U345" s="43" t="str">
        <f ca="1">V345&amp;""&amp;" &amp; "&amp;""&amp;W345</f>
        <v>2901 &amp; 4301</v>
      </c>
      <c r="V345" s="43">
        <f ca="1">(SUMPRODUCT(MID(0&amp;(LEFT(A344,SUM(LEN(A344)-LEN(SUBSTITUTE(A344,{"0","1","2","3"},""))))), LARGE(INDEX(ISNUMBER(--MID((LEFT(A344,SUM(LEN(A344)-LEN(SUBSTITUTE(A344,{"0","1","2","3"},""))))), ROW(INDIRECT("1:"&amp;LEN((LEFT(A344,SUM(LEN(A344)-LEN(SUBSTITUTE(A344,{"0","1","2","3"},"")))))))), 1)) * ROW(INDIRECT("1:"&amp;LEN((LEFT(A344,SUM(LEN(A344)-LEN(SUBSTITUTE(A344,{"0","1","2","3"},"")))))))), 0), ROW(INDIRECT("1:"&amp;LEN((LEFT(A344,SUM(LEN(A344)-LEN(SUBSTITUTE(A344,{"0","1","2","3"},"")))))))))+1, 1) * 10^ROW(INDIRECT("1:"&amp;LEN((LEFT(A344,SUM(LEN(A344)-LEN(SUBSTITUTE(A344,{"0","1","2","3"},""))))))))/10))*100+1</f>
        <v>2901</v>
      </c>
      <c r="W345" s="43">
        <f ca="1">(SUMPRODUCT(MID(0&amp;(--TRIM(RIGHT(SUBSTITUTE(LEFT(A344,_xlfn.AGGREGATE(16,6,FIND({0,1,2,3,4,5,6,7,8,9},A344,ROW(INDIRECT("1:"&amp;LEN(A344)))),1))," ",REPT(" ",LEN(A344))),LEN(A344)))), LARGE(INDEX(ISNUMBER(--MID((--TRIM(RIGHT(SUBSTITUTE(LEFT(A344,_xlfn.AGGREGATE(16,6,FIND({0,1,2,3,4,5,6,7,8,9},A344,ROW(INDIRECT("1:"&amp;LEN(A344)))),1))," ",REPT(" ",LEN(A344))),LEN(A344)))), ROW(INDIRECT("1:"&amp;LEN((--TRIM(RIGHT(SUBSTITUTE(LEFT(A344,_xlfn.AGGREGATE(16,6,FIND({0,1,2,3,4,5,6,7,8,9},A344,ROW(INDIRECT("1:"&amp;LEN(A344)))),1))," ",REPT(" ",LEN(A344))),LEN(A344))))))), 1)) * ROW(INDIRECT("1:"&amp;LEN((--TRIM(RIGHT(SUBSTITUTE(LEFT(A344,_xlfn.AGGREGATE(16,6,FIND({0,1,2,3,4,5,6,7,8,9},A344,ROW(INDIRECT("1:"&amp;LEN(A344)))),1))," ",REPT(" ",LEN(A344))),LEN(A344))))))), 0), ROW(INDIRECT("1:"&amp;LEN((--TRIM(RIGHT(SUBSTITUTE(LEFT(A344,_xlfn.AGGREGATE(16,6,FIND({0,1,2,3,4,5,6,7,8,9},A344,ROW(INDIRECT("1:"&amp;LEN(A344)))),1))," ",REPT(" ",LEN(A344))),LEN(A344))))))))+1, 1) * 10^ROW(INDIRECT("1:"&amp;LEN((--TRIM(RIGHT(SUBSTITUTE(LEFT(A344,_xlfn.AGGREGATE(16,6,FIND({0,1,2,3,4,5,6,7,8,9},A344,ROW(INDIRECT("1:"&amp;LEN(A344)))),1))," ",REPT(" ",LEN(A344))),LEN(A344)))))))/10))*100+1</f>
        <v>4301</v>
      </c>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3">
      <c r="A346" s="88">
        <f>A345+1</f>
        <v>2</v>
      </c>
      <c r="B346" s="88"/>
      <c r="C346" s="89" t="s">
        <v>229</v>
      </c>
      <c r="D346" s="90" t="s">
        <v>229</v>
      </c>
      <c r="E346" s="21">
        <f>(3.35*6.18+3.05*2.45+3.05*3.98+3.43*4.28+3.93*3.55+1.53*2.53+1.53*2.53+1.53*2.45+1.23*3+0.98*3.55+3.35*0.93+1.63*1.73+2.45*0.23)*10.764</f>
        <v>1012.9419144000002</v>
      </c>
      <c r="F346" s="89">
        <f>(3*1.3+1.08*1.85)*10.764</f>
        <v>63.486072</v>
      </c>
      <c r="G346" s="90">
        <f>(1.08*1.85+2.93*1.3)*10.764</f>
        <v>62.506548000000002</v>
      </c>
      <c r="H346" s="21">
        <v>0</v>
      </c>
      <c r="I346" s="21">
        <f t="shared" si="168"/>
        <v>1076.4279864000002</v>
      </c>
      <c r="J346" s="1"/>
      <c r="K346" s="1"/>
      <c r="L346" s="1"/>
      <c r="M346" s="1"/>
      <c r="N346" s="1"/>
      <c r="O346" s="1"/>
      <c r="P346" s="1"/>
      <c r="Q346" s="1"/>
      <c r="R346" s="1"/>
      <c r="S346" s="1"/>
      <c r="T346" s="1"/>
      <c r="U346" s="43" t="str">
        <f t="shared" ref="U346:U352" ca="1" si="169">V346&amp;""&amp;" &amp; "&amp;""&amp;W346</f>
        <v>2902 &amp; 4302</v>
      </c>
      <c r="V346" s="43">
        <f ca="1">V345+1</f>
        <v>2902</v>
      </c>
      <c r="W346" s="43">
        <f ca="1">W345+1</f>
        <v>4302</v>
      </c>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customHeight="1" x14ac:dyDescent="0.3">
      <c r="A347" s="88">
        <f t="shared" ref="A347:A352" si="170">A346+1</f>
        <v>3</v>
      </c>
      <c r="B347" s="88"/>
      <c r="C347" s="89" t="s">
        <v>240</v>
      </c>
      <c r="D347" s="90"/>
      <c r="E347" s="21">
        <f>(5.48*3.05+2.2*2.75+3.65*3.08+3.95*3.2+1.4*2.33+1.4*2.28+2.58*1.23+2.87*0.93+0.93*1.7+0.93*0.8)*10.764</f>
        <v>659.48337000000004</v>
      </c>
      <c r="F347" s="89">
        <f>(1.91*1.07+1.27*3.05)*10.764</f>
        <v>63.692740799999989</v>
      </c>
      <c r="G347" s="90">
        <f>(1.83*1.08+1.27*3.05)*10.764</f>
        <v>62.968323599999998</v>
      </c>
      <c r="H347" s="21">
        <v>0</v>
      </c>
      <c r="I347" s="21">
        <f t="shared" si="168"/>
        <v>723.17611080000006</v>
      </c>
      <c r="J347" s="1"/>
      <c r="K347" s="1"/>
      <c r="L347" s="1"/>
      <c r="M347" s="1"/>
      <c r="N347" s="1"/>
      <c r="O347" s="1"/>
      <c r="P347" s="1"/>
      <c r="Q347" s="1"/>
      <c r="R347" s="1"/>
      <c r="S347" s="1"/>
      <c r="T347" s="1"/>
      <c r="U347" s="43" t="str">
        <f t="shared" ca="1" si="169"/>
        <v>2903 &amp; 4303</v>
      </c>
      <c r="V347" s="43">
        <f t="shared" ref="V347:W347" ca="1" si="171">V346+1</f>
        <v>2903</v>
      </c>
      <c r="W347" s="43">
        <f t="shared" ca="1" si="171"/>
        <v>4303</v>
      </c>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customHeight="1" x14ac:dyDescent="0.3">
      <c r="A348" s="88">
        <f t="shared" si="170"/>
        <v>4</v>
      </c>
      <c r="B348" s="88"/>
      <c r="C348" s="89" t="s">
        <v>240</v>
      </c>
      <c r="D348" s="90" t="s">
        <v>240</v>
      </c>
      <c r="E348" s="21">
        <f>(5.48*3.05+2.2*2.75+3.65*3.08+3.95*3.2+1.4*2.33+1.4*2.28+2.58*1.23+2.87*0.93+0.93*1.7+0.93*0.8)*10.764</f>
        <v>659.48337000000004</v>
      </c>
      <c r="F348" s="89">
        <f>(1.91*1.07+1.27*3.05)*10.764</f>
        <v>63.692740799999989</v>
      </c>
      <c r="G348" s="90">
        <f>(1.83*1.08+1.27*3.05)*10.764</f>
        <v>62.968323599999998</v>
      </c>
      <c r="H348" s="21">
        <v>0</v>
      </c>
      <c r="I348" s="21">
        <f t="shared" si="168"/>
        <v>723.17611080000006</v>
      </c>
      <c r="J348" s="1"/>
      <c r="K348" s="1"/>
      <c r="L348" s="1"/>
      <c r="M348" s="1"/>
      <c r="N348" s="1"/>
      <c r="O348" s="1"/>
      <c r="P348" s="1"/>
      <c r="Q348" s="1"/>
      <c r="R348" s="1"/>
      <c r="S348" s="1"/>
      <c r="T348" s="1"/>
      <c r="U348" s="43" t="str">
        <f t="shared" ca="1" si="169"/>
        <v>2904 &amp; 4304</v>
      </c>
      <c r="V348" s="43">
        <f t="shared" ref="V348:W348" ca="1" si="172">V347+1</f>
        <v>2904</v>
      </c>
      <c r="W348" s="43">
        <f t="shared" ca="1" si="172"/>
        <v>4304</v>
      </c>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customHeight="1" x14ac:dyDescent="0.3">
      <c r="A349" s="88">
        <f t="shared" si="170"/>
        <v>5</v>
      </c>
      <c r="B349" s="88"/>
      <c r="C349" s="95" t="s">
        <v>233</v>
      </c>
      <c r="D349" s="96"/>
      <c r="E349" s="96"/>
      <c r="F349" s="96"/>
      <c r="G349" s="96"/>
      <c r="H349" s="96"/>
      <c r="I349" s="97"/>
      <c r="J349" s="1"/>
      <c r="K349" s="1"/>
      <c r="L349" s="1"/>
      <c r="M349" s="1"/>
      <c r="N349" s="1"/>
      <c r="O349" s="1"/>
      <c r="P349" s="1"/>
      <c r="Q349" s="1"/>
      <c r="R349" s="1"/>
      <c r="S349" s="1"/>
      <c r="T349" s="1"/>
      <c r="U349" s="43" t="str">
        <f t="shared" ca="1" si="169"/>
        <v>2905 &amp; 4305</v>
      </c>
      <c r="V349" s="43">
        <f t="shared" ref="V349:W349" ca="1" si="173">V348+1</f>
        <v>2905</v>
      </c>
      <c r="W349" s="43">
        <f t="shared" ca="1" si="173"/>
        <v>4305</v>
      </c>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customHeight="1" x14ac:dyDescent="0.3">
      <c r="A350" s="88">
        <f t="shared" si="170"/>
        <v>6</v>
      </c>
      <c r="B350" s="88"/>
      <c r="C350" s="98"/>
      <c r="D350" s="99"/>
      <c r="E350" s="99"/>
      <c r="F350" s="99"/>
      <c r="G350" s="99"/>
      <c r="H350" s="99"/>
      <c r="I350" s="100"/>
      <c r="J350" s="1"/>
      <c r="K350" s="1"/>
      <c r="L350" s="1"/>
      <c r="M350" s="1"/>
      <c r="N350" s="1"/>
      <c r="O350" s="1"/>
      <c r="P350" s="1"/>
      <c r="Q350" s="1"/>
      <c r="R350" s="1"/>
      <c r="S350" s="1"/>
      <c r="T350" s="1"/>
      <c r="U350" s="43" t="str">
        <f t="shared" ca="1" si="169"/>
        <v>2906 &amp; 4306</v>
      </c>
      <c r="V350" s="43">
        <f t="shared" ref="V350:W350" ca="1" si="174">V349+1</f>
        <v>2906</v>
      </c>
      <c r="W350" s="43">
        <f t="shared" ca="1" si="174"/>
        <v>4306</v>
      </c>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3">
      <c r="A351" s="88">
        <f t="shared" si="170"/>
        <v>7</v>
      </c>
      <c r="B351" s="88"/>
      <c r="C351" s="89" t="s">
        <v>240</v>
      </c>
      <c r="D351" s="90" t="s">
        <v>240</v>
      </c>
      <c r="E351" s="21">
        <f>(3.25*5.48+2.2*2.75+3.05*3.65+3*0.48+3.2*3.48+2.28*1.38+2.28*1.38+2.58*1.23+0.78*3.23+1.48*0.93+1*0.93)*10.764</f>
        <v>665.86642199999994</v>
      </c>
      <c r="F351" s="89">
        <f>(3.05*1.28+1.8*1.05)*10.764</f>
        <v>62.366616</v>
      </c>
      <c r="G351" s="90">
        <f>(3*1.28+1.73*1.05)*10.764</f>
        <v>60.886565999999988</v>
      </c>
      <c r="H351" s="21">
        <v>0</v>
      </c>
      <c r="I351" s="21">
        <f t="shared" si="168"/>
        <v>728.23303799999996</v>
      </c>
      <c r="J351" s="1"/>
      <c r="K351" s="1"/>
      <c r="L351" s="1"/>
      <c r="M351" s="1"/>
      <c r="N351" s="1"/>
      <c r="O351" s="1"/>
      <c r="P351" s="1"/>
      <c r="Q351" s="1"/>
      <c r="R351" s="1"/>
      <c r="S351" s="1"/>
      <c r="T351" s="1"/>
      <c r="U351" s="43" t="str">
        <f t="shared" ca="1" si="169"/>
        <v>2907 &amp; 4307</v>
      </c>
      <c r="V351" s="43">
        <f t="shared" ref="V351:W351" ca="1" si="175">V350+1</f>
        <v>2907</v>
      </c>
      <c r="W351" s="43">
        <f t="shared" ca="1" si="175"/>
        <v>4307</v>
      </c>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3">
      <c r="A352" s="88">
        <f t="shared" si="170"/>
        <v>8</v>
      </c>
      <c r="B352" s="88"/>
      <c r="C352" s="89" t="s">
        <v>240</v>
      </c>
      <c r="D352" s="90" t="s">
        <v>240</v>
      </c>
      <c r="E352" s="21">
        <f>(3.25*5.48+2.2*2.75+3.05*3.65+3*0.48+3.2*3.48+2.28*1.38+2.28*1.38+2.58*1.23+0.78*3.23+1.48*0.93+1*0.93)*10.764</f>
        <v>665.86642199999994</v>
      </c>
      <c r="F352" s="89">
        <f>(3.05*1.28+1.8*1.05)*10.764</f>
        <v>62.366616</v>
      </c>
      <c r="G352" s="90">
        <f>(3*1.28+1.73*1.05)*10.764</f>
        <v>60.886565999999988</v>
      </c>
      <c r="H352" s="21">
        <v>0</v>
      </c>
      <c r="I352" s="21">
        <f t="shared" si="168"/>
        <v>728.23303799999996</v>
      </c>
      <c r="J352" s="1"/>
      <c r="K352" s="1"/>
      <c r="L352" s="1"/>
      <c r="M352" s="1"/>
      <c r="N352" s="1"/>
      <c r="O352" s="1"/>
      <c r="P352" s="1"/>
      <c r="Q352" s="1"/>
      <c r="R352" s="1"/>
      <c r="S352" s="1"/>
      <c r="T352" s="1"/>
      <c r="U352" s="43" t="str">
        <f t="shared" ca="1" si="169"/>
        <v>2908 &amp; 4308</v>
      </c>
      <c r="V352" s="43">
        <f t="shared" ref="V352:W352" ca="1" si="176">V351+1</f>
        <v>2908</v>
      </c>
      <c r="W352" s="43">
        <f t="shared" ca="1" si="176"/>
        <v>4308</v>
      </c>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1" x14ac:dyDescent="0.3">
      <c r="A353" s="92" t="s">
        <v>243</v>
      </c>
      <c r="B353" s="93"/>
      <c r="C353" s="93"/>
      <c r="D353" s="93"/>
      <c r="E353" s="93"/>
      <c r="F353" s="93"/>
      <c r="G353" s="93"/>
      <c r="H353" s="93"/>
      <c r="I353" s="94"/>
      <c r="J353" s="1">
        <v>3</v>
      </c>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customHeight="1" x14ac:dyDescent="0.3">
      <c r="A354" s="88">
        <v>1</v>
      </c>
      <c r="B354" s="88"/>
      <c r="C354" s="89" t="s">
        <v>229</v>
      </c>
      <c r="D354" s="90" t="s">
        <v>229</v>
      </c>
      <c r="E354" s="21">
        <f>(3.35*6.18+3.05*2.45+3.05*3.98+3.43*4.28+3.93*3.55+1.53*2.53+1.53*2.53+1.53*2.45+1.23*3+0.98*3.55+3.35*0.93+1.63*1.73+2.45*0.23)*10.764</f>
        <v>1012.9419144000002</v>
      </c>
      <c r="F354" s="89">
        <f>(3*1.3+1.08*1.85)*10.764</f>
        <v>63.486072</v>
      </c>
      <c r="G354" s="90">
        <f>(1.08*1.85+2.93*1.3)*10.764</f>
        <v>62.506548000000002</v>
      </c>
      <c r="H354" s="21">
        <v>0</v>
      </c>
      <c r="I354" s="21">
        <f t="shared" ref="I354:I361" si="177">E354+F354+(IF(H354&lt;101,H354,IF(H354&lt;201,H354/2,IF(H354&lt;=301,H354/3,H354/4))))</f>
        <v>1076.4279864000002</v>
      </c>
      <c r="J354" s="1"/>
      <c r="K354" s="1"/>
      <c r="L354" s="1"/>
      <c r="M354" s="1"/>
      <c r="N354" s="1"/>
      <c r="O354" s="1"/>
      <c r="P354" s="1"/>
      <c r="Q354" s="1"/>
      <c r="R354" s="1"/>
      <c r="S354" s="1"/>
      <c r="T354" s="1"/>
      <c r="U354" s="43" t="str">
        <f ca="1">V354&amp;""&amp;" &amp; "&amp;""&amp;W354</f>
        <v>401 &amp; 5101</v>
      </c>
      <c r="V354" s="43">
        <f ca="1">(SUMPRODUCT(MID(0&amp;(LEFT(A353,SUM(LEN(A353)-LEN(SUBSTITUTE(A353,{"0","1","2","3"},""))))), LARGE(INDEX(ISNUMBER(--MID((LEFT(A353,SUM(LEN(A353)-LEN(SUBSTITUTE(A353,{"0","1","2","3"},""))))), ROW(INDIRECT("1:"&amp;LEN((LEFT(A353,SUM(LEN(A353)-LEN(SUBSTITUTE(A353,{"0","1","2","3"},"")))))))), 1)) * ROW(INDIRECT("1:"&amp;LEN((LEFT(A353,SUM(LEN(A353)-LEN(SUBSTITUTE(A353,{"0","1","2","3"},"")))))))), 0), ROW(INDIRECT("1:"&amp;LEN((LEFT(A353,SUM(LEN(A353)-LEN(SUBSTITUTE(A353,{"0","1","2","3"},"")))))))))+1, 1) * 10^ROW(INDIRECT("1:"&amp;LEN((LEFT(A353,SUM(LEN(A353)-LEN(SUBSTITUTE(A353,{"0","1","2","3"},""))))))))/10))*100+1</f>
        <v>401</v>
      </c>
      <c r="W354" s="43">
        <f ca="1">(SUMPRODUCT(MID(0&amp;(--TRIM(RIGHT(SUBSTITUTE(LEFT(A353,_xlfn.AGGREGATE(16,6,FIND({0,1,2,3,4,5,6,7,8,9},A353,ROW(INDIRECT("1:"&amp;LEN(A353)))),1))," ",REPT(" ",LEN(A353))),LEN(A353)))), LARGE(INDEX(ISNUMBER(--MID((--TRIM(RIGHT(SUBSTITUTE(LEFT(A353,_xlfn.AGGREGATE(16,6,FIND({0,1,2,3,4,5,6,7,8,9},A353,ROW(INDIRECT("1:"&amp;LEN(A353)))),1))," ",REPT(" ",LEN(A353))),LEN(A353)))), ROW(INDIRECT("1:"&amp;LEN((--TRIM(RIGHT(SUBSTITUTE(LEFT(A353,_xlfn.AGGREGATE(16,6,FIND({0,1,2,3,4,5,6,7,8,9},A353,ROW(INDIRECT("1:"&amp;LEN(A353)))),1))," ",REPT(" ",LEN(A353))),LEN(A353))))))), 1)) * ROW(INDIRECT("1:"&amp;LEN((--TRIM(RIGHT(SUBSTITUTE(LEFT(A353,_xlfn.AGGREGATE(16,6,FIND({0,1,2,3,4,5,6,7,8,9},A353,ROW(INDIRECT("1:"&amp;LEN(A353)))),1))," ",REPT(" ",LEN(A353))),LEN(A353))))))), 0), ROW(INDIRECT("1:"&amp;LEN((--TRIM(RIGHT(SUBSTITUTE(LEFT(A353,_xlfn.AGGREGATE(16,6,FIND({0,1,2,3,4,5,6,7,8,9},A353,ROW(INDIRECT("1:"&amp;LEN(A353)))),1))," ",REPT(" ",LEN(A353))),LEN(A353))))))))+1, 1) * 10^ROW(INDIRECT("1:"&amp;LEN((--TRIM(RIGHT(SUBSTITUTE(LEFT(A353,_xlfn.AGGREGATE(16,6,FIND({0,1,2,3,4,5,6,7,8,9},A353,ROW(INDIRECT("1:"&amp;LEN(A353)))),1))," ",REPT(" ",LEN(A353))),LEN(A353)))))))/10))*100+1</f>
        <v>5101</v>
      </c>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3">
      <c r="A355" s="88">
        <f>A354+1</f>
        <v>2</v>
      </c>
      <c r="B355" s="88"/>
      <c r="C355" s="89" t="s">
        <v>229</v>
      </c>
      <c r="D355" s="90" t="s">
        <v>229</v>
      </c>
      <c r="E355" s="21">
        <f>(3.35*6.18+3.05*2.45+3.05*3.98+3.43*4.28+3.93*3.55+1.53*2.53+1.53*2.53+1.53*2.45+1.23*3+0.98*3.55+3.35*0.93+1.63*1.73+2.45*0.23)*10.764</f>
        <v>1012.9419144000002</v>
      </c>
      <c r="F355" s="89">
        <f>(3*1.3+1.08*1.85)*10.764</f>
        <v>63.486072</v>
      </c>
      <c r="G355" s="90">
        <f>(1.08*1.85+2.93*1.3)*10.764</f>
        <v>62.506548000000002</v>
      </c>
      <c r="H355" s="21">
        <v>0</v>
      </c>
      <c r="I355" s="21">
        <f t="shared" si="177"/>
        <v>1076.4279864000002</v>
      </c>
      <c r="J355" s="1"/>
      <c r="K355" s="1"/>
      <c r="L355" s="1"/>
      <c r="M355" s="1"/>
      <c r="N355" s="1"/>
      <c r="O355" s="1"/>
      <c r="P355" s="1"/>
      <c r="Q355" s="1"/>
      <c r="R355" s="1"/>
      <c r="S355" s="1"/>
      <c r="T355" s="1"/>
      <c r="U355" s="43" t="str">
        <f t="shared" ref="U355:U361" ca="1" si="178">V355&amp;""&amp;" &amp; "&amp;""&amp;W355</f>
        <v>402 &amp; 5102</v>
      </c>
      <c r="V355" s="43">
        <f ca="1">V354+1</f>
        <v>402</v>
      </c>
      <c r="W355" s="43">
        <f ca="1">W354+1</f>
        <v>5102</v>
      </c>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customHeight="1" x14ac:dyDescent="0.3">
      <c r="A356" s="88">
        <f t="shared" ref="A356:A361" si="179">A355+1</f>
        <v>3</v>
      </c>
      <c r="B356" s="88"/>
      <c r="C356" s="89" t="s">
        <v>240</v>
      </c>
      <c r="D356" s="90"/>
      <c r="E356" s="21">
        <f>(5.48*3.05+2.2*2.75+3.65*3.08+3.95*3.2+1.4*2.33+1.4*2.28+2.58*1.23+2.87*0.93+0.93*1.7+0.93*0.8)*10.764</f>
        <v>659.48337000000004</v>
      </c>
      <c r="F356" s="89">
        <f>(1.91*1.07+1.27*3.05)*10.764</f>
        <v>63.692740799999989</v>
      </c>
      <c r="G356" s="90">
        <f>(1.83*1.08+1.27*3.05)*10.764</f>
        <v>62.968323599999998</v>
      </c>
      <c r="H356" s="21">
        <v>0</v>
      </c>
      <c r="I356" s="21">
        <f t="shared" si="177"/>
        <v>723.17611080000006</v>
      </c>
      <c r="J356" s="1"/>
      <c r="K356" s="1"/>
      <c r="L356" s="1"/>
      <c r="M356" s="1"/>
      <c r="N356" s="1"/>
      <c r="O356" s="1"/>
      <c r="P356" s="1"/>
      <c r="Q356" s="1"/>
      <c r="R356" s="1"/>
      <c r="S356" s="1"/>
      <c r="T356" s="1"/>
      <c r="U356" s="43" t="str">
        <f t="shared" ca="1" si="178"/>
        <v>403 &amp; 5103</v>
      </c>
      <c r="V356" s="43">
        <f t="shared" ref="V356:W356" ca="1" si="180">V355+1</f>
        <v>403</v>
      </c>
      <c r="W356" s="43">
        <f t="shared" ca="1" si="180"/>
        <v>5103</v>
      </c>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3">
      <c r="A357" s="88">
        <f t="shared" si="179"/>
        <v>4</v>
      </c>
      <c r="B357" s="88"/>
      <c r="C357" s="89" t="s">
        <v>240</v>
      </c>
      <c r="D357" s="90" t="s">
        <v>240</v>
      </c>
      <c r="E357" s="21">
        <f>(5.48*3.05+2.2*2.75+3.65*3.08+3.95*3.2+1.4*2.33+1.4*2.28+2.58*1.23+2.87*0.93+0.93*1.7+0.93*0.8)*10.764</f>
        <v>659.48337000000004</v>
      </c>
      <c r="F357" s="89">
        <f>(1.91*1.07+1.27*3.05)*10.764</f>
        <v>63.692740799999989</v>
      </c>
      <c r="G357" s="90">
        <f>(1.83*1.08+1.27*3.05)*10.764</f>
        <v>62.968323599999998</v>
      </c>
      <c r="H357" s="21">
        <v>0</v>
      </c>
      <c r="I357" s="21">
        <f t="shared" si="177"/>
        <v>723.17611080000006</v>
      </c>
      <c r="J357" s="1"/>
      <c r="K357" s="1"/>
      <c r="L357" s="1"/>
      <c r="M357" s="1"/>
      <c r="N357" s="1"/>
      <c r="O357" s="1"/>
      <c r="P357" s="1"/>
      <c r="Q357" s="1"/>
      <c r="R357" s="1"/>
      <c r="S357" s="1"/>
      <c r="T357" s="1"/>
      <c r="U357" s="43" t="str">
        <f t="shared" ca="1" si="178"/>
        <v>404 &amp; 5104</v>
      </c>
      <c r="V357" s="43">
        <f t="shared" ref="V357:W357" ca="1" si="181">V356+1</f>
        <v>404</v>
      </c>
      <c r="W357" s="43">
        <f t="shared" ca="1" si="181"/>
        <v>5104</v>
      </c>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customHeight="1" x14ac:dyDescent="0.3">
      <c r="A358" s="88">
        <f t="shared" si="179"/>
        <v>5</v>
      </c>
      <c r="B358" s="88"/>
      <c r="C358" s="89" t="s">
        <v>229</v>
      </c>
      <c r="D358" s="90" t="s">
        <v>229</v>
      </c>
      <c r="E358" s="21">
        <f>(3.35*6.18+3.05*2.45+3.1*3.98+3.35*4.28+4.13*3.55+1.53*2.53+1.53*2.53+1.6*2.45+1.23*3+0.98*3.55+3.43*0.93+2.45*0.23)*10.764</f>
        <v>991.33426080000015</v>
      </c>
      <c r="F358" s="89">
        <f>(3.35*1.3+1.08*1.85)*10.764</f>
        <v>68.383691999999996</v>
      </c>
      <c r="G358" s="90">
        <f>(3.35*1.3+1.08*1.85)*10.764</f>
        <v>68.383691999999996</v>
      </c>
      <c r="H358" s="21">
        <v>0</v>
      </c>
      <c r="I358" s="21">
        <f t="shared" si="177"/>
        <v>1059.7179528000001</v>
      </c>
      <c r="J358" s="1"/>
      <c r="K358" s="1"/>
      <c r="L358" s="1"/>
      <c r="M358" s="1"/>
      <c r="N358" s="1"/>
      <c r="O358" s="1"/>
      <c r="P358" s="1"/>
      <c r="Q358" s="1"/>
      <c r="R358" s="1"/>
      <c r="S358" s="1"/>
      <c r="T358" s="1"/>
      <c r="U358" s="43" t="str">
        <f t="shared" ca="1" si="178"/>
        <v>405 &amp; 5105</v>
      </c>
      <c r="V358" s="43">
        <f t="shared" ref="V358:W358" ca="1" si="182">V357+1</f>
        <v>405</v>
      </c>
      <c r="W358" s="43">
        <f t="shared" ca="1" si="182"/>
        <v>5105</v>
      </c>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3">
      <c r="A359" s="88">
        <f t="shared" si="179"/>
        <v>6</v>
      </c>
      <c r="B359" s="88"/>
      <c r="C359" s="89" t="s">
        <v>229</v>
      </c>
      <c r="D359" s="90" t="s">
        <v>229</v>
      </c>
      <c r="E359" s="21">
        <f>(3.35*6.18+3.05*2.45+3.1*3.98+3.35*4.28+4.13*3.55+1.53*2.53+1.53*2.53+1.6*2.45+1.23*3+0.98*3.55+3.43*0.93+2.45*0.23)*10.764</f>
        <v>991.33426080000015</v>
      </c>
      <c r="F359" s="89">
        <f>(3.35*1.3+1.08*1.85)*10.764</f>
        <v>68.383691999999996</v>
      </c>
      <c r="G359" s="90">
        <f>(3.35*1.3+1.08*1.85)*10.764</f>
        <v>68.383691999999996</v>
      </c>
      <c r="H359" s="21">
        <v>0</v>
      </c>
      <c r="I359" s="21">
        <f t="shared" si="177"/>
        <v>1059.7179528000001</v>
      </c>
      <c r="J359" s="1"/>
      <c r="K359" s="1"/>
      <c r="L359" s="1"/>
      <c r="M359" s="1"/>
      <c r="N359" s="1"/>
      <c r="O359" s="1"/>
      <c r="P359" s="1"/>
      <c r="Q359" s="1"/>
      <c r="R359" s="1"/>
      <c r="S359" s="1"/>
      <c r="T359" s="1"/>
      <c r="U359" s="43" t="str">
        <f t="shared" ca="1" si="178"/>
        <v>406 &amp; 5106</v>
      </c>
      <c r="V359" s="43">
        <f t="shared" ref="V359:W359" ca="1" si="183">V358+1</f>
        <v>406</v>
      </c>
      <c r="W359" s="43">
        <f t="shared" ca="1" si="183"/>
        <v>5106</v>
      </c>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3">
      <c r="A360" s="88">
        <f t="shared" si="179"/>
        <v>7</v>
      </c>
      <c r="B360" s="88"/>
      <c r="C360" s="89" t="s">
        <v>240</v>
      </c>
      <c r="D360" s="90" t="s">
        <v>240</v>
      </c>
      <c r="E360" s="21">
        <f>(3.25*5.48+2.2*2.75+3.05*3.65+3*0.48+3.2*3.48+2.28*1.38+2.28*1.38+2.58*1.23+0.78*3.23+1.48*0.93+1*0.93)*10.764</f>
        <v>665.86642199999994</v>
      </c>
      <c r="F360" s="89">
        <f>(3.05*1.28+1.8*1.05)*10.764</f>
        <v>62.366616</v>
      </c>
      <c r="G360" s="90">
        <f>(3*1.28+1.73*1.05)*10.764</f>
        <v>60.886565999999988</v>
      </c>
      <c r="H360" s="21">
        <v>0</v>
      </c>
      <c r="I360" s="21">
        <f t="shared" si="177"/>
        <v>728.23303799999996</v>
      </c>
      <c r="J360" s="1"/>
      <c r="K360" s="1"/>
      <c r="L360" s="1"/>
      <c r="M360" s="1"/>
      <c r="N360" s="1"/>
      <c r="O360" s="1"/>
      <c r="P360" s="1"/>
      <c r="Q360" s="1"/>
      <c r="R360" s="1"/>
      <c r="S360" s="1"/>
      <c r="T360" s="1"/>
      <c r="U360" s="43" t="str">
        <f t="shared" ca="1" si="178"/>
        <v>407 &amp; 5107</v>
      </c>
      <c r="V360" s="43">
        <f t="shared" ref="V360:W360" ca="1" si="184">V359+1</f>
        <v>407</v>
      </c>
      <c r="W360" s="43">
        <f t="shared" ca="1" si="184"/>
        <v>5107</v>
      </c>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customHeight="1" x14ac:dyDescent="0.3">
      <c r="A361" s="88">
        <f t="shared" si="179"/>
        <v>8</v>
      </c>
      <c r="B361" s="88"/>
      <c r="C361" s="89" t="s">
        <v>240</v>
      </c>
      <c r="D361" s="90" t="s">
        <v>240</v>
      </c>
      <c r="E361" s="21">
        <f>(3.25*5.48+2.2*2.75+3.05*3.65+3*0.48+3.2*3.48+2.28*1.38+2.28*1.38+2.58*1.23+0.78*3.23+1.48*0.93+1*0.93)*10.764</f>
        <v>665.86642199999994</v>
      </c>
      <c r="F361" s="89">
        <f>(3.05*1.28+1.8*1.05)*10.764</f>
        <v>62.366616</v>
      </c>
      <c r="G361" s="90">
        <f>(3*1.28+1.73*1.05)*10.764</f>
        <v>60.886565999999988</v>
      </c>
      <c r="H361" s="21">
        <v>0</v>
      </c>
      <c r="I361" s="21">
        <f t="shared" si="177"/>
        <v>728.23303799999996</v>
      </c>
      <c r="J361" s="1"/>
      <c r="K361" s="1"/>
      <c r="L361" s="1"/>
      <c r="M361" s="1"/>
      <c r="N361" s="1"/>
      <c r="O361" s="1"/>
      <c r="P361" s="1"/>
      <c r="Q361" s="1"/>
      <c r="R361" s="1"/>
      <c r="S361" s="1"/>
      <c r="T361" s="1"/>
      <c r="U361" s="43" t="str">
        <f t="shared" ca="1" si="178"/>
        <v>408 &amp; 5108</v>
      </c>
      <c r="V361" s="43">
        <f t="shared" ref="V361:W361" ca="1" si="185">V360+1</f>
        <v>408</v>
      </c>
      <c r="W361" s="43">
        <f t="shared" ca="1" si="185"/>
        <v>5108</v>
      </c>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1" x14ac:dyDescent="0.3">
      <c r="A362" s="92" t="s">
        <v>238</v>
      </c>
      <c r="B362" s="93"/>
      <c r="C362" s="93"/>
      <c r="D362" s="93"/>
      <c r="E362" s="93"/>
      <c r="F362" s="93"/>
      <c r="G362" s="93"/>
      <c r="H362" s="93"/>
      <c r="I362" s="94"/>
      <c r="J362" s="1">
        <v>1</v>
      </c>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customHeight="1" x14ac:dyDescent="0.3">
      <c r="A363" s="88">
        <v>1</v>
      </c>
      <c r="B363" s="88"/>
      <c r="C363" s="89" t="s">
        <v>229</v>
      </c>
      <c r="D363" s="90" t="s">
        <v>229</v>
      </c>
      <c r="E363" s="21">
        <f>(3.35*6.18+3.05*2.45+3.05*3.98+3.43*4.28+3.93*3.55+1.53*2.53+1.53*2.53+1.53*2.45+1.23*3+0.98*3.55+3.35*0.93+1.63*1.73+2.45*0.23)*10.764</f>
        <v>1012.9419144000002</v>
      </c>
      <c r="F363" s="89">
        <f>(3*1.3+1.08*1.85)*10.764</f>
        <v>63.486072</v>
      </c>
      <c r="G363" s="90">
        <f>(1.08*1.85+2.93*1.3)*10.764</f>
        <v>62.506548000000002</v>
      </c>
      <c r="H363" s="21">
        <v>0</v>
      </c>
      <c r="I363" s="21">
        <f t="shared" ref="I363:I370" si="186">E363+F363+(IF(H363&lt;101,H363,IF(H363&lt;201,H363/2,IF(H363&lt;=301,H363/3,H363/4))))</f>
        <v>1076.4279864000002</v>
      </c>
      <c r="J363" s="1"/>
      <c r="K363" s="1"/>
      <c r="L363" s="1"/>
      <c r="M363" s="1"/>
      <c r="N363" s="1"/>
      <c r="O363" s="1"/>
      <c r="P363" s="1"/>
      <c r="Q363" s="1"/>
      <c r="R363" s="1"/>
      <c r="S363" s="1"/>
      <c r="T363" s="1"/>
      <c r="U363" s="43" t="str">
        <f ca="1">V363&amp;""&amp;" &amp; "&amp;""&amp;W363</f>
        <v>501 &amp; 5001</v>
      </c>
      <c r="V363" s="43">
        <f ca="1">(SUMPRODUCT(MID(0&amp;(LEFT(A362,SUM(LEN(A362)-LEN(SUBSTITUTE(A362,{"0","1","2","3"},""))))), LARGE(INDEX(ISNUMBER(--MID((LEFT(A362,SUM(LEN(A362)-LEN(SUBSTITUTE(A362,{"0","1","2","3"},""))))), ROW(INDIRECT("1:"&amp;LEN((LEFT(A362,SUM(LEN(A362)-LEN(SUBSTITUTE(A362,{"0","1","2","3"},"")))))))), 1)) * ROW(INDIRECT("1:"&amp;LEN((LEFT(A362,SUM(LEN(A362)-LEN(SUBSTITUTE(A362,{"0","1","2","3"},"")))))))), 0), ROW(INDIRECT("1:"&amp;LEN((LEFT(A362,SUM(LEN(A362)-LEN(SUBSTITUTE(A362,{"0","1","2","3"},"")))))))))+1, 1) * 10^ROW(INDIRECT("1:"&amp;LEN((LEFT(A362,SUM(LEN(A362)-LEN(SUBSTITUTE(A362,{"0","1","2","3"},""))))))))/10))*100+1</f>
        <v>501</v>
      </c>
      <c r="W363" s="43">
        <f ca="1">(SUMPRODUCT(MID(0&amp;(--TRIM(RIGHT(SUBSTITUTE(LEFT(A362,_xlfn.AGGREGATE(16,6,FIND({0,1,2,3,4,5,6,7,8,9},A362,ROW(INDIRECT("1:"&amp;LEN(A362)))),1))," ",REPT(" ",LEN(A362))),LEN(A362)))), LARGE(INDEX(ISNUMBER(--MID((--TRIM(RIGHT(SUBSTITUTE(LEFT(A362,_xlfn.AGGREGATE(16,6,FIND({0,1,2,3,4,5,6,7,8,9},A362,ROW(INDIRECT("1:"&amp;LEN(A362)))),1))," ",REPT(" ",LEN(A362))),LEN(A362)))), ROW(INDIRECT("1:"&amp;LEN((--TRIM(RIGHT(SUBSTITUTE(LEFT(A362,_xlfn.AGGREGATE(16,6,FIND({0,1,2,3,4,5,6,7,8,9},A362,ROW(INDIRECT("1:"&amp;LEN(A362)))),1))," ",REPT(" ",LEN(A362))),LEN(A362))))))), 1)) * ROW(INDIRECT("1:"&amp;LEN((--TRIM(RIGHT(SUBSTITUTE(LEFT(A362,_xlfn.AGGREGATE(16,6,FIND({0,1,2,3,4,5,6,7,8,9},A362,ROW(INDIRECT("1:"&amp;LEN(A362)))),1))," ",REPT(" ",LEN(A362))),LEN(A362))))))), 0), ROW(INDIRECT("1:"&amp;LEN((--TRIM(RIGHT(SUBSTITUTE(LEFT(A362,_xlfn.AGGREGATE(16,6,FIND({0,1,2,3,4,5,6,7,8,9},A362,ROW(INDIRECT("1:"&amp;LEN(A362)))),1))," ",REPT(" ",LEN(A362))),LEN(A362))))))))+1, 1) * 10^ROW(INDIRECT("1:"&amp;LEN((--TRIM(RIGHT(SUBSTITUTE(LEFT(A362,_xlfn.AGGREGATE(16,6,FIND({0,1,2,3,4,5,6,7,8,9},A362,ROW(INDIRECT("1:"&amp;LEN(A362)))),1))," ",REPT(" ",LEN(A362))),LEN(A362)))))))/10))*100+1</f>
        <v>5001</v>
      </c>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3">
      <c r="A364" s="88">
        <f>A363+1</f>
        <v>2</v>
      </c>
      <c r="B364" s="88"/>
      <c r="C364" s="89" t="s">
        <v>229</v>
      </c>
      <c r="D364" s="90" t="s">
        <v>229</v>
      </c>
      <c r="E364" s="21">
        <f>(3.35*6.18+3.05*2.45+3.05*3.98+3.43*4.28+3.93*3.55+1.53*2.53+1.53*2.53+1.53*2.45+1.23*3+0.98*3.55+3.35*0.93+1.63*1.73+2.45*0.23)*10.764</f>
        <v>1012.9419144000002</v>
      </c>
      <c r="F364" s="89">
        <f>(3*1.3+1.08*1.85)*10.764</f>
        <v>63.486072</v>
      </c>
      <c r="G364" s="90">
        <f>(1.08*1.85+2.93*1.3)*10.764</f>
        <v>62.506548000000002</v>
      </c>
      <c r="H364" s="21">
        <v>0</v>
      </c>
      <c r="I364" s="21">
        <f t="shared" si="186"/>
        <v>1076.4279864000002</v>
      </c>
      <c r="J364" s="1"/>
      <c r="K364" s="1"/>
      <c r="L364" s="1"/>
      <c r="M364" s="1"/>
      <c r="N364" s="1"/>
      <c r="O364" s="1"/>
      <c r="P364" s="1"/>
      <c r="Q364" s="1"/>
      <c r="R364" s="1"/>
      <c r="S364" s="1"/>
      <c r="T364" s="1"/>
      <c r="U364" s="43" t="str">
        <f t="shared" ref="U364:U370" ca="1" si="187">V364&amp;""&amp;" &amp; "&amp;""&amp;W364</f>
        <v>502 &amp; 5002</v>
      </c>
      <c r="V364" s="43">
        <f ca="1">V363+1</f>
        <v>502</v>
      </c>
      <c r="W364" s="43">
        <f ca="1">W363+1</f>
        <v>5002</v>
      </c>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customHeight="1" x14ac:dyDescent="0.3">
      <c r="A365" s="88">
        <f t="shared" ref="A365:A370" si="188">A364+1</f>
        <v>3</v>
      </c>
      <c r="B365" s="88"/>
      <c r="C365" s="89" t="s">
        <v>240</v>
      </c>
      <c r="D365" s="90"/>
      <c r="E365" s="21">
        <f>(5.48*3.05+2.2*2.75+3.65*3.08+3.95*3.2+1.4*2.33+1.4*2.28+2.58*1.23+2.87*0.93+0.93*1.7+0.93*0.8)*10.764</f>
        <v>659.48337000000004</v>
      </c>
      <c r="F365" s="89">
        <f>(1.91*1.07+1.27*3.05)*10.764</f>
        <v>63.692740799999989</v>
      </c>
      <c r="G365" s="90">
        <f>(1.83*1.08+1.27*3.05)*10.764</f>
        <v>62.968323599999998</v>
      </c>
      <c r="H365" s="21">
        <v>0</v>
      </c>
      <c r="I365" s="21">
        <f t="shared" si="186"/>
        <v>723.17611080000006</v>
      </c>
      <c r="J365" s="1"/>
      <c r="K365" s="1"/>
      <c r="L365" s="1"/>
      <c r="M365" s="1"/>
      <c r="N365" s="1"/>
      <c r="O365" s="1"/>
      <c r="P365" s="1"/>
      <c r="Q365" s="1"/>
      <c r="R365" s="1"/>
      <c r="S365" s="1"/>
      <c r="T365" s="1"/>
      <c r="U365" s="43" t="str">
        <f t="shared" ca="1" si="187"/>
        <v>503 &amp; 5003</v>
      </c>
      <c r="V365" s="43">
        <f t="shared" ref="V365:W365" ca="1" si="189">V364+1</f>
        <v>503</v>
      </c>
      <c r="W365" s="43">
        <f t="shared" ca="1" si="189"/>
        <v>5003</v>
      </c>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3">
      <c r="A366" s="88">
        <f t="shared" si="188"/>
        <v>4</v>
      </c>
      <c r="B366" s="88"/>
      <c r="C366" s="89" t="s">
        <v>240</v>
      </c>
      <c r="D366" s="90" t="s">
        <v>240</v>
      </c>
      <c r="E366" s="21">
        <f>(5.48*3.05+2.2*2.75+3.65*3.08+3.95*3.2+1.4*2.33+1.4*2.28+2.58*1.23+2.87*0.93+0.93*1.7+0.93*0.8)*10.764</f>
        <v>659.48337000000004</v>
      </c>
      <c r="F366" s="89">
        <f>(1.91*1.07+1.27*3.05)*10.764</f>
        <v>63.692740799999989</v>
      </c>
      <c r="G366" s="90">
        <f>(1.83*1.08+1.27*3.05)*10.764</f>
        <v>62.968323599999998</v>
      </c>
      <c r="H366" s="21">
        <v>0</v>
      </c>
      <c r="I366" s="21">
        <f t="shared" si="186"/>
        <v>723.17611080000006</v>
      </c>
      <c r="J366" s="1"/>
      <c r="K366" s="1"/>
      <c r="L366" s="1"/>
      <c r="M366" s="1"/>
      <c r="N366" s="1"/>
      <c r="O366" s="1"/>
      <c r="P366" s="1"/>
      <c r="Q366" s="1"/>
      <c r="R366" s="1"/>
      <c r="S366" s="1"/>
      <c r="T366" s="1"/>
      <c r="U366" s="43" t="str">
        <f t="shared" ca="1" si="187"/>
        <v>504 &amp; 5004</v>
      </c>
      <c r="V366" s="43">
        <f t="shared" ref="V366:W366" ca="1" si="190">V365+1</f>
        <v>504</v>
      </c>
      <c r="W366" s="43">
        <f t="shared" ca="1" si="190"/>
        <v>5004</v>
      </c>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3">
      <c r="A367" s="88">
        <f t="shared" si="188"/>
        <v>5</v>
      </c>
      <c r="B367" s="88"/>
      <c r="C367" s="89" t="s">
        <v>229</v>
      </c>
      <c r="D367" s="90" t="s">
        <v>229</v>
      </c>
      <c r="E367" s="21">
        <f>(3.35*6.18+3.05*2.45+3.1*3.98+3.35*4.28+4.13*3.55+1.53*2.53+1.53*2.53+1.6*2.45+1.23*3+0.98*3.55+3.43*0.93+2.45*0.23)*10.764</f>
        <v>991.33426080000015</v>
      </c>
      <c r="F367" s="89">
        <f>(3.35*1.3+1.08*1.85)*10.764</f>
        <v>68.383691999999996</v>
      </c>
      <c r="G367" s="90">
        <f>(3.35*1.3+1.08*1.85)*10.764</f>
        <v>68.383691999999996</v>
      </c>
      <c r="H367" s="21">
        <v>0</v>
      </c>
      <c r="I367" s="21">
        <f t="shared" si="186"/>
        <v>1059.7179528000001</v>
      </c>
      <c r="J367" s="1"/>
      <c r="K367" s="1"/>
      <c r="L367" s="1"/>
      <c r="M367" s="1"/>
      <c r="N367" s="1"/>
      <c r="O367" s="1"/>
      <c r="P367" s="1"/>
      <c r="Q367" s="1"/>
      <c r="R367" s="1"/>
      <c r="S367" s="1"/>
      <c r="T367" s="1"/>
      <c r="U367" s="43" t="str">
        <f t="shared" ca="1" si="187"/>
        <v>505 &amp; 5005</v>
      </c>
      <c r="V367" s="43">
        <f t="shared" ref="V367:W367" ca="1" si="191">V366+1</f>
        <v>505</v>
      </c>
      <c r="W367" s="43">
        <f t="shared" ca="1" si="191"/>
        <v>5005</v>
      </c>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customHeight="1" x14ac:dyDescent="0.3">
      <c r="A368" s="88">
        <f t="shared" si="188"/>
        <v>6</v>
      </c>
      <c r="B368" s="88"/>
      <c r="C368" s="89" t="s">
        <v>233</v>
      </c>
      <c r="D368" s="91"/>
      <c r="E368" s="91"/>
      <c r="F368" s="91"/>
      <c r="G368" s="91"/>
      <c r="H368" s="91"/>
      <c r="I368" s="90"/>
      <c r="J368" s="1"/>
      <c r="K368" s="1"/>
      <c r="L368" s="1"/>
      <c r="M368" s="1"/>
      <c r="N368" s="1"/>
      <c r="O368" s="1"/>
      <c r="P368" s="1"/>
      <c r="Q368" s="1"/>
      <c r="R368" s="1"/>
      <c r="S368" s="1"/>
      <c r="T368" s="1"/>
      <c r="U368" s="43" t="str">
        <f t="shared" ca="1" si="187"/>
        <v>506 &amp; 5006</v>
      </c>
      <c r="V368" s="43">
        <f t="shared" ref="V368:W368" ca="1" si="192">V367+1</f>
        <v>506</v>
      </c>
      <c r="W368" s="43">
        <f t="shared" ca="1" si="192"/>
        <v>5006</v>
      </c>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3">
      <c r="A369" s="88">
        <f t="shared" si="188"/>
        <v>7</v>
      </c>
      <c r="B369" s="88"/>
      <c r="C369" s="89" t="s">
        <v>240</v>
      </c>
      <c r="D369" s="90" t="s">
        <v>240</v>
      </c>
      <c r="E369" s="21">
        <f>(3.25*5.48+2.2*2.75+3.05*3.65+3*0.48+3.2*3.48+2.28*1.38+2.28*1.38+2.58*1.23+0.78*3.23+1.48*0.93+1*0.93)*10.764</f>
        <v>665.86642199999994</v>
      </c>
      <c r="F369" s="89">
        <f>(3.05*1.28+1.8*1.05)*10.764</f>
        <v>62.366616</v>
      </c>
      <c r="G369" s="90">
        <f>(3*1.28+1.73*1.05)*10.764</f>
        <v>60.886565999999988</v>
      </c>
      <c r="H369" s="21">
        <v>0</v>
      </c>
      <c r="I369" s="21">
        <f t="shared" si="186"/>
        <v>728.23303799999996</v>
      </c>
      <c r="J369" s="1"/>
      <c r="K369" s="1"/>
      <c r="L369" s="1"/>
      <c r="M369" s="1"/>
      <c r="N369" s="1"/>
      <c r="O369" s="1"/>
      <c r="P369" s="1"/>
      <c r="Q369" s="1"/>
      <c r="R369" s="1"/>
      <c r="S369" s="1"/>
      <c r="T369" s="1"/>
      <c r="U369" s="43" t="str">
        <f t="shared" ca="1" si="187"/>
        <v>507 &amp; 5007</v>
      </c>
      <c r="V369" s="43">
        <f t="shared" ref="V369:W369" ca="1" si="193">V368+1</f>
        <v>507</v>
      </c>
      <c r="W369" s="43">
        <f t="shared" ca="1" si="193"/>
        <v>5007</v>
      </c>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3">
      <c r="A370" s="88">
        <f t="shared" si="188"/>
        <v>8</v>
      </c>
      <c r="B370" s="88"/>
      <c r="C370" s="89" t="s">
        <v>240</v>
      </c>
      <c r="D370" s="90" t="s">
        <v>240</v>
      </c>
      <c r="E370" s="21">
        <f>(3.25*5.48+2.2*2.75+3.05*3.65+3*0.48+3.2*3.48+2.28*1.38+2.28*1.38+2.58*1.23+0.78*3.23+1.48*0.93+1*0.93)*10.764</f>
        <v>665.86642199999994</v>
      </c>
      <c r="F370" s="89">
        <f>(3.05*1.28+1.8*1.05)*10.764</f>
        <v>62.366616</v>
      </c>
      <c r="G370" s="90">
        <f>(3*1.28+1.73*1.05)*10.764</f>
        <v>60.886565999999988</v>
      </c>
      <c r="H370" s="21">
        <v>0</v>
      </c>
      <c r="I370" s="21">
        <f t="shared" si="186"/>
        <v>728.23303799999996</v>
      </c>
      <c r="J370" s="1"/>
      <c r="K370" s="1"/>
      <c r="L370" s="1"/>
      <c r="M370" s="1"/>
      <c r="N370" s="1"/>
      <c r="O370" s="1"/>
      <c r="P370" s="1"/>
      <c r="Q370" s="1"/>
      <c r="R370" s="1"/>
      <c r="S370" s="1"/>
      <c r="T370" s="1"/>
      <c r="U370" s="43" t="str">
        <f t="shared" ca="1" si="187"/>
        <v>508 &amp; 5008</v>
      </c>
      <c r="V370" s="43">
        <f t="shared" ref="V370:W370" ca="1" si="194">V369+1</f>
        <v>508</v>
      </c>
      <c r="W370" s="43">
        <f t="shared" ca="1" si="194"/>
        <v>5008</v>
      </c>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1" x14ac:dyDescent="0.3">
      <c r="A371" s="121" t="s">
        <v>220</v>
      </c>
      <c r="B371" s="122"/>
      <c r="C371" s="122"/>
      <c r="D371" s="122"/>
      <c r="E371" s="122"/>
      <c r="F371" s="122"/>
      <c r="G371" s="122"/>
      <c r="H371" s="122"/>
      <c r="I371" s="123"/>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1" x14ac:dyDescent="0.3">
      <c r="A372" s="121" t="s">
        <v>223</v>
      </c>
      <c r="B372" s="122"/>
      <c r="C372" s="122"/>
      <c r="D372" s="122"/>
      <c r="E372" s="122"/>
      <c r="F372" s="122"/>
      <c r="G372" s="122"/>
      <c r="H372" s="122"/>
      <c r="I372" s="12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1" x14ac:dyDescent="0.3">
      <c r="A373" s="121" t="s">
        <v>225</v>
      </c>
      <c r="B373" s="122"/>
      <c r="C373" s="122"/>
      <c r="D373" s="122"/>
      <c r="E373" s="122"/>
      <c r="F373" s="122"/>
      <c r="G373" s="122"/>
      <c r="H373" s="122"/>
      <c r="I373" s="123"/>
      <c r="J373" s="1"/>
      <c r="K373" s="1"/>
      <c r="L373" s="1"/>
      <c r="M373" s="21">
        <v>10.763999999999999</v>
      </c>
      <c r="N373" s="89">
        <v>10.763999999999999</v>
      </c>
      <c r="O373" s="90"/>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1" x14ac:dyDescent="0.3">
      <c r="A374" s="92" t="s">
        <v>239</v>
      </c>
      <c r="B374" s="93"/>
      <c r="C374" s="93"/>
      <c r="D374" s="93"/>
      <c r="E374" s="93"/>
      <c r="F374" s="93"/>
      <c r="G374" s="93"/>
      <c r="H374" s="93"/>
      <c r="I374" s="94"/>
      <c r="J374" s="1">
        <v>1</v>
      </c>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0.25" customHeight="1" x14ac:dyDescent="0.3">
      <c r="A375" s="88">
        <v>1</v>
      </c>
      <c r="B375" s="88"/>
      <c r="C375" s="95" t="s">
        <v>230</v>
      </c>
      <c r="D375" s="96"/>
      <c r="E375" s="96"/>
      <c r="F375" s="96"/>
      <c r="G375" s="96"/>
      <c r="H375" s="96"/>
      <c r="I375" s="97"/>
      <c r="J375" s="1"/>
      <c r="K375" s="1"/>
      <c r="L375" s="1"/>
      <c r="M375" s="1"/>
      <c r="N375" s="1"/>
      <c r="O375" s="1"/>
      <c r="P375" s="1"/>
      <c r="Q375" s="1"/>
      <c r="R375" s="1"/>
      <c r="S375" s="1"/>
      <c r="T375" s="1"/>
      <c r="U375" s="43" t="str">
        <f ca="1">V375&amp;""&amp;" &amp; "&amp;""&amp;W375</f>
        <v>101 &amp; 101</v>
      </c>
      <c r="V375" s="43">
        <f ca="1">(SUMPRODUCT(MID(0&amp;(LEFT(A374,SUM(LEN(A374)-LEN(SUBSTITUTE(A374,{"0","1","2","3"},""))))), LARGE(INDEX(ISNUMBER(--MID((LEFT(A374,SUM(LEN(A374)-LEN(SUBSTITUTE(A374,{"0","1","2","3"},""))))), ROW(INDIRECT("1:"&amp;LEN((LEFT(A374,SUM(LEN(A374)-LEN(SUBSTITUTE(A374,{"0","1","2","3"},"")))))))), 1)) * ROW(INDIRECT("1:"&amp;LEN((LEFT(A374,SUM(LEN(A374)-LEN(SUBSTITUTE(A374,{"0","1","2","3"},"")))))))), 0), ROW(INDIRECT("1:"&amp;LEN((LEFT(A374,SUM(LEN(A374)-LEN(SUBSTITUTE(A374,{"0","1","2","3"},"")))))))))+1, 1) * 10^ROW(INDIRECT("1:"&amp;LEN((LEFT(A374,SUM(LEN(A374)-LEN(SUBSTITUTE(A374,{"0","1","2","3"},""))))))))/10))*100+1</f>
        <v>101</v>
      </c>
      <c r="W375" s="43">
        <f ca="1">(SUMPRODUCT(MID(0&amp;(--TRIM(RIGHT(SUBSTITUTE(LEFT(A374,_xlfn.AGGREGATE(16,6,FIND({0,1,2,3,4,5,6,7,8,9},A374,ROW(INDIRECT("1:"&amp;LEN(A374)))),1))," ",REPT(" ",LEN(A374))),LEN(A374)))), LARGE(INDEX(ISNUMBER(--MID((--TRIM(RIGHT(SUBSTITUTE(LEFT(A374,_xlfn.AGGREGATE(16,6,FIND({0,1,2,3,4,5,6,7,8,9},A374,ROW(INDIRECT("1:"&amp;LEN(A374)))),1))," ",REPT(" ",LEN(A374))),LEN(A374)))), ROW(INDIRECT("1:"&amp;LEN((--TRIM(RIGHT(SUBSTITUTE(LEFT(A374,_xlfn.AGGREGATE(16,6,FIND({0,1,2,3,4,5,6,7,8,9},A374,ROW(INDIRECT("1:"&amp;LEN(A374)))),1))," ",REPT(" ",LEN(A374))),LEN(A374))))))), 1)) * ROW(INDIRECT("1:"&amp;LEN((--TRIM(RIGHT(SUBSTITUTE(LEFT(A374,_xlfn.AGGREGATE(16,6,FIND({0,1,2,3,4,5,6,7,8,9},A374,ROW(INDIRECT("1:"&amp;LEN(A374)))),1))," ",REPT(" ",LEN(A374))),LEN(A374))))))), 0), ROW(INDIRECT("1:"&amp;LEN((--TRIM(RIGHT(SUBSTITUTE(LEFT(A374,_xlfn.AGGREGATE(16,6,FIND({0,1,2,3,4,5,6,7,8,9},A374,ROW(INDIRECT("1:"&amp;LEN(A374)))),1))," ",REPT(" ",LEN(A374))),LEN(A374))))))))+1, 1) * 10^ROW(INDIRECT("1:"&amp;LEN((--TRIM(RIGHT(SUBSTITUTE(LEFT(A374,_xlfn.AGGREGATE(16,6,FIND({0,1,2,3,4,5,6,7,8,9},A374,ROW(INDIRECT("1:"&amp;LEN(A374)))),1))," ",REPT(" ",LEN(A374))),LEN(A374)))))))/10))*100+1</f>
        <v>101</v>
      </c>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customHeight="1" x14ac:dyDescent="0.3">
      <c r="A376" s="88">
        <f>A375+1</f>
        <v>2</v>
      </c>
      <c r="B376" s="88"/>
      <c r="C376" s="113"/>
      <c r="D376" s="114"/>
      <c r="E376" s="114"/>
      <c r="F376" s="114"/>
      <c r="G376" s="114"/>
      <c r="H376" s="114"/>
      <c r="I376" s="115"/>
      <c r="J376" s="1"/>
      <c r="K376" s="1"/>
      <c r="L376" s="1"/>
      <c r="M376" s="1"/>
      <c r="N376" s="1"/>
      <c r="O376" s="1"/>
      <c r="P376" s="1"/>
      <c r="Q376" s="1"/>
      <c r="R376" s="1"/>
      <c r="S376" s="1"/>
      <c r="T376" s="1"/>
      <c r="U376" s="43" t="str">
        <f t="shared" ref="U376:U382" ca="1" si="195">V376&amp;""&amp;" &amp; "&amp;""&amp;W376</f>
        <v>102 &amp; 102</v>
      </c>
      <c r="V376" s="43">
        <f ca="1">V375+1</f>
        <v>102</v>
      </c>
      <c r="W376" s="43">
        <f ca="1">W375+1</f>
        <v>102</v>
      </c>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3">
      <c r="A377" s="88">
        <f t="shared" ref="A377:A382" si="196">A376+1</f>
        <v>3</v>
      </c>
      <c r="B377" s="88"/>
      <c r="C377" s="113"/>
      <c r="D377" s="114"/>
      <c r="E377" s="114"/>
      <c r="F377" s="114"/>
      <c r="G377" s="114"/>
      <c r="H377" s="114"/>
      <c r="I377" s="115"/>
      <c r="J377" s="1"/>
      <c r="K377" s="1"/>
      <c r="L377" s="1"/>
      <c r="M377" s="1"/>
      <c r="N377" s="1"/>
      <c r="O377" s="1"/>
      <c r="P377" s="1"/>
      <c r="Q377" s="1"/>
      <c r="R377" s="1"/>
      <c r="S377" s="1"/>
      <c r="T377" s="1"/>
      <c r="U377" s="43" t="str">
        <f t="shared" ca="1" si="195"/>
        <v>103 &amp; 103</v>
      </c>
      <c r="V377" s="43">
        <f t="shared" ref="V377:V382" ca="1" si="197">V376+1</f>
        <v>103</v>
      </c>
      <c r="W377" s="43">
        <f t="shared" ref="W377:W382" ca="1" si="198">W376+1</f>
        <v>103</v>
      </c>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3">
      <c r="A378" s="88">
        <f t="shared" si="196"/>
        <v>4</v>
      </c>
      <c r="B378" s="88"/>
      <c r="C378" s="98"/>
      <c r="D378" s="99"/>
      <c r="E378" s="99"/>
      <c r="F378" s="99"/>
      <c r="G378" s="99"/>
      <c r="H378" s="99"/>
      <c r="I378" s="100"/>
      <c r="J378" s="1"/>
      <c r="K378" s="1"/>
      <c r="L378" s="1"/>
      <c r="M378" s="1"/>
      <c r="N378" s="1"/>
      <c r="O378" s="1"/>
      <c r="P378" s="1"/>
      <c r="Q378" s="1"/>
      <c r="R378" s="1"/>
      <c r="S378" s="1"/>
      <c r="T378" s="1"/>
      <c r="U378" s="43" t="str">
        <f t="shared" ca="1" si="195"/>
        <v>104 &amp; 104</v>
      </c>
      <c r="V378" s="43">
        <f t="shared" ca="1" si="197"/>
        <v>104</v>
      </c>
      <c r="W378" s="43">
        <f t="shared" ca="1" si="198"/>
        <v>104</v>
      </c>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3">
      <c r="A379" s="88">
        <f t="shared" si="196"/>
        <v>5</v>
      </c>
      <c r="B379" s="88"/>
      <c r="C379" s="95" t="s">
        <v>241</v>
      </c>
      <c r="D379" s="96"/>
      <c r="E379" s="96"/>
      <c r="F379" s="96"/>
      <c r="G379" s="96"/>
      <c r="H379" s="96"/>
      <c r="I379" s="97"/>
      <c r="J379" s="1"/>
      <c r="K379" s="1"/>
      <c r="L379" s="1"/>
      <c r="M379" s="1"/>
      <c r="N379" s="1"/>
      <c r="O379" s="1"/>
      <c r="P379" s="1"/>
      <c r="Q379" s="1"/>
      <c r="R379" s="1"/>
      <c r="S379" s="1"/>
      <c r="T379" s="1"/>
      <c r="U379" s="43" t="str">
        <f t="shared" ca="1" si="195"/>
        <v>105 &amp; 105</v>
      </c>
      <c r="V379" s="43">
        <f t="shared" ca="1" si="197"/>
        <v>105</v>
      </c>
      <c r="W379" s="43">
        <f t="shared" ca="1" si="198"/>
        <v>105</v>
      </c>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3">
      <c r="A380" s="88">
        <f t="shared" si="196"/>
        <v>6</v>
      </c>
      <c r="B380" s="88"/>
      <c r="C380" s="98"/>
      <c r="D380" s="99"/>
      <c r="E380" s="99"/>
      <c r="F380" s="99"/>
      <c r="G380" s="99"/>
      <c r="H380" s="99"/>
      <c r="I380" s="100"/>
      <c r="J380" s="1"/>
      <c r="K380" s="1"/>
      <c r="L380" s="1"/>
      <c r="M380" s="1"/>
      <c r="N380" s="1"/>
      <c r="O380" s="1"/>
      <c r="P380" s="1"/>
      <c r="Q380" s="1"/>
      <c r="R380" s="1"/>
      <c r="S380" s="1"/>
      <c r="T380" s="1"/>
      <c r="U380" s="43" t="str">
        <f t="shared" ca="1" si="195"/>
        <v>106 &amp; 106</v>
      </c>
      <c r="V380" s="43">
        <f t="shared" ca="1" si="197"/>
        <v>106</v>
      </c>
      <c r="W380" s="43">
        <f t="shared" ca="1" si="198"/>
        <v>106</v>
      </c>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customHeight="1" x14ac:dyDescent="0.3">
      <c r="A381" s="88">
        <f t="shared" si="196"/>
        <v>7</v>
      </c>
      <c r="B381" s="88"/>
      <c r="C381" s="89" t="s">
        <v>240</v>
      </c>
      <c r="D381" s="90" t="s">
        <v>240</v>
      </c>
      <c r="E381" s="21">
        <f>(5.48*3.05+2.13*2.75+3.65*3.05+3.95*3.2+1.4*2.28+1.4*2.33+2.58*1.23+2.87*0.93+0.93*1.5+0.93*1)*10.764</f>
        <v>656.23264200000006</v>
      </c>
      <c r="F381" s="89">
        <f>(1.27*3.05+1.83*1.08)*10.764</f>
        <v>62.968323599999998</v>
      </c>
      <c r="G381" s="90">
        <f>(1.27*3.05+1.83*1.08)*10.764</f>
        <v>62.968323599999998</v>
      </c>
      <c r="H381" s="21">
        <v>0</v>
      </c>
      <c r="I381" s="21">
        <f t="shared" ref="I381:I382" si="199">E381+F381+(IF(H381&lt;101,H381,IF(H381&lt;201,H381/2,IF(H381&lt;=301,H381/3,H381/4))))</f>
        <v>719.20096560000002</v>
      </c>
      <c r="J381" s="1"/>
      <c r="K381" s="1"/>
      <c r="L381" s="1"/>
      <c r="M381" s="1"/>
      <c r="N381" s="1"/>
      <c r="O381" s="1"/>
      <c r="P381" s="1"/>
      <c r="Q381" s="1"/>
      <c r="R381" s="1"/>
      <c r="S381" s="1"/>
      <c r="T381" s="1"/>
      <c r="U381" s="43" t="str">
        <f t="shared" ca="1" si="195"/>
        <v>107 &amp; 107</v>
      </c>
      <c r="V381" s="43">
        <f t="shared" ca="1" si="197"/>
        <v>107</v>
      </c>
      <c r="W381" s="43">
        <f t="shared" ca="1" si="198"/>
        <v>107</v>
      </c>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customHeight="1" x14ac:dyDescent="0.3">
      <c r="A382" s="88">
        <f t="shared" si="196"/>
        <v>8</v>
      </c>
      <c r="B382" s="88"/>
      <c r="C382" s="89" t="s">
        <v>240</v>
      </c>
      <c r="D382" s="90" t="s">
        <v>240</v>
      </c>
      <c r="E382" s="21">
        <f>(5.48*3.05+2.13*2.75+3.65*3.05+3.95*3.2+1.4*2.28+1.4*2.33+2.58*1.23+2.87*0.93+0.93*1.5+0.93*1)*10.764</f>
        <v>656.23264200000006</v>
      </c>
      <c r="F382" s="89">
        <f>(1.27*3.05+1.83*1.08)*10.764</f>
        <v>62.968323599999998</v>
      </c>
      <c r="G382" s="90">
        <f>(1.27*3.05+1.83*1.08)*10.764</f>
        <v>62.968323599999998</v>
      </c>
      <c r="H382" s="21">
        <v>0</v>
      </c>
      <c r="I382" s="21">
        <f t="shared" si="199"/>
        <v>719.20096560000002</v>
      </c>
      <c r="J382" s="1"/>
      <c r="K382" s="1"/>
      <c r="L382" s="1"/>
      <c r="M382" s="1"/>
      <c r="N382" s="1"/>
      <c r="O382" s="1"/>
      <c r="P382" s="1"/>
      <c r="Q382" s="1"/>
      <c r="R382" s="1"/>
      <c r="S382" s="1"/>
      <c r="T382" s="1"/>
      <c r="U382" s="43" t="str">
        <f t="shared" ca="1" si="195"/>
        <v>108 &amp; 108</v>
      </c>
      <c r="V382" s="43">
        <f t="shared" ca="1" si="197"/>
        <v>108</v>
      </c>
      <c r="W382" s="43">
        <f t="shared" ca="1" si="198"/>
        <v>108</v>
      </c>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1" x14ac:dyDescent="0.3">
      <c r="A383" s="92" t="s">
        <v>226</v>
      </c>
      <c r="B383" s="93"/>
      <c r="C383" s="93"/>
      <c r="D383" s="93"/>
      <c r="E383" s="93"/>
      <c r="F383" s="93"/>
      <c r="G383" s="93"/>
      <c r="H383" s="93"/>
      <c r="I383" s="94"/>
      <c r="J383" s="1">
        <v>6</v>
      </c>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0.25" customHeight="1" x14ac:dyDescent="0.3">
      <c r="A384" s="88">
        <v>1</v>
      </c>
      <c r="B384" s="88"/>
      <c r="C384" s="95" t="s">
        <v>230</v>
      </c>
      <c r="D384" s="96"/>
      <c r="E384" s="96"/>
      <c r="F384" s="96"/>
      <c r="G384" s="96"/>
      <c r="H384" s="96"/>
      <c r="I384" s="97"/>
      <c r="J384" s="1"/>
      <c r="K384" s="1"/>
      <c r="L384" s="1"/>
      <c r="M384" s="1"/>
      <c r="N384" s="1"/>
      <c r="O384" s="1"/>
      <c r="P384" s="1"/>
      <c r="Q384" s="1"/>
      <c r="R384" s="1"/>
      <c r="S384" s="1"/>
      <c r="T384" s="1"/>
      <c r="U384" s="43" t="str">
        <f ca="1">V384&amp;""&amp;" &amp; "&amp;""&amp;W384</f>
        <v>201 &amp; 701</v>
      </c>
      <c r="V384" s="43">
        <f ca="1">(SUMPRODUCT(MID(0&amp;(LEFT(A383,SUM(LEN(A383)-LEN(SUBSTITUTE(A383,{"0","1","2","3"},""))))), LARGE(INDEX(ISNUMBER(--MID((LEFT(A383,SUM(LEN(A383)-LEN(SUBSTITUTE(A383,{"0","1","2","3"},""))))), ROW(INDIRECT("1:"&amp;LEN((LEFT(A383,SUM(LEN(A383)-LEN(SUBSTITUTE(A383,{"0","1","2","3"},"")))))))), 1)) * ROW(INDIRECT("1:"&amp;LEN((LEFT(A383,SUM(LEN(A383)-LEN(SUBSTITUTE(A383,{"0","1","2","3"},"")))))))), 0), ROW(INDIRECT("1:"&amp;LEN((LEFT(A383,SUM(LEN(A383)-LEN(SUBSTITUTE(A383,{"0","1","2","3"},"")))))))))+1, 1) * 10^ROW(INDIRECT("1:"&amp;LEN((LEFT(A383,SUM(LEN(A383)-LEN(SUBSTITUTE(A383,{"0","1","2","3"},""))))))))/10))*100+1</f>
        <v>201</v>
      </c>
      <c r="W384" s="43">
        <f ca="1">(SUMPRODUCT(MID(0&amp;(--TRIM(RIGHT(SUBSTITUTE(LEFT(A383,_xlfn.AGGREGATE(16,6,FIND({0,1,2,3,4,5,6,7,8,9},A383,ROW(INDIRECT("1:"&amp;LEN(A383)))),1))," ",REPT(" ",LEN(A383))),LEN(A383)))), LARGE(INDEX(ISNUMBER(--MID((--TRIM(RIGHT(SUBSTITUTE(LEFT(A383,_xlfn.AGGREGATE(16,6,FIND({0,1,2,3,4,5,6,7,8,9},A383,ROW(INDIRECT("1:"&amp;LEN(A383)))),1))," ",REPT(" ",LEN(A383))),LEN(A383)))), ROW(INDIRECT("1:"&amp;LEN((--TRIM(RIGHT(SUBSTITUTE(LEFT(A383,_xlfn.AGGREGATE(16,6,FIND({0,1,2,3,4,5,6,7,8,9},A383,ROW(INDIRECT("1:"&amp;LEN(A383)))),1))," ",REPT(" ",LEN(A383))),LEN(A383))))))), 1)) * ROW(INDIRECT("1:"&amp;LEN((--TRIM(RIGHT(SUBSTITUTE(LEFT(A383,_xlfn.AGGREGATE(16,6,FIND({0,1,2,3,4,5,6,7,8,9},A383,ROW(INDIRECT("1:"&amp;LEN(A383)))),1))," ",REPT(" ",LEN(A383))),LEN(A383))))))), 0), ROW(INDIRECT("1:"&amp;LEN((--TRIM(RIGHT(SUBSTITUTE(LEFT(A383,_xlfn.AGGREGATE(16,6,FIND({0,1,2,3,4,5,6,7,8,9},A383,ROW(INDIRECT("1:"&amp;LEN(A383)))),1))," ",REPT(" ",LEN(A383))),LEN(A383))))))))+1, 1) * 10^ROW(INDIRECT("1:"&amp;LEN((--TRIM(RIGHT(SUBSTITUTE(LEFT(A383,_xlfn.AGGREGATE(16,6,FIND({0,1,2,3,4,5,6,7,8,9},A383,ROW(INDIRECT("1:"&amp;LEN(A383)))),1))," ",REPT(" ",LEN(A383))),LEN(A383)))))))/10))*100+1</f>
        <v>701</v>
      </c>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0.25" customHeight="1" x14ac:dyDescent="0.3">
      <c r="A385" s="88">
        <f>A384+1</f>
        <v>2</v>
      </c>
      <c r="B385" s="88"/>
      <c r="C385" s="113"/>
      <c r="D385" s="114"/>
      <c r="E385" s="114"/>
      <c r="F385" s="114"/>
      <c r="G385" s="114"/>
      <c r="H385" s="114"/>
      <c r="I385" s="115"/>
      <c r="J385" s="1"/>
      <c r="K385" s="1"/>
      <c r="L385" s="1"/>
      <c r="M385" s="1"/>
      <c r="N385" s="1"/>
      <c r="O385" s="1"/>
      <c r="P385" s="1"/>
      <c r="Q385" s="1"/>
      <c r="R385" s="1"/>
      <c r="S385" s="1"/>
      <c r="T385" s="1"/>
      <c r="U385" s="43" t="str">
        <f t="shared" ref="U385:U391" ca="1" si="200">V385&amp;""&amp;" &amp; "&amp;""&amp;W385</f>
        <v>202 &amp; 702</v>
      </c>
      <c r="V385" s="43">
        <f ca="1">V384+1</f>
        <v>202</v>
      </c>
      <c r="W385" s="43">
        <f ca="1">W384+1</f>
        <v>702</v>
      </c>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0.25" customHeight="1" x14ac:dyDescent="0.3">
      <c r="A386" s="88">
        <f t="shared" ref="A386:A391" si="201">A385+1</f>
        <v>3</v>
      </c>
      <c r="B386" s="88"/>
      <c r="C386" s="98"/>
      <c r="D386" s="99"/>
      <c r="E386" s="99"/>
      <c r="F386" s="99"/>
      <c r="G386" s="99"/>
      <c r="H386" s="99"/>
      <c r="I386" s="100"/>
      <c r="J386" s="1"/>
      <c r="K386" s="1"/>
      <c r="L386" s="1"/>
      <c r="M386" s="1"/>
      <c r="N386" s="1"/>
      <c r="O386" s="1"/>
      <c r="P386" s="1"/>
      <c r="Q386" s="1"/>
      <c r="R386" s="1"/>
      <c r="S386" s="1"/>
      <c r="T386" s="1"/>
      <c r="U386" s="43" t="str">
        <f t="shared" ca="1" si="200"/>
        <v>203 &amp; 703</v>
      </c>
      <c r="V386" s="43">
        <f t="shared" ref="V386:W391" ca="1" si="202">V385+1</f>
        <v>203</v>
      </c>
      <c r="W386" s="43">
        <f t="shared" ca="1" si="202"/>
        <v>703</v>
      </c>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customHeight="1" x14ac:dyDescent="0.3">
      <c r="A387" s="88">
        <f t="shared" si="201"/>
        <v>4</v>
      </c>
      <c r="B387" s="88"/>
      <c r="C387" s="89" t="s">
        <v>240</v>
      </c>
      <c r="D387" s="90" t="s">
        <v>240</v>
      </c>
      <c r="E387" s="21">
        <f>(3.25*5.48+2.13*2.75+3.05*3.65+3*0.78+3.2*3.18+2.28*1.38+2.28*1.38+2.58*1.23+0.73*3.23+1.53*0.93+1*0.93)*10.764</f>
        <v>661.91065200000003</v>
      </c>
      <c r="F387" s="89">
        <f>(3*1.28+1.73*1.05)*10.764</f>
        <v>60.886565999999988</v>
      </c>
      <c r="G387" s="90">
        <f>(3*1.28+1.73*1.05)*10.764</f>
        <v>60.886565999999988</v>
      </c>
      <c r="H387" s="21">
        <v>0</v>
      </c>
      <c r="I387" s="21">
        <f t="shared" ref="I387:I391" si="203">E387+F387+(IF(H387&lt;101,H387,IF(H387&lt;201,H387/2,IF(H387&lt;=301,H387/3,H387/4))))</f>
        <v>722.79721800000004</v>
      </c>
      <c r="J387" s="1"/>
      <c r="K387" s="1"/>
      <c r="L387" s="1"/>
      <c r="M387" s="1"/>
      <c r="N387" s="1"/>
      <c r="O387" s="1"/>
      <c r="P387" s="1"/>
      <c r="Q387" s="1"/>
      <c r="R387" s="1"/>
      <c r="S387" s="1"/>
      <c r="T387" s="1"/>
      <c r="U387" s="43" t="str">
        <f t="shared" ca="1" si="200"/>
        <v>204 &amp; 704</v>
      </c>
      <c r="V387" s="43">
        <f t="shared" ca="1" si="202"/>
        <v>204</v>
      </c>
      <c r="W387" s="43">
        <f t="shared" ca="1" si="202"/>
        <v>704</v>
      </c>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customHeight="1" x14ac:dyDescent="0.3">
      <c r="A388" s="88">
        <f t="shared" si="201"/>
        <v>5</v>
      </c>
      <c r="B388" s="88"/>
      <c r="C388" s="89" t="s">
        <v>229</v>
      </c>
      <c r="D388" s="90" t="s">
        <v>229</v>
      </c>
      <c r="E388" s="21">
        <f>(3.35*6.1+3.05*2.45+3.05*3.98+3.35*4.28+4.05*3.48+1.53*2.45+1.53*2.45+1.53*2.45+1.23*3.08+0.98*3.48+3.43*0.93+2.45*0.3)*10.764</f>
        <v>977.88464279999994</v>
      </c>
      <c r="F388" s="89">
        <f>(3.35*1.3+1.08*1.85)*10.764</f>
        <v>68.383691999999996</v>
      </c>
      <c r="G388" s="90">
        <f>(3.35*1.3+1.08*1.85)*10.764</f>
        <v>68.383691999999996</v>
      </c>
      <c r="H388" s="21">
        <v>0</v>
      </c>
      <c r="I388" s="21">
        <f t="shared" si="203"/>
        <v>1046.2683348</v>
      </c>
      <c r="J388" s="1"/>
      <c r="K388" s="1"/>
      <c r="L388" s="1"/>
      <c r="M388" s="1"/>
      <c r="N388" s="1"/>
      <c r="O388" s="1"/>
      <c r="P388" s="1"/>
      <c r="Q388" s="1"/>
      <c r="R388" s="1"/>
      <c r="S388" s="1"/>
      <c r="T388" s="1"/>
      <c r="U388" s="43" t="str">
        <f t="shared" ca="1" si="200"/>
        <v>205 &amp; 705</v>
      </c>
      <c r="V388" s="43">
        <f t="shared" ca="1" si="202"/>
        <v>205</v>
      </c>
      <c r="W388" s="43">
        <f t="shared" ca="1" si="202"/>
        <v>705</v>
      </c>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s="11" customFormat="1" ht="20.25" customHeight="1" x14ac:dyDescent="0.3">
      <c r="A389" s="88">
        <f t="shared" si="201"/>
        <v>6</v>
      </c>
      <c r="B389" s="88"/>
      <c r="C389" s="89" t="s">
        <v>229</v>
      </c>
      <c r="D389" s="90" t="s">
        <v>229</v>
      </c>
      <c r="E389" s="21">
        <f>(3.35*6.1+3.05*2.45+3.05*3.98+3.35*4.28+4.05*3.48+1.53*2.45+1.53*2.45+1.53*2.45+1.23*3.08+0.98*3.48+3.43*0.93+2.45*0.3)*10.764</f>
        <v>977.88464279999994</v>
      </c>
      <c r="F389" s="89">
        <f>(3.35*1.3+1.08*1.85)*10.764</f>
        <v>68.383691999999996</v>
      </c>
      <c r="G389" s="90">
        <f>(3.35*1.3+1.08*1.85)*10.764</f>
        <v>68.383691999999996</v>
      </c>
      <c r="H389" s="21">
        <v>0</v>
      </c>
      <c r="I389" s="21">
        <f t="shared" si="203"/>
        <v>1046.2683348</v>
      </c>
      <c r="J389" s="1"/>
      <c r="K389" s="1"/>
      <c r="L389" s="1"/>
      <c r="M389" s="1"/>
      <c r="N389" s="1"/>
      <c r="O389" s="1"/>
      <c r="P389" s="1"/>
      <c r="Q389" s="1"/>
      <c r="R389" s="1"/>
      <c r="S389" s="1"/>
      <c r="T389" s="1"/>
      <c r="U389" s="43" t="str">
        <f t="shared" ca="1" si="200"/>
        <v>206 &amp; 706</v>
      </c>
      <c r="V389" s="43">
        <f t="shared" ca="1" si="202"/>
        <v>206</v>
      </c>
      <c r="W389" s="43">
        <f t="shared" ca="1" si="202"/>
        <v>706</v>
      </c>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c r="XFD389" s="1"/>
    </row>
    <row r="390" spans="1:151 16227:16384" s="11" customFormat="1" ht="20.25" customHeight="1" x14ac:dyDescent="0.3">
      <c r="A390" s="88">
        <f t="shared" si="201"/>
        <v>7</v>
      </c>
      <c r="B390" s="88"/>
      <c r="C390" s="89" t="s">
        <v>240</v>
      </c>
      <c r="D390" s="90" t="s">
        <v>240</v>
      </c>
      <c r="E390" s="21">
        <f>(5.48*3.05+2.13*2.75+3.65*3.05+3.95*3.2+1.4*2.28+1.4*2.33+2.58*1.23+2.87*0.93+0.93*1.5+0.93*1)*10.764</f>
        <v>656.23264200000006</v>
      </c>
      <c r="F390" s="89">
        <f>(1.27*3.05+1.83*1.08)*10.764</f>
        <v>62.968323599999998</v>
      </c>
      <c r="G390" s="90">
        <f>(1.27*3.05+1.83*1.08)*10.764</f>
        <v>62.968323599999998</v>
      </c>
      <c r="H390" s="21">
        <v>0</v>
      </c>
      <c r="I390" s="21">
        <f t="shared" si="203"/>
        <v>719.20096560000002</v>
      </c>
      <c r="J390" s="1"/>
      <c r="K390" s="1"/>
      <c r="L390" s="1"/>
      <c r="M390" s="1"/>
      <c r="N390" s="1"/>
      <c r="O390" s="1"/>
      <c r="P390" s="1"/>
      <c r="Q390" s="1"/>
      <c r="R390" s="1"/>
      <c r="S390" s="1"/>
      <c r="T390" s="1"/>
      <c r="U390" s="43" t="str">
        <f t="shared" ca="1" si="200"/>
        <v>207 &amp; 707</v>
      </c>
      <c r="V390" s="43">
        <f t="shared" ca="1" si="202"/>
        <v>207</v>
      </c>
      <c r="W390" s="43">
        <f t="shared" ca="1" si="202"/>
        <v>707</v>
      </c>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27:16384" s="11" customFormat="1" ht="20.25" customHeight="1" x14ac:dyDescent="0.3">
      <c r="A391" s="88">
        <f t="shared" si="201"/>
        <v>8</v>
      </c>
      <c r="B391" s="88"/>
      <c r="C391" s="89" t="s">
        <v>240</v>
      </c>
      <c r="D391" s="90" t="s">
        <v>240</v>
      </c>
      <c r="E391" s="21">
        <f>(5.48*3.05+2.13*2.75+3.65*3.05+3.95*3.2+1.4*2.28+1.4*2.33+2.58*1.23+2.87*0.93+0.93*1.5+0.93*1)*10.764</f>
        <v>656.23264200000006</v>
      </c>
      <c r="F391" s="89">
        <f>(1.27*3.05+1.83*1.08)*10.764</f>
        <v>62.968323599999998</v>
      </c>
      <c r="G391" s="90">
        <f>(1.27*3.05+1.83*1.08)*10.764</f>
        <v>62.968323599999998</v>
      </c>
      <c r="H391" s="21">
        <v>0</v>
      </c>
      <c r="I391" s="21">
        <f t="shared" si="203"/>
        <v>719.20096560000002</v>
      </c>
      <c r="J391" s="1"/>
      <c r="K391" s="1"/>
      <c r="L391" s="1"/>
      <c r="M391" s="1"/>
      <c r="N391" s="1"/>
      <c r="O391" s="1"/>
      <c r="P391" s="1"/>
      <c r="Q391" s="1"/>
      <c r="R391" s="1"/>
      <c r="S391" s="1"/>
      <c r="T391" s="1"/>
      <c r="U391" s="43" t="str">
        <f t="shared" ca="1" si="200"/>
        <v>208 &amp; 708</v>
      </c>
      <c r="V391" s="43">
        <f t="shared" ca="1" si="202"/>
        <v>208</v>
      </c>
      <c r="W391" s="43">
        <f t="shared" ca="1" si="202"/>
        <v>708</v>
      </c>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c r="XFD391" s="1"/>
    </row>
    <row r="392" spans="1:151 16227:16384" s="11" customFormat="1" ht="21" x14ac:dyDescent="0.3">
      <c r="A392" s="92" t="s">
        <v>231</v>
      </c>
      <c r="B392" s="93"/>
      <c r="C392" s="93"/>
      <c r="D392" s="93"/>
      <c r="E392" s="93"/>
      <c r="F392" s="93"/>
      <c r="G392" s="93"/>
      <c r="H392" s="93"/>
      <c r="I392" s="94"/>
      <c r="J392" s="1">
        <v>1</v>
      </c>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c r="XFD392" s="1"/>
    </row>
    <row r="393" spans="1:151 16227:16384" s="11" customFormat="1" ht="20.25" customHeight="1" x14ac:dyDescent="0.3">
      <c r="A393" s="88">
        <v>1</v>
      </c>
      <c r="B393" s="88"/>
      <c r="C393" s="95" t="s">
        <v>232</v>
      </c>
      <c r="D393" s="96"/>
      <c r="E393" s="96"/>
      <c r="F393" s="96"/>
      <c r="G393" s="96"/>
      <c r="H393" s="96"/>
      <c r="I393" s="97"/>
      <c r="J393" s="1"/>
      <c r="K393" s="1"/>
      <c r="L393" s="1"/>
      <c r="M393" s="1"/>
      <c r="N393" s="1"/>
      <c r="O393" s="1"/>
      <c r="P393" s="1"/>
      <c r="Q393" s="1"/>
      <c r="R393" s="1"/>
      <c r="S393" s="1"/>
      <c r="T393" s="1"/>
      <c r="U393" s="43" t="e">
        <f ca="1">V393&amp;""&amp;" &amp; "&amp;""&amp;W393</f>
        <v>#REF!</v>
      </c>
      <c r="V393" s="43" t="e">
        <f ca="1">(SUMPRODUCT(MID(0&amp;(LEFT(A392,SUM(LEN(A392)-LEN(SUBSTITUTE(A392,{"0","1","2","3"},""))))), LARGE(INDEX(ISNUMBER(--MID((LEFT(A392,SUM(LEN(A392)-LEN(SUBSTITUTE(A392,{"0","1","2","3"},""))))), ROW(INDIRECT("1:"&amp;LEN((LEFT(A392,SUM(LEN(A392)-LEN(SUBSTITUTE(A392,{"0","1","2","3"},"")))))))), 1)) * ROW(INDIRECT("1:"&amp;LEN((LEFT(A392,SUM(LEN(A392)-LEN(SUBSTITUTE(A392,{"0","1","2","3"},"")))))))), 0), ROW(INDIRECT("1:"&amp;LEN((LEFT(A392,SUM(LEN(A392)-LEN(SUBSTITUTE(A392,{"0","1","2","3"},"")))))))))+1, 1) * 10^ROW(INDIRECT("1:"&amp;LEN((LEFT(A392,SUM(LEN(A392)-LEN(SUBSTITUTE(A392,{"0","1","2","3"},""))))))))/10))*100+1</f>
        <v>#REF!</v>
      </c>
      <c r="W393" s="43">
        <f ca="1">(SUMPRODUCT(MID(0&amp;(--TRIM(RIGHT(SUBSTITUTE(LEFT(A392,_xlfn.AGGREGATE(16,6,FIND({0,1,2,3,4,5,6,7,8,9},A392,ROW(INDIRECT("1:"&amp;LEN(A392)))),1))," ",REPT(" ",LEN(A392))),LEN(A392)))), LARGE(INDEX(ISNUMBER(--MID((--TRIM(RIGHT(SUBSTITUTE(LEFT(A392,_xlfn.AGGREGATE(16,6,FIND({0,1,2,3,4,5,6,7,8,9},A392,ROW(INDIRECT("1:"&amp;LEN(A392)))),1))," ",REPT(" ",LEN(A392))),LEN(A392)))), ROW(INDIRECT("1:"&amp;LEN((--TRIM(RIGHT(SUBSTITUTE(LEFT(A392,_xlfn.AGGREGATE(16,6,FIND({0,1,2,3,4,5,6,7,8,9},A392,ROW(INDIRECT("1:"&amp;LEN(A392)))),1))," ",REPT(" ",LEN(A392))),LEN(A392))))))), 1)) * ROW(INDIRECT("1:"&amp;LEN((--TRIM(RIGHT(SUBSTITUTE(LEFT(A392,_xlfn.AGGREGATE(16,6,FIND({0,1,2,3,4,5,6,7,8,9},A392,ROW(INDIRECT("1:"&amp;LEN(A392)))),1))," ",REPT(" ",LEN(A392))),LEN(A392))))))), 0), ROW(INDIRECT("1:"&amp;LEN((--TRIM(RIGHT(SUBSTITUTE(LEFT(A392,_xlfn.AGGREGATE(16,6,FIND({0,1,2,3,4,5,6,7,8,9},A392,ROW(INDIRECT("1:"&amp;LEN(A392)))),1))," ",REPT(" ",LEN(A392))),LEN(A392))))))))+1, 1) * 10^ROW(INDIRECT("1:"&amp;LEN((--TRIM(RIGHT(SUBSTITUTE(LEFT(A392,_xlfn.AGGREGATE(16,6,FIND({0,1,2,3,4,5,6,7,8,9},A392,ROW(INDIRECT("1:"&amp;LEN(A392)))),1))," ",REPT(" ",LEN(A392))),LEN(A392)))))))/10))*100+1</f>
        <v>801</v>
      </c>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c r="XFD393" s="1"/>
    </row>
    <row r="394" spans="1:151 16227:16384" s="11" customFormat="1" ht="20.25" customHeight="1" x14ac:dyDescent="0.3">
      <c r="A394" s="88">
        <f>A393+1</f>
        <v>2</v>
      </c>
      <c r="B394" s="88"/>
      <c r="C394" s="113"/>
      <c r="D394" s="114"/>
      <c r="E394" s="114"/>
      <c r="F394" s="114"/>
      <c r="G394" s="114"/>
      <c r="H394" s="114"/>
      <c r="I394" s="115"/>
      <c r="J394" s="1"/>
      <c r="K394" s="1"/>
      <c r="L394" s="1"/>
      <c r="M394" s="1"/>
      <c r="N394" s="1"/>
      <c r="O394" s="1"/>
      <c r="P394" s="1"/>
      <c r="Q394" s="1"/>
      <c r="R394" s="1"/>
      <c r="S394" s="1"/>
      <c r="T394" s="1"/>
      <c r="U394" s="43" t="e">
        <f t="shared" ref="U394:U400" ca="1" si="204">V394&amp;""&amp;" &amp; "&amp;""&amp;W394</f>
        <v>#REF!</v>
      </c>
      <c r="V394" s="43" t="e">
        <f ca="1">V393+1</f>
        <v>#REF!</v>
      </c>
      <c r="W394" s="43">
        <f ca="1">W393+1</f>
        <v>802</v>
      </c>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c r="XFD394" s="1"/>
    </row>
    <row r="395" spans="1:151 16227:16384" s="11" customFormat="1" ht="20.25" customHeight="1" x14ac:dyDescent="0.3">
      <c r="A395" s="88">
        <f t="shared" ref="A395:A400" si="205">A394+1</f>
        <v>3</v>
      </c>
      <c r="B395" s="88"/>
      <c r="C395" s="98"/>
      <c r="D395" s="99"/>
      <c r="E395" s="99"/>
      <c r="F395" s="99"/>
      <c r="G395" s="99"/>
      <c r="H395" s="99"/>
      <c r="I395" s="100"/>
      <c r="J395" s="1"/>
      <c r="K395" s="1"/>
      <c r="L395" s="1"/>
      <c r="M395" s="1"/>
      <c r="N395" s="1"/>
      <c r="O395" s="1"/>
      <c r="P395" s="1"/>
      <c r="Q395" s="1"/>
      <c r="R395" s="1"/>
      <c r="S395" s="1"/>
      <c r="T395" s="1"/>
      <c r="U395" s="43" t="e">
        <f t="shared" ca="1" si="204"/>
        <v>#REF!</v>
      </c>
      <c r="V395" s="43" t="e">
        <f t="shared" ref="V395:W395" ca="1" si="206">V394+1</f>
        <v>#REF!</v>
      </c>
      <c r="W395" s="43">
        <f t="shared" ca="1" si="206"/>
        <v>803</v>
      </c>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c r="XFD395" s="1"/>
    </row>
    <row r="396" spans="1:151 16227:16384" s="11" customFormat="1" ht="20.25" customHeight="1" x14ac:dyDescent="0.3">
      <c r="A396" s="88">
        <f t="shared" si="205"/>
        <v>4</v>
      </c>
      <c r="B396" s="88"/>
      <c r="C396" s="89" t="s">
        <v>240</v>
      </c>
      <c r="D396" s="90" t="s">
        <v>240</v>
      </c>
      <c r="E396" s="21">
        <f>(3.25*5.48+2.13*2.75+3.05*3.65+3*0.78+3.2*3.18+2.28*1.38+2.28*1.38+2.58*1.23+0.73*3.23+1.53*0.93+1*0.93)*10.764</f>
        <v>661.91065200000003</v>
      </c>
      <c r="F396" s="89">
        <f>(3*1.28+1.73*1.05)*10.764</f>
        <v>60.886565999999988</v>
      </c>
      <c r="G396" s="90">
        <f>(3*1.28+1.73*1.05)*10.764</f>
        <v>60.886565999999988</v>
      </c>
      <c r="H396" s="21">
        <v>0</v>
      </c>
      <c r="I396" s="21">
        <f t="shared" ref="I396:I400" si="207">E396+F396+(IF(H396&lt;101,H396,IF(H396&lt;201,H396/2,IF(H396&lt;=301,H396/3,H396/4))))</f>
        <v>722.79721800000004</v>
      </c>
      <c r="J396" s="1"/>
      <c r="K396" s="1"/>
      <c r="L396" s="1"/>
      <c r="M396" s="1"/>
      <c r="N396" s="1"/>
      <c r="O396" s="1"/>
      <c r="P396" s="1"/>
      <c r="Q396" s="1"/>
      <c r="R396" s="1"/>
      <c r="S396" s="1"/>
      <c r="T396" s="1"/>
      <c r="U396" s="43" t="e">
        <f t="shared" ca="1" si="204"/>
        <v>#REF!</v>
      </c>
      <c r="V396" s="43" t="e">
        <f t="shared" ref="V396:W396" ca="1" si="208">V395+1</f>
        <v>#REF!</v>
      </c>
      <c r="W396" s="43">
        <f t="shared" ca="1" si="208"/>
        <v>804</v>
      </c>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c r="XFD396" s="1"/>
    </row>
    <row r="397" spans="1:151 16227:16384" s="11" customFormat="1" ht="20.25" customHeight="1" x14ac:dyDescent="0.3">
      <c r="A397" s="88">
        <f t="shared" si="205"/>
        <v>5</v>
      </c>
      <c r="B397" s="88"/>
      <c r="C397" s="95" t="s">
        <v>233</v>
      </c>
      <c r="D397" s="96"/>
      <c r="E397" s="96"/>
      <c r="F397" s="96"/>
      <c r="G397" s="96"/>
      <c r="H397" s="96"/>
      <c r="I397" s="97"/>
      <c r="J397" s="1"/>
      <c r="K397" s="1"/>
      <c r="L397" s="1"/>
      <c r="M397" s="1"/>
      <c r="N397" s="1"/>
      <c r="O397" s="1"/>
      <c r="P397" s="1"/>
      <c r="Q397" s="1"/>
      <c r="R397" s="1"/>
      <c r="S397" s="1"/>
      <c r="T397" s="1"/>
      <c r="U397" s="43" t="e">
        <f t="shared" ca="1" si="204"/>
        <v>#REF!</v>
      </c>
      <c r="V397" s="43" t="e">
        <f t="shared" ref="V397:W397" ca="1" si="209">V396+1</f>
        <v>#REF!</v>
      </c>
      <c r="W397" s="43">
        <f t="shared" ca="1" si="209"/>
        <v>805</v>
      </c>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c r="XFD397" s="1"/>
    </row>
    <row r="398" spans="1:151 16227:16384" s="11" customFormat="1" ht="20.25" customHeight="1" x14ac:dyDescent="0.3">
      <c r="A398" s="88">
        <f t="shared" si="205"/>
        <v>6</v>
      </c>
      <c r="B398" s="88"/>
      <c r="C398" s="98"/>
      <c r="D398" s="99"/>
      <c r="E398" s="99"/>
      <c r="F398" s="99"/>
      <c r="G398" s="99"/>
      <c r="H398" s="99"/>
      <c r="I398" s="100"/>
      <c r="J398" s="1"/>
      <c r="K398" s="1"/>
      <c r="L398" s="1"/>
      <c r="M398" s="1"/>
      <c r="N398" s="1"/>
      <c r="O398" s="1"/>
      <c r="P398" s="1"/>
      <c r="Q398" s="1"/>
      <c r="R398" s="1"/>
      <c r="S398" s="1"/>
      <c r="T398" s="1"/>
      <c r="U398" s="43" t="e">
        <f t="shared" ca="1" si="204"/>
        <v>#REF!</v>
      </c>
      <c r="V398" s="43" t="e">
        <f t="shared" ref="V398:W398" ca="1" si="210">V397+1</f>
        <v>#REF!</v>
      </c>
      <c r="W398" s="43">
        <f t="shared" ca="1" si="210"/>
        <v>806</v>
      </c>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c r="XFD398" s="1"/>
    </row>
    <row r="399" spans="1:151 16227:16384" s="11" customFormat="1" ht="20.25" customHeight="1" x14ac:dyDescent="0.3">
      <c r="A399" s="88">
        <f t="shared" si="205"/>
        <v>7</v>
      </c>
      <c r="B399" s="88"/>
      <c r="C399" s="89" t="s">
        <v>240</v>
      </c>
      <c r="D399" s="90" t="s">
        <v>240</v>
      </c>
      <c r="E399" s="21">
        <f>(5.48*3.05+2.13*2.75+3.65*3.05+3.95*3.2+1.4*2.28+1.4*2.33+2.58*1.23+2.87*0.93+0.93*1.5+0.93*1)*10.764</f>
        <v>656.23264200000006</v>
      </c>
      <c r="F399" s="89">
        <f>(1.27*3.05+1.83*1.08)*10.764</f>
        <v>62.968323599999998</v>
      </c>
      <c r="G399" s="90">
        <f>(1.27*3.05+1.83*1.08)*10.764</f>
        <v>62.968323599999998</v>
      </c>
      <c r="H399" s="21">
        <v>0</v>
      </c>
      <c r="I399" s="21">
        <f t="shared" si="207"/>
        <v>719.20096560000002</v>
      </c>
      <c r="J399" s="1"/>
      <c r="K399" s="1"/>
      <c r="L399" s="1"/>
      <c r="M399" s="1"/>
      <c r="N399" s="1"/>
      <c r="O399" s="1"/>
      <c r="P399" s="1"/>
      <c r="Q399" s="1"/>
      <c r="R399" s="1"/>
      <c r="S399" s="1"/>
      <c r="T399" s="1"/>
      <c r="U399" s="43" t="e">
        <f t="shared" ca="1" si="204"/>
        <v>#REF!</v>
      </c>
      <c r="V399" s="43" t="e">
        <f t="shared" ref="V399:W399" ca="1" si="211">V398+1</f>
        <v>#REF!</v>
      </c>
      <c r="W399" s="43">
        <f t="shared" ca="1" si="211"/>
        <v>807</v>
      </c>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c r="XFD399" s="1"/>
    </row>
    <row r="400" spans="1:151 16227:16384" s="11" customFormat="1" ht="20.25" customHeight="1" x14ac:dyDescent="0.3">
      <c r="A400" s="88">
        <f t="shared" si="205"/>
        <v>8</v>
      </c>
      <c r="B400" s="88"/>
      <c r="C400" s="89" t="s">
        <v>240</v>
      </c>
      <c r="D400" s="90" t="s">
        <v>240</v>
      </c>
      <c r="E400" s="21">
        <f>(5.48*3.05+2.13*2.75+3.65*3.05+3.95*3.2+1.4*2.28+1.4*2.33+2.58*1.23+2.87*0.93+0.93*1.5+0.93*1)*10.764</f>
        <v>656.23264200000006</v>
      </c>
      <c r="F400" s="89">
        <f>(1.27*3.05+1.83*1.08)*10.764</f>
        <v>62.968323599999998</v>
      </c>
      <c r="G400" s="90">
        <f>(1.27*3.05+1.83*1.08)*10.764</f>
        <v>62.968323599999998</v>
      </c>
      <c r="H400" s="21">
        <v>0</v>
      </c>
      <c r="I400" s="21">
        <f t="shared" si="207"/>
        <v>719.20096560000002</v>
      </c>
      <c r="J400" s="1"/>
      <c r="K400" s="1"/>
      <c r="L400" s="1"/>
      <c r="M400" s="1"/>
      <c r="N400" s="1"/>
      <c r="O400" s="1"/>
      <c r="P400" s="1"/>
      <c r="Q400" s="1"/>
      <c r="R400" s="1"/>
      <c r="S400" s="1"/>
      <c r="T400" s="1"/>
      <c r="U400" s="43" t="e">
        <f t="shared" ca="1" si="204"/>
        <v>#REF!</v>
      </c>
      <c r="V400" s="43" t="e">
        <f t="shared" ref="V400:W400" ca="1" si="212">V399+1</f>
        <v>#REF!</v>
      </c>
      <c r="W400" s="43">
        <f t="shared" ca="1" si="212"/>
        <v>808</v>
      </c>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c r="XFD400" s="1"/>
    </row>
    <row r="401" spans="1:151 16227:16384" s="11" customFormat="1" ht="21" x14ac:dyDescent="0.3">
      <c r="A401" s="92" t="s">
        <v>234</v>
      </c>
      <c r="B401" s="93"/>
      <c r="C401" s="93"/>
      <c r="D401" s="93"/>
      <c r="E401" s="93"/>
      <c r="F401" s="93"/>
      <c r="G401" s="93"/>
      <c r="H401" s="93"/>
      <c r="I401" s="94"/>
      <c r="J401" s="1">
        <f>6+6+6</f>
        <v>18</v>
      </c>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c r="XFD401" s="1"/>
    </row>
    <row r="402" spans="1:151 16227:16384" s="11" customFormat="1" ht="20.25" customHeight="1" x14ac:dyDescent="0.3">
      <c r="A402" s="88">
        <v>1</v>
      </c>
      <c r="B402" s="88"/>
      <c r="C402" s="89" t="s">
        <v>229</v>
      </c>
      <c r="D402" s="90" t="s">
        <v>229</v>
      </c>
      <c r="E402" s="21">
        <f>(3.35*6.1+3.05*2.45+3.05*3.98+3.35*4.28+3.85*3.48+1.53*2.45+1.53*2.45+1.53*2.45+1.23*3.07+0.98*3.48+3.35*0.93+1.63*1.73+2.45*0.3)*10.764</f>
        <v>999.81306360000008</v>
      </c>
      <c r="F402" s="89">
        <f>(2.93*1.3+1.08*1.85)*10.764</f>
        <v>62.506548000000002</v>
      </c>
      <c r="G402" s="90">
        <f>(2.93*1.3+1.08*1.85)*10.764</f>
        <v>62.506548000000002</v>
      </c>
      <c r="H402" s="21">
        <v>0</v>
      </c>
      <c r="I402" s="21">
        <f t="shared" ref="I402:I409" si="213">E402+F402+(IF(H402&lt;101,H402,IF(H402&lt;201,H402/2,IF(H402&lt;=301,H402/3,H402/4))))</f>
        <v>1062.3196116000001</v>
      </c>
      <c r="J402" s="1"/>
      <c r="K402" s="1"/>
      <c r="L402" s="1"/>
      <c r="M402" s="1"/>
      <c r="N402" s="1"/>
      <c r="O402" s="1"/>
      <c r="P402" s="1"/>
      <c r="Q402" s="1"/>
      <c r="R402" s="1"/>
      <c r="S402" s="1"/>
      <c r="T402" s="1"/>
      <c r="U402" s="43" t="str">
        <f ca="1">V402&amp;""&amp;" &amp; "&amp;""&amp;W402</f>
        <v>901 &amp; 2801</v>
      </c>
      <c r="V402" s="43">
        <f ca="1">(SUMPRODUCT(MID(0&amp;(LEFT(A401,SUM(LEN(A401)-LEN(SUBSTITUTE(A401,{"0","1","2","3"},""))))), LARGE(INDEX(ISNUMBER(--MID((LEFT(A401,SUM(LEN(A401)-LEN(SUBSTITUTE(A401,{"0","1","2","3"},""))))), ROW(INDIRECT("1:"&amp;LEN((LEFT(A401,SUM(LEN(A401)-LEN(SUBSTITUTE(A401,{"0","1","2","3"},"")))))))), 1)) * ROW(INDIRECT("1:"&amp;LEN((LEFT(A401,SUM(LEN(A401)-LEN(SUBSTITUTE(A401,{"0","1","2","3"},"")))))))), 0), ROW(INDIRECT("1:"&amp;LEN((LEFT(A401,SUM(LEN(A401)-LEN(SUBSTITUTE(A401,{"0","1","2","3"},"")))))))))+1, 1) * 10^ROW(INDIRECT("1:"&amp;LEN((LEFT(A401,SUM(LEN(A401)-LEN(SUBSTITUTE(A401,{"0","1","2","3"},""))))))))/10))*100+1</f>
        <v>901</v>
      </c>
      <c r="W402" s="43">
        <f ca="1">(SUMPRODUCT(MID(0&amp;(--TRIM(RIGHT(SUBSTITUTE(LEFT(A401,_xlfn.AGGREGATE(16,6,FIND({0,1,2,3,4,5,6,7,8,9},A401,ROW(INDIRECT("1:"&amp;LEN(A401)))),1))," ",REPT(" ",LEN(A401))),LEN(A401)))), LARGE(INDEX(ISNUMBER(--MID((--TRIM(RIGHT(SUBSTITUTE(LEFT(A401,_xlfn.AGGREGATE(16,6,FIND({0,1,2,3,4,5,6,7,8,9},A401,ROW(INDIRECT("1:"&amp;LEN(A401)))),1))," ",REPT(" ",LEN(A401))),LEN(A401)))), ROW(INDIRECT("1:"&amp;LEN((--TRIM(RIGHT(SUBSTITUTE(LEFT(A401,_xlfn.AGGREGATE(16,6,FIND({0,1,2,3,4,5,6,7,8,9},A401,ROW(INDIRECT("1:"&amp;LEN(A401)))),1))," ",REPT(" ",LEN(A401))),LEN(A401))))))), 1)) * ROW(INDIRECT("1:"&amp;LEN((--TRIM(RIGHT(SUBSTITUTE(LEFT(A401,_xlfn.AGGREGATE(16,6,FIND({0,1,2,3,4,5,6,7,8,9},A401,ROW(INDIRECT("1:"&amp;LEN(A401)))),1))," ",REPT(" ",LEN(A401))),LEN(A401))))))), 0), ROW(INDIRECT("1:"&amp;LEN((--TRIM(RIGHT(SUBSTITUTE(LEFT(A401,_xlfn.AGGREGATE(16,6,FIND({0,1,2,3,4,5,6,7,8,9},A401,ROW(INDIRECT("1:"&amp;LEN(A401)))),1))," ",REPT(" ",LEN(A401))),LEN(A401))))))))+1, 1) * 10^ROW(INDIRECT("1:"&amp;LEN((--TRIM(RIGHT(SUBSTITUTE(LEFT(A401,_xlfn.AGGREGATE(16,6,FIND({0,1,2,3,4,5,6,7,8,9},A401,ROW(INDIRECT("1:"&amp;LEN(A401)))),1))," ",REPT(" ",LEN(A401))),LEN(A401)))))))/10))*100+1</f>
        <v>2801</v>
      </c>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c r="XFD402" s="1"/>
    </row>
    <row r="403" spans="1:151 16227:16384" s="11" customFormat="1" ht="20.25" customHeight="1" x14ac:dyDescent="0.3">
      <c r="A403" s="88">
        <f>A402+1</f>
        <v>2</v>
      </c>
      <c r="B403" s="88"/>
      <c r="C403" s="89" t="s">
        <v>229</v>
      </c>
      <c r="D403" s="90" t="s">
        <v>229</v>
      </c>
      <c r="E403" s="21">
        <f>(3.35*6.1+3.05*2.45+3.05*3.98+3.35*4.28+3.85*3.48+1.53*2.45+1.53*2.45+1.53*2.45+1.23*3.07+0.98*3.48+3.35*0.93+1.63*1.73+2.45*0.3)*10.764</f>
        <v>999.81306360000008</v>
      </c>
      <c r="F403" s="89">
        <f>(2.93*1.3+1.08*1.85)*10.764</f>
        <v>62.506548000000002</v>
      </c>
      <c r="G403" s="90">
        <f>(2.93*1.3+1.08*1.85)*10.764</f>
        <v>62.506548000000002</v>
      </c>
      <c r="H403" s="21">
        <v>0</v>
      </c>
      <c r="I403" s="21">
        <f t="shared" si="213"/>
        <v>1062.3196116000001</v>
      </c>
      <c r="J403" s="1"/>
      <c r="K403" s="1"/>
      <c r="L403" s="1"/>
      <c r="M403" s="1"/>
      <c r="N403" s="1"/>
      <c r="O403" s="1"/>
      <c r="P403" s="1"/>
      <c r="Q403" s="1"/>
      <c r="R403" s="1"/>
      <c r="S403" s="1"/>
      <c r="T403" s="1"/>
      <c r="U403" s="43" t="str">
        <f t="shared" ref="U403:U409" ca="1" si="214">V403&amp;""&amp;" &amp; "&amp;""&amp;W403</f>
        <v>902 &amp; 2802</v>
      </c>
      <c r="V403" s="43">
        <f ca="1">V402+1</f>
        <v>902</v>
      </c>
      <c r="W403" s="43">
        <f ca="1">W402+1</f>
        <v>2802</v>
      </c>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c r="XFD403" s="1"/>
    </row>
    <row r="404" spans="1:151 16227:16384" s="11" customFormat="1" ht="20.25" customHeight="1" x14ac:dyDescent="0.3">
      <c r="A404" s="88">
        <f t="shared" ref="A404:A409" si="215">A403+1</f>
        <v>3</v>
      </c>
      <c r="B404" s="88"/>
      <c r="C404" s="89" t="s">
        <v>240</v>
      </c>
      <c r="D404" s="90"/>
      <c r="E404" s="21">
        <f>(3.25*5.48+2.13*2.75+3.05*3.65+3*0.78+3.2*3.18+2.28*1.38+2.28*1.38+2.58*1.23+0.73*3.23+1.53*0.93+1*0.93)*10.764</f>
        <v>661.91065200000003</v>
      </c>
      <c r="F404" s="89">
        <f>(3*1.28+1.73*1.05)*10.764</f>
        <v>60.886565999999988</v>
      </c>
      <c r="G404" s="90">
        <f>(3*1.28+1.73*1.05)*10.764</f>
        <v>60.886565999999988</v>
      </c>
      <c r="H404" s="21">
        <v>0</v>
      </c>
      <c r="I404" s="21">
        <f t="shared" si="213"/>
        <v>722.79721800000004</v>
      </c>
      <c r="J404" s="1"/>
      <c r="K404" s="1"/>
      <c r="L404" s="1"/>
      <c r="M404" s="1"/>
      <c r="N404" s="1"/>
      <c r="O404" s="1"/>
      <c r="P404" s="1"/>
      <c r="Q404" s="1"/>
      <c r="R404" s="1"/>
      <c r="S404" s="1"/>
      <c r="T404" s="1"/>
      <c r="U404" s="43" t="str">
        <f t="shared" ca="1" si="214"/>
        <v>903 &amp; 2803</v>
      </c>
      <c r="V404" s="43">
        <f t="shared" ref="V404:W404" ca="1" si="216">V403+1</f>
        <v>903</v>
      </c>
      <c r="W404" s="43">
        <f t="shared" ca="1" si="216"/>
        <v>2803</v>
      </c>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c r="XFD404" s="1"/>
    </row>
    <row r="405" spans="1:151 16227:16384" s="11" customFormat="1" ht="20.25" customHeight="1" x14ac:dyDescent="0.3">
      <c r="A405" s="88">
        <f t="shared" si="215"/>
        <v>4</v>
      </c>
      <c r="B405" s="88"/>
      <c r="C405" s="89" t="s">
        <v>240</v>
      </c>
      <c r="D405" s="90" t="s">
        <v>240</v>
      </c>
      <c r="E405" s="21">
        <f>(3.25*5.48+2.13*2.75+3.05*3.65+3*0.78+3.2*3.18+2.28*1.38+2.28*1.38+2.58*1.23+0.73*3.23+1.53*0.93+1*0.93)*10.764</f>
        <v>661.91065200000003</v>
      </c>
      <c r="F405" s="89">
        <f>(3*1.28+1.73*1.05)*10.764</f>
        <v>60.886565999999988</v>
      </c>
      <c r="G405" s="90">
        <f>(3*1.28+1.73*1.05)*10.764</f>
        <v>60.886565999999988</v>
      </c>
      <c r="H405" s="21">
        <v>0</v>
      </c>
      <c r="I405" s="21">
        <f t="shared" si="213"/>
        <v>722.79721800000004</v>
      </c>
      <c r="J405" s="1"/>
      <c r="K405" s="1"/>
      <c r="L405" s="1"/>
      <c r="M405" s="1"/>
      <c r="N405" s="1"/>
      <c r="O405" s="1"/>
      <c r="P405" s="1"/>
      <c r="Q405" s="1"/>
      <c r="R405" s="1"/>
      <c r="S405" s="1"/>
      <c r="T405" s="1"/>
      <c r="U405" s="43" t="str">
        <f t="shared" ca="1" si="214"/>
        <v>904 &amp; 2804</v>
      </c>
      <c r="V405" s="43">
        <f t="shared" ref="V405:W405" ca="1" si="217">V404+1</f>
        <v>904</v>
      </c>
      <c r="W405" s="43">
        <f t="shared" ca="1" si="217"/>
        <v>2804</v>
      </c>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c r="XFD405" s="1"/>
    </row>
    <row r="406" spans="1:151 16227:16384" s="11" customFormat="1" ht="20.25" customHeight="1" x14ac:dyDescent="0.3">
      <c r="A406" s="88">
        <f t="shared" si="215"/>
        <v>5</v>
      </c>
      <c r="B406" s="88"/>
      <c r="C406" s="89" t="s">
        <v>229</v>
      </c>
      <c r="D406" s="90" t="s">
        <v>229</v>
      </c>
      <c r="E406" s="21">
        <f>(3.35*6.1+3.05*2.45+3.05*3.98+3.35*4.28+4.05*3.48+1.53*2.45+1.53*2.45+1.53*2.45+1.23*3.08+0.98*3.48+3.43*0.93+2.45*0.3)*10.764</f>
        <v>977.88464279999994</v>
      </c>
      <c r="F406" s="89">
        <f>(3.35*1.3+1.08*1.85)*10.764</f>
        <v>68.383691999999996</v>
      </c>
      <c r="G406" s="90">
        <f>(3.35*1.3+1.08*1.85)*10.764</f>
        <v>68.383691999999996</v>
      </c>
      <c r="H406" s="21">
        <v>0</v>
      </c>
      <c r="I406" s="21">
        <f t="shared" si="213"/>
        <v>1046.2683348</v>
      </c>
      <c r="J406" s="1"/>
      <c r="K406" s="1"/>
      <c r="L406" s="1"/>
      <c r="M406" s="1"/>
      <c r="N406" s="1"/>
      <c r="O406" s="1"/>
      <c r="P406" s="1"/>
      <c r="Q406" s="1"/>
      <c r="R406" s="1"/>
      <c r="S406" s="1"/>
      <c r="T406" s="1"/>
      <c r="U406" s="43" t="str">
        <f t="shared" ca="1" si="214"/>
        <v>905 &amp; 2805</v>
      </c>
      <c r="V406" s="43">
        <f t="shared" ref="V406:W406" ca="1" si="218">V405+1</f>
        <v>905</v>
      </c>
      <c r="W406" s="43">
        <f t="shared" ca="1" si="218"/>
        <v>2805</v>
      </c>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c r="XFD406" s="1"/>
    </row>
    <row r="407" spans="1:151 16227:16384" s="11" customFormat="1" ht="20.25" customHeight="1" x14ac:dyDescent="0.3">
      <c r="A407" s="88">
        <f t="shared" si="215"/>
        <v>6</v>
      </c>
      <c r="B407" s="88"/>
      <c r="C407" s="89" t="s">
        <v>229</v>
      </c>
      <c r="D407" s="90" t="s">
        <v>229</v>
      </c>
      <c r="E407" s="21">
        <f>(3.35*6.1+3.05*2.45+3.05*3.98+3.35*4.28+4.05*3.48+1.53*2.45+1.53*2.45+1.53*2.45+1.23*3.08+0.98*3.48+3.43*0.93+2.45*0.3)*10.764</f>
        <v>977.88464279999994</v>
      </c>
      <c r="F407" s="89">
        <f>(3.35*1.3+1.08*1.85)*10.764</f>
        <v>68.383691999999996</v>
      </c>
      <c r="G407" s="90">
        <f>(3.35*1.3+1.08*1.85)*10.764</f>
        <v>68.383691999999996</v>
      </c>
      <c r="H407" s="21">
        <v>0</v>
      </c>
      <c r="I407" s="21">
        <f t="shared" si="213"/>
        <v>1046.2683348</v>
      </c>
      <c r="J407" s="1"/>
      <c r="K407" s="1"/>
      <c r="L407" s="1"/>
      <c r="M407" s="1"/>
      <c r="N407" s="1"/>
      <c r="O407" s="1"/>
      <c r="P407" s="1"/>
      <c r="Q407" s="1"/>
      <c r="R407" s="1"/>
      <c r="S407" s="1"/>
      <c r="T407" s="1"/>
      <c r="U407" s="43" t="str">
        <f t="shared" ca="1" si="214"/>
        <v>906 &amp; 2806</v>
      </c>
      <c r="V407" s="43">
        <f t="shared" ref="V407:W407" ca="1" si="219">V406+1</f>
        <v>906</v>
      </c>
      <c r="W407" s="43">
        <f t="shared" ca="1" si="219"/>
        <v>2806</v>
      </c>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c r="XFD407" s="1"/>
    </row>
    <row r="408" spans="1:151 16227:16384" s="11" customFormat="1" ht="20.25" customHeight="1" x14ac:dyDescent="0.3">
      <c r="A408" s="88">
        <f t="shared" si="215"/>
        <v>7</v>
      </c>
      <c r="B408" s="88"/>
      <c r="C408" s="89" t="s">
        <v>240</v>
      </c>
      <c r="D408" s="90" t="s">
        <v>240</v>
      </c>
      <c r="E408" s="21">
        <f>(5.48*3.05+2.13*2.75+3.65*3.05+3.95*3.2+1.4*2.28+1.4*2.33+2.58*1.23+2.87*0.93+0.93*1.5+0.93*1)*10.764</f>
        <v>656.23264200000006</v>
      </c>
      <c r="F408" s="89">
        <f>(1.27*3.05+1.83*1.08)*10.764</f>
        <v>62.968323599999998</v>
      </c>
      <c r="G408" s="90">
        <f>(1.27*3.05+1.83*1.08)*10.764</f>
        <v>62.968323599999998</v>
      </c>
      <c r="H408" s="21">
        <v>0</v>
      </c>
      <c r="I408" s="21">
        <f t="shared" si="213"/>
        <v>719.20096560000002</v>
      </c>
      <c r="J408" s="1"/>
      <c r="K408" s="1"/>
      <c r="L408" s="1"/>
      <c r="M408" s="1"/>
      <c r="N408" s="1"/>
      <c r="O408" s="1"/>
      <c r="P408" s="1"/>
      <c r="Q408" s="1"/>
      <c r="R408" s="1"/>
      <c r="S408" s="1"/>
      <c r="T408" s="1"/>
      <c r="U408" s="43" t="str">
        <f t="shared" ca="1" si="214"/>
        <v>907 &amp; 2807</v>
      </c>
      <c r="V408" s="43">
        <f t="shared" ref="V408:W408" ca="1" si="220">V407+1</f>
        <v>907</v>
      </c>
      <c r="W408" s="43">
        <f t="shared" ca="1" si="220"/>
        <v>2807</v>
      </c>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c r="XFD408" s="1"/>
    </row>
    <row r="409" spans="1:151 16227:16384" s="11" customFormat="1" ht="20.25" customHeight="1" x14ac:dyDescent="0.3">
      <c r="A409" s="88">
        <f t="shared" si="215"/>
        <v>8</v>
      </c>
      <c r="B409" s="88"/>
      <c r="C409" s="89" t="s">
        <v>240</v>
      </c>
      <c r="D409" s="90" t="s">
        <v>240</v>
      </c>
      <c r="E409" s="21">
        <f>(5.48*3.05+2.13*2.75+3.65*3.05+3.95*3.2+1.4*2.28+1.4*2.33+2.58*1.23+2.87*0.93+0.93*1.5+0.93*1)*10.764</f>
        <v>656.23264200000006</v>
      </c>
      <c r="F409" s="89">
        <f>(1.27*3.05+1.83*1.08)*10.764</f>
        <v>62.968323599999998</v>
      </c>
      <c r="G409" s="90">
        <f>(1.27*3.05+1.83*1.08)*10.764</f>
        <v>62.968323599999998</v>
      </c>
      <c r="H409" s="21">
        <v>0</v>
      </c>
      <c r="I409" s="21">
        <f t="shared" si="213"/>
        <v>719.20096560000002</v>
      </c>
      <c r="J409" s="1"/>
      <c r="K409" s="1"/>
      <c r="L409" s="1"/>
      <c r="M409" s="1"/>
      <c r="N409" s="1"/>
      <c r="O409" s="1"/>
      <c r="P409" s="1"/>
      <c r="Q409" s="1"/>
      <c r="R409" s="1"/>
      <c r="S409" s="1"/>
      <c r="T409" s="1"/>
      <c r="U409" s="43" t="str">
        <f t="shared" ca="1" si="214"/>
        <v>908 &amp; 2808</v>
      </c>
      <c r="V409" s="43">
        <f t="shared" ref="V409:W409" ca="1" si="221">V408+1</f>
        <v>908</v>
      </c>
      <c r="W409" s="43">
        <f t="shared" ca="1" si="221"/>
        <v>2808</v>
      </c>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c r="XFD409" s="1"/>
    </row>
    <row r="410" spans="1:151 16227:16384" s="11" customFormat="1" ht="21" x14ac:dyDescent="0.3">
      <c r="A410" s="92" t="s">
        <v>235</v>
      </c>
      <c r="B410" s="93"/>
      <c r="C410" s="93"/>
      <c r="D410" s="93"/>
      <c r="E410" s="93"/>
      <c r="F410" s="93"/>
      <c r="G410" s="93"/>
      <c r="H410" s="93"/>
      <c r="I410" s="94"/>
      <c r="J410" s="1">
        <v>2</v>
      </c>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c r="XFD410" s="1"/>
    </row>
    <row r="411" spans="1:151 16227:16384" s="11" customFormat="1" ht="20.25" customHeight="1" x14ac:dyDescent="0.3">
      <c r="A411" s="88">
        <v>1</v>
      </c>
      <c r="B411" s="88"/>
      <c r="C411" s="89" t="s">
        <v>229</v>
      </c>
      <c r="D411" s="90" t="s">
        <v>229</v>
      </c>
      <c r="E411" s="21">
        <f>(3.35*6.1+3.05*2.45+3.05*3.98+3.35*4.28+3.85*3.48+1.53*2.45+1.53*2.45+1.53*2.45+1.23*3.07+0.98*3.48+3.35*0.93+1.63*1.73+2.45*0.3)*10.764</f>
        <v>999.81306360000008</v>
      </c>
      <c r="F411" s="89">
        <f>(2.93*1.3+1.08*1.85)*10.764</f>
        <v>62.506548000000002</v>
      </c>
      <c r="G411" s="90">
        <f>(2.93*1.3+1.08*1.85)*10.764</f>
        <v>62.506548000000002</v>
      </c>
      <c r="H411" s="21">
        <v>0</v>
      </c>
      <c r="I411" s="21">
        <f t="shared" ref="I411:I418" si="222">E411+F411+(IF(H411&lt;101,H411,IF(H411&lt;201,H411/2,IF(H411&lt;=301,H411/3,H411/4))))</f>
        <v>1062.3196116000001</v>
      </c>
      <c r="J411" s="1"/>
      <c r="K411" s="1"/>
      <c r="L411" s="1"/>
      <c r="M411" s="1"/>
      <c r="N411" s="1"/>
      <c r="O411" s="1"/>
      <c r="P411" s="1"/>
      <c r="Q411" s="1"/>
      <c r="R411" s="1"/>
      <c r="S411" s="1"/>
      <c r="T411" s="1"/>
      <c r="U411" s="43" t="str">
        <f ca="1">V411&amp;""&amp;" &amp; "&amp;""&amp;W411</f>
        <v>1501 &amp; 2201</v>
      </c>
      <c r="V411" s="43">
        <f ca="1">(SUMPRODUCT(MID(0&amp;(LEFT(A410,SUM(LEN(A410)-LEN(SUBSTITUTE(A410,{"0","1","2","3"},""))))), LARGE(INDEX(ISNUMBER(--MID((LEFT(A410,SUM(LEN(A410)-LEN(SUBSTITUTE(A410,{"0","1","2","3"},""))))), ROW(INDIRECT("1:"&amp;LEN((LEFT(A410,SUM(LEN(A410)-LEN(SUBSTITUTE(A410,{"0","1","2","3"},"")))))))), 1)) * ROW(INDIRECT("1:"&amp;LEN((LEFT(A410,SUM(LEN(A410)-LEN(SUBSTITUTE(A410,{"0","1","2","3"},"")))))))), 0), ROW(INDIRECT("1:"&amp;LEN((LEFT(A410,SUM(LEN(A410)-LEN(SUBSTITUTE(A410,{"0","1","2","3"},"")))))))))+1, 1) * 10^ROW(INDIRECT("1:"&amp;LEN((LEFT(A410,SUM(LEN(A410)-LEN(SUBSTITUTE(A410,{"0","1","2","3"},""))))))))/10))*100+1</f>
        <v>1501</v>
      </c>
      <c r="W411" s="43">
        <f ca="1">(SUMPRODUCT(MID(0&amp;(--TRIM(RIGHT(SUBSTITUTE(LEFT(A410,_xlfn.AGGREGATE(16,6,FIND({0,1,2,3,4,5,6,7,8,9},A410,ROW(INDIRECT("1:"&amp;LEN(A410)))),1))," ",REPT(" ",LEN(A410))),LEN(A410)))), LARGE(INDEX(ISNUMBER(--MID((--TRIM(RIGHT(SUBSTITUTE(LEFT(A410,_xlfn.AGGREGATE(16,6,FIND({0,1,2,3,4,5,6,7,8,9},A410,ROW(INDIRECT("1:"&amp;LEN(A410)))),1))," ",REPT(" ",LEN(A410))),LEN(A410)))), ROW(INDIRECT("1:"&amp;LEN((--TRIM(RIGHT(SUBSTITUTE(LEFT(A410,_xlfn.AGGREGATE(16,6,FIND({0,1,2,3,4,5,6,7,8,9},A410,ROW(INDIRECT("1:"&amp;LEN(A410)))),1))," ",REPT(" ",LEN(A410))),LEN(A410))))))), 1)) * ROW(INDIRECT("1:"&amp;LEN((--TRIM(RIGHT(SUBSTITUTE(LEFT(A410,_xlfn.AGGREGATE(16,6,FIND({0,1,2,3,4,5,6,7,8,9},A410,ROW(INDIRECT("1:"&amp;LEN(A410)))),1))," ",REPT(" ",LEN(A410))),LEN(A410))))))), 0), ROW(INDIRECT("1:"&amp;LEN((--TRIM(RIGHT(SUBSTITUTE(LEFT(A410,_xlfn.AGGREGATE(16,6,FIND({0,1,2,3,4,5,6,7,8,9},A410,ROW(INDIRECT("1:"&amp;LEN(A410)))),1))," ",REPT(" ",LEN(A410))),LEN(A410))))))))+1, 1) * 10^ROW(INDIRECT("1:"&amp;LEN((--TRIM(RIGHT(SUBSTITUTE(LEFT(A410,_xlfn.AGGREGATE(16,6,FIND({0,1,2,3,4,5,6,7,8,9},A410,ROW(INDIRECT("1:"&amp;LEN(A410)))),1))," ",REPT(" ",LEN(A410))),LEN(A410)))))))/10))*100+1</f>
        <v>2201</v>
      </c>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c r="XFD411" s="1"/>
    </row>
    <row r="412" spans="1:151 16227:16384" s="11" customFormat="1" ht="20.25" customHeight="1" x14ac:dyDescent="0.3">
      <c r="A412" s="88">
        <f>A411+1</f>
        <v>2</v>
      </c>
      <c r="B412" s="88"/>
      <c r="C412" s="89" t="s">
        <v>229</v>
      </c>
      <c r="D412" s="90" t="s">
        <v>229</v>
      </c>
      <c r="E412" s="21">
        <f>(3.35*6.1+3.05*2.45+3.05*3.98+3.35*4.28+3.85*3.48+1.53*2.45+1.53*2.45+1.53*2.45+1.23*3.07+0.98*3.48+3.35*0.93+1.63*1.73+2.45*0.3)*10.764</f>
        <v>999.81306360000008</v>
      </c>
      <c r="F412" s="89">
        <f>(2.93*1.3+1.08*1.85)*10.764</f>
        <v>62.506548000000002</v>
      </c>
      <c r="G412" s="90">
        <f>(2.93*1.3+1.08*1.85)*10.764</f>
        <v>62.506548000000002</v>
      </c>
      <c r="H412" s="21">
        <v>0</v>
      </c>
      <c r="I412" s="21">
        <f t="shared" si="222"/>
        <v>1062.3196116000001</v>
      </c>
      <c r="J412" s="1"/>
      <c r="K412" s="1"/>
      <c r="L412" s="1"/>
      <c r="M412" s="1"/>
      <c r="N412" s="1"/>
      <c r="O412" s="1"/>
      <c r="P412" s="1"/>
      <c r="Q412" s="1"/>
      <c r="R412" s="1"/>
      <c r="S412" s="1"/>
      <c r="T412" s="1"/>
      <c r="U412" s="43" t="str">
        <f t="shared" ref="U412:U418" ca="1" si="223">V412&amp;""&amp;" &amp; "&amp;""&amp;W412</f>
        <v>1502 &amp; 2202</v>
      </c>
      <c r="V412" s="43">
        <f ca="1">V411+1</f>
        <v>1502</v>
      </c>
      <c r="W412" s="43">
        <f ca="1">W411+1</f>
        <v>2202</v>
      </c>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c r="XFD412" s="1"/>
    </row>
    <row r="413" spans="1:151 16227:16384" s="11" customFormat="1" ht="20.25" customHeight="1" x14ac:dyDescent="0.3">
      <c r="A413" s="88">
        <f t="shared" ref="A413:A418" si="224">A412+1</f>
        <v>3</v>
      </c>
      <c r="B413" s="88"/>
      <c r="C413" s="89" t="s">
        <v>240</v>
      </c>
      <c r="D413" s="90"/>
      <c r="E413" s="21">
        <f>(3.25*5.48+2.13*2.75+3.05*3.65+3*0.78+3.2*3.18+2.28*1.38+2.28*1.38+2.58*1.23+0.73*3.23+1.53*0.93+1*0.93)*10.764</f>
        <v>661.91065200000003</v>
      </c>
      <c r="F413" s="89">
        <f>(3*1.28+1.73*1.05)*10.764</f>
        <v>60.886565999999988</v>
      </c>
      <c r="G413" s="90">
        <f>(3*1.28+1.73*1.05)*10.764</f>
        <v>60.886565999999988</v>
      </c>
      <c r="H413" s="21">
        <v>0</v>
      </c>
      <c r="I413" s="21">
        <f t="shared" si="222"/>
        <v>722.79721800000004</v>
      </c>
      <c r="J413" s="1"/>
      <c r="K413" s="1"/>
      <c r="L413" s="1"/>
      <c r="M413" s="1"/>
      <c r="N413" s="1"/>
      <c r="O413" s="1"/>
      <c r="P413" s="1"/>
      <c r="Q413" s="1"/>
      <c r="R413" s="1"/>
      <c r="S413" s="1"/>
      <c r="T413" s="1"/>
      <c r="U413" s="43" t="str">
        <f t="shared" ca="1" si="223"/>
        <v>1503 &amp; 2203</v>
      </c>
      <c r="V413" s="43">
        <f t="shared" ref="V413:W413" ca="1" si="225">V412+1</f>
        <v>1503</v>
      </c>
      <c r="W413" s="43">
        <f t="shared" ca="1" si="225"/>
        <v>2203</v>
      </c>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c r="XFD413" s="1"/>
    </row>
    <row r="414" spans="1:151 16227:16384" s="11" customFormat="1" ht="20.25" customHeight="1" x14ac:dyDescent="0.3">
      <c r="A414" s="88">
        <f t="shared" si="224"/>
        <v>4</v>
      </c>
      <c r="B414" s="88"/>
      <c r="C414" s="89" t="s">
        <v>240</v>
      </c>
      <c r="D414" s="90" t="s">
        <v>240</v>
      </c>
      <c r="E414" s="21">
        <f>(3.25*5.48+2.13*2.75+3.05*3.65+3*0.78+3.2*3.18+2.28*1.38+2.28*1.38+2.58*1.23+0.73*3.23+1.53*0.93+1*0.93)*10.764</f>
        <v>661.91065200000003</v>
      </c>
      <c r="F414" s="89">
        <f>(3*1.28+1.73*1.05)*10.764</f>
        <v>60.886565999999988</v>
      </c>
      <c r="G414" s="90">
        <f>(3*1.28+1.73*1.05)*10.764</f>
        <v>60.886565999999988</v>
      </c>
      <c r="H414" s="21">
        <v>0</v>
      </c>
      <c r="I414" s="21">
        <f t="shared" si="222"/>
        <v>722.79721800000004</v>
      </c>
      <c r="J414" s="1"/>
      <c r="K414" s="1"/>
      <c r="L414" s="1"/>
      <c r="M414" s="1"/>
      <c r="N414" s="1"/>
      <c r="O414" s="1"/>
      <c r="P414" s="1"/>
      <c r="Q414" s="1"/>
      <c r="R414" s="1"/>
      <c r="S414" s="1"/>
      <c r="T414" s="1"/>
      <c r="U414" s="43" t="str">
        <f t="shared" ca="1" si="223"/>
        <v>1504 &amp; 2204</v>
      </c>
      <c r="V414" s="43">
        <f t="shared" ref="V414:W414" ca="1" si="226">V413+1</f>
        <v>1504</v>
      </c>
      <c r="W414" s="43">
        <f t="shared" ca="1" si="226"/>
        <v>2204</v>
      </c>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c r="XFD414" s="1"/>
    </row>
    <row r="415" spans="1:151 16227:16384" s="11" customFormat="1" ht="20.25" customHeight="1" x14ac:dyDescent="0.3">
      <c r="A415" s="88">
        <f t="shared" si="224"/>
        <v>5</v>
      </c>
      <c r="B415" s="88"/>
      <c r="C415" s="95" t="s">
        <v>233</v>
      </c>
      <c r="D415" s="96"/>
      <c r="E415" s="96"/>
      <c r="F415" s="96"/>
      <c r="G415" s="96"/>
      <c r="H415" s="96"/>
      <c r="I415" s="97"/>
      <c r="J415" s="1"/>
      <c r="K415" s="1"/>
      <c r="L415" s="1"/>
      <c r="M415" s="1"/>
      <c r="N415" s="1"/>
      <c r="O415" s="1"/>
      <c r="P415" s="1"/>
      <c r="Q415" s="1"/>
      <c r="R415" s="1"/>
      <c r="S415" s="1"/>
      <c r="T415" s="1"/>
      <c r="U415" s="43" t="str">
        <f t="shared" ca="1" si="223"/>
        <v>1505 &amp; 2205</v>
      </c>
      <c r="V415" s="43">
        <f t="shared" ref="V415:W415" ca="1" si="227">V414+1</f>
        <v>1505</v>
      </c>
      <c r="W415" s="43">
        <f t="shared" ca="1" si="227"/>
        <v>2205</v>
      </c>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c r="XFD415" s="1"/>
    </row>
    <row r="416" spans="1:151 16227:16384" s="11" customFormat="1" ht="20.25" customHeight="1" x14ac:dyDescent="0.3">
      <c r="A416" s="88">
        <f t="shared" si="224"/>
        <v>6</v>
      </c>
      <c r="B416" s="88"/>
      <c r="C416" s="98"/>
      <c r="D416" s="99"/>
      <c r="E416" s="99"/>
      <c r="F416" s="99"/>
      <c r="G416" s="99"/>
      <c r="H416" s="99"/>
      <c r="I416" s="100"/>
      <c r="J416" s="1"/>
      <c r="K416" s="1"/>
      <c r="L416" s="1"/>
      <c r="M416" s="1"/>
      <c r="N416" s="1"/>
      <c r="O416" s="1"/>
      <c r="P416" s="1"/>
      <c r="Q416" s="1"/>
      <c r="R416" s="1"/>
      <c r="S416" s="1"/>
      <c r="T416" s="1"/>
      <c r="U416" s="43" t="str">
        <f t="shared" ca="1" si="223"/>
        <v>1506 &amp; 2206</v>
      </c>
      <c r="V416" s="43">
        <f t="shared" ref="V416:W416" ca="1" si="228">V415+1</f>
        <v>1506</v>
      </c>
      <c r="W416" s="43">
        <f t="shared" ca="1" si="228"/>
        <v>2206</v>
      </c>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c r="XFD416" s="1"/>
    </row>
    <row r="417" spans="1:151 16227:16384" s="11" customFormat="1" ht="20.25" customHeight="1" x14ac:dyDescent="0.3">
      <c r="A417" s="88">
        <f t="shared" si="224"/>
        <v>7</v>
      </c>
      <c r="B417" s="88"/>
      <c r="C417" s="89" t="s">
        <v>240</v>
      </c>
      <c r="D417" s="90" t="s">
        <v>240</v>
      </c>
      <c r="E417" s="21">
        <f>(5.48*3.05+2.13*2.75+3.65*3.05+3.95*3.2+1.4*2.28+1.4*2.33+2.58*1.23+2.87*0.93+0.93*1.5+0.93*1)*10.764</f>
        <v>656.23264200000006</v>
      </c>
      <c r="F417" s="89">
        <f>(1.27*3.05+1.83*1.08)*10.764</f>
        <v>62.968323599999998</v>
      </c>
      <c r="G417" s="90">
        <f>(1.27*3.05+1.83*1.08)*10.764</f>
        <v>62.968323599999998</v>
      </c>
      <c r="H417" s="21">
        <v>0</v>
      </c>
      <c r="I417" s="21">
        <f t="shared" si="222"/>
        <v>719.20096560000002</v>
      </c>
      <c r="J417" s="1"/>
      <c r="K417" s="1"/>
      <c r="L417" s="1"/>
      <c r="M417" s="1"/>
      <c r="N417" s="1"/>
      <c r="O417" s="1"/>
      <c r="P417" s="1"/>
      <c r="Q417" s="1"/>
      <c r="R417" s="1"/>
      <c r="S417" s="1"/>
      <c r="T417" s="1"/>
      <c r="U417" s="43" t="str">
        <f t="shared" ca="1" si="223"/>
        <v>1507 &amp; 2207</v>
      </c>
      <c r="V417" s="43">
        <f t="shared" ref="V417:W417" ca="1" si="229">V416+1</f>
        <v>1507</v>
      </c>
      <c r="W417" s="43">
        <f t="shared" ca="1" si="229"/>
        <v>2207</v>
      </c>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c r="XFD417" s="1"/>
    </row>
    <row r="418" spans="1:151 16227:16384" s="11" customFormat="1" ht="20.25" customHeight="1" x14ac:dyDescent="0.3">
      <c r="A418" s="88">
        <f t="shared" si="224"/>
        <v>8</v>
      </c>
      <c r="B418" s="88"/>
      <c r="C418" s="89" t="s">
        <v>240</v>
      </c>
      <c r="D418" s="90" t="s">
        <v>240</v>
      </c>
      <c r="E418" s="21">
        <f>(5.48*3.05+2.13*2.75+3.65*3.05+3.95*3.2+1.4*2.28+1.4*2.33+2.58*1.23+2.87*0.93+0.93*1.5+0.93*1)*10.764</f>
        <v>656.23264200000006</v>
      </c>
      <c r="F418" s="89">
        <f>(1.27*3.05+1.83*1.08)*10.764</f>
        <v>62.968323599999998</v>
      </c>
      <c r="G418" s="90">
        <f>(1.27*3.05+1.83*1.08)*10.764</f>
        <v>62.968323599999998</v>
      </c>
      <c r="H418" s="21">
        <v>0</v>
      </c>
      <c r="I418" s="21">
        <f t="shared" si="222"/>
        <v>719.20096560000002</v>
      </c>
      <c r="J418" s="1"/>
      <c r="K418" s="1"/>
      <c r="L418" s="1"/>
      <c r="M418" s="1"/>
      <c r="N418" s="1"/>
      <c r="O418" s="1"/>
      <c r="P418" s="1"/>
      <c r="Q418" s="1"/>
      <c r="R418" s="1"/>
      <c r="S418" s="1"/>
      <c r="T418" s="1"/>
      <c r="U418" s="43" t="str">
        <f t="shared" ca="1" si="223"/>
        <v>1508 &amp; 2208</v>
      </c>
      <c r="V418" s="43">
        <f t="shared" ref="V418:W418" ca="1" si="230">V417+1</f>
        <v>1508</v>
      </c>
      <c r="W418" s="43">
        <f t="shared" ca="1" si="230"/>
        <v>2208</v>
      </c>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c r="XFD418" s="1"/>
    </row>
    <row r="419" spans="1:151 16227:16384" s="11" customFormat="1" ht="21" x14ac:dyDescent="0.3">
      <c r="A419" s="124" t="s">
        <v>298</v>
      </c>
      <c r="B419" s="125"/>
      <c r="C419" s="125"/>
      <c r="D419" s="125"/>
      <c r="E419" s="125"/>
      <c r="F419" s="125"/>
      <c r="G419" s="125"/>
      <c r="H419" s="125"/>
      <c r="I419" s="126"/>
      <c r="J419" s="1">
        <v>3</v>
      </c>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c r="XFD419" s="1"/>
    </row>
    <row r="420" spans="1:151 16227:16384" s="11" customFormat="1" ht="20.25" customHeight="1" x14ac:dyDescent="0.3">
      <c r="A420" s="88">
        <v>1</v>
      </c>
      <c r="B420" s="88"/>
      <c r="C420" s="89" t="s">
        <v>229</v>
      </c>
      <c r="D420" s="90" t="s">
        <v>229</v>
      </c>
      <c r="E420" s="21">
        <f>(3.35*6.1+3.05*2.45+3.05*3.98+3.43*4.28+3.93*3.55+1.53*2.45+1.53*2.45+1.53*2.45+1.23*3+0.98*3.55+3.35*0.93+1.63*1.73+2.45*0.3)*10.764</f>
        <v>1009.2681612000001</v>
      </c>
      <c r="F420" s="89">
        <f>(3*1.3+1.08*1.85)*10.764</f>
        <v>63.486072</v>
      </c>
      <c r="G420" s="90">
        <f>(3*1.3+1.08*1.85)*10.764</f>
        <v>63.486072</v>
      </c>
      <c r="H420" s="21">
        <v>0</v>
      </c>
      <c r="I420" s="21">
        <f t="shared" ref="I420:I423" si="231">E420+F420+(IF(H420&lt;101,H420,IF(H420&lt;201,H420/2,IF(H420&lt;=301,H420/3,H420/4))))</f>
        <v>1072.7542332</v>
      </c>
      <c r="J420" s="1"/>
      <c r="K420" s="1"/>
      <c r="L420" s="1"/>
      <c r="M420" s="1"/>
      <c r="N420" s="1"/>
      <c r="O420" s="1"/>
      <c r="P420" s="1"/>
      <c r="Q420" s="1"/>
      <c r="R420" s="1"/>
      <c r="S420" s="1"/>
      <c r="T420" s="1"/>
      <c r="U420" s="43" t="str">
        <f ca="1">V420&amp;""&amp;" &amp; "&amp;""&amp;W420</f>
        <v>2901 &amp; 4301</v>
      </c>
      <c r="V420" s="43">
        <f ca="1">(SUMPRODUCT(MID(0&amp;(LEFT(A419,SUM(LEN(A419)-LEN(SUBSTITUTE(A419,{"0","1","2","3"},""))))), LARGE(INDEX(ISNUMBER(--MID((LEFT(A419,SUM(LEN(A419)-LEN(SUBSTITUTE(A419,{"0","1","2","3"},""))))), ROW(INDIRECT("1:"&amp;LEN((LEFT(A419,SUM(LEN(A419)-LEN(SUBSTITUTE(A419,{"0","1","2","3"},"")))))))), 1)) * ROW(INDIRECT("1:"&amp;LEN((LEFT(A419,SUM(LEN(A419)-LEN(SUBSTITUTE(A419,{"0","1","2","3"},"")))))))), 0), ROW(INDIRECT("1:"&amp;LEN((LEFT(A419,SUM(LEN(A419)-LEN(SUBSTITUTE(A419,{"0","1","2","3"},"")))))))))+1, 1) * 10^ROW(INDIRECT("1:"&amp;LEN((LEFT(A419,SUM(LEN(A419)-LEN(SUBSTITUTE(A419,{"0","1","2","3"},""))))))))/10))*100+1</f>
        <v>2901</v>
      </c>
      <c r="W420" s="43">
        <f ca="1">(SUMPRODUCT(MID(0&amp;(--TRIM(RIGHT(SUBSTITUTE(LEFT(A419,_xlfn.AGGREGATE(16,6,FIND({0,1,2,3,4,5,6,7,8,9},A419,ROW(INDIRECT("1:"&amp;LEN(A419)))),1))," ",REPT(" ",LEN(A419))),LEN(A419)))), LARGE(INDEX(ISNUMBER(--MID((--TRIM(RIGHT(SUBSTITUTE(LEFT(A419,_xlfn.AGGREGATE(16,6,FIND({0,1,2,3,4,5,6,7,8,9},A419,ROW(INDIRECT("1:"&amp;LEN(A419)))),1))," ",REPT(" ",LEN(A419))),LEN(A419)))), ROW(INDIRECT("1:"&amp;LEN((--TRIM(RIGHT(SUBSTITUTE(LEFT(A419,_xlfn.AGGREGATE(16,6,FIND({0,1,2,3,4,5,6,7,8,9},A419,ROW(INDIRECT("1:"&amp;LEN(A419)))),1))," ",REPT(" ",LEN(A419))),LEN(A419))))))), 1)) * ROW(INDIRECT("1:"&amp;LEN((--TRIM(RIGHT(SUBSTITUTE(LEFT(A419,_xlfn.AGGREGATE(16,6,FIND({0,1,2,3,4,5,6,7,8,9},A419,ROW(INDIRECT("1:"&amp;LEN(A419)))),1))," ",REPT(" ",LEN(A419))),LEN(A419))))))), 0), ROW(INDIRECT("1:"&amp;LEN((--TRIM(RIGHT(SUBSTITUTE(LEFT(A419,_xlfn.AGGREGATE(16,6,FIND({0,1,2,3,4,5,6,7,8,9},A419,ROW(INDIRECT("1:"&amp;LEN(A419)))),1))," ",REPT(" ",LEN(A419))),LEN(A419))))))))+1, 1) * 10^ROW(INDIRECT("1:"&amp;LEN((--TRIM(RIGHT(SUBSTITUTE(LEFT(A419,_xlfn.AGGREGATE(16,6,FIND({0,1,2,3,4,5,6,7,8,9},A419,ROW(INDIRECT("1:"&amp;LEN(A419)))),1))," ",REPT(" ",LEN(A419))),LEN(A419)))))))/10))*100+1</f>
        <v>4301</v>
      </c>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c r="XFD420" s="1"/>
    </row>
    <row r="421" spans="1:151 16227:16384" s="11" customFormat="1" ht="20.25" customHeight="1" x14ac:dyDescent="0.3">
      <c r="A421" s="88">
        <f>A420+1</f>
        <v>2</v>
      </c>
      <c r="B421" s="88"/>
      <c r="C421" s="89" t="s">
        <v>229</v>
      </c>
      <c r="D421" s="90" t="s">
        <v>229</v>
      </c>
      <c r="E421" s="21">
        <f>(3.35*6.1+3.05*2.45+3.05*3.98+3.43*4.28+3.93*3.55+1.53*2.45+1.53*2.45+1.53*2.45+1.23*3+0.98*3.55+3.35*0.93+1.63*1.73+2.45*0.3)*10.764</f>
        <v>1009.2681612000001</v>
      </c>
      <c r="F421" s="89">
        <f>(3*1.3+1.08*1.85)*10.764</f>
        <v>63.486072</v>
      </c>
      <c r="G421" s="90">
        <f>(3*1.3+1.08*1.85)*10.764</f>
        <v>63.486072</v>
      </c>
      <c r="H421" s="21">
        <v>0</v>
      </c>
      <c r="I421" s="21">
        <f t="shared" si="231"/>
        <v>1072.7542332</v>
      </c>
      <c r="J421" s="1"/>
      <c r="K421" s="1"/>
      <c r="L421" s="1"/>
      <c r="M421" s="1"/>
      <c r="N421" s="1"/>
      <c r="O421" s="1"/>
      <c r="P421" s="1"/>
      <c r="Q421" s="1"/>
      <c r="R421" s="1"/>
      <c r="S421" s="1"/>
      <c r="T421" s="1"/>
      <c r="U421" s="43" t="str">
        <f t="shared" ref="U421:U427" ca="1" si="232">V421&amp;""&amp;" &amp; "&amp;""&amp;W421</f>
        <v>2902 &amp; 4302</v>
      </c>
      <c r="V421" s="43">
        <f ca="1">V420+1</f>
        <v>2902</v>
      </c>
      <c r="W421" s="43">
        <f ca="1">W420+1</f>
        <v>4302</v>
      </c>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c r="XFD421" s="1"/>
    </row>
    <row r="422" spans="1:151 16227:16384" s="11" customFormat="1" ht="20.25" customHeight="1" x14ac:dyDescent="0.3">
      <c r="A422" s="88">
        <f t="shared" ref="A422:A427" si="233">A421+1</f>
        <v>3</v>
      </c>
      <c r="B422" s="88"/>
      <c r="C422" s="89" t="s">
        <v>240</v>
      </c>
      <c r="D422" s="90"/>
      <c r="E422" s="21">
        <f>(3.25*5.48+2.13*2.75+3.05*3.65+3*0.48+3.2*3.48+2.28*1.38+2.28*1.38+2.58*1.23+0.78*3.23+1.48*0.93+1*0.93)*10.764</f>
        <v>663.794352</v>
      </c>
      <c r="F422" s="89">
        <f>(3.05*1.28+1.8*1.05)*10.764</f>
        <v>62.366616</v>
      </c>
      <c r="G422" s="90">
        <f>(3.05*1.28+1.8*1.05)*10.764</f>
        <v>62.366616</v>
      </c>
      <c r="H422" s="21">
        <v>0</v>
      </c>
      <c r="I422" s="21">
        <f t="shared" si="231"/>
        <v>726.16096800000003</v>
      </c>
      <c r="J422" s="1"/>
      <c r="K422" s="1"/>
      <c r="L422" s="1"/>
      <c r="M422" s="1"/>
      <c r="N422" s="1"/>
      <c r="O422" s="1"/>
      <c r="P422" s="1"/>
      <c r="Q422" s="1"/>
      <c r="R422" s="1"/>
      <c r="S422" s="1"/>
      <c r="T422" s="1"/>
      <c r="U422" s="43" t="str">
        <f t="shared" ca="1" si="232"/>
        <v>2903 &amp; 4303</v>
      </c>
      <c r="V422" s="43">
        <f t="shared" ref="V422:W422" ca="1" si="234">V421+1</f>
        <v>2903</v>
      </c>
      <c r="W422" s="43">
        <f t="shared" ca="1" si="234"/>
        <v>4303</v>
      </c>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c r="XFD422" s="1"/>
    </row>
    <row r="423" spans="1:151 16227:16384" s="11" customFormat="1" ht="20.25" customHeight="1" x14ac:dyDescent="0.3">
      <c r="A423" s="88">
        <f t="shared" si="233"/>
        <v>4</v>
      </c>
      <c r="B423" s="88"/>
      <c r="C423" s="89" t="s">
        <v>240</v>
      </c>
      <c r="D423" s="90" t="s">
        <v>240</v>
      </c>
      <c r="E423" s="21">
        <f>(3.25*5.48+2.13*2.75+3.05*3.65+3*0.48+3.2*3.48+2.28*1.38+2.28*1.38+2.58*1.23+0.78*3.23+1.48*0.93+1*0.93)*10.764</f>
        <v>663.794352</v>
      </c>
      <c r="F423" s="89">
        <f>(3.05*1.28+1.8*1.05)*10.764</f>
        <v>62.366616</v>
      </c>
      <c r="G423" s="90">
        <f>(3.05*1.28+1.8*1.05)*10.764</f>
        <v>62.366616</v>
      </c>
      <c r="H423" s="21">
        <v>0</v>
      </c>
      <c r="I423" s="21">
        <f t="shared" si="231"/>
        <v>726.16096800000003</v>
      </c>
      <c r="J423" s="1"/>
      <c r="K423" s="1"/>
      <c r="L423" s="1"/>
      <c r="M423" s="1"/>
      <c r="N423" s="1"/>
      <c r="O423" s="1"/>
      <c r="P423" s="1"/>
      <c r="Q423" s="1"/>
      <c r="R423" s="1"/>
      <c r="S423" s="1"/>
      <c r="T423" s="1"/>
      <c r="U423" s="43" t="str">
        <f t="shared" ca="1" si="232"/>
        <v>2904 &amp; 4304</v>
      </c>
      <c r="V423" s="43">
        <f t="shared" ref="V423:W423" ca="1" si="235">V422+1</f>
        <v>2904</v>
      </c>
      <c r="W423" s="43">
        <f t="shared" ca="1" si="235"/>
        <v>4304</v>
      </c>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c r="XFD423" s="1"/>
    </row>
    <row r="424" spans="1:151 16227:16384" s="11" customFormat="1" ht="20.25" customHeight="1" x14ac:dyDescent="0.3">
      <c r="A424" s="88">
        <f t="shared" si="233"/>
        <v>5</v>
      </c>
      <c r="B424" s="88"/>
      <c r="C424" s="95" t="s">
        <v>233</v>
      </c>
      <c r="D424" s="96"/>
      <c r="E424" s="96"/>
      <c r="F424" s="96"/>
      <c r="G424" s="96"/>
      <c r="H424" s="96"/>
      <c r="I424" s="97"/>
      <c r="J424" s="1"/>
      <c r="K424" s="1"/>
      <c r="L424" s="1"/>
      <c r="M424" s="1"/>
      <c r="N424" s="1"/>
      <c r="O424" s="1"/>
      <c r="P424" s="1"/>
      <c r="Q424" s="1"/>
      <c r="R424" s="1"/>
      <c r="S424" s="1"/>
      <c r="T424" s="1"/>
      <c r="U424" s="43" t="str">
        <f t="shared" ca="1" si="232"/>
        <v>2905 &amp; 4305</v>
      </c>
      <c r="V424" s="43">
        <f t="shared" ref="V424:W424" ca="1" si="236">V423+1</f>
        <v>2905</v>
      </c>
      <c r="W424" s="43">
        <f t="shared" ca="1" si="236"/>
        <v>4305</v>
      </c>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c r="XFD424" s="1"/>
    </row>
    <row r="425" spans="1:151 16227:16384" s="11" customFormat="1" ht="20.25" customHeight="1" x14ac:dyDescent="0.3">
      <c r="A425" s="88">
        <f t="shared" si="233"/>
        <v>6</v>
      </c>
      <c r="B425" s="88"/>
      <c r="C425" s="98"/>
      <c r="D425" s="99"/>
      <c r="E425" s="99"/>
      <c r="F425" s="99"/>
      <c r="G425" s="99"/>
      <c r="H425" s="99"/>
      <c r="I425" s="100"/>
      <c r="J425" s="1"/>
      <c r="K425" s="1"/>
      <c r="L425" s="1"/>
      <c r="M425" s="1"/>
      <c r="N425" s="1"/>
      <c r="O425" s="1"/>
      <c r="P425" s="1"/>
      <c r="Q425" s="1"/>
      <c r="R425" s="1"/>
      <c r="S425" s="1"/>
      <c r="T425" s="1"/>
      <c r="U425" s="43" t="str">
        <f t="shared" ca="1" si="232"/>
        <v>2906 &amp; 4306</v>
      </c>
      <c r="V425" s="43">
        <f t="shared" ref="V425:W425" ca="1" si="237">V424+1</f>
        <v>2906</v>
      </c>
      <c r="W425" s="43">
        <f t="shared" ca="1" si="237"/>
        <v>4306</v>
      </c>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c r="XFD425" s="1"/>
    </row>
    <row r="426" spans="1:151 16227:16384" s="11" customFormat="1" ht="20.25" customHeight="1" x14ac:dyDescent="0.3">
      <c r="A426" s="88">
        <f t="shared" si="233"/>
        <v>7</v>
      </c>
      <c r="B426" s="88"/>
      <c r="C426" s="89" t="s">
        <v>240</v>
      </c>
      <c r="D426" s="90" t="s">
        <v>240</v>
      </c>
      <c r="E426" s="21">
        <f>(5.48*3.05+2.2*2.75+3.65*3.08+3.95*3.2+1.4*2.28+1.4*2.33+2.58*1.23+2.87*0.93+0.93*1.5+0.93*0.8)*10.764</f>
        <v>657.48126600000001</v>
      </c>
      <c r="F426" s="89">
        <f>(1.27*3.05+1.91*1.07)*10.764</f>
        <v>63.692740799999989</v>
      </c>
      <c r="G426" s="90">
        <f>(1.27*3.05+1.91*1.07)*10.764</f>
        <v>63.692740799999989</v>
      </c>
      <c r="H426" s="21">
        <v>0</v>
      </c>
      <c r="I426" s="21">
        <f t="shared" ref="I426:I427" si="238">E426+F426+(IF(H426&lt;101,H426,IF(H426&lt;201,H426/2,IF(H426&lt;=301,H426/3,H426/4))))</f>
        <v>721.17400680000003</v>
      </c>
      <c r="J426" s="1"/>
      <c r="K426" s="1"/>
      <c r="L426" s="1"/>
      <c r="M426" s="1"/>
      <c r="N426" s="1"/>
      <c r="O426" s="1"/>
      <c r="P426" s="1"/>
      <c r="Q426" s="1"/>
      <c r="R426" s="1"/>
      <c r="S426" s="1"/>
      <c r="T426" s="1"/>
      <c r="U426" s="43" t="str">
        <f t="shared" ca="1" si="232"/>
        <v>2907 &amp; 4307</v>
      </c>
      <c r="V426" s="43">
        <f t="shared" ref="V426:W426" ca="1" si="239">V425+1</f>
        <v>2907</v>
      </c>
      <c r="W426" s="43">
        <f t="shared" ca="1" si="239"/>
        <v>4307</v>
      </c>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c r="XFD426" s="1"/>
    </row>
    <row r="427" spans="1:151 16227:16384" s="11" customFormat="1" ht="20.25" customHeight="1" x14ac:dyDescent="0.3">
      <c r="A427" s="88">
        <f t="shared" si="233"/>
        <v>8</v>
      </c>
      <c r="B427" s="88"/>
      <c r="C427" s="89" t="s">
        <v>240</v>
      </c>
      <c r="D427" s="90" t="s">
        <v>240</v>
      </c>
      <c r="E427" s="21">
        <f>(5.48*3.05+2.2*2.75+3.65*3.08+3.95*3.2+1.4*2.28+1.4*2.33+2.58*1.23+2.87*0.93+0.93*1.5+0.93*0.8)*10.764</f>
        <v>657.48126600000001</v>
      </c>
      <c r="F427" s="89">
        <f>(1.27*3.05+1.91*1.07)*10.764</f>
        <v>63.692740799999989</v>
      </c>
      <c r="G427" s="90">
        <f>(1.27*3.05+1.91*1.07)*10.764</f>
        <v>63.692740799999989</v>
      </c>
      <c r="H427" s="21">
        <v>0</v>
      </c>
      <c r="I427" s="21">
        <f t="shared" si="238"/>
        <v>721.17400680000003</v>
      </c>
      <c r="J427" s="1"/>
      <c r="K427" s="1"/>
      <c r="L427" s="1"/>
      <c r="M427" s="1"/>
      <c r="N427" s="1"/>
      <c r="O427" s="1"/>
      <c r="P427" s="1"/>
      <c r="Q427" s="1"/>
      <c r="R427" s="1"/>
      <c r="S427" s="1"/>
      <c r="T427" s="1"/>
      <c r="U427" s="43" t="str">
        <f t="shared" ca="1" si="232"/>
        <v>2908 &amp; 4308</v>
      </c>
      <c r="V427" s="43">
        <f t="shared" ref="V427:W427" ca="1" si="240">V426+1</f>
        <v>2908</v>
      </c>
      <c r="W427" s="43">
        <f t="shared" ca="1" si="240"/>
        <v>4308</v>
      </c>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c r="XFD427" s="1"/>
    </row>
    <row r="428" spans="1:151 16227:16384" s="11" customFormat="1" ht="21" x14ac:dyDescent="0.3">
      <c r="A428" s="124" t="s">
        <v>237</v>
      </c>
      <c r="B428" s="125"/>
      <c r="C428" s="125"/>
      <c r="D428" s="125"/>
      <c r="E428" s="125"/>
      <c r="F428" s="125"/>
      <c r="G428" s="125"/>
      <c r="H428" s="125"/>
      <c r="I428" s="126"/>
      <c r="J428" s="1">
        <f>6+6+4</f>
        <v>16</v>
      </c>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c r="XFD428" s="1"/>
    </row>
    <row r="429" spans="1:151 16227:16384" s="11" customFormat="1" ht="20.25" customHeight="1" x14ac:dyDescent="0.3">
      <c r="A429" s="88">
        <v>1</v>
      </c>
      <c r="B429" s="88"/>
      <c r="C429" s="89" t="s">
        <v>229</v>
      </c>
      <c r="D429" s="90" t="s">
        <v>229</v>
      </c>
      <c r="E429" s="21">
        <f>(3.35*6.18+3.05*2.45+3.05*3.98+3.43*4.28+3.93*3.55+1.53*2.53+1.53*2.53+1.53*2.45+1.23*3+0.98*3.55+3.35*0.93+1.63*1.73+2.45*0.3)*10.764</f>
        <v>1014.7879404000001</v>
      </c>
      <c r="F429" s="89">
        <f>(3*1.3+1.08*1.85)*10.764</f>
        <v>63.486072</v>
      </c>
      <c r="G429" s="90">
        <f>(3*1.3+1.08*1.85)*10.764</f>
        <v>63.486072</v>
      </c>
      <c r="H429" s="21">
        <v>0</v>
      </c>
      <c r="I429" s="21">
        <f t="shared" ref="I429:I436" si="241">E429+F429+(IF(H429&lt;101,H429,IF(H429&lt;201,H429/2,IF(H429&lt;=301,H429/3,H429/4))))</f>
        <v>1078.2740124000002</v>
      </c>
      <c r="J429" s="1"/>
      <c r="K429" s="1"/>
      <c r="L429" s="1"/>
      <c r="M429" s="1"/>
      <c r="N429" s="1"/>
      <c r="O429" s="1"/>
      <c r="P429" s="1"/>
      <c r="Q429" s="1"/>
      <c r="R429" s="1"/>
      <c r="S429" s="1"/>
      <c r="T429" s="1"/>
      <c r="U429" s="43" t="str">
        <f ca="1">V429&amp;""&amp;" &amp; "&amp;""&amp;W429</f>
        <v>3001 &amp; 4701</v>
      </c>
      <c r="V429" s="43">
        <f ca="1">(SUMPRODUCT(MID(0&amp;(LEFT(A428,SUM(LEN(A428)-LEN(SUBSTITUTE(A428,{"0","1","2","3"},""))))), LARGE(INDEX(ISNUMBER(--MID((LEFT(A428,SUM(LEN(A428)-LEN(SUBSTITUTE(A428,{"0","1","2","3"},""))))), ROW(INDIRECT("1:"&amp;LEN((LEFT(A428,SUM(LEN(A428)-LEN(SUBSTITUTE(A428,{"0","1","2","3"},"")))))))), 1)) * ROW(INDIRECT("1:"&amp;LEN((LEFT(A428,SUM(LEN(A428)-LEN(SUBSTITUTE(A428,{"0","1","2","3"},"")))))))), 0), ROW(INDIRECT("1:"&amp;LEN((LEFT(A428,SUM(LEN(A428)-LEN(SUBSTITUTE(A428,{"0","1","2","3"},"")))))))))+1, 1) * 10^ROW(INDIRECT("1:"&amp;LEN((LEFT(A428,SUM(LEN(A428)-LEN(SUBSTITUTE(A428,{"0","1","2","3"},""))))))))/10))*100+1</f>
        <v>3001</v>
      </c>
      <c r="W429" s="43">
        <f ca="1">(SUMPRODUCT(MID(0&amp;(--TRIM(RIGHT(SUBSTITUTE(LEFT(A428,_xlfn.AGGREGATE(16,6,FIND({0,1,2,3,4,5,6,7,8,9},A428,ROW(INDIRECT("1:"&amp;LEN(A428)))),1))," ",REPT(" ",LEN(A428))),LEN(A428)))), LARGE(INDEX(ISNUMBER(--MID((--TRIM(RIGHT(SUBSTITUTE(LEFT(A428,_xlfn.AGGREGATE(16,6,FIND({0,1,2,3,4,5,6,7,8,9},A428,ROW(INDIRECT("1:"&amp;LEN(A428)))),1))," ",REPT(" ",LEN(A428))),LEN(A428)))), ROW(INDIRECT("1:"&amp;LEN((--TRIM(RIGHT(SUBSTITUTE(LEFT(A428,_xlfn.AGGREGATE(16,6,FIND({0,1,2,3,4,5,6,7,8,9},A428,ROW(INDIRECT("1:"&amp;LEN(A428)))),1))," ",REPT(" ",LEN(A428))),LEN(A428))))))), 1)) * ROW(INDIRECT("1:"&amp;LEN((--TRIM(RIGHT(SUBSTITUTE(LEFT(A428,_xlfn.AGGREGATE(16,6,FIND({0,1,2,3,4,5,6,7,8,9},A428,ROW(INDIRECT("1:"&amp;LEN(A428)))),1))," ",REPT(" ",LEN(A428))),LEN(A428))))))), 0), ROW(INDIRECT("1:"&amp;LEN((--TRIM(RIGHT(SUBSTITUTE(LEFT(A428,_xlfn.AGGREGATE(16,6,FIND({0,1,2,3,4,5,6,7,8,9},A428,ROW(INDIRECT("1:"&amp;LEN(A428)))),1))," ",REPT(" ",LEN(A428))),LEN(A428))))))))+1, 1) * 10^ROW(INDIRECT("1:"&amp;LEN((--TRIM(RIGHT(SUBSTITUTE(LEFT(A428,_xlfn.AGGREGATE(16,6,FIND({0,1,2,3,4,5,6,7,8,9},A428,ROW(INDIRECT("1:"&amp;LEN(A428)))),1))," ",REPT(" ",LEN(A428))),LEN(A428)))))))/10))*100+1</f>
        <v>4701</v>
      </c>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c r="XFD429" s="1"/>
    </row>
    <row r="430" spans="1:151 16227:16384" s="11" customFormat="1" ht="20.25" customHeight="1" x14ac:dyDescent="0.3">
      <c r="A430" s="88">
        <f>A429+1</f>
        <v>2</v>
      </c>
      <c r="B430" s="88"/>
      <c r="C430" s="89" t="s">
        <v>229</v>
      </c>
      <c r="D430" s="90" t="s">
        <v>229</v>
      </c>
      <c r="E430" s="21">
        <f>(3.35*6.18+3.05*2.45+3.05*3.98+3.43*4.28+3.93*3.55+1.53*2.53+1.53*2.53+1.53*2.45+1.23*3+0.98*3.55+3.35*0.93+1.63*1.73+2.45*0.3)*10.764</f>
        <v>1014.7879404000001</v>
      </c>
      <c r="F430" s="89">
        <f>(3*1.3+1.08*1.85)*10.764</f>
        <v>63.486072</v>
      </c>
      <c r="G430" s="90">
        <f>(3*1.3+1.08*1.85)*10.764</f>
        <v>63.486072</v>
      </c>
      <c r="H430" s="21">
        <v>0</v>
      </c>
      <c r="I430" s="21">
        <f t="shared" si="241"/>
        <v>1078.2740124000002</v>
      </c>
      <c r="J430" s="1"/>
      <c r="K430" s="1"/>
      <c r="L430" s="1"/>
      <c r="M430" s="1"/>
      <c r="N430" s="1"/>
      <c r="O430" s="1"/>
      <c r="P430" s="1"/>
      <c r="Q430" s="1"/>
      <c r="R430" s="1"/>
      <c r="S430" s="1"/>
      <c r="T430" s="1"/>
      <c r="U430" s="43" t="str">
        <f t="shared" ref="U430:U436" ca="1" si="242">V430&amp;""&amp;" &amp; "&amp;""&amp;W430</f>
        <v>3002 &amp; 4702</v>
      </c>
      <c r="V430" s="43">
        <f ca="1">V429+1</f>
        <v>3002</v>
      </c>
      <c r="W430" s="43">
        <f ca="1">W429+1</f>
        <v>4702</v>
      </c>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c r="XFD430" s="1"/>
    </row>
    <row r="431" spans="1:151 16227:16384" s="11" customFormat="1" ht="20.25" customHeight="1" x14ac:dyDescent="0.3">
      <c r="A431" s="88">
        <f t="shared" ref="A431:A436" si="243">A430+1</f>
        <v>3</v>
      </c>
      <c r="B431" s="88"/>
      <c r="C431" s="89" t="s">
        <v>240</v>
      </c>
      <c r="D431" s="90"/>
      <c r="E431" s="21">
        <f>(3.25*5.48+2.2*2.75+3.05*3.65+3*0.48+3.2*3.48+2.28*1.38+2.28*1.38+2.58*1.23+0.78*3.23+1.48*0.93+1*0.93)*10.764</f>
        <v>665.86642199999994</v>
      </c>
      <c r="F431" s="89">
        <f>(3.05*1.28+1.8*1.05)*10.764</f>
        <v>62.366616</v>
      </c>
      <c r="G431" s="90">
        <f>(3.05*1.28+1.8*1.05)*10.764</f>
        <v>62.366616</v>
      </c>
      <c r="H431" s="21">
        <v>0</v>
      </c>
      <c r="I431" s="21">
        <f t="shared" si="241"/>
        <v>728.23303799999996</v>
      </c>
      <c r="J431" s="1"/>
      <c r="K431" s="1"/>
      <c r="L431" s="1"/>
      <c r="M431" s="1"/>
      <c r="N431" s="1"/>
      <c r="O431" s="1"/>
      <c r="P431" s="1"/>
      <c r="Q431" s="1"/>
      <c r="R431" s="1"/>
      <c r="S431" s="1"/>
      <c r="T431" s="1"/>
      <c r="U431" s="43" t="str">
        <f t="shared" ca="1" si="242"/>
        <v>3003 &amp; 4703</v>
      </c>
      <c r="V431" s="43">
        <f t="shared" ref="V431:W431" ca="1" si="244">V430+1</f>
        <v>3003</v>
      </c>
      <c r="W431" s="43">
        <f t="shared" ca="1" si="244"/>
        <v>4703</v>
      </c>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c r="XFD431" s="1"/>
    </row>
    <row r="432" spans="1:151 16227:16384" s="11" customFormat="1" ht="20.25" customHeight="1" x14ac:dyDescent="0.3">
      <c r="A432" s="88">
        <f t="shared" si="243"/>
        <v>4</v>
      </c>
      <c r="B432" s="88"/>
      <c r="C432" s="89" t="s">
        <v>240</v>
      </c>
      <c r="D432" s="90" t="s">
        <v>240</v>
      </c>
      <c r="E432" s="21">
        <f>(3.25*5.48+2.2*2.75+3.05*3.65+3*0.48+3.2*3.48+2.28*1.38+2.28*1.38+2.58*1.23+0.78*3.23+1.48*0.93+1*0.93)*10.764</f>
        <v>665.86642199999994</v>
      </c>
      <c r="F432" s="89">
        <f>(3.05*1.28+1.8*1.05)*10.764</f>
        <v>62.366616</v>
      </c>
      <c r="G432" s="90">
        <f>(3.05*1.28+1.8*1.05)*10.764</f>
        <v>62.366616</v>
      </c>
      <c r="H432" s="21">
        <v>0</v>
      </c>
      <c r="I432" s="21">
        <f t="shared" si="241"/>
        <v>728.23303799999996</v>
      </c>
      <c r="J432" s="1"/>
      <c r="K432" s="1"/>
      <c r="L432" s="1"/>
      <c r="M432" s="1"/>
      <c r="N432" s="1"/>
      <c r="O432" s="1"/>
      <c r="P432" s="1"/>
      <c r="Q432" s="1"/>
      <c r="R432" s="1"/>
      <c r="S432" s="1"/>
      <c r="T432" s="1"/>
      <c r="U432" s="43" t="str">
        <f t="shared" ca="1" si="242"/>
        <v>3004 &amp; 4704</v>
      </c>
      <c r="V432" s="43">
        <f t="shared" ref="V432:W432" ca="1" si="245">V431+1</f>
        <v>3004</v>
      </c>
      <c r="W432" s="43">
        <f t="shared" ca="1" si="245"/>
        <v>4704</v>
      </c>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c r="XFD432" s="1"/>
    </row>
    <row r="433" spans="1:151 16227:16384" s="11" customFormat="1" ht="20.25" customHeight="1" x14ac:dyDescent="0.3">
      <c r="A433" s="88">
        <f t="shared" si="243"/>
        <v>5</v>
      </c>
      <c r="B433" s="88"/>
      <c r="C433" s="89" t="s">
        <v>229</v>
      </c>
      <c r="D433" s="90" t="s">
        <v>229</v>
      </c>
      <c r="E433" s="21">
        <f>(3.35*6.18+3.05*2.45+3.1*3.98+3.35*4.28+4.13*3.55+1.53*2.53+1.53*2.53+1.6*2.45+1.23*3+0.98*3.55+3.43*0.93+2.45*0.3)*10.764</f>
        <v>993.18028680000009</v>
      </c>
      <c r="F433" s="89">
        <f>(3.35*1.3+1.08*1.85)*10.764</f>
        <v>68.383691999999996</v>
      </c>
      <c r="G433" s="90">
        <f>(3.35*1.3+1.08*1.85)*10.764</f>
        <v>68.383691999999996</v>
      </c>
      <c r="H433" s="21">
        <v>0</v>
      </c>
      <c r="I433" s="21">
        <f t="shared" si="241"/>
        <v>1061.5639788000001</v>
      </c>
      <c r="J433" s="1"/>
      <c r="K433" s="1"/>
      <c r="L433" s="1"/>
      <c r="M433" s="1"/>
      <c r="N433" s="1"/>
      <c r="O433" s="1"/>
      <c r="P433" s="1"/>
      <c r="Q433" s="1"/>
      <c r="R433" s="1"/>
      <c r="S433" s="1"/>
      <c r="T433" s="1"/>
      <c r="U433" s="43" t="str">
        <f t="shared" ca="1" si="242"/>
        <v>3005 &amp; 4705</v>
      </c>
      <c r="V433" s="43">
        <f t="shared" ref="V433:W433" ca="1" si="246">V432+1</f>
        <v>3005</v>
      </c>
      <c r="W433" s="43">
        <f t="shared" ca="1" si="246"/>
        <v>4705</v>
      </c>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WZC433" s="1"/>
      <c r="WZD433" s="1"/>
      <c r="WZE433" s="1"/>
      <c r="WZF433" s="1"/>
      <c r="WZG433" s="1"/>
      <c r="WZH433" s="1"/>
      <c r="WZI433" s="1"/>
      <c r="WZJ433" s="1"/>
      <c r="WZK433" s="1"/>
      <c r="WZL433" s="1"/>
      <c r="WZM433" s="1"/>
      <c r="WZN433" s="1"/>
      <c r="WZO433" s="1"/>
      <c r="WZP433" s="1"/>
      <c r="WZQ433" s="1"/>
      <c r="WZR433" s="1"/>
      <c r="WZS433" s="1"/>
      <c r="WZT433" s="1"/>
      <c r="WZU433" s="1"/>
      <c r="WZV433" s="1"/>
      <c r="WZW433" s="1"/>
      <c r="WZX433" s="1"/>
      <c r="WZY433" s="1"/>
      <c r="WZZ433" s="1"/>
      <c r="XAA433" s="1"/>
      <c r="XAB433" s="1"/>
      <c r="XAC433" s="1"/>
      <c r="XAD433" s="1"/>
      <c r="XAE433" s="1"/>
      <c r="XAF433" s="1"/>
      <c r="XAG433" s="1"/>
      <c r="XAH433" s="1"/>
      <c r="XAI433" s="1"/>
      <c r="XAJ433" s="1"/>
      <c r="XAK433" s="1"/>
      <c r="XAL433" s="1"/>
      <c r="XAM433" s="1"/>
      <c r="XAN433" s="1"/>
      <c r="XAO433" s="1"/>
      <c r="XAP433" s="1"/>
      <c r="XAQ433" s="1"/>
      <c r="XAR433" s="1"/>
      <c r="XAS433" s="1"/>
      <c r="XAT433" s="1"/>
      <c r="XAU433" s="1"/>
      <c r="XAV433" s="1"/>
      <c r="XAW433" s="1"/>
      <c r="XAX433" s="1"/>
      <c r="XAY433" s="1"/>
      <c r="XAZ433" s="1"/>
      <c r="XBA433" s="1"/>
      <c r="XBB433" s="1"/>
      <c r="XBC433" s="1"/>
      <c r="XBD433" s="1"/>
      <c r="XBE433" s="1"/>
      <c r="XBF433" s="1"/>
      <c r="XBG433" s="1"/>
      <c r="XBH433" s="1"/>
      <c r="XBI433" s="1"/>
      <c r="XBJ433" s="1"/>
      <c r="XBK433" s="1"/>
      <c r="XBL433" s="1"/>
      <c r="XBM433" s="1"/>
      <c r="XBN433" s="1"/>
      <c r="XBO433" s="1"/>
      <c r="XBP433" s="1"/>
      <c r="XBQ433" s="1"/>
      <c r="XBR433" s="1"/>
      <c r="XBS433" s="1"/>
      <c r="XBT433" s="1"/>
      <c r="XBU433" s="1"/>
      <c r="XBV433" s="1"/>
      <c r="XBW433" s="1"/>
      <c r="XBX433" s="1"/>
      <c r="XBY433" s="1"/>
      <c r="XBZ433" s="1"/>
      <c r="XCA433" s="1"/>
      <c r="XCB433" s="1"/>
      <c r="XCC433" s="1"/>
      <c r="XCD433" s="1"/>
      <c r="XCE433" s="1"/>
      <c r="XCF433" s="1"/>
      <c r="XCG433" s="1"/>
      <c r="XCH433" s="1"/>
      <c r="XCI433" s="1"/>
      <c r="XCJ433" s="1"/>
      <c r="XCK433" s="1"/>
      <c r="XCL433" s="1"/>
      <c r="XCM433" s="1"/>
      <c r="XCN433" s="1"/>
      <c r="XCO433" s="1"/>
      <c r="XCP433" s="1"/>
      <c r="XCQ433" s="1"/>
      <c r="XCR433" s="1"/>
      <c r="XCS433" s="1"/>
      <c r="XCT433" s="1"/>
      <c r="XCU433" s="1"/>
      <c r="XCV433" s="1"/>
      <c r="XCW433" s="1"/>
      <c r="XCX433" s="1"/>
      <c r="XCY433" s="1"/>
      <c r="XCZ433" s="1"/>
      <c r="XDA433" s="1"/>
      <c r="XDB433" s="1"/>
      <c r="XDC433" s="1"/>
      <c r="XDD433" s="1"/>
      <c r="XDE433" s="1"/>
      <c r="XDF433" s="1"/>
      <c r="XDG433" s="1"/>
      <c r="XDH433" s="1"/>
      <c r="XDI433" s="1"/>
      <c r="XDJ433" s="1"/>
      <c r="XDK433" s="1"/>
      <c r="XDL433" s="1"/>
      <c r="XDM433" s="1"/>
      <c r="XDN433" s="1"/>
      <c r="XDO433" s="1"/>
      <c r="XDP433" s="1"/>
      <c r="XDQ433" s="1"/>
      <c r="XDR433" s="1"/>
      <c r="XDS433" s="1"/>
      <c r="XDT433" s="1"/>
      <c r="XDU433" s="1"/>
      <c r="XDV433" s="1"/>
      <c r="XDW433" s="1"/>
      <c r="XDX433" s="1"/>
      <c r="XDY433" s="1"/>
      <c r="XDZ433" s="1"/>
      <c r="XEA433" s="1"/>
      <c r="XEB433" s="1"/>
      <c r="XEC433" s="1"/>
      <c r="XED433" s="1"/>
      <c r="XEE433" s="1"/>
      <c r="XEF433" s="1"/>
      <c r="XEG433" s="1"/>
      <c r="XEH433" s="1"/>
      <c r="XEI433" s="1"/>
      <c r="XEJ433" s="1"/>
      <c r="XEK433" s="1"/>
      <c r="XEL433" s="1"/>
      <c r="XEM433" s="1"/>
      <c r="XEN433" s="1"/>
      <c r="XEO433" s="1"/>
      <c r="XEP433" s="1"/>
      <c r="XEQ433" s="1"/>
      <c r="XER433" s="1"/>
      <c r="XES433" s="1"/>
      <c r="XET433" s="1"/>
      <c r="XEU433" s="1"/>
      <c r="XEV433" s="1"/>
      <c r="XEW433" s="1"/>
      <c r="XEX433" s="1"/>
      <c r="XEY433" s="1"/>
      <c r="XEZ433" s="1"/>
      <c r="XFA433" s="1"/>
      <c r="XFB433" s="1"/>
      <c r="XFC433" s="1"/>
      <c r="XFD433" s="1"/>
    </row>
    <row r="434" spans="1:151 16227:16384" s="11" customFormat="1" ht="20.25" customHeight="1" x14ac:dyDescent="0.3">
      <c r="A434" s="88">
        <f t="shared" si="243"/>
        <v>6</v>
      </c>
      <c r="B434" s="88"/>
      <c r="C434" s="89" t="s">
        <v>229</v>
      </c>
      <c r="D434" s="90" t="s">
        <v>229</v>
      </c>
      <c r="E434" s="21">
        <f>(3.35*6.18+3.05*2.45+3.1*3.98+3.35*4.28+4.13*3.55+1.53*2.53+1.53*2.53+1.6*2.45+1.23*3+0.98*3.55+3.43*0.93+2.45*0.3)*10.764</f>
        <v>993.18028680000009</v>
      </c>
      <c r="F434" s="89">
        <f>(3.35*1.3+1.08*1.85)*10.764</f>
        <v>68.383691999999996</v>
      </c>
      <c r="G434" s="90">
        <f>(3.35*1.3+1.08*1.85)*10.764</f>
        <v>68.383691999999996</v>
      </c>
      <c r="H434" s="21">
        <v>0</v>
      </c>
      <c r="I434" s="21">
        <f t="shared" si="241"/>
        <v>1061.5639788000001</v>
      </c>
      <c r="J434" s="1"/>
      <c r="K434" s="1"/>
      <c r="L434" s="1"/>
      <c r="M434" s="1"/>
      <c r="N434" s="1"/>
      <c r="O434" s="1"/>
      <c r="P434" s="1"/>
      <c r="Q434" s="1"/>
      <c r="R434" s="1"/>
      <c r="S434" s="1"/>
      <c r="T434" s="1"/>
      <c r="U434" s="43" t="str">
        <f t="shared" ca="1" si="242"/>
        <v>3006 &amp; 4706</v>
      </c>
      <c r="V434" s="43">
        <f t="shared" ref="V434:W434" ca="1" si="247">V433+1</f>
        <v>3006</v>
      </c>
      <c r="W434" s="43">
        <f t="shared" ca="1" si="247"/>
        <v>4706</v>
      </c>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WZC434" s="1"/>
      <c r="WZD434" s="1"/>
      <c r="WZE434" s="1"/>
      <c r="WZF434" s="1"/>
      <c r="WZG434" s="1"/>
      <c r="WZH434" s="1"/>
      <c r="WZI434" s="1"/>
      <c r="WZJ434" s="1"/>
      <c r="WZK434" s="1"/>
      <c r="WZL434" s="1"/>
      <c r="WZM434" s="1"/>
      <c r="WZN434" s="1"/>
      <c r="WZO434" s="1"/>
      <c r="WZP434" s="1"/>
      <c r="WZQ434" s="1"/>
      <c r="WZR434" s="1"/>
      <c r="WZS434" s="1"/>
      <c r="WZT434" s="1"/>
      <c r="WZU434" s="1"/>
      <c r="WZV434" s="1"/>
      <c r="WZW434" s="1"/>
      <c r="WZX434" s="1"/>
      <c r="WZY434" s="1"/>
      <c r="WZZ434" s="1"/>
      <c r="XAA434" s="1"/>
      <c r="XAB434" s="1"/>
      <c r="XAC434" s="1"/>
      <c r="XAD434" s="1"/>
      <c r="XAE434" s="1"/>
      <c r="XAF434" s="1"/>
      <c r="XAG434" s="1"/>
      <c r="XAH434" s="1"/>
      <c r="XAI434" s="1"/>
      <c r="XAJ434" s="1"/>
      <c r="XAK434" s="1"/>
      <c r="XAL434" s="1"/>
      <c r="XAM434" s="1"/>
      <c r="XAN434" s="1"/>
      <c r="XAO434" s="1"/>
      <c r="XAP434" s="1"/>
      <c r="XAQ434" s="1"/>
      <c r="XAR434" s="1"/>
      <c r="XAS434" s="1"/>
      <c r="XAT434" s="1"/>
      <c r="XAU434" s="1"/>
      <c r="XAV434" s="1"/>
      <c r="XAW434" s="1"/>
      <c r="XAX434" s="1"/>
      <c r="XAY434" s="1"/>
      <c r="XAZ434" s="1"/>
      <c r="XBA434" s="1"/>
      <c r="XBB434" s="1"/>
      <c r="XBC434" s="1"/>
      <c r="XBD434" s="1"/>
      <c r="XBE434" s="1"/>
      <c r="XBF434" s="1"/>
      <c r="XBG434" s="1"/>
      <c r="XBH434" s="1"/>
      <c r="XBI434" s="1"/>
      <c r="XBJ434" s="1"/>
      <c r="XBK434" s="1"/>
      <c r="XBL434" s="1"/>
      <c r="XBM434" s="1"/>
      <c r="XBN434" s="1"/>
      <c r="XBO434" s="1"/>
      <c r="XBP434" s="1"/>
      <c r="XBQ434" s="1"/>
      <c r="XBR434" s="1"/>
      <c r="XBS434" s="1"/>
      <c r="XBT434" s="1"/>
      <c r="XBU434" s="1"/>
      <c r="XBV434" s="1"/>
      <c r="XBW434" s="1"/>
      <c r="XBX434" s="1"/>
      <c r="XBY434" s="1"/>
      <c r="XBZ434" s="1"/>
      <c r="XCA434" s="1"/>
      <c r="XCB434" s="1"/>
      <c r="XCC434" s="1"/>
      <c r="XCD434" s="1"/>
      <c r="XCE434" s="1"/>
      <c r="XCF434" s="1"/>
      <c r="XCG434" s="1"/>
      <c r="XCH434" s="1"/>
      <c r="XCI434" s="1"/>
      <c r="XCJ434" s="1"/>
      <c r="XCK434" s="1"/>
      <c r="XCL434" s="1"/>
      <c r="XCM434" s="1"/>
      <c r="XCN434" s="1"/>
      <c r="XCO434" s="1"/>
      <c r="XCP434" s="1"/>
      <c r="XCQ434" s="1"/>
      <c r="XCR434" s="1"/>
      <c r="XCS434" s="1"/>
      <c r="XCT434" s="1"/>
      <c r="XCU434" s="1"/>
      <c r="XCV434" s="1"/>
      <c r="XCW434" s="1"/>
      <c r="XCX434" s="1"/>
      <c r="XCY434" s="1"/>
      <c r="XCZ434" s="1"/>
      <c r="XDA434" s="1"/>
      <c r="XDB434" s="1"/>
      <c r="XDC434" s="1"/>
      <c r="XDD434" s="1"/>
      <c r="XDE434" s="1"/>
      <c r="XDF434" s="1"/>
      <c r="XDG434" s="1"/>
      <c r="XDH434" s="1"/>
      <c r="XDI434" s="1"/>
      <c r="XDJ434" s="1"/>
      <c r="XDK434" s="1"/>
      <c r="XDL434" s="1"/>
      <c r="XDM434" s="1"/>
      <c r="XDN434" s="1"/>
      <c r="XDO434" s="1"/>
      <c r="XDP434" s="1"/>
      <c r="XDQ434" s="1"/>
      <c r="XDR434" s="1"/>
      <c r="XDS434" s="1"/>
      <c r="XDT434" s="1"/>
      <c r="XDU434" s="1"/>
      <c r="XDV434" s="1"/>
      <c r="XDW434" s="1"/>
      <c r="XDX434" s="1"/>
      <c r="XDY434" s="1"/>
      <c r="XDZ434" s="1"/>
      <c r="XEA434" s="1"/>
      <c r="XEB434" s="1"/>
      <c r="XEC434" s="1"/>
      <c r="XED434" s="1"/>
      <c r="XEE434" s="1"/>
      <c r="XEF434" s="1"/>
      <c r="XEG434" s="1"/>
      <c r="XEH434" s="1"/>
      <c r="XEI434" s="1"/>
      <c r="XEJ434" s="1"/>
      <c r="XEK434" s="1"/>
      <c r="XEL434" s="1"/>
      <c r="XEM434" s="1"/>
      <c r="XEN434" s="1"/>
      <c r="XEO434" s="1"/>
      <c r="XEP434" s="1"/>
      <c r="XEQ434" s="1"/>
      <c r="XER434" s="1"/>
      <c r="XES434" s="1"/>
      <c r="XET434" s="1"/>
      <c r="XEU434" s="1"/>
      <c r="XEV434" s="1"/>
      <c r="XEW434" s="1"/>
      <c r="XEX434" s="1"/>
      <c r="XEY434" s="1"/>
      <c r="XEZ434" s="1"/>
      <c r="XFA434" s="1"/>
      <c r="XFB434" s="1"/>
      <c r="XFC434" s="1"/>
      <c r="XFD434" s="1"/>
    </row>
    <row r="435" spans="1:151 16227:16384" s="11" customFormat="1" ht="20.25" customHeight="1" x14ac:dyDescent="0.3">
      <c r="A435" s="88">
        <f t="shared" si="243"/>
        <v>7</v>
      </c>
      <c r="B435" s="88"/>
      <c r="C435" s="89" t="s">
        <v>240</v>
      </c>
      <c r="D435" s="90" t="s">
        <v>240</v>
      </c>
      <c r="E435" s="21">
        <f>(5.48*3.05+2.2*2.75+3.65*3.08+3.95*3.2+1.4*2.28+1.4*2.33+2.58*1.23+2.87*0.93+0.93*1.5+0.93*0.8)*10.764</f>
        <v>657.48126600000001</v>
      </c>
      <c r="F435" s="89">
        <f>(1.27*3.05+1.91*1.07)*10.764</f>
        <v>63.692740799999989</v>
      </c>
      <c r="G435" s="90">
        <f>(1.27*3.05+1.91*1.07)*10.764</f>
        <v>63.692740799999989</v>
      </c>
      <c r="H435" s="21">
        <v>0</v>
      </c>
      <c r="I435" s="21">
        <f t="shared" si="241"/>
        <v>721.17400680000003</v>
      </c>
      <c r="J435" s="1"/>
      <c r="K435" s="1"/>
      <c r="L435" s="1"/>
      <c r="M435" s="1"/>
      <c r="N435" s="1"/>
      <c r="O435" s="1"/>
      <c r="P435" s="1"/>
      <c r="Q435" s="1"/>
      <c r="R435" s="1"/>
      <c r="S435" s="1"/>
      <c r="T435" s="1"/>
      <c r="U435" s="43" t="str">
        <f t="shared" ca="1" si="242"/>
        <v>3007 &amp; 4707</v>
      </c>
      <c r="V435" s="43">
        <f t="shared" ref="V435:W435" ca="1" si="248">V434+1</f>
        <v>3007</v>
      </c>
      <c r="W435" s="43">
        <f t="shared" ca="1" si="248"/>
        <v>4707</v>
      </c>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WZC435" s="1"/>
      <c r="WZD435" s="1"/>
      <c r="WZE435" s="1"/>
      <c r="WZF435" s="1"/>
      <c r="WZG435" s="1"/>
      <c r="WZH435" s="1"/>
      <c r="WZI435" s="1"/>
      <c r="WZJ435" s="1"/>
      <c r="WZK435" s="1"/>
      <c r="WZL435" s="1"/>
      <c r="WZM435" s="1"/>
      <c r="WZN435" s="1"/>
      <c r="WZO435" s="1"/>
      <c r="WZP435" s="1"/>
      <c r="WZQ435" s="1"/>
      <c r="WZR435" s="1"/>
      <c r="WZS435" s="1"/>
      <c r="WZT435" s="1"/>
      <c r="WZU435" s="1"/>
      <c r="WZV435" s="1"/>
      <c r="WZW435" s="1"/>
      <c r="WZX435" s="1"/>
      <c r="WZY435" s="1"/>
      <c r="WZZ435" s="1"/>
      <c r="XAA435" s="1"/>
      <c r="XAB435" s="1"/>
      <c r="XAC435" s="1"/>
      <c r="XAD435" s="1"/>
      <c r="XAE435" s="1"/>
      <c r="XAF435" s="1"/>
      <c r="XAG435" s="1"/>
      <c r="XAH435" s="1"/>
      <c r="XAI435" s="1"/>
      <c r="XAJ435" s="1"/>
      <c r="XAK435" s="1"/>
      <c r="XAL435" s="1"/>
      <c r="XAM435" s="1"/>
      <c r="XAN435" s="1"/>
      <c r="XAO435" s="1"/>
      <c r="XAP435" s="1"/>
      <c r="XAQ435" s="1"/>
      <c r="XAR435" s="1"/>
      <c r="XAS435" s="1"/>
      <c r="XAT435" s="1"/>
      <c r="XAU435" s="1"/>
      <c r="XAV435" s="1"/>
      <c r="XAW435" s="1"/>
      <c r="XAX435" s="1"/>
      <c r="XAY435" s="1"/>
      <c r="XAZ435" s="1"/>
      <c r="XBA435" s="1"/>
      <c r="XBB435" s="1"/>
      <c r="XBC435" s="1"/>
      <c r="XBD435" s="1"/>
      <c r="XBE435" s="1"/>
      <c r="XBF435" s="1"/>
      <c r="XBG435" s="1"/>
      <c r="XBH435" s="1"/>
      <c r="XBI435" s="1"/>
      <c r="XBJ435" s="1"/>
      <c r="XBK435" s="1"/>
      <c r="XBL435" s="1"/>
      <c r="XBM435" s="1"/>
      <c r="XBN435" s="1"/>
      <c r="XBO435" s="1"/>
      <c r="XBP435" s="1"/>
      <c r="XBQ435" s="1"/>
      <c r="XBR435" s="1"/>
      <c r="XBS435" s="1"/>
      <c r="XBT435" s="1"/>
      <c r="XBU435" s="1"/>
      <c r="XBV435" s="1"/>
      <c r="XBW435" s="1"/>
      <c r="XBX435" s="1"/>
      <c r="XBY435" s="1"/>
      <c r="XBZ435" s="1"/>
      <c r="XCA435" s="1"/>
      <c r="XCB435" s="1"/>
      <c r="XCC435" s="1"/>
      <c r="XCD435" s="1"/>
      <c r="XCE435" s="1"/>
      <c r="XCF435" s="1"/>
      <c r="XCG435" s="1"/>
      <c r="XCH435" s="1"/>
      <c r="XCI435" s="1"/>
      <c r="XCJ435" s="1"/>
      <c r="XCK435" s="1"/>
      <c r="XCL435" s="1"/>
      <c r="XCM435" s="1"/>
      <c r="XCN435" s="1"/>
      <c r="XCO435" s="1"/>
      <c r="XCP435" s="1"/>
      <c r="XCQ435" s="1"/>
      <c r="XCR435" s="1"/>
      <c r="XCS435" s="1"/>
      <c r="XCT435" s="1"/>
      <c r="XCU435" s="1"/>
      <c r="XCV435" s="1"/>
      <c r="XCW435" s="1"/>
      <c r="XCX435" s="1"/>
      <c r="XCY435" s="1"/>
      <c r="XCZ435" s="1"/>
      <c r="XDA435" s="1"/>
      <c r="XDB435" s="1"/>
      <c r="XDC435" s="1"/>
      <c r="XDD435" s="1"/>
      <c r="XDE435" s="1"/>
      <c r="XDF435" s="1"/>
      <c r="XDG435" s="1"/>
      <c r="XDH435" s="1"/>
      <c r="XDI435" s="1"/>
      <c r="XDJ435" s="1"/>
      <c r="XDK435" s="1"/>
      <c r="XDL435" s="1"/>
      <c r="XDM435" s="1"/>
      <c r="XDN435" s="1"/>
      <c r="XDO435" s="1"/>
      <c r="XDP435" s="1"/>
      <c r="XDQ435" s="1"/>
      <c r="XDR435" s="1"/>
      <c r="XDS435" s="1"/>
      <c r="XDT435" s="1"/>
      <c r="XDU435" s="1"/>
      <c r="XDV435" s="1"/>
      <c r="XDW435" s="1"/>
      <c r="XDX435" s="1"/>
      <c r="XDY435" s="1"/>
      <c r="XDZ435" s="1"/>
      <c r="XEA435" s="1"/>
      <c r="XEB435" s="1"/>
      <c r="XEC435" s="1"/>
      <c r="XED435" s="1"/>
      <c r="XEE435" s="1"/>
      <c r="XEF435" s="1"/>
      <c r="XEG435" s="1"/>
      <c r="XEH435" s="1"/>
      <c r="XEI435" s="1"/>
      <c r="XEJ435" s="1"/>
      <c r="XEK435" s="1"/>
      <c r="XEL435" s="1"/>
      <c r="XEM435" s="1"/>
      <c r="XEN435" s="1"/>
      <c r="XEO435" s="1"/>
      <c r="XEP435" s="1"/>
      <c r="XEQ435" s="1"/>
      <c r="XER435" s="1"/>
      <c r="XES435" s="1"/>
      <c r="XET435" s="1"/>
      <c r="XEU435" s="1"/>
      <c r="XEV435" s="1"/>
      <c r="XEW435" s="1"/>
      <c r="XEX435" s="1"/>
      <c r="XEY435" s="1"/>
      <c r="XEZ435" s="1"/>
      <c r="XFA435" s="1"/>
      <c r="XFB435" s="1"/>
      <c r="XFC435" s="1"/>
      <c r="XFD435" s="1"/>
    </row>
    <row r="436" spans="1:151 16227:16384" s="11" customFormat="1" ht="20.25" customHeight="1" x14ac:dyDescent="0.3">
      <c r="A436" s="88">
        <f t="shared" si="243"/>
        <v>8</v>
      </c>
      <c r="B436" s="88"/>
      <c r="C436" s="89" t="s">
        <v>240</v>
      </c>
      <c r="D436" s="90" t="s">
        <v>240</v>
      </c>
      <c r="E436" s="21">
        <f>(5.48*3.05+2.2*2.75+3.65*3.08+3.95*3.2+1.4*2.28+1.4*2.33+2.58*1.23+2.87*0.93+0.93*1.5+0.93*0.8)*10.764</f>
        <v>657.48126600000001</v>
      </c>
      <c r="F436" s="89">
        <f>(1.27*3.05+1.91*1.07)*10.764</f>
        <v>63.692740799999989</v>
      </c>
      <c r="G436" s="90">
        <f>(1.27*3.05+1.91*1.07)*10.764</f>
        <v>63.692740799999989</v>
      </c>
      <c r="H436" s="21">
        <v>0</v>
      </c>
      <c r="I436" s="21">
        <f t="shared" si="241"/>
        <v>721.17400680000003</v>
      </c>
      <c r="J436" s="1"/>
      <c r="K436" s="1"/>
      <c r="L436" s="1"/>
      <c r="M436" s="1"/>
      <c r="N436" s="1"/>
      <c r="O436" s="1"/>
      <c r="P436" s="1"/>
      <c r="Q436" s="1"/>
      <c r="R436" s="1"/>
      <c r="S436" s="1"/>
      <c r="T436" s="1"/>
      <c r="U436" s="43" t="str">
        <f t="shared" ca="1" si="242"/>
        <v>3008 &amp; 4708</v>
      </c>
      <c r="V436" s="43">
        <f t="shared" ref="V436:W436" ca="1" si="249">V435+1</f>
        <v>3008</v>
      </c>
      <c r="W436" s="43">
        <f t="shared" ca="1" si="249"/>
        <v>4708</v>
      </c>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WZC436" s="1"/>
      <c r="WZD436" s="1"/>
      <c r="WZE436" s="1"/>
      <c r="WZF436" s="1"/>
      <c r="WZG436" s="1"/>
      <c r="WZH436" s="1"/>
      <c r="WZI436" s="1"/>
      <c r="WZJ436" s="1"/>
      <c r="WZK436" s="1"/>
      <c r="WZL436" s="1"/>
      <c r="WZM436" s="1"/>
      <c r="WZN436" s="1"/>
      <c r="WZO436" s="1"/>
      <c r="WZP436" s="1"/>
      <c r="WZQ436" s="1"/>
      <c r="WZR436" s="1"/>
      <c r="WZS436" s="1"/>
      <c r="WZT436" s="1"/>
      <c r="WZU436" s="1"/>
      <c r="WZV436" s="1"/>
      <c r="WZW436" s="1"/>
      <c r="WZX436" s="1"/>
      <c r="WZY436" s="1"/>
      <c r="WZZ436" s="1"/>
      <c r="XAA436" s="1"/>
      <c r="XAB436" s="1"/>
      <c r="XAC436" s="1"/>
      <c r="XAD436" s="1"/>
      <c r="XAE436" s="1"/>
      <c r="XAF436" s="1"/>
      <c r="XAG436" s="1"/>
      <c r="XAH436" s="1"/>
      <c r="XAI436" s="1"/>
      <c r="XAJ436" s="1"/>
      <c r="XAK436" s="1"/>
      <c r="XAL436" s="1"/>
      <c r="XAM436" s="1"/>
      <c r="XAN436" s="1"/>
      <c r="XAO436" s="1"/>
      <c r="XAP436" s="1"/>
      <c r="XAQ436" s="1"/>
      <c r="XAR436" s="1"/>
      <c r="XAS436" s="1"/>
      <c r="XAT436" s="1"/>
      <c r="XAU436" s="1"/>
      <c r="XAV436" s="1"/>
      <c r="XAW436" s="1"/>
      <c r="XAX436" s="1"/>
      <c r="XAY436" s="1"/>
      <c r="XAZ436" s="1"/>
      <c r="XBA436" s="1"/>
      <c r="XBB436" s="1"/>
      <c r="XBC436" s="1"/>
      <c r="XBD436" s="1"/>
      <c r="XBE436" s="1"/>
      <c r="XBF436" s="1"/>
      <c r="XBG436" s="1"/>
      <c r="XBH436" s="1"/>
      <c r="XBI436" s="1"/>
      <c r="XBJ436" s="1"/>
      <c r="XBK436" s="1"/>
      <c r="XBL436" s="1"/>
      <c r="XBM436" s="1"/>
      <c r="XBN436" s="1"/>
      <c r="XBO436" s="1"/>
      <c r="XBP436" s="1"/>
      <c r="XBQ436" s="1"/>
      <c r="XBR436" s="1"/>
      <c r="XBS436" s="1"/>
      <c r="XBT436" s="1"/>
      <c r="XBU436" s="1"/>
      <c r="XBV436" s="1"/>
      <c r="XBW436" s="1"/>
      <c r="XBX436" s="1"/>
      <c r="XBY436" s="1"/>
      <c r="XBZ436" s="1"/>
      <c r="XCA436" s="1"/>
      <c r="XCB436" s="1"/>
      <c r="XCC436" s="1"/>
      <c r="XCD436" s="1"/>
      <c r="XCE436" s="1"/>
      <c r="XCF436" s="1"/>
      <c r="XCG436" s="1"/>
      <c r="XCH436" s="1"/>
      <c r="XCI436" s="1"/>
      <c r="XCJ436" s="1"/>
      <c r="XCK436" s="1"/>
      <c r="XCL436" s="1"/>
      <c r="XCM436" s="1"/>
      <c r="XCN436" s="1"/>
      <c r="XCO436" s="1"/>
      <c r="XCP436" s="1"/>
      <c r="XCQ436" s="1"/>
      <c r="XCR436" s="1"/>
      <c r="XCS436" s="1"/>
      <c r="XCT436" s="1"/>
      <c r="XCU436" s="1"/>
      <c r="XCV436" s="1"/>
      <c r="XCW436" s="1"/>
      <c r="XCX436" s="1"/>
      <c r="XCY436" s="1"/>
      <c r="XCZ436" s="1"/>
      <c r="XDA436" s="1"/>
      <c r="XDB436" s="1"/>
      <c r="XDC436" s="1"/>
      <c r="XDD436" s="1"/>
      <c r="XDE436" s="1"/>
      <c r="XDF436" s="1"/>
      <c r="XDG436" s="1"/>
      <c r="XDH436" s="1"/>
      <c r="XDI436" s="1"/>
      <c r="XDJ436" s="1"/>
      <c r="XDK436" s="1"/>
      <c r="XDL436" s="1"/>
      <c r="XDM436" s="1"/>
      <c r="XDN436" s="1"/>
      <c r="XDO436" s="1"/>
      <c r="XDP436" s="1"/>
      <c r="XDQ436" s="1"/>
      <c r="XDR436" s="1"/>
      <c r="XDS436" s="1"/>
      <c r="XDT436" s="1"/>
      <c r="XDU436" s="1"/>
      <c r="XDV436" s="1"/>
      <c r="XDW436" s="1"/>
      <c r="XDX436" s="1"/>
      <c r="XDY436" s="1"/>
      <c r="XDZ436" s="1"/>
      <c r="XEA436" s="1"/>
      <c r="XEB436" s="1"/>
      <c r="XEC436" s="1"/>
      <c r="XED436" s="1"/>
      <c r="XEE436" s="1"/>
      <c r="XEF436" s="1"/>
      <c r="XEG436" s="1"/>
      <c r="XEH436" s="1"/>
      <c r="XEI436" s="1"/>
      <c r="XEJ436" s="1"/>
      <c r="XEK436" s="1"/>
      <c r="XEL436" s="1"/>
      <c r="XEM436" s="1"/>
      <c r="XEN436" s="1"/>
      <c r="XEO436" s="1"/>
      <c r="XEP436" s="1"/>
      <c r="XEQ436" s="1"/>
      <c r="XER436" s="1"/>
      <c r="XES436" s="1"/>
      <c r="XET436" s="1"/>
      <c r="XEU436" s="1"/>
      <c r="XEV436" s="1"/>
      <c r="XEW436" s="1"/>
      <c r="XEX436" s="1"/>
      <c r="XEY436" s="1"/>
      <c r="XEZ436" s="1"/>
      <c r="XFA436" s="1"/>
      <c r="XFB436" s="1"/>
      <c r="XFC436" s="1"/>
      <c r="XFD436" s="1"/>
    </row>
    <row r="437" spans="1:151 16227:16384" s="11" customFormat="1" ht="21" x14ac:dyDescent="0.3">
      <c r="A437" s="124" t="s">
        <v>238</v>
      </c>
      <c r="B437" s="125"/>
      <c r="C437" s="125"/>
      <c r="D437" s="125"/>
      <c r="E437" s="125"/>
      <c r="F437" s="125"/>
      <c r="G437" s="125"/>
      <c r="H437" s="125"/>
      <c r="I437" s="126"/>
      <c r="J437" s="1">
        <v>1</v>
      </c>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WZC437" s="1"/>
      <c r="WZD437" s="1"/>
      <c r="WZE437" s="1"/>
      <c r="WZF437" s="1"/>
      <c r="WZG437" s="1"/>
      <c r="WZH437" s="1"/>
      <c r="WZI437" s="1"/>
      <c r="WZJ437" s="1"/>
      <c r="WZK437" s="1"/>
      <c r="WZL437" s="1"/>
      <c r="WZM437" s="1"/>
      <c r="WZN437" s="1"/>
      <c r="WZO437" s="1"/>
      <c r="WZP437" s="1"/>
      <c r="WZQ437" s="1"/>
      <c r="WZR437" s="1"/>
      <c r="WZS437" s="1"/>
      <c r="WZT437" s="1"/>
      <c r="WZU437" s="1"/>
      <c r="WZV437" s="1"/>
      <c r="WZW437" s="1"/>
      <c r="WZX437" s="1"/>
      <c r="WZY437" s="1"/>
      <c r="WZZ437" s="1"/>
      <c r="XAA437" s="1"/>
      <c r="XAB437" s="1"/>
      <c r="XAC437" s="1"/>
      <c r="XAD437" s="1"/>
      <c r="XAE437" s="1"/>
      <c r="XAF437" s="1"/>
      <c r="XAG437" s="1"/>
      <c r="XAH437" s="1"/>
      <c r="XAI437" s="1"/>
      <c r="XAJ437" s="1"/>
      <c r="XAK437" s="1"/>
      <c r="XAL437" s="1"/>
      <c r="XAM437" s="1"/>
      <c r="XAN437" s="1"/>
      <c r="XAO437" s="1"/>
      <c r="XAP437" s="1"/>
      <c r="XAQ437" s="1"/>
      <c r="XAR437" s="1"/>
      <c r="XAS437" s="1"/>
      <c r="XAT437" s="1"/>
      <c r="XAU437" s="1"/>
      <c r="XAV437" s="1"/>
      <c r="XAW437" s="1"/>
      <c r="XAX437" s="1"/>
      <c r="XAY437" s="1"/>
      <c r="XAZ437" s="1"/>
      <c r="XBA437" s="1"/>
      <c r="XBB437" s="1"/>
      <c r="XBC437" s="1"/>
      <c r="XBD437" s="1"/>
      <c r="XBE437" s="1"/>
      <c r="XBF437" s="1"/>
      <c r="XBG437" s="1"/>
      <c r="XBH437" s="1"/>
      <c r="XBI437" s="1"/>
      <c r="XBJ437" s="1"/>
      <c r="XBK437" s="1"/>
      <c r="XBL437" s="1"/>
      <c r="XBM437" s="1"/>
      <c r="XBN437" s="1"/>
      <c r="XBO437" s="1"/>
      <c r="XBP437" s="1"/>
      <c r="XBQ437" s="1"/>
      <c r="XBR437" s="1"/>
      <c r="XBS437" s="1"/>
      <c r="XBT437" s="1"/>
      <c r="XBU437" s="1"/>
      <c r="XBV437" s="1"/>
      <c r="XBW437" s="1"/>
      <c r="XBX437" s="1"/>
      <c r="XBY437" s="1"/>
      <c r="XBZ437" s="1"/>
      <c r="XCA437" s="1"/>
      <c r="XCB437" s="1"/>
      <c r="XCC437" s="1"/>
      <c r="XCD437" s="1"/>
      <c r="XCE437" s="1"/>
      <c r="XCF437" s="1"/>
      <c r="XCG437" s="1"/>
      <c r="XCH437" s="1"/>
      <c r="XCI437" s="1"/>
      <c r="XCJ437" s="1"/>
      <c r="XCK437" s="1"/>
      <c r="XCL437" s="1"/>
      <c r="XCM437" s="1"/>
      <c r="XCN437" s="1"/>
      <c r="XCO437" s="1"/>
      <c r="XCP437" s="1"/>
      <c r="XCQ437" s="1"/>
      <c r="XCR437" s="1"/>
      <c r="XCS437" s="1"/>
      <c r="XCT437" s="1"/>
      <c r="XCU437" s="1"/>
      <c r="XCV437" s="1"/>
      <c r="XCW437" s="1"/>
      <c r="XCX437" s="1"/>
      <c r="XCY437" s="1"/>
      <c r="XCZ437" s="1"/>
      <c r="XDA437" s="1"/>
      <c r="XDB437" s="1"/>
      <c r="XDC437" s="1"/>
      <c r="XDD437" s="1"/>
      <c r="XDE437" s="1"/>
      <c r="XDF437" s="1"/>
      <c r="XDG437" s="1"/>
      <c r="XDH437" s="1"/>
      <c r="XDI437" s="1"/>
      <c r="XDJ437" s="1"/>
      <c r="XDK437" s="1"/>
      <c r="XDL437" s="1"/>
      <c r="XDM437" s="1"/>
      <c r="XDN437" s="1"/>
      <c r="XDO437" s="1"/>
      <c r="XDP437" s="1"/>
      <c r="XDQ437" s="1"/>
      <c r="XDR437" s="1"/>
      <c r="XDS437" s="1"/>
      <c r="XDT437" s="1"/>
      <c r="XDU437" s="1"/>
      <c r="XDV437" s="1"/>
      <c r="XDW437" s="1"/>
      <c r="XDX437" s="1"/>
      <c r="XDY437" s="1"/>
      <c r="XDZ437" s="1"/>
      <c r="XEA437" s="1"/>
      <c r="XEB437" s="1"/>
      <c r="XEC437" s="1"/>
      <c r="XED437" s="1"/>
      <c r="XEE437" s="1"/>
      <c r="XEF437" s="1"/>
      <c r="XEG437" s="1"/>
      <c r="XEH437" s="1"/>
      <c r="XEI437" s="1"/>
      <c r="XEJ437" s="1"/>
      <c r="XEK437" s="1"/>
      <c r="XEL437" s="1"/>
      <c r="XEM437" s="1"/>
      <c r="XEN437" s="1"/>
      <c r="XEO437" s="1"/>
      <c r="XEP437" s="1"/>
      <c r="XEQ437" s="1"/>
      <c r="XER437" s="1"/>
      <c r="XES437" s="1"/>
      <c r="XET437" s="1"/>
      <c r="XEU437" s="1"/>
      <c r="XEV437" s="1"/>
      <c r="XEW437" s="1"/>
      <c r="XEX437" s="1"/>
      <c r="XEY437" s="1"/>
      <c r="XEZ437" s="1"/>
      <c r="XFA437" s="1"/>
      <c r="XFB437" s="1"/>
      <c r="XFC437" s="1"/>
      <c r="XFD437" s="1"/>
    </row>
    <row r="438" spans="1:151 16227:16384" s="11" customFormat="1" ht="20.25" customHeight="1" x14ac:dyDescent="0.3">
      <c r="A438" s="88">
        <v>1</v>
      </c>
      <c r="B438" s="88"/>
      <c r="C438" s="89" t="s">
        <v>229</v>
      </c>
      <c r="D438" s="90" t="s">
        <v>229</v>
      </c>
      <c r="E438" s="21">
        <f>(3.35*6.4+3.05*2.45+3.05*3.98+3.43*4.28+3.93*3.55+1.53*2.45+1.53*2.53+1.53*2.53+1.23*2.77+0.98*3.55+3.35*0.93+1.68*1.73+2.45*0.23)*10.764</f>
        <v>1018.7609328000003</v>
      </c>
      <c r="F438" s="89">
        <f>(3*1.3+1.08*1.85)*10.764</f>
        <v>63.486072</v>
      </c>
      <c r="G438" s="90">
        <f>(3*1.3+1.08*1.85)*10.764</f>
        <v>63.486072</v>
      </c>
      <c r="H438" s="21">
        <v>0</v>
      </c>
      <c r="I438" s="21">
        <f t="shared" ref="I438:I445" si="250">E438+F438+(IF(H438&lt;101,H438,IF(H438&lt;201,H438/2,IF(H438&lt;=301,H438/3,H438/4))))</f>
        <v>1082.2470048000002</v>
      </c>
      <c r="J438" s="1"/>
      <c r="K438" s="1"/>
      <c r="L438" s="1"/>
      <c r="M438" s="1"/>
      <c r="N438" s="1"/>
      <c r="O438" s="1"/>
      <c r="P438" s="1"/>
      <c r="Q438" s="1"/>
      <c r="R438" s="1"/>
      <c r="S438" s="1"/>
      <c r="T438" s="1"/>
      <c r="U438" s="43" t="str">
        <f ca="1">V438&amp;""&amp;" &amp; "&amp;""&amp;W438</f>
        <v>501 &amp; 5001</v>
      </c>
      <c r="V438" s="43">
        <f ca="1">(SUMPRODUCT(MID(0&amp;(LEFT(A437,SUM(LEN(A437)-LEN(SUBSTITUTE(A437,{"0","1","2","3"},""))))), LARGE(INDEX(ISNUMBER(--MID((LEFT(A437,SUM(LEN(A437)-LEN(SUBSTITUTE(A437,{"0","1","2","3"},""))))), ROW(INDIRECT("1:"&amp;LEN((LEFT(A437,SUM(LEN(A437)-LEN(SUBSTITUTE(A437,{"0","1","2","3"},"")))))))), 1)) * ROW(INDIRECT("1:"&amp;LEN((LEFT(A437,SUM(LEN(A437)-LEN(SUBSTITUTE(A437,{"0","1","2","3"},"")))))))), 0), ROW(INDIRECT("1:"&amp;LEN((LEFT(A437,SUM(LEN(A437)-LEN(SUBSTITUTE(A437,{"0","1","2","3"},"")))))))))+1, 1) * 10^ROW(INDIRECT("1:"&amp;LEN((LEFT(A437,SUM(LEN(A437)-LEN(SUBSTITUTE(A437,{"0","1","2","3"},""))))))))/10))*100+1</f>
        <v>501</v>
      </c>
      <c r="W438" s="43">
        <f ca="1">(SUMPRODUCT(MID(0&amp;(--TRIM(RIGHT(SUBSTITUTE(LEFT(A437,_xlfn.AGGREGATE(16,6,FIND({0,1,2,3,4,5,6,7,8,9},A437,ROW(INDIRECT("1:"&amp;LEN(A437)))),1))," ",REPT(" ",LEN(A437))),LEN(A437)))), LARGE(INDEX(ISNUMBER(--MID((--TRIM(RIGHT(SUBSTITUTE(LEFT(A437,_xlfn.AGGREGATE(16,6,FIND({0,1,2,3,4,5,6,7,8,9},A437,ROW(INDIRECT("1:"&amp;LEN(A437)))),1))," ",REPT(" ",LEN(A437))),LEN(A437)))), ROW(INDIRECT("1:"&amp;LEN((--TRIM(RIGHT(SUBSTITUTE(LEFT(A437,_xlfn.AGGREGATE(16,6,FIND({0,1,2,3,4,5,6,7,8,9},A437,ROW(INDIRECT("1:"&amp;LEN(A437)))),1))," ",REPT(" ",LEN(A437))),LEN(A437))))))), 1)) * ROW(INDIRECT("1:"&amp;LEN((--TRIM(RIGHT(SUBSTITUTE(LEFT(A437,_xlfn.AGGREGATE(16,6,FIND({0,1,2,3,4,5,6,7,8,9},A437,ROW(INDIRECT("1:"&amp;LEN(A437)))),1))," ",REPT(" ",LEN(A437))),LEN(A437))))))), 0), ROW(INDIRECT("1:"&amp;LEN((--TRIM(RIGHT(SUBSTITUTE(LEFT(A437,_xlfn.AGGREGATE(16,6,FIND({0,1,2,3,4,5,6,7,8,9},A437,ROW(INDIRECT("1:"&amp;LEN(A437)))),1))," ",REPT(" ",LEN(A437))),LEN(A437))))))))+1, 1) * 10^ROW(INDIRECT("1:"&amp;LEN((--TRIM(RIGHT(SUBSTITUTE(LEFT(A437,_xlfn.AGGREGATE(16,6,FIND({0,1,2,3,4,5,6,7,8,9},A437,ROW(INDIRECT("1:"&amp;LEN(A437)))),1))," ",REPT(" ",LEN(A437))),LEN(A437)))))))/10))*100+1</f>
        <v>5001</v>
      </c>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WZC438" s="1"/>
      <c r="WZD438" s="1"/>
      <c r="WZE438" s="1"/>
      <c r="WZF438" s="1"/>
      <c r="WZG438" s="1"/>
      <c r="WZH438" s="1"/>
      <c r="WZI438" s="1"/>
      <c r="WZJ438" s="1"/>
      <c r="WZK438" s="1"/>
      <c r="WZL438" s="1"/>
      <c r="WZM438" s="1"/>
      <c r="WZN438" s="1"/>
      <c r="WZO438" s="1"/>
      <c r="WZP438" s="1"/>
      <c r="WZQ438" s="1"/>
      <c r="WZR438" s="1"/>
      <c r="WZS438" s="1"/>
      <c r="WZT438" s="1"/>
      <c r="WZU438" s="1"/>
      <c r="WZV438" s="1"/>
      <c r="WZW438" s="1"/>
      <c r="WZX438" s="1"/>
      <c r="WZY438" s="1"/>
      <c r="WZZ438" s="1"/>
      <c r="XAA438" s="1"/>
      <c r="XAB438" s="1"/>
      <c r="XAC438" s="1"/>
      <c r="XAD438" s="1"/>
      <c r="XAE438" s="1"/>
      <c r="XAF438" s="1"/>
      <c r="XAG438" s="1"/>
      <c r="XAH438" s="1"/>
      <c r="XAI438" s="1"/>
      <c r="XAJ438" s="1"/>
      <c r="XAK438" s="1"/>
      <c r="XAL438" s="1"/>
      <c r="XAM438" s="1"/>
      <c r="XAN438" s="1"/>
      <c r="XAO438" s="1"/>
      <c r="XAP438" s="1"/>
      <c r="XAQ438" s="1"/>
      <c r="XAR438" s="1"/>
      <c r="XAS438" s="1"/>
      <c r="XAT438" s="1"/>
      <c r="XAU438" s="1"/>
      <c r="XAV438" s="1"/>
      <c r="XAW438" s="1"/>
      <c r="XAX438" s="1"/>
      <c r="XAY438" s="1"/>
      <c r="XAZ438" s="1"/>
      <c r="XBA438" s="1"/>
      <c r="XBB438" s="1"/>
      <c r="XBC438" s="1"/>
      <c r="XBD438" s="1"/>
      <c r="XBE438" s="1"/>
      <c r="XBF438" s="1"/>
      <c r="XBG438" s="1"/>
      <c r="XBH438" s="1"/>
      <c r="XBI438" s="1"/>
      <c r="XBJ438" s="1"/>
      <c r="XBK438" s="1"/>
      <c r="XBL438" s="1"/>
      <c r="XBM438" s="1"/>
      <c r="XBN438" s="1"/>
      <c r="XBO438" s="1"/>
      <c r="XBP438" s="1"/>
      <c r="XBQ438" s="1"/>
      <c r="XBR438" s="1"/>
      <c r="XBS438" s="1"/>
      <c r="XBT438" s="1"/>
      <c r="XBU438" s="1"/>
      <c r="XBV438" s="1"/>
      <c r="XBW438" s="1"/>
      <c r="XBX438" s="1"/>
      <c r="XBY438" s="1"/>
      <c r="XBZ438" s="1"/>
      <c r="XCA438" s="1"/>
      <c r="XCB438" s="1"/>
      <c r="XCC438" s="1"/>
      <c r="XCD438" s="1"/>
      <c r="XCE438" s="1"/>
      <c r="XCF438" s="1"/>
      <c r="XCG438" s="1"/>
      <c r="XCH438" s="1"/>
      <c r="XCI438" s="1"/>
      <c r="XCJ438" s="1"/>
      <c r="XCK438" s="1"/>
      <c r="XCL438" s="1"/>
      <c r="XCM438" s="1"/>
      <c r="XCN438" s="1"/>
      <c r="XCO438" s="1"/>
      <c r="XCP438" s="1"/>
      <c r="XCQ438" s="1"/>
      <c r="XCR438" s="1"/>
      <c r="XCS438" s="1"/>
      <c r="XCT438" s="1"/>
      <c r="XCU438" s="1"/>
      <c r="XCV438" s="1"/>
      <c r="XCW438" s="1"/>
      <c r="XCX438" s="1"/>
      <c r="XCY438" s="1"/>
      <c r="XCZ438" s="1"/>
      <c r="XDA438" s="1"/>
      <c r="XDB438" s="1"/>
      <c r="XDC438" s="1"/>
      <c r="XDD438" s="1"/>
      <c r="XDE438" s="1"/>
      <c r="XDF438" s="1"/>
      <c r="XDG438" s="1"/>
      <c r="XDH438" s="1"/>
      <c r="XDI438" s="1"/>
      <c r="XDJ438" s="1"/>
      <c r="XDK438" s="1"/>
      <c r="XDL438" s="1"/>
      <c r="XDM438" s="1"/>
      <c r="XDN438" s="1"/>
      <c r="XDO438" s="1"/>
      <c r="XDP438" s="1"/>
      <c r="XDQ438" s="1"/>
      <c r="XDR438" s="1"/>
      <c r="XDS438" s="1"/>
      <c r="XDT438" s="1"/>
      <c r="XDU438" s="1"/>
      <c r="XDV438" s="1"/>
      <c r="XDW438" s="1"/>
      <c r="XDX438" s="1"/>
      <c r="XDY438" s="1"/>
      <c r="XDZ438" s="1"/>
      <c r="XEA438" s="1"/>
      <c r="XEB438" s="1"/>
      <c r="XEC438" s="1"/>
      <c r="XED438" s="1"/>
      <c r="XEE438" s="1"/>
      <c r="XEF438" s="1"/>
      <c r="XEG438" s="1"/>
      <c r="XEH438" s="1"/>
      <c r="XEI438" s="1"/>
      <c r="XEJ438" s="1"/>
      <c r="XEK438" s="1"/>
      <c r="XEL438" s="1"/>
      <c r="XEM438" s="1"/>
      <c r="XEN438" s="1"/>
      <c r="XEO438" s="1"/>
      <c r="XEP438" s="1"/>
      <c r="XEQ438" s="1"/>
      <c r="XER438" s="1"/>
      <c r="XES438" s="1"/>
      <c r="XET438" s="1"/>
      <c r="XEU438" s="1"/>
      <c r="XEV438" s="1"/>
      <c r="XEW438" s="1"/>
      <c r="XEX438" s="1"/>
      <c r="XEY438" s="1"/>
      <c r="XEZ438" s="1"/>
      <c r="XFA438" s="1"/>
      <c r="XFB438" s="1"/>
      <c r="XFC438" s="1"/>
      <c r="XFD438" s="1"/>
    </row>
    <row r="439" spans="1:151 16227:16384" s="11" customFormat="1" ht="20.25" customHeight="1" x14ac:dyDescent="0.3">
      <c r="A439" s="88">
        <f>A438+1</f>
        <v>2</v>
      </c>
      <c r="B439" s="88"/>
      <c r="C439" s="89" t="s">
        <v>229</v>
      </c>
      <c r="D439" s="90" t="s">
        <v>229</v>
      </c>
      <c r="E439" s="21">
        <f>(3.35*6.4+3.05*2.45+3.05*3.98+3.43*4.28+3.93*3.55+1.53*2.45+1.53*2.53+1.53*2.53+1.23*2.77+0.98*3.55+3.35*0.93+1.68*1.73+2.45*0.23)*10.764</f>
        <v>1018.7609328000003</v>
      </c>
      <c r="F439" s="89">
        <f>(3*1.3+1.08*1.85)*10.764</f>
        <v>63.486072</v>
      </c>
      <c r="G439" s="90">
        <f>(3*1.3+1.08*1.85)*10.764</f>
        <v>63.486072</v>
      </c>
      <c r="H439" s="21">
        <v>0</v>
      </c>
      <c r="I439" s="21">
        <f t="shared" si="250"/>
        <v>1082.2470048000002</v>
      </c>
      <c r="J439" s="1"/>
      <c r="K439" s="1"/>
      <c r="L439" s="1"/>
      <c r="M439" s="1"/>
      <c r="N439" s="1"/>
      <c r="O439" s="1"/>
      <c r="P439" s="1"/>
      <c r="Q439" s="1"/>
      <c r="R439" s="1"/>
      <c r="S439" s="1"/>
      <c r="T439" s="1"/>
      <c r="U439" s="43" t="str">
        <f t="shared" ref="U439:U445" ca="1" si="251">V439&amp;""&amp;" &amp; "&amp;""&amp;W439</f>
        <v>502 &amp; 5002</v>
      </c>
      <c r="V439" s="43">
        <f ca="1">V438+1</f>
        <v>502</v>
      </c>
      <c r="W439" s="43">
        <f ca="1">W438+1</f>
        <v>5002</v>
      </c>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WZC439" s="1"/>
      <c r="WZD439" s="1"/>
      <c r="WZE439" s="1"/>
      <c r="WZF439" s="1"/>
      <c r="WZG439" s="1"/>
      <c r="WZH439" s="1"/>
      <c r="WZI439" s="1"/>
      <c r="WZJ439" s="1"/>
      <c r="WZK439" s="1"/>
      <c r="WZL439" s="1"/>
      <c r="WZM439" s="1"/>
      <c r="WZN439" s="1"/>
      <c r="WZO439" s="1"/>
      <c r="WZP439" s="1"/>
      <c r="WZQ439" s="1"/>
      <c r="WZR439" s="1"/>
      <c r="WZS439" s="1"/>
      <c r="WZT439" s="1"/>
      <c r="WZU439" s="1"/>
      <c r="WZV439" s="1"/>
      <c r="WZW439" s="1"/>
      <c r="WZX439" s="1"/>
      <c r="WZY439" s="1"/>
      <c r="WZZ439" s="1"/>
      <c r="XAA439" s="1"/>
      <c r="XAB439" s="1"/>
      <c r="XAC439" s="1"/>
      <c r="XAD439" s="1"/>
      <c r="XAE439" s="1"/>
      <c r="XAF439" s="1"/>
      <c r="XAG439" s="1"/>
      <c r="XAH439" s="1"/>
      <c r="XAI439" s="1"/>
      <c r="XAJ439" s="1"/>
      <c r="XAK439" s="1"/>
      <c r="XAL439" s="1"/>
      <c r="XAM439" s="1"/>
      <c r="XAN439" s="1"/>
      <c r="XAO439" s="1"/>
      <c r="XAP439" s="1"/>
      <c r="XAQ439" s="1"/>
      <c r="XAR439" s="1"/>
      <c r="XAS439" s="1"/>
      <c r="XAT439" s="1"/>
      <c r="XAU439" s="1"/>
      <c r="XAV439" s="1"/>
      <c r="XAW439" s="1"/>
      <c r="XAX439" s="1"/>
      <c r="XAY439" s="1"/>
      <c r="XAZ439" s="1"/>
      <c r="XBA439" s="1"/>
      <c r="XBB439" s="1"/>
      <c r="XBC439" s="1"/>
      <c r="XBD439" s="1"/>
      <c r="XBE439" s="1"/>
      <c r="XBF439" s="1"/>
      <c r="XBG439" s="1"/>
      <c r="XBH439" s="1"/>
      <c r="XBI439" s="1"/>
      <c r="XBJ439" s="1"/>
      <c r="XBK439" s="1"/>
      <c r="XBL439" s="1"/>
      <c r="XBM439" s="1"/>
      <c r="XBN439" s="1"/>
      <c r="XBO439" s="1"/>
      <c r="XBP439" s="1"/>
      <c r="XBQ439" s="1"/>
      <c r="XBR439" s="1"/>
      <c r="XBS439" s="1"/>
      <c r="XBT439" s="1"/>
      <c r="XBU439" s="1"/>
      <c r="XBV439" s="1"/>
      <c r="XBW439" s="1"/>
      <c r="XBX439" s="1"/>
      <c r="XBY439" s="1"/>
      <c r="XBZ439" s="1"/>
      <c r="XCA439" s="1"/>
      <c r="XCB439" s="1"/>
      <c r="XCC439" s="1"/>
      <c r="XCD439" s="1"/>
      <c r="XCE439" s="1"/>
      <c r="XCF439" s="1"/>
      <c r="XCG439" s="1"/>
      <c r="XCH439" s="1"/>
      <c r="XCI439" s="1"/>
      <c r="XCJ439" s="1"/>
      <c r="XCK439" s="1"/>
      <c r="XCL439" s="1"/>
      <c r="XCM439" s="1"/>
      <c r="XCN439" s="1"/>
      <c r="XCO439" s="1"/>
      <c r="XCP439" s="1"/>
      <c r="XCQ439" s="1"/>
      <c r="XCR439" s="1"/>
      <c r="XCS439" s="1"/>
      <c r="XCT439" s="1"/>
      <c r="XCU439" s="1"/>
      <c r="XCV439" s="1"/>
      <c r="XCW439" s="1"/>
      <c r="XCX439" s="1"/>
      <c r="XCY439" s="1"/>
      <c r="XCZ439" s="1"/>
      <c r="XDA439" s="1"/>
      <c r="XDB439" s="1"/>
      <c r="XDC439" s="1"/>
      <c r="XDD439" s="1"/>
      <c r="XDE439" s="1"/>
      <c r="XDF439" s="1"/>
      <c r="XDG439" s="1"/>
      <c r="XDH439" s="1"/>
      <c r="XDI439" s="1"/>
      <c r="XDJ439" s="1"/>
      <c r="XDK439" s="1"/>
      <c r="XDL439" s="1"/>
      <c r="XDM439" s="1"/>
      <c r="XDN439" s="1"/>
      <c r="XDO439" s="1"/>
      <c r="XDP439" s="1"/>
      <c r="XDQ439" s="1"/>
      <c r="XDR439" s="1"/>
      <c r="XDS439" s="1"/>
      <c r="XDT439" s="1"/>
      <c r="XDU439" s="1"/>
      <c r="XDV439" s="1"/>
      <c r="XDW439" s="1"/>
      <c r="XDX439" s="1"/>
      <c r="XDY439" s="1"/>
      <c r="XDZ439" s="1"/>
      <c r="XEA439" s="1"/>
      <c r="XEB439" s="1"/>
      <c r="XEC439" s="1"/>
      <c r="XED439" s="1"/>
      <c r="XEE439" s="1"/>
      <c r="XEF439" s="1"/>
      <c r="XEG439" s="1"/>
      <c r="XEH439" s="1"/>
      <c r="XEI439" s="1"/>
      <c r="XEJ439" s="1"/>
      <c r="XEK439" s="1"/>
      <c r="XEL439" s="1"/>
      <c r="XEM439" s="1"/>
      <c r="XEN439" s="1"/>
      <c r="XEO439" s="1"/>
      <c r="XEP439" s="1"/>
      <c r="XEQ439" s="1"/>
      <c r="XER439" s="1"/>
      <c r="XES439" s="1"/>
      <c r="XET439" s="1"/>
      <c r="XEU439" s="1"/>
      <c r="XEV439" s="1"/>
      <c r="XEW439" s="1"/>
      <c r="XEX439" s="1"/>
      <c r="XEY439" s="1"/>
      <c r="XEZ439" s="1"/>
      <c r="XFA439" s="1"/>
      <c r="XFB439" s="1"/>
      <c r="XFC439" s="1"/>
      <c r="XFD439" s="1"/>
    </row>
    <row r="440" spans="1:151 16227:16384" s="11" customFormat="1" ht="20.25" customHeight="1" x14ac:dyDescent="0.3">
      <c r="A440" s="88">
        <f t="shared" ref="A440:A445" si="252">A439+1</f>
        <v>3</v>
      </c>
      <c r="B440" s="88"/>
      <c r="C440" s="89" t="s">
        <v>240</v>
      </c>
      <c r="D440" s="90"/>
      <c r="E440" s="21">
        <f>(3.25*5.48+2.2*2.75+3.05*3.65+3*0.48+3.2*3.48+2.28*1.38+2.28*1.38+2.58*1.23+0.78*3.23+1.48*0.93+1*0.93)*10.764</f>
        <v>665.86642199999994</v>
      </c>
      <c r="F440" s="89">
        <f>(3.05*1.28+1.8*1.05)*10.764</f>
        <v>62.366616</v>
      </c>
      <c r="G440" s="90">
        <f>(3.05*1.28+1.8*1.05)*10.764</f>
        <v>62.366616</v>
      </c>
      <c r="H440" s="21">
        <v>0</v>
      </c>
      <c r="I440" s="21">
        <f t="shared" si="250"/>
        <v>728.23303799999996</v>
      </c>
      <c r="J440" s="1"/>
      <c r="K440" s="1"/>
      <c r="L440" s="1"/>
      <c r="M440" s="1"/>
      <c r="N440" s="1"/>
      <c r="O440" s="1"/>
      <c r="P440" s="1"/>
      <c r="Q440" s="1"/>
      <c r="R440" s="1"/>
      <c r="S440" s="1"/>
      <c r="T440" s="1"/>
      <c r="U440" s="43" t="str">
        <f t="shared" ca="1" si="251"/>
        <v>503 &amp; 5003</v>
      </c>
      <c r="V440" s="43">
        <f t="shared" ref="V440:W440" ca="1" si="253">V439+1</f>
        <v>503</v>
      </c>
      <c r="W440" s="43">
        <f t="shared" ca="1" si="253"/>
        <v>5003</v>
      </c>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WZC440" s="1"/>
      <c r="WZD440" s="1"/>
      <c r="WZE440" s="1"/>
      <c r="WZF440" s="1"/>
      <c r="WZG440" s="1"/>
      <c r="WZH440" s="1"/>
      <c r="WZI440" s="1"/>
      <c r="WZJ440" s="1"/>
      <c r="WZK440" s="1"/>
      <c r="WZL440" s="1"/>
      <c r="WZM440" s="1"/>
      <c r="WZN440" s="1"/>
      <c r="WZO440" s="1"/>
      <c r="WZP440" s="1"/>
      <c r="WZQ440" s="1"/>
      <c r="WZR440" s="1"/>
      <c r="WZS440" s="1"/>
      <c r="WZT440" s="1"/>
      <c r="WZU440" s="1"/>
      <c r="WZV440" s="1"/>
      <c r="WZW440" s="1"/>
      <c r="WZX440" s="1"/>
      <c r="WZY440" s="1"/>
      <c r="WZZ440" s="1"/>
      <c r="XAA440" s="1"/>
      <c r="XAB440" s="1"/>
      <c r="XAC440" s="1"/>
      <c r="XAD440" s="1"/>
      <c r="XAE440" s="1"/>
      <c r="XAF440" s="1"/>
      <c r="XAG440" s="1"/>
      <c r="XAH440" s="1"/>
      <c r="XAI440" s="1"/>
      <c r="XAJ440" s="1"/>
      <c r="XAK440" s="1"/>
      <c r="XAL440" s="1"/>
      <c r="XAM440" s="1"/>
      <c r="XAN440" s="1"/>
      <c r="XAO440" s="1"/>
      <c r="XAP440" s="1"/>
      <c r="XAQ440" s="1"/>
      <c r="XAR440" s="1"/>
      <c r="XAS440" s="1"/>
      <c r="XAT440" s="1"/>
      <c r="XAU440" s="1"/>
      <c r="XAV440" s="1"/>
      <c r="XAW440" s="1"/>
      <c r="XAX440" s="1"/>
      <c r="XAY440" s="1"/>
      <c r="XAZ440" s="1"/>
      <c r="XBA440" s="1"/>
      <c r="XBB440" s="1"/>
      <c r="XBC440" s="1"/>
      <c r="XBD440" s="1"/>
      <c r="XBE440" s="1"/>
      <c r="XBF440" s="1"/>
      <c r="XBG440" s="1"/>
      <c r="XBH440" s="1"/>
      <c r="XBI440" s="1"/>
      <c r="XBJ440" s="1"/>
      <c r="XBK440" s="1"/>
      <c r="XBL440" s="1"/>
      <c r="XBM440" s="1"/>
      <c r="XBN440" s="1"/>
      <c r="XBO440" s="1"/>
      <c r="XBP440" s="1"/>
      <c r="XBQ440" s="1"/>
      <c r="XBR440" s="1"/>
      <c r="XBS440" s="1"/>
      <c r="XBT440" s="1"/>
      <c r="XBU440" s="1"/>
      <c r="XBV440" s="1"/>
      <c r="XBW440" s="1"/>
      <c r="XBX440" s="1"/>
      <c r="XBY440" s="1"/>
      <c r="XBZ440" s="1"/>
      <c r="XCA440" s="1"/>
      <c r="XCB440" s="1"/>
      <c r="XCC440" s="1"/>
      <c r="XCD440" s="1"/>
      <c r="XCE440" s="1"/>
      <c r="XCF440" s="1"/>
      <c r="XCG440" s="1"/>
      <c r="XCH440" s="1"/>
      <c r="XCI440" s="1"/>
      <c r="XCJ440" s="1"/>
      <c r="XCK440" s="1"/>
      <c r="XCL440" s="1"/>
      <c r="XCM440" s="1"/>
      <c r="XCN440" s="1"/>
      <c r="XCO440" s="1"/>
      <c r="XCP440" s="1"/>
      <c r="XCQ440" s="1"/>
      <c r="XCR440" s="1"/>
      <c r="XCS440" s="1"/>
      <c r="XCT440" s="1"/>
      <c r="XCU440" s="1"/>
      <c r="XCV440" s="1"/>
      <c r="XCW440" s="1"/>
      <c r="XCX440" s="1"/>
      <c r="XCY440" s="1"/>
      <c r="XCZ440" s="1"/>
      <c r="XDA440" s="1"/>
      <c r="XDB440" s="1"/>
      <c r="XDC440" s="1"/>
      <c r="XDD440" s="1"/>
      <c r="XDE440" s="1"/>
      <c r="XDF440" s="1"/>
      <c r="XDG440" s="1"/>
      <c r="XDH440" s="1"/>
      <c r="XDI440" s="1"/>
      <c r="XDJ440" s="1"/>
      <c r="XDK440" s="1"/>
      <c r="XDL440" s="1"/>
      <c r="XDM440" s="1"/>
      <c r="XDN440" s="1"/>
      <c r="XDO440" s="1"/>
      <c r="XDP440" s="1"/>
      <c r="XDQ440" s="1"/>
      <c r="XDR440" s="1"/>
      <c r="XDS440" s="1"/>
      <c r="XDT440" s="1"/>
      <c r="XDU440" s="1"/>
      <c r="XDV440" s="1"/>
      <c r="XDW440" s="1"/>
      <c r="XDX440" s="1"/>
      <c r="XDY440" s="1"/>
      <c r="XDZ440" s="1"/>
      <c r="XEA440" s="1"/>
      <c r="XEB440" s="1"/>
      <c r="XEC440" s="1"/>
      <c r="XED440" s="1"/>
      <c r="XEE440" s="1"/>
      <c r="XEF440" s="1"/>
      <c r="XEG440" s="1"/>
      <c r="XEH440" s="1"/>
      <c r="XEI440" s="1"/>
      <c r="XEJ440" s="1"/>
      <c r="XEK440" s="1"/>
      <c r="XEL440" s="1"/>
      <c r="XEM440" s="1"/>
      <c r="XEN440" s="1"/>
      <c r="XEO440" s="1"/>
      <c r="XEP440" s="1"/>
      <c r="XEQ440" s="1"/>
      <c r="XER440" s="1"/>
      <c r="XES440" s="1"/>
      <c r="XET440" s="1"/>
      <c r="XEU440" s="1"/>
      <c r="XEV440" s="1"/>
      <c r="XEW440" s="1"/>
      <c r="XEX440" s="1"/>
      <c r="XEY440" s="1"/>
      <c r="XEZ440" s="1"/>
      <c r="XFA440" s="1"/>
      <c r="XFB440" s="1"/>
      <c r="XFC440" s="1"/>
      <c r="XFD440" s="1"/>
    </row>
    <row r="441" spans="1:151 16227:16384" s="11" customFormat="1" ht="20.25" customHeight="1" x14ac:dyDescent="0.3">
      <c r="A441" s="88">
        <f t="shared" si="252"/>
        <v>4</v>
      </c>
      <c r="B441" s="88"/>
      <c r="C441" s="89" t="s">
        <v>240</v>
      </c>
      <c r="D441" s="90" t="s">
        <v>240</v>
      </c>
      <c r="E441" s="21">
        <f>(3.25*5.48+2.2*2.75+3.05*3.65+3*0.48+3.2*3.48+2.28*1.38+2.28*1.38+2.58*1.23+0.78*3.23+1.48*0.93+1*0.93)*10.764</f>
        <v>665.86642199999994</v>
      </c>
      <c r="F441" s="89">
        <f>(3.05*1.28+1.8*1.05)*10.764</f>
        <v>62.366616</v>
      </c>
      <c r="G441" s="90">
        <f>(3.05*1.28+1.8*1.05)*10.764</f>
        <v>62.366616</v>
      </c>
      <c r="H441" s="21">
        <v>0</v>
      </c>
      <c r="I441" s="21">
        <f t="shared" si="250"/>
        <v>728.23303799999996</v>
      </c>
      <c r="J441" s="1"/>
      <c r="K441" s="1"/>
      <c r="L441" s="1"/>
      <c r="M441" s="1"/>
      <c r="N441" s="1"/>
      <c r="O441" s="1"/>
      <c r="P441" s="1"/>
      <c r="Q441" s="1"/>
      <c r="R441" s="1"/>
      <c r="S441" s="1"/>
      <c r="T441" s="1"/>
      <c r="U441" s="43" t="str">
        <f t="shared" ca="1" si="251"/>
        <v>504 &amp; 5004</v>
      </c>
      <c r="V441" s="43">
        <f t="shared" ref="V441:W441" ca="1" si="254">V440+1</f>
        <v>504</v>
      </c>
      <c r="W441" s="43">
        <f t="shared" ca="1" si="254"/>
        <v>5004</v>
      </c>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WZC441" s="1"/>
      <c r="WZD441" s="1"/>
      <c r="WZE441" s="1"/>
      <c r="WZF441" s="1"/>
      <c r="WZG441" s="1"/>
      <c r="WZH441" s="1"/>
      <c r="WZI441" s="1"/>
      <c r="WZJ441" s="1"/>
      <c r="WZK441" s="1"/>
      <c r="WZL441" s="1"/>
      <c r="WZM441" s="1"/>
      <c r="WZN441" s="1"/>
      <c r="WZO441" s="1"/>
      <c r="WZP441" s="1"/>
      <c r="WZQ441" s="1"/>
      <c r="WZR441" s="1"/>
      <c r="WZS441" s="1"/>
      <c r="WZT441" s="1"/>
      <c r="WZU441" s="1"/>
      <c r="WZV441" s="1"/>
      <c r="WZW441" s="1"/>
      <c r="WZX441" s="1"/>
      <c r="WZY441" s="1"/>
      <c r="WZZ441" s="1"/>
      <c r="XAA441" s="1"/>
      <c r="XAB441" s="1"/>
      <c r="XAC441" s="1"/>
      <c r="XAD441" s="1"/>
      <c r="XAE441" s="1"/>
      <c r="XAF441" s="1"/>
      <c r="XAG441" s="1"/>
      <c r="XAH441" s="1"/>
      <c r="XAI441" s="1"/>
      <c r="XAJ441" s="1"/>
      <c r="XAK441" s="1"/>
      <c r="XAL441" s="1"/>
      <c r="XAM441" s="1"/>
      <c r="XAN441" s="1"/>
      <c r="XAO441" s="1"/>
      <c r="XAP441" s="1"/>
      <c r="XAQ441" s="1"/>
      <c r="XAR441" s="1"/>
      <c r="XAS441" s="1"/>
      <c r="XAT441" s="1"/>
      <c r="XAU441" s="1"/>
      <c r="XAV441" s="1"/>
      <c r="XAW441" s="1"/>
      <c r="XAX441" s="1"/>
      <c r="XAY441" s="1"/>
      <c r="XAZ441" s="1"/>
      <c r="XBA441" s="1"/>
      <c r="XBB441" s="1"/>
      <c r="XBC441" s="1"/>
      <c r="XBD441" s="1"/>
      <c r="XBE441" s="1"/>
      <c r="XBF441" s="1"/>
      <c r="XBG441" s="1"/>
      <c r="XBH441" s="1"/>
      <c r="XBI441" s="1"/>
      <c r="XBJ441" s="1"/>
      <c r="XBK441" s="1"/>
      <c r="XBL441" s="1"/>
      <c r="XBM441" s="1"/>
      <c r="XBN441" s="1"/>
      <c r="XBO441" s="1"/>
      <c r="XBP441" s="1"/>
      <c r="XBQ441" s="1"/>
      <c r="XBR441" s="1"/>
      <c r="XBS441" s="1"/>
      <c r="XBT441" s="1"/>
      <c r="XBU441" s="1"/>
      <c r="XBV441" s="1"/>
      <c r="XBW441" s="1"/>
      <c r="XBX441" s="1"/>
      <c r="XBY441" s="1"/>
      <c r="XBZ441" s="1"/>
      <c r="XCA441" s="1"/>
      <c r="XCB441" s="1"/>
      <c r="XCC441" s="1"/>
      <c r="XCD441" s="1"/>
      <c r="XCE441" s="1"/>
      <c r="XCF441" s="1"/>
      <c r="XCG441" s="1"/>
      <c r="XCH441" s="1"/>
      <c r="XCI441" s="1"/>
      <c r="XCJ441" s="1"/>
      <c r="XCK441" s="1"/>
      <c r="XCL441" s="1"/>
      <c r="XCM441" s="1"/>
      <c r="XCN441" s="1"/>
      <c r="XCO441" s="1"/>
      <c r="XCP441" s="1"/>
      <c r="XCQ441" s="1"/>
      <c r="XCR441" s="1"/>
      <c r="XCS441" s="1"/>
      <c r="XCT441" s="1"/>
      <c r="XCU441" s="1"/>
      <c r="XCV441" s="1"/>
      <c r="XCW441" s="1"/>
      <c r="XCX441" s="1"/>
      <c r="XCY441" s="1"/>
      <c r="XCZ441" s="1"/>
      <c r="XDA441" s="1"/>
      <c r="XDB441" s="1"/>
      <c r="XDC441" s="1"/>
      <c r="XDD441" s="1"/>
      <c r="XDE441" s="1"/>
      <c r="XDF441" s="1"/>
      <c r="XDG441" s="1"/>
      <c r="XDH441" s="1"/>
      <c r="XDI441" s="1"/>
      <c r="XDJ441" s="1"/>
      <c r="XDK441" s="1"/>
      <c r="XDL441" s="1"/>
      <c r="XDM441" s="1"/>
      <c r="XDN441" s="1"/>
      <c r="XDO441" s="1"/>
      <c r="XDP441" s="1"/>
      <c r="XDQ441" s="1"/>
      <c r="XDR441" s="1"/>
      <c r="XDS441" s="1"/>
      <c r="XDT441" s="1"/>
      <c r="XDU441" s="1"/>
      <c r="XDV441" s="1"/>
      <c r="XDW441" s="1"/>
      <c r="XDX441" s="1"/>
      <c r="XDY441" s="1"/>
      <c r="XDZ441" s="1"/>
      <c r="XEA441" s="1"/>
      <c r="XEB441" s="1"/>
      <c r="XEC441" s="1"/>
      <c r="XED441" s="1"/>
      <c r="XEE441" s="1"/>
      <c r="XEF441" s="1"/>
      <c r="XEG441" s="1"/>
      <c r="XEH441" s="1"/>
      <c r="XEI441" s="1"/>
      <c r="XEJ441" s="1"/>
      <c r="XEK441" s="1"/>
      <c r="XEL441" s="1"/>
      <c r="XEM441" s="1"/>
      <c r="XEN441" s="1"/>
      <c r="XEO441" s="1"/>
      <c r="XEP441" s="1"/>
      <c r="XEQ441" s="1"/>
      <c r="XER441" s="1"/>
      <c r="XES441" s="1"/>
      <c r="XET441" s="1"/>
      <c r="XEU441" s="1"/>
      <c r="XEV441" s="1"/>
      <c r="XEW441" s="1"/>
      <c r="XEX441" s="1"/>
      <c r="XEY441" s="1"/>
      <c r="XEZ441" s="1"/>
      <c r="XFA441" s="1"/>
      <c r="XFB441" s="1"/>
      <c r="XFC441" s="1"/>
      <c r="XFD441" s="1"/>
    </row>
    <row r="442" spans="1:151 16227:16384" s="11" customFormat="1" ht="20.25" customHeight="1" x14ac:dyDescent="0.3">
      <c r="A442" s="88">
        <f t="shared" si="252"/>
        <v>5</v>
      </c>
      <c r="B442" s="88"/>
      <c r="C442" s="89" t="s">
        <v>233</v>
      </c>
      <c r="D442" s="91"/>
      <c r="E442" s="91"/>
      <c r="F442" s="91"/>
      <c r="G442" s="91"/>
      <c r="H442" s="91"/>
      <c r="I442" s="90"/>
      <c r="J442" s="1"/>
      <c r="K442" s="1"/>
      <c r="L442" s="1"/>
      <c r="M442" s="1"/>
      <c r="N442" s="1"/>
      <c r="O442" s="1"/>
      <c r="P442" s="1"/>
      <c r="Q442" s="1"/>
      <c r="R442" s="1"/>
      <c r="S442" s="1"/>
      <c r="T442" s="1"/>
      <c r="U442" s="43" t="str">
        <f t="shared" ca="1" si="251"/>
        <v>505 &amp; 5005</v>
      </c>
      <c r="V442" s="43">
        <f t="shared" ref="V442:W442" ca="1" si="255">V441+1</f>
        <v>505</v>
      </c>
      <c r="W442" s="43">
        <f t="shared" ca="1" si="255"/>
        <v>5005</v>
      </c>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WZC442" s="1"/>
      <c r="WZD442" s="1"/>
      <c r="WZE442" s="1"/>
      <c r="WZF442" s="1"/>
      <c r="WZG442" s="1"/>
      <c r="WZH442" s="1"/>
      <c r="WZI442" s="1"/>
      <c r="WZJ442" s="1"/>
      <c r="WZK442" s="1"/>
      <c r="WZL442" s="1"/>
      <c r="WZM442" s="1"/>
      <c r="WZN442" s="1"/>
      <c r="WZO442" s="1"/>
      <c r="WZP442" s="1"/>
      <c r="WZQ442" s="1"/>
      <c r="WZR442" s="1"/>
      <c r="WZS442" s="1"/>
      <c r="WZT442" s="1"/>
      <c r="WZU442" s="1"/>
      <c r="WZV442" s="1"/>
      <c r="WZW442" s="1"/>
      <c r="WZX442" s="1"/>
      <c r="WZY442" s="1"/>
      <c r="WZZ442" s="1"/>
      <c r="XAA442" s="1"/>
      <c r="XAB442" s="1"/>
      <c r="XAC442" s="1"/>
      <c r="XAD442" s="1"/>
      <c r="XAE442" s="1"/>
      <c r="XAF442" s="1"/>
      <c r="XAG442" s="1"/>
      <c r="XAH442" s="1"/>
      <c r="XAI442" s="1"/>
      <c r="XAJ442" s="1"/>
      <c r="XAK442" s="1"/>
      <c r="XAL442" s="1"/>
      <c r="XAM442" s="1"/>
      <c r="XAN442" s="1"/>
      <c r="XAO442" s="1"/>
      <c r="XAP442" s="1"/>
      <c r="XAQ442" s="1"/>
      <c r="XAR442" s="1"/>
      <c r="XAS442" s="1"/>
      <c r="XAT442" s="1"/>
      <c r="XAU442" s="1"/>
      <c r="XAV442" s="1"/>
      <c r="XAW442" s="1"/>
      <c r="XAX442" s="1"/>
      <c r="XAY442" s="1"/>
      <c r="XAZ442" s="1"/>
      <c r="XBA442" s="1"/>
      <c r="XBB442" s="1"/>
      <c r="XBC442" s="1"/>
      <c r="XBD442" s="1"/>
      <c r="XBE442" s="1"/>
      <c r="XBF442" s="1"/>
      <c r="XBG442" s="1"/>
      <c r="XBH442" s="1"/>
      <c r="XBI442" s="1"/>
      <c r="XBJ442" s="1"/>
      <c r="XBK442" s="1"/>
      <c r="XBL442" s="1"/>
      <c r="XBM442" s="1"/>
      <c r="XBN442" s="1"/>
      <c r="XBO442" s="1"/>
      <c r="XBP442" s="1"/>
      <c r="XBQ442" s="1"/>
      <c r="XBR442" s="1"/>
      <c r="XBS442" s="1"/>
      <c r="XBT442" s="1"/>
      <c r="XBU442" s="1"/>
      <c r="XBV442" s="1"/>
      <c r="XBW442" s="1"/>
      <c r="XBX442" s="1"/>
      <c r="XBY442" s="1"/>
      <c r="XBZ442" s="1"/>
      <c r="XCA442" s="1"/>
      <c r="XCB442" s="1"/>
      <c r="XCC442" s="1"/>
      <c r="XCD442" s="1"/>
      <c r="XCE442" s="1"/>
      <c r="XCF442" s="1"/>
      <c r="XCG442" s="1"/>
      <c r="XCH442" s="1"/>
      <c r="XCI442" s="1"/>
      <c r="XCJ442" s="1"/>
      <c r="XCK442" s="1"/>
      <c r="XCL442" s="1"/>
      <c r="XCM442" s="1"/>
      <c r="XCN442" s="1"/>
      <c r="XCO442" s="1"/>
      <c r="XCP442" s="1"/>
      <c r="XCQ442" s="1"/>
      <c r="XCR442" s="1"/>
      <c r="XCS442" s="1"/>
      <c r="XCT442" s="1"/>
      <c r="XCU442" s="1"/>
      <c r="XCV442" s="1"/>
      <c r="XCW442" s="1"/>
      <c r="XCX442" s="1"/>
      <c r="XCY442" s="1"/>
      <c r="XCZ442" s="1"/>
      <c r="XDA442" s="1"/>
      <c r="XDB442" s="1"/>
      <c r="XDC442" s="1"/>
      <c r="XDD442" s="1"/>
      <c r="XDE442" s="1"/>
      <c r="XDF442" s="1"/>
      <c r="XDG442" s="1"/>
      <c r="XDH442" s="1"/>
      <c r="XDI442" s="1"/>
      <c r="XDJ442" s="1"/>
      <c r="XDK442" s="1"/>
      <c r="XDL442" s="1"/>
      <c r="XDM442" s="1"/>
      <c r="XDN442" s="1"/>
      <c r="XDO442" s="1"/>
      <c r="XDP442" s="1"/>
      <c r="XDQ442" s="1"/>
      <c r="XDR442" s="1"/>
      <c r="XDS442" s="1"/>
      <c r="XDT442" s="1"/>
      <c r="XDU442" s="1"/>
      <c r="XDV442" s="1"/>
      <c r="XDW442" s="1"/>
      <c r="XDX442" s="1"/>
      <c r="XDY442" s="1"/>
      <c r="XDZ442" s="1"/>
      <c r="XEA442" s="1"/>
      <c r="XEB442" s="1"/>
      <c r="XEC442" s="1"/>
      <c r="XED442" s="1"/>
      <c r="XEE442" s="1"/>
      <c r="XEF442" s="1"/>
      <c r="XEG442" s="1"/>
      <c r="XEH442" s="1"/>
      <c r="XEI442" s="1"/>
      <c r="XEJ442" s="1"/>
      <c r="XEK442" s="1"/>
      <c r="XEL442" s="1"/>
      <c r="XEM442" s="1"/>
      <c r="XEN442" s="1"/>
      <c r="XEO442" s="1"/>
      <c r="XEP442" s="1"/>
      <c r="XEQ442" s="1"/>
      <c r="XER442" s="1"/>
      <c r="XES442" s="1"/>
      <c r="XET442" s="1"/>
      <c r="XEU442" s="1"/>
      <c r="XEV442" s="1"/>
      <c r="XEW442" s="1"/>
      <c r="XEX442" s="1"/>
      <c r="XEY442" s="1"/>
      <c r="XEZ442" s="1"/>
      <c r="XFA442" s="1"/>
      <c r="XFB442" s="1"/>
      <c r="XFC442" s="1"/>
      <c r="XFD442" s="1"/>
    </row>
    <row r="443" spans="1:151 16227:16384" s="11" customFormat="1" ht="20.25" customHeight="1" x14ac:dyDescent="0.3">
      <c r="A443" s="88">
        <f t="shared" si="252"/>
        <v>6</v>
      </c>
      <c r="B443" s="88"/>
      <c r="C443" s="89" t="s">
        <v>229</v>
      </c>
      <c r="D443" s="90" t="s">
        <v>229</v>
      </c>
      <c r="E443" s="21">
        <f>(3.35*6.4+3.05*2.45+3.1*3.98+3.35*4.28+4.13*3.55+1.53*2.53+1.53*2.53+1.6*2.45+1.23*2.77+0.98*3.55+3.43*0.93+2.45*0.23)*10.764</f>
        <v>996.22219320000011</v>
      </c>
      <c r="F443" s="89">
        <f>(3.35*1.3+1.08*1.85)*10.764</f>
        <v>68.383691999999996</v>
      </c>
      <c r="G443" s="90">
        <f>(3.35*1.3+1.08*1.85)*10.764</f>
        <v>68.383691999999996</v>
      </c>
      <c r="H443" s="21">
        <v>0</v>
      </c>
      <c r="I443" s="21">
        <f t="shared" si="250"/>
        <v>1064.6058852000001</v>
      </c>
      <c r="J443" s="1"/>
      <c r="K443" s="1"/>
      <c r="L443" s="1"/>
      <c r="M443" s="1"/>
      <c r="N443" s="1"/>
      <c r="O443" s="1"/>
      <c r="P443" s="1"/>
      <c r="Q443" s="1"/>
      <c r="R443" s="1"/>
      <c r="S443" s="1"/>
      <c r="T443" s="1"/>
      <c r="U443" s="43" t="str">
        <f t="shared" ca="1" si="251"/>
        <v>506 &amp; 5006</v>
      </c>
      <c r="V443" s="43">
        <f t="shared" ref="V443:W443" ca="1" si="256">V442+1</f>
        <v>506</v>
      </c>
      <c r="W443" s="43">
        <f t="shared" ca="1" si="256"/>
        <v>5006</v>
      </c>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WZC443" s="1"/>
      <c r="WZD443" s="1"/>
      <c r="WZE443" s="1"/>
      <c r="WZF443" s="1"/>
      <c r="WZG443" s="1"/>
      <c r="WZH443" s="1"/>
      <c r="WZI443" s="1"/>
      <c r="WZJ443" s="1"/>
      <c r="WZK443" s="1"/>
      <c r="WZL443" s="1"/>
      <c r="WZM443" s="1"/>
      <c r="WZN443" s="1"/>
      <c r="WZO443" s="1"/>
      <c r="WZP443" s="1"/>
      <c r="WZQ443" s="1"/>
      <c r="WZR443" s="1"/>
      <c r="WZS443" s="1"/>
      <c r="WZT443" s="1"/>
      <c r="WZU443" s="1"/>
      <c r="WZV443" s="1"/>
      <c r="WZW443" s="1"/>
      <c r="WZX443" s="1"/>
      <c r="WZY443" s="1"/>
      <c r="WZZ443" s="1"/>
      <c r="XAA443" s="1"/>
      <c r="XAB443" s="1"/>
      <c r="XAC443" s="1"/>
      <c r="XAD443" s="1"/>
      <c r="XAE443" s="1"/>
      <c r="XAF443" s="1"/>
      <c r="XAG443" s="1"/>
      <c r="XAH443" s="1"/>
      <c r="XAI443" s="1"/>
      <c r="XAJ443" s="1"/>
      <c r="XAK443" s="1"/>
      <c r="XAL443" s="1"/>
      <c r="XAM443" s="1"/>
      <c r="XAN443" s="1"/>
      <c r="XAO443" s="1"/>
      <c r="XAP443" s="1"/>
      <c r="XAQ443" s="1"/>
      <c r="XAR443" s="1"/>
      <c r="XAS443" s="1"/>
      <c r="XAT443" s="1"/>
      <c r="XAU443" s="1"/>
      <c r="XAV443" s="1"/>
      <c r="XAW443" s="1"/>
      <c r="XAX443" s="1"/>
      <c r="XAY443" s="1"/>
      <c r="XAZ443" s="1"/>
      <c r="XBA443" s="1"/>
      <c r="XBB443" s="1"/>
      <c r="XBC443" s="1"/>
      <c r="XBD443" s="1"/>
      <c r="XBE443" s="1"/>
      <c r="XBF443" s="1"/>
      <c r="XBG443" s="1"/>
      <c r="XBH443" s="1"/>
      <c r="XBI443" s="1"/>
      <c r="XBJ443" s="1"/>
      <c r="XBK443" s="1"/>
      <c r="XBL443" s="1"/>
      <c r="XBM443" s="1"/>
      <c r="XBN443" s="1"/>
      <c r="XBO443" s="1"/>
      <c r="XBP443" s="1"/>
      <c r="XBQ443" s="1"/>
      <c r="XBR443" s="1"/>
      <c r="XBS443" s="1"/>
      <c r="XBT443" s="1"/>
      <c r="XBU443" s="1"/>
      <c r="XBV443" s="1"/>
      <c r="XBW443" s="1"/>
      <c r="XBX443" s="1"/>
      <c r="XBY443" s="1"/>
      <c r="XBZ443" s="1"/>
      <c r="XCA443" s="1"/>
      <c r="XCB443" s="1"/>
      <c r="XCC443" s="1"/>
      <c r="XCD443" s="1"/>
      <c r="XCE443" s="1"/>
      <c r="XCF443" s="1"/>
      <c r="XCG443" s="1"/>
      <c r="XCH443" s="1"/>
      <c r="XCI443" s="1"/>
      <c r="XCJ443" s="1"/>
      <c r="XCK443" s="1"/>
      <c r="XCL443" s="1"/>
      <c r="XCM443" s="1"/>
      <c r="XCN443" s="1"/>
      <c r="XCO443" s="1"/>
      <c r="XCP443" s="1"/>
      <c r="XCQ443" s="1"/>
      <c r="XCR443" s="1"/>
      <c r="XCS443" s="1"/>
      <c r="XCT443" s="1"/>
      <c r="XCU443" s="1"/>
      <c r="XCV443" s="1"/>
      <c r="XCW443" s="1"/>
      <c r="XCX443" s="1"/>
      <c r="XCY443" s="1"/>
      <c r="XCZ443" s="1"/>
      <c r="XDA443" s="1"/>
      <c r="XDB443" s="1"/>
      <c r="XDC443" s="1"/>
      <c r="XDD443" s="1"/>
      <c r="XDE443" s="1"/>
      <c r="XDF443" s="1"/>
      <c r="XDG443" s="1"/>
      <c r="XDH443" s="1"/>
      <c r="XDI443" s="1"/>
      <c r="XDJ443" s="1"/>
      <c r="XDK443" s="1"/>
      <c r="XDL443" s="1"/>
      <c r="XDM443" s="1"/>
      <c r="XDN443" s="1"/>
      <c r="XDO443" s="1"/>
      <c r="XDP443" s="1"/>
      <c r="XDQ443" s="1"/>
      <c r="XDR443" s="1"/>
      <c r="XDS443" s="1"/>
      <c r="XDT443" s="1"/>
      <c r="XDU443" s="1"/>
      <c r="XDV443" s="1"/>
      <c r="XDW443" s="1"/>
      <c r="XDX443" s="1"/>
      <c r="XDY443" s="1"/>
      <c r="XDZ443" s="1"/>
      <c r="XEA443" s="1"/>
      <c r="XEB443" s="1"/>
      <c r="XEC443" s="1"/>
      <c r="XED443" s="1"/>
      <c r="XEE443" s="1"/>
      <c r="XEF443" s="1"/>
      <c r="XEG443" s="1"/>
      <c r="XEH443" s="1"/>
      <c r="XEI443" s="1"/>
      <c r="XEJ443" s="1"/>
      <c r="XEK443" s="1"/>
      <c r="XEL443" s="1"/>
      <c r="XEM443" s="1"/>
      <c r="XEN443" s="1"/>
      <c r="XEO443" s="1"/>
      <c r="XEP443" s="1"/>
      <c r="XEQ443" s="1"/>
      <c r="XER443" s="1"/>
      <c r="XES443" s="1"/>
      <c r="XET443" s="1"/>
      <c r="XEU443" s="1"/>
      <c r="XEV443" s="1"/>
      <c r="XEW443" s="1"/>
      <c r="XEX443" s="1"/>
      <c r="XEY443" s="1"/>
      <c r="XEZ443" s="1"/>
      <c r="XFA443" s="1"/>
      <c r="XFB443" s="1"/>
      <c r="XFC443" s="1"/>
      <c r="XFD443" s="1"/>
    </row>
    <row r="444" spans="1:151 16227:16384" s="11" customFormat="1" ht="20.25" customHeight="1" x14ac:dyDescent="0.3">
      <c r="A444" s="88">
        <f t="shared" si="252"/>
        <v>7</v>
      </c>
      <c r="B444" s="88"/>
      <c r="C444" s="89" t="s">
        <v>240</v>
      </c>
      <c r="D444" s="90" t="s">
        <v>240</v>
      </c>
      <c r="E444" s="21">
        <f>(5.48*3.05+2.2*2.75+3.65*3.08+3.95*3.2+1.4*2.28+1.4*2.33+2.58*1.23+2.87*0.93+0.93*1.7+0.93*0.8)*10.764</f>
        <v>659.48337000000004</v>
      </c>
      <c r="F444" s="89">
        <f>(1.27*3.05+1.91*1.07)*10.764</f>
        <v>63.692740799999989</v>
      </c>
      <c r="G444" s="90">
        <f>(1.27*3.05+1.91*1.07)*10.764</f>
        <v>63.692740799999989</v>
      </c>
      <c r="H444" s="21">
        <v>0</v>
      </c>
      <c r="I444" s="21">
        <f t="shared" si="250"/>
        <v>723.17611080000006</v>
      </c>
      <c r="J444" s="1"/>
      <c r="K444" s="1"/>
      <c r="L444" s="1"/>
      <c r="M444" s="1"/>
      <c r="N444" s="1"/>
      <c r="O444" s="1"/>
      <c r="P444" s="1"/>
      <c r="Q444" s="1"/>
      <c r="R444" s="1"/>
      <c r="S444" s="1"/>
      <c r="T444" s="1"/>
      <c r="U444" s="43" t="str">
        <f t="shared" ca="1" si="251"/>
        <v>507 &amp; 5007</v>
      </c>
      <c r="V444" s="43">
        <f t="shared" ref="V444:W444" ca="1" si="257">V443+1</f>
        <v>507</v>
      </c>
      <c r="W444" s="43">
        <f t="shared" ca="1" si="257"/>
        <v>5007</v>
      </c>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WZC444" s="1"/>
      <c r="WZD444" s="1"/>
      <c r="WZE444" s="1"/>
      <c r="WZF444" s="1"/>
      <c r="WZG444" s="1"/>
      <c r="WZH444" s="1"/>
      <c r="WZI444" s="1"/>
      <c r="WZJ444" s="1"/>
      <c r="WZK444" s="1"/>
      <c r="WZL444" s="1"/>
      <c r="WZM444" s="1"/>
      <c r="WZN444" s="1"/>
      <c r="WZO444" s="1"/>
      <c r="WZP444" s="1"/>
      <c r="WZQ444" s="1"/>
      <c r="WZR444" s="1"/>
      <c r="WZS444" s="1"/>
      <c r="WZT444" s="1"/>
      <c r="WZU444" s="1"/>
      <c r="WZV444" s="1"/>
      <c r="WZW444" s="1"/>
      <c r="WZX444" s="1"/>
      <c r="WZY444" s="1"/>
      <c r="WZZ444" s="1"/>
      <c r="XAA444" s="1"/>
      <c r="XAB444" s="1"/>
      <c r="XAC444" s="1"/>
      <c r="XAD444" s="1"/>
      <c r="XAE444" s="1"/>
      <c r="XAF444" s="1"/>
      <c r="XAG444" s="1"/>
      <c r="XAH444" s="1"/>
      <c r="XAI444" s="1"/>
      <c r="XAJ444" s="1"/>
      <c r="XAK444" s="1"/>
      <c r="XAL444" s="1"/>
      <c r="XAM444" s="1"/>
      <c r="XAN444" s="1"/>
      <c r="XAO444" s="1"/>
      <c r="XAP444" s="1"/>
      <c r="XAQ444" s="1"/>
      <c r="XAR444" s="1"/>
      <c r="XAS444" s="1"/>
      <c r="XAT444" s="1"/>
      <c r="XAU444" s="1"/>
      <c r="XAV444" s="1"/>
      <c r="XAW444" s="1"/>
      <c r="XAX444" s="1"/>
      <c r="XAY444" s="1"/>
      <c r="XAZ444" s="1"/>
      <c r="XBA444" s="1"/>
      <c r="XBB444" s="1"/>
      <c r="XBC444" s="1"/>
      <c r="XBD444" s="1"/>
      <c r="XBE444" s="1"/>
      <c r="XBF444" s="1"/>
      <c r="XBG444" s="1"/>
      <c r="XBH444" s="1"/>
      <c r="XBI444" s="1"/>
      <c r="XBJ444" s="1"/>
      <c r="XBK444" s="1"/>
      <c r="XBL444" s="1"/>
      <c r="XBM444" s="1"/>
      <c r="XBN444" s="1"/>
      <c r="XBO444" s="1"/>
      <c r="XBP444" s="1"/>
      <c r="XBQ444" s="1"/>
      <c r="XBR444" s="1"/>
      <c r="XBS444" s="1"/>
      <c r="XBT444" s="1"/>
      <c r="XBU444" s="1"/>
      <c r="XBV444" s="1"/>
      <c r="XBW444" s="1"/>
      <c r="XBX444" s="1"/>
      <c r="XBY444" s="1"/>
      <c r="XBZ444" s="1"/>
      <c r="XCA444" s="1"/>
      <c r="XCB444" s="1"/>
      <c r="XCC444" s="1"/>
      <c r="XCD444" s="1"/>
      <c r="XCE444" s="1"/>
      <c r="XCF444" s="1"/>
      <c r="XCG444" s="1"/>
      <c r="XCH444" s="1"/>
      <c r="XCI444" s="1"/>
      <c r="XCJ444" s="1"/>
      <c r="XCK444" s="1"/>
      <c r="XCL444" s="1"/>
      <c r="XCM444" s="1"/>
      <c r="XCN444" s="1"/>
      <c r="XCO444" s="1"/>
      <c r="XCP444" s="1"/>
      <c r="XCQ444" s="1"/>
      <c r="XCR444" s="1"/>
      <c r="XCS444" s="1"/>
      <c r="XCT444" s="1"/>
      <c r="XCU444" s="1"/>
      <c r="XCV444" s="1"/>
      <c r="XCW444" s="1"/>
      <c r="XCX444" s="1"/>
      <c r="XCY444" s="1"/>
      <c r="XCZ444" s="1"/>
      <c r="XDA444" s="1"/>
      <c r="XDB444" s="1"/>
      <c r="XDC444" s="1"/>
      <c r="XDD444" s="1"/>
      <c r="XDE444" s="1"/>
      <c r="XDF444" s="1"/>
      <c r="XDG444" s="1"/>
      <c r="XDH444" s="1"/>
      <c r="XDI444" s="1"/>
      <c r="XDJ444" s="1"/>
      <c r="XDK444" s="1"/>
      <c r="XDL444" s="1"/>
      <c r="XDM444" s="1"/>
      <c r="XDN444" s="1"/>
      <c r="XDO444" s="1"/>
      <c r="XDP444" s="1"/>
      <c r="XDQ444" s="1"/>
      <c r="XDR444" s="1"/>
      <c r="XDS444" s="1"/>
      <c r="XDT444" s="1"/>
      <c r="XDU444" s="1"/>
      <c r="XDV444" s="1"/>
      <c r="XDW444" s="1"/>
      <c r="XDX444" s="1"/>
      <c r="XDY444" s="1"/>
      <c r="XDZ444" s="1"/>
      <c r="XEA444" s="1"/>
      <c r="XEB444" s="1"/>
      <c r="XEC444" s="1"/>
      <c r="XED444" s="1"/>
      <c r="XEE444" s="1"/>
      <c r="XEF444" s="1"/>
      <c r="XEG444" s="1"/>
      <c r="XEH444" s="1"/>
      <c r="XEI444" s="1"/>
      <c r="XEJ444" s="1"/>
      <c r="XEK444" s="1"/>
      <c r="XEL444" s="1"/>
      <c r="XEM444" s="1"/>
      <c r="XEN444" s="1"/>
      <c r="XEO444" s="1"/>
      <c r="XEP444" s="1"/>
      <c r="XEQ444" s="1"/>
      <c r="XER444" s="1"/>
      <c r="XES444" s="1"/>
      <c r="XET444" s="1"/>
      <c r="XEU444" s="1"/>
      <c r="XEV444" s="1"/>
      <c r="XEW444" s="1"/>
      <c r="XEX444" s="1"/>
      <c r="XEY444" s="1"/>
      <c r="XEZ444" s="1"/>
      <c r="XFA444" s="1"/>
      <c r="XFB444" s="1"/>
      <c r="XFC444" s="1"/>
      <c r="XFD444" s="1"/>
    </row>
    <row r="445" spans="1:151 16227:16384" s="11" customFormat="1" ht="20.25" customHeight="1" x14ac:dyDescent="0.3">
      <c r="A445" s="88">
        <f t="shared" si="252"/>
        <v>8</v>
      </c>
      <c r="B445" s="88"/>
      <c r="C445" s="89" t="s">
        <v>240</v>
      </c>
      <c r="D445" s="90" t="s">
        <v>240</v>
      </c>
      <c r="E445" s="21">
        <f>(5.48*3.05+2.2*2.75+3.65*3.08+3.95*3.2+1.4*2.28+1.4*2.33+2.58*1.23+2.87*0.93+0.93*1.7+0.93*0.8)*10.764</f>
        <v>659.48337000000004</v>
      </c>
      <c r="F445" s="89">
        <f>(1.27*3.05+1.91*1.07)*10.764</f>
        <v>63.692740799999989</v>
      </c>
      <c r="G445" s="90">
        <f>(1.27*3.05+1.91*1.07)*10.764</f>
        <v>63.692740799999989</v>
      </c>
      <c r="H445" s="21">
        <v>0</v>
      </c>
      <c r="I445" s="21">
        <f t="shared" si="250"/>
        <v>723.17611080000006</v>
      </c>
      <c r="J445" s="1"/>
      <c r="K445" s="1"/>
      <c r="L445" s="1"/>
      <c r="M445" s="1"/>
      <c r="N445" s="1"/>
      <c r="O445" s="1"/>
      <c r="P445" s="1"/>
      <c r="Q445" s="1"/>
      <c r="R445" s="1"/>
      <c r="S445" s="1"/>
      <c r="T445" s="1"/>
      <c r="U445" s="43" t="str">
        <f t="shared" ca="1" si="251"/>
        <v>508 &amp; 5008</v>
      </c>
      <c r="V445" s="43">
        <f t="shared" ref="V445:W445" ca="1" si="258">V444+1</f>
        <v>508</v>
      </c>
      <c r="W445" s="43">
        <f t="shared" ca="1" si="258"/>
        <v>5008</v>
      </c>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WZC445" s="1"/>
      <c r="WZD445" s="1"/>
      <c r="WZE445" s="1"/>
      <c r="WZF445" s="1"/>
      <c r="WZG445" s="1"/>
      <c r="WZH445" s="1"/>
      <c r="WZI445" s="1"/>
      <c r="WZJ445" s="1"/>
      <c r="WZK445" s="1"/>
      <c r="WZL445" s="1"/>
      <c r="WZM445" s="1"/>
      <c r="WZN445" s="1"/>
      <c r="WZO445" s="1"/>
      <c r="WZP445" s="1"/>
      <c r="WZQ445" s="1"/>
      <c r="WZR445" s="1"/>
      <c r="WZS445" s="1"/>
      <c r="WZT445" s="1"/>
      <c r="WZU445" s="1"/>
      <c r="WZV445" s="1"/>
      <c r="WZW445" s="1"/>
      <c r="WZX445" s="1"/>
      <c r="WZY445" s="1"/>
      <c r="WZZ445" s="1"/>
      <c r="XAA445" s="1"/>
      <c r="XAB445" s="1"/>
      <c r="XAC445" s="1"/>
      <c r="XAD445" s="1"/>
      <c r="XAE445" s="1"/>
      <c r="XAF445" s="1"/>
      <c r="XAG445" s="1"/>
      <c r="XAH445" s="1"/>
      <c r="XAI445" s="1"/>
      <c r="XAJ445" s="1"/>
      <c r="XAK445" s="1"/>
      <c r="XAL445" s="1"/>
      <c r="XAM445" s="1"/>
      <c r="XAN445" s="1"/>
      <c r="XAO445" s="1"/>
      <c r="XAP445" s="1"/>
      <c r="XAQ445" s="1"/>
      <c r="XAR445" s="1"/>
      <c r="XAS445" s="1"/>
      <c r="XAT445" s="1"/>
      <c r="XAU445" s="1"/>
      <c r="XAV445" s="1"/>
      <c r="XAW445" s="1"/>
      <c r="XAX445" s="1"/>
      <c r="XAY445" s="1"/>
      <c r="XAZ445" s="1"/>
      <c r="XBA445" s="1"/>
      <c r="XBB445" s="1"/>
      <c r="XBC445" s="1"/>
      <c r="XBD445" s="1"/>
      <c r="XBE445" s="1"/>
      <c r="XBF445" s="1"/>
      <c r="XBG445" s="1"/>
      <c r="XBH445" s="1"/>
      <c r="XBI445" s="1"/>
      <c r="XBJ445" s="1"/>
      <c r="XBK445" s="1"/>
      <c r="XBL445" s="1"/>
      <c r="XBM445" s="1"/>
      <c r="XBN445" s="1"/>
      <c r="XBO445" s="1"/>
      <c r="XBP445" s="1"/>
      <c r="XBQ445" s="1"/>
      <c r="XBR445" s="1"/>
      <c r="XBS445" s="1"/>
      <c r="XBT445" s="1"/>
      <c r="XBU445" s="1"/>
      <c r="XBV445" s="1"/>
      <c r="XBW445" s="1"/>
      <c r="XBX445" s="1"/>
      <c r="XBY445" s="1"/>
      <c r="XBZ445" s="1"/>
      <c r="XCA445" s="1"/>
      <c r="XCB445" s="1"/>
      <c r="XCC445" s="1"/>
      <c r="XCD445" s="1"/>
      <c r="XCE445" s="1"/>
      <c r="XCF445" s="1"/>
      <c r="XCG445" s="1"/>
      <c r="XCH445" s="1"/>
      <c r="XCI445" s="1"/>
      <c r="XCJ445" s="1"/>
      <c r="XCK445" s="1"/>
      <c r="XCL445" s="1"/>
      <c r="XCM445" s="1"/>
      <c r="XCN445" s="1"/>
      <c r="XCO445" s="1"/>
      <c r="XCP445" s="1"/>
      <c r="XCQ445" s="1"/>
      <c r="XCR445" s="1"/>
      <c r="XCS445" s="1"/>
      <c r="XCT445" s="1"/>
      <c r="XCU445" s="1"/>
      <c r="XCV445" s="1"/>
      <c r="XCW445" s="1"/>
      <c r="XCX445" s="1"/>
      <c r="XCY445" s="1"/>
      <c r="XCZ445" s="1"/>
      <c r="XDA445" s="1"/>
      <c r="XDB445" s="1"/>
      <c r="XDC445" s="1"/>
      <c r="XDD445" s="1"/>
      <c r="XDE445" s="1"/>
      <c r="XDF445" s="1"/>
      <c r="XDG445" s="1"/>
      <c r="XDH445" s="1"/>
      <c r="XDI445" s="1"/>
      <c r="XDJ445" s="1"/>
      <c r="XDK445" s="1"/>
      <c r="XDL445" s="1"/>
      <c r="XDM445" s="1"/>
      <c r="XDN445" s="1"/>
      <c r="XDO445" s="1"/>
      <c r="XDP445" s="1"/>
      <c r="XDQ445" s="1"/>
      <c r="XDR445" s="1"/>
      <c r="XDS445" s="1"/>
      <c r="XDT445" s="1"/>
      <c r="XDU445" s="1"/>
      <c r="XDV445" s="1"/>
      <c r="XDW445" s="1"/>
      <c r="XDX445" s="1"/>
      <c r="XDY445" s="1"/>
      <c r="XDZ445" s="1"/>
      <c r="XEA445" s="1"/>
      <c r="XEB445" s="1"/>
      <c r="XEC445" s="1"/>
      <c r="XED445" s="1"/>
      <c r="XEE445" s="1"/>
      <c r="XEF445" s="1"/>
      <c r="XEG445" s="1"/>
      <c r="XEH445" s="1"/>
      <c r="XEI445" s="1"/>
      <c r="XEJ445" s="1"/>
      <c r="XEK445" s="1"/>
      <c r="XEL445" s="1"/>
      <c r="XEM445" s="1"/>
      <c r="XEN445" s="1"/>
      <c r="XEO445" s="1"/>
      <c r="XEP445" s="1"/>
      <c r="XEQ445" s="1"/>
      <c r="XER445" s="1"/>
      <c r="XES445" s="1"/>
      <c r="XET445" s="1"/>
      <c r="XEU445" s="1"/>
      <c r="XEV445" s="1"/>
      <c r="XEW445" s="1"/>
      <c r="XEX445" s="1"/>
      <c r="XEY445" s="1"/>
      <c r="XEZ445" s="1"/>
      <c r="XFA445" s="1"/>
      <c r="XFB445" s="1"/>
      <c r="XFC445" s="1"/>
      <c r="XFD445" s="1"/>
    </row>
    <row r="446" spans="1:151 16227:16384" s="11" customFormat="1" ht="21" x14ac:dyDescent="0.3">
      <c r="A446" s="124" t="s">
        <v>243</v>
      </c>
      <c r="B446" s="125"/>
      <c r="C446" s="125"/>
      <c r="D446" s="125"/>
      <c r="E446" s="125"/>
      <c r="F446" s="125"/>
      <c r="G446" s="125"/>
      <c r="H446" s="125"/>
      <c r="I446" s="126"/>
      <c r="J446" s="1">
        <v>3</v>
      </c>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WZC446" s="1"/>
      <c r="WZD446" s="1"/>
      <c r="WZE446" s="1"/>
      <c r="WZF446" s="1"/>
      <c r="WZG446" s="1"/>
      <c r="WZH446" s="1"/>
      <c r="WZI446" s="1"/>
      <c r="WZJ446" s="1"/>
      <c r="WZK446" s="1"/>
      <c r="WZL446" s="1"/>
      <c r="WZM446" s="1"/>
      <c r="WZN446" s="1"/>
      <c r="WZO446" s="1"/>
      <c r="WZP446" s="1"/>
      <c r="WZQ446" s="1"/>
      <c r="WZR446" s="1"/>
      <c r="WZS446" s="1"/>
      <c r="WZT446" s="1"/>
      <c r="WZU446" s="1"/>
      <c r="WZV446" s="1"/>
      <c r="WZW446" s="1"/>
      <c r="WZX446" s="1"/>
      <c r="WZY446" s="1"/>
      <c r="WZZ446" s="1"/>
      <c r="XAA446" s="1"/>
      <c r="XAB446" s="1"/>
      <c r="XAC446" s="1"/>
      <c r="XAD446" s="1"/>
      <c r="XAE446" s="1"/>
      <c r="XAF446" s="1"/>
      <c r="XAG446" s="1"/>
      <c r="XAH446" s="1"/>
      <c r="XAI446" s="1"/>
      <c r="XAJ446" s="1"/>
      <c r="XAK446" s="1"/>
      <c r="XAL446" s="1"/>
      <c r="XAM446" s="1"/>
      <c r="XAN446" s="1"/>
      <c r="XAO446" s="1"/>
      <c r="XAP446" s="1"/>
      <c r="XAQ446" s="1"/>
      <c r="XAR446" s="1"/>
      <c r="XAS446" s="1"/>
      <c r="XAT446" s="1"/>
      <c r="XAU446" s="1"/>
      <c r="XAV446" s="1"/>
      <c r="XAW446" s="1"/>
      <c r="XAX446" s="1"/>
      <c r="XAY446" s="1"/>
      <c r="XAZ446" s="1"/>
      <c r="XBA446" s="1"/>
      <c r="XBB446" s="1"/>
      <c r="XBC446" s="1"/>
      <c r="XBD446" s="1"/>
      <c r="XBE446" s="1"/>
      <c r="XBF446" s="1"/>
      <c r="XBG446" s="1"/>
      <c r="XBH446" s="1"/>
      <c r="XBI446" s="1"/>
      <c r="XBJ446" s="1"/>
      <c r="XBK446" s="1"/>
      <c r="XBL446" s="1"/>
      <c r="XBM446" s="1"/>
      <c r="XBN446" s="1"/>
      <c r="XBO446" s="1"/>
      <c r="XBP446" s="1"/>
      <c r="XBQ446" s="1"/>
      <c r="XBR446" s="1"/>
      <c r="XBS446" s="1"/>
      <c r="XBT446" s="1"/>
      <c r="XBU446" s="1"/>
      <c r="XBV446" s="1"/>
      <c r="XBW446" s="1"/>
      <c r="XBX446" s="1"/>
      <c r="XBY446" s="1"/>
      <c r="XBZ446" s="1"/>
      <c r="XCA446" s="1"/>
      <c r="XCB446" s="1"/>
      <c r="XCC446" s="1"/>
      <c r="XCD446" s="1"/>
      <c r="XCE446" s="1"/>
      <c r="XCF446" s="1"/>
      <c r="XCG446" s="1"/>
      <c r="XCH446" s="1"/>
      <c r="XCI446" s="1"/>
      <c r="XCJ446" s="1"/>
      <c r="XCK446" s="1"/>
      <c r="XCL446" s="1"/>
      <c r="XCM446" s="1"/>
      <c r="XCN446" s="1"/>
      <c r="XCO446" s="1"/>
      <c r="XCP446" s="1"/>
      <c r="XCQ446" s="1"/>
      <c r="XCR446" s="1"/>
      <c r="XCS446" s="1"/>
      <c r="XCT446" s="1"/>
      <c r="XCU446" s="1"/>
      <c r="XCV446" s="1"/>
      <c r="XCW446" s="1"/>
      <c r="XCX446" s="1"/>
      <c r="XCY446" s="1"/>
      <c r="XCZ446" s="1"/>
      <c r="XDA446" s="1"/>
      <c r="XDB446" s="1"/>
      <c r="XDC446" s="1"/>
      <c r="XDD446" s="1"/>
      <c r="XDE446" s="1"/>
      <c r="XDF446" s="1"/>
      <c r="XDG446" s="1"/>
      <c r="XDH446" s="1"/>
      <c r="XDI446" s="1"/>
      <c r="XDJ446" s="1"/>
      <c r="XDK446" s="1"/>
      <c r="XDL446" s="1"/>
      <c r="XDM446" s="1"/>
      <c r="XDN446" s="1"/>
      <c r="XDO446" s="1"/>
      <c r="XDP446" s="1"/>
      <c r="XDQ446" s="1"/>
      <c r="XDR446" s="1"/>
      <c r="XDS446" s="1"/>
      <c r="XDT446" s="1"/>
      <c r="XDU446" s="1"/>
      <c r="XDV446" s="1"/>
      <c r="XDW446" s="1"/>
      <c r="XDX446" s="1"/>
      <c r="XDY446" s="1"/>
      <c r="XDZ446" s="1"/>
      <c r="XEA446" s="1"/>
      <c r="XEB446" s="1"/>
      <c r="XEC446" s="1"/>
      <c r="XED446" s="1"/>
      <c r="XEE446" s="1"/>
      <c r="XEF446" s="1"/>
      <c r="XEG446" s="1"/>
      <c r="XEH446" s="1"/>
      <c r="XEI446" s="1"/>
      <c r="XEJ446" s="1"/>
      <c r="XEK446" s="1"/>
      <c r="XEL446" s="1"/>
      <c r="XEM446" s="1"/>
      <c r="XEN446" s="1"/>
      <c r="XEO446" s="1"/>
      <c r="XEP446" s="1"/>
      <c r="XEQ446" s="1"/>
      <c r="XER446" s="1"/>
      <c r="XES446" s="1"/>
      <c r="XET446" s="1"/>
      <c r="XEU446" s="1"/>
      <c r="XEV446" s="1"/>
      <c r="XEW446" s="1"/>
      <c r="XEX446" s="1"/>
      <c r="XEY446" s="1"/>
      <c r="XEZ446" s="1"/>
      <c r="XFA446" s="1"/>
      <c r="XFB446" s="1"/>
      <c r="XFC446" s="1"/>
      <c r="XFD446" s="1"/>
    </row>
    <row r="447" spans="1:151 16227:16384" s="11" customFormat="1" ht="20.25" customHeight="1" x14ac:dyDescent="0.3">
      <c r="A447" s="88">
        <v>1</v>
      </c>
      <c r="B447" s="88"/>
      <c r="C447" s="89" t="s">
        <v>229</v>
      </c>
      <c r="D447" s="90" t="s">
        <v>229</v>
      </c>
      <c r="E447" s="21">
        <f>(3.35*6.4+3.05*2.45+3.05*3.98+3.43*4.28+3.93*3.55+1.53*2.45+1.53*2.53+1.53*2.53+1.23*2.77+0.98*3.55+3.35*0.93+1.68*1.73+2.45*0.23)*10.764</f>
        <v>1018.7609328000003</v>
      </c>
      <c r="F447" s="89">
        <f>(3*1.3+1.08*1.85)*10.764</f>
        <v>63.486072</v>
      </c>
      <c r="G447" s="90">
        <f>(3*1.3+1.08*1.85)*10.764</f>
        <v>63.486072</v>
      </c>
      <c r="H447" s="21">
        <v>0</v>
      </c>
      <c r="I447" s="21">
        <f t="shared" ref="I447:I454" si="259">E447+F447+(IF(H447&lt;101,H447,IF(H447&lt;201,H447/2,IF(H447&lt;=301,H447/3,H447/4))))</f>
        <v>1082.2470048000002</v>
      </c>
      <c r="J447" s="1"/>
      <c r="K447" s="1"/>
      <c r="L447" s="1"/>
      <c r="M447" s="1"/>
      <c r="N447" s="1"/>
      <c r="O447" s="1"/>
      <c r="P447" s="1"/>
      <c r="Q447" s="1"/>
      <c r="R447" s="1"/>
      <c r="S447" s="1"/>
      <c r="T447" s="1"/>
      <c r="U447" s="43" t="str">
        <f ca="1">V447&amp;""&amp;" &amp; "&amp;""&amp;W447</f>
        <v>401 &amp; 5101</v>
      </c>
      <c r="V447" s="43">
        <f ca="1">(SUMPRODUCT(MID(0&amp;(LEFT(A446,SUM(LEN(A446)-LEN(SUBSTITUTE(A446,{"0","1","2","3"},""))))), LARGE(INDEX(ISNUMBER(--MID((LEFT(A446,SUM(LEN(A446)-LEN(SUBSTITUTE(A446,{"0","1","2","3"},""))))), ROW(INDIRECT("1:"&amp;LEN((LEFT(A446,SUM(LEN(A446)-LEN(SUBSTITUTE(A446,{"0","1","2","3"},"")))))))), 1)) * ROW(INDIRECT("1:"&amp;LEN((LEFT(A446,SUM(LEN(A446)-LEN(SUBSTITUTE(A446,{"0","1","2","3"},"")))))))), 0), ROW(INDIRECT("1:"&amp;LEN((LEFT(A446,SUM(LEN(A446)-LEN(SUBSTITUTE(A446,{"0","1","2","3"},"")))))))))+1, 1) * 10^ROW(INDIRECT("1:"&amp;LEN((LEFT(A446,SUM(LEN(A446)-LEN(SUBSTITUTE(A446,{"0","1","2","3"},""))))))))/10))*100+1</f>
        <v>401</v>
      </c>
      <c r="W447" s="43">
        <f ca="1">(SUMPRODUCT(MID(0&amp;(--TRIM(RIGHT(SUBSTITUTE(LEFT(A446,_xlfn.AGGREGATE(16,6,FIND({0,1,2,3,4,5,6,7,8,9},A446,ROW(INDIRECT("1:"&amp;LEN(A446)))),1))," ",REPT(" ",LEN(A446))),LEN(A446)))), LARGE(INDEX(ISNUMBER(--MID((--TRIM(RIGHT(SUBSTITUTE(LEFT(A446,_xlfn.AGGREGATE(16,6,FIND({0,1,2,3,4,5,6,7,8,9},A446,ROW(INDIRECT("1:"&amp;LEN(A446)))),1))," ",REPT(" ",LEN(A446))),LEN(A446)))), ROW(INDIRECT("1:"&amp;LEN((--TRIM(RIGHT(SUBSTITUTE(LEFT(A446,_xlfn.AGGREGATE(16,6,FIND({0,1,2,3,4,5,6,7,8,9},A446,ROW(INDIRECT("1:"&amp;LEN(A446)))),1))," ",REPT(" ",LEN(A446))),LEN(A446))))))), 1)) * ROW(INDIRECT("1:"&amp;LEN((--TRIM(RIGHT(SUBSTITUTE(LEFT(A446,_xlfn.AGGREGATE(16,6,FIND({0,1,2,3,4,5,6,7,8,9},A446,ROW(INDIRECT("1:"&amp;LEN(A446)))),1))," ",REPT(" ",LEN(A446))),LEN(A446))))))), 0), ROW(INDIRECT("1:"&amp;LEN((--TRIM(RIGHT(SUBSTITUTE(LEFT(A446,_xlfn.AGGREGATE(16,6,FIND({0,1,2,3,4,5,6,7,8,9},A446,ROW(INDIRECT("1:"&amp;LEN(A446)))),1))," ",REPT(" ",LEN(A446))),LEN(A446))))))))+1, 1) * 10^ROW(INDIRECT("1:"&amp;LEN((--TRIM(RIGHT(SUBSTITUTE(LEFT(A446,_xlfn.AGGREGATE(16,6,FIND({0,1,2,3,4,5,6,7,8,9},A446,ROW(INDIRECT("1:"&amp;LEN(A446)))),1))," ",REPT(" ",LEN(A446))),LEN(A446)))))))/10))*100+1</f>
        <v>5101</v>
      </c>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WZC447" s="1"/>
      <c r="WZD447" s="1"/>
      <c r="WZE447" s="1"/>
      <c r="WZF447" s="1"/>
      <c r="WZG447" s="1"/>
      <c r="WZH447" s="1"/>
      <c r="WZI447" s="1"/>
      <c r="WZJ447" s="1"/>
      <c r="WZK447" s="1"/>
      <c r="WZL447" s="1"/>
      <c r="WZM447" s="1"/>
      <c r="WZN447" s="1"/>
      <c r="WZO447" s="1"/>
      <c r="WZP447" s="1"/>
      <c r="WZQ447" s="1"/>
      <c r="WZR447" s="1"/>
      <c r="WZS447" s="1"/>
      <c r="WZT447" s="1"/>
      <c r="WZU447" s="1"/>
      <c r="WZV447" s="1"/>
      <c r="WZW447" s="1"/>
      <c r="WZX447" s="1"/>
      <c r="WZY447" s="1"/>
      <c r="WZZ447" s="1"/>
      <c r="XAA447" s="1"/>
      <c r="XAB447" s="1"/>
      <c r="XAC447" s="1"/>
      <c r="XAD447" s="1"/>
      <c r="XAE447" s="1"/>
      <c r="XAF447" s="1"/>
      <c r="XAG447" s="1"/>
      <c r="XAH447" s="1"/>
      <c r="XAI447" s="1"/>
      <c r="XAJ447" s="1"/>
      <c r="XAK447" s="1"/>
      <c r="XAL447" s="1"/>
      <c r="XAM447" s="1"/>
      <c r="XAN447" s="1"/>
      <c r="XAO447" s="1"/>
      <c r="XAP447" s="1"/>
      <c r="XAQ447" s="1"/>
      <c r="XAR447" s="1"/>
      <c r="XAS447" s="1"/>
      <c r="XAT447" s="1"/>
      <c r="XAU447" s="1"/>
      <c r="XAV447" s="1"/>
      <c r="XAW447" s="1"/>
      <c r="XAX447" s="1"/>
      <c r="XAY447" s="1"/>
      <c r="XAZ447" s="1"/>
      <c r="XBA447" s="1"/>
      <c r="XBB447" s="1"/>
      <c r="XBC447" s="1"/>
      <c r="XBD447" s="1"/>
      <c r="XBE447" s="1"/>
      <c r="XBF447" s="1"/>
      <c r="XBG447" s="1"/>
      <c r="XBH447" s="1"/>
      <c r="XBI447" s="1"/>
      <c r="XBJ447" s="1"/>
      <c r="XBK447" s="1"/>
      <c r="XBL447" s="1"/>
      <c r="XBM447" s="1"/>
      <c r="XBN447" s="1"/>
      <c r="XBO447" s="1"/>
      <c r="XBP447" s="1"/>
      <c r="XBQ447" s="1"/>
      <c r="XBR447" s="1"/>
      <c r="XBS447" s="1"/>
      <c r="XBT447" s="1"/>
      <c r="XBU447" s="1"/>
      <c r="XBV447" s="1"/>
      <c r="XBW447" s="1"/>
      <c r="XBX447" s="1"/>
      <c r="XBY447" s="1"/>
      <c r="XBZ447" s="1"/>
      <c r="XCA447" s="1"/>
      <c r="XCB447" s="1"/>
      <c r="XCC447" s="1"/>
      <c r="XCD447" s="1"/>
      <c r="XCE447" s="1"/>
      <c r="XCF447" s="1"/>
      <c r="XCG447" s="1"/>
      <c r="XCH447" s="1"/>
      <c r="XCI447" s="1"/>
      <c r="XCJ447" s="1"/>
      <c r="XCK447" s="1"/>
      <c r="XCL447" s="1"/>
      <c r="XCM447" s="1"/>
      <c r="XCN447" s="1"/>
      <c r="XCO447" s="1"/>
      <c r="XCP447" s="1"/>
      <c r="XCQ447" s="1"/>
      <c r="XCR447" s="1"/>
      <c r="XCS447" s="1"/>
      <c r="XCT447" s="1"/>
      <c r="XCU447" s="1"/>
      <c r="XCV447" s="1"/>
      <c r="XCW447" s="1"/>
      <c r="XCX447" s="1"/>
      <c r="XCY447" s="1"/>
      <c r="XCZ447" s="1"/>
      <c r="XDA447" s="1"/>
      <c r="XDB447" s="1"/>
      <c r="XDC447" s="1"/>
      <c r="XDD447" s="1"/>
      <c r="XDE447" s="1"/>
      <c r="XDF447" s="1"/>
      <c r="XDG447" s="1"/>
      <c r="XDH447" s="1"/>
      <c r="XDI447" s="1"/>
      <c r="XDJ447" s="1"/>
      <c r="XDK447" s="1"/>
      <c r="XDL447" s="1"/>
      <c r="XDM447" s="1"/>
      <c r="XDN447" s="1"/>
      <c r="XDO447" s="1"/>
      <c r="XDP447" s="1"/>
      <c r="XDQ447" s="1"/>
      <c r="XDR447" s="1"/>
      <c r="XDS447" s="1"/>
      <c r="XDT447" s="1"/>
      <c r="XDU447" s="1"/>
      <c r="XDV447" s="1"/>
      <c r="XDW447" s="1"/>
      <c r="XDX447" s="1"/>
      <c r="XDY447" s="1"/>
      <c r="XDZ447" s="1"/>
      <c r="XEA447" s="1"/>
      <c r="XEB447" s="1"/>
      <c r="XEC447" s="1"/>
      <c r="XED447" s="1"/>
      <c r="XEE447" s="1"/>
      <c r="XEF447" s="1"/>
      <c r="XEG447" s="1"/>
      <c r="XEH447" s="1"/>
      <c r="XEI447" s="1"/>
      <c r="XEJ447" s="1"/>
      <c r="XEK447" s="1"/>
      <c r="XEL447" s="1"/>
      <c r="XEM447" s="1"/>
      <c r="XEN447" s="1"/>
      <c r="XEO447" s="1"/>
      <c r="XEP447" s="1"/>
      <c r="XEQ447" s="1"/>
      <c r="XER447" s="1"/>
      <c r="XES447" s="1"/>
      <c r="XET447" s="1"/>
      <c r="XEU447" s="1"/>
      <c r="XEV447" s="1"/>
      <c r="XEW447" s="1"/>
      <c r="XEX447" s="1"/>
      <c r="XEY447" s="1"/>
      <c r="XEZ447" s="1"/>
      <c r="XFA447" s="1"/>
      <c r="XFB447" s="1"/>
      <c r="XFC447" s="1"/>
      <c r="XFD447" s="1"/>
    </row>
    <row r="448" spans="1:151 16227:16384" s="11" customFormat="1" ht="20.25" customHeight="1" x14ac:dyDescent="0.3">
      <c r="A448" s="88">
        <f>A447+1</f>
        <v>2</v>
      </c>
      <c r="B448" s="88"/>
      <c r="C448" s="89" t="s">
        <v>229</v>
      </c>
      <c r="D448" s="90" t="s">
        <v>229</v>
      </c>
      <c r="E448" s="21">
        <f>(3.35*6.4+3.05*2.45+3.05*3.98+3.43*4.28+3.93*3.55+1.53*2.45+1.53*2.53+1.53*2.53+1.23*2.77+0.98*3.55+3.35*0.93+1.68*1.73+2.45*0.23)*10.764</f>
        <v>1018.7609328000003</v>
      </c>
      <c r="F448" s="89">
        <f>(3*1.3+1.08*1.85)*10.764</f>
        <v>63.486072</v>
      </c>
      <c r="G448" s="90">
        <f>(3*1.3+1.08*1.85)*10.764</f>
        <v>63.486072</v>
      </c>
      <c r="H448" s="21">
        <v>0</v>
      </c>
      <c r="I448" s="21">
        <f t="shared" si="259"/>
        <v>1082.2470048000002</v>
      </c>
      <c r="J448" s="1"/>
      <c r="K448" s="1"/>
      <c r="L448" s="1"/>
      <c r="M448" s="1"/>
      <c r="N448" s="1"/>
      <c r="O448" s="1"/>
      <c r="P448" s="1"/>
      <c r="Q448" s="1"/>
      <c r="R448" s="1"/>
      <c r="S448" s="1"/>
      <c r="T448" s="1"/>
      <c r="U448" s="43" t="str">
        <f t="shared" ref="U448:U454" ca="1" si="260">V448&amp;""&amp;" &amp; "&amp;""&amp;W448</f>
        <v>402 &amp; 5102</v>
      </c>
      <c r="V448" s="43">
        <f ca="1">V447+1</f>
        <v>402</v>
      </c>
      <c r="W448" s="43">
        <f ca="1">W447+1</f>
        <v>5102</v>
      </c>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WZC448" s="1"/>
      <c r="WZD448" s="1"/>
      <c r="WZE448" s="1"/>
      <c r="WZF448" s="1"/>
      <c r="WZG448" s="1"/>
      <c r="WZH448" s="1"/>
      <c r="WZI448" s="1"/>
      <c r="WZJ448" s="1"/>
      <c r="WZK448" s="1"/>
      <c r="WZL448" s="1"/>
      <c r="WZM448" s="1"/>
      <c r="WZN448" s="1"/>
      <c r="WZO448" s="1"/>
      <c r="WZP448" s="1"/>
      <c r="WZQ448" s="1"/>
      <c r="WZR448" s="1"/>
      <c r="WZS448" s="1"/>
      <c r="WZT448" s="1"/>
      <c r="WZU448" s="1"/>
      <c r="WZV448" s="1"/>
      <c r="WZW448" s="1"/>
      <c r="WZX448" s="1"/>
      <c r="WZY448" s="1"/>
      <c r="WZZ448" s="1"/>
      <c r="XAA448" s="1"/>
      <c r="XAB448" s="1"/>
      <c r="XAC448" s="1"/>
      <c r="XAD448" s="1"/>
      <c r="XAE448" s="1"/>
      <c r="XAF448" s="1"/>
      <c r="XAG448" s="1"/>
      <c r="XAH448" s="1"/>
      <c r="XAI448" s="1"/>
      <c r="XAJ448" s="1"/>
      <c r="XAK448" s="1"/>
      <c r="XAL448" s="1"/>
      <c r="XAM448" s="1"/>
      <c r="XAN448" s="1"/>
      <c r="XAO448" s="1"/>
      <c r="XAP448" s="1"/>
      <c r="XAQ448" s="1"/>
      <c r="XAR448" s="1"/>
      <c r="XAS448" s="1"/>
      <c r="XAT448" s="1"/>
      <c r="XAU448" s="1"/>
      <c r="XAV448" s="1"/>
      <c r="XAW448" s="1"/>
      <c r="XAX448" s="1"/>
      <c r="XAY448" s="1"/>
      <c r="XAZ448" s="1"/>
      <c r="XBA448" s="1"/>
      <c r="XBB448" s="1"/>
      <c r="XBC448" s="1"/>
      <c r="XBD448" s="1"/>
      <c r="XBE448" s="1"/>
      <c r="XBF448" s="1"/>
      <c r="XBG448" s="1"/>
      <c r="XBH448" s="1"/>
      <c r="XBI448" s="1"/>
      <c r="XBJ448" s="1"/>
      <c r="XBK448" s="1"/>
      <c r="XBL448" s="1"/>
      <c r="XBM448" s="1"/>
      <c r="XBN448" s="1"/>
      <c r="XBO448" s="1"/>
      <c r="XBP448" s="1"/>
      <c r="XBQ448" s="1"/>
      <c r="XBR448" s="1"/>
      <c r="XBS448" s="1"/>
      <c r="XBT448" s="1"/>
      <c r="XBU448" s="1"/>
      <c r="XBV448" s="1"/>
      <c r="XBW448" s="1"/>
      <c r="XBX448" s="1"/>
      <c r="XBY448" s="1"/>
      <c r="XBZ448" s="1"/>
      <c r="XCA448" s="1"/>
      <c r="XCB448" s="1"/>
      <c r="XCC448" s="1"/>
      <c r="XCD448" s="1"/>
      <c r="XCE448" s="1"/>
      <c r="XCF448" s="1"/>
      <c r="XCG448" s="1"/>
      <c r="XCH448" s="1"/>
      <c r="XCI448" s="1"/>
      <c r="XCJ448" s="1"/>
      <c r="XCK448" s="1"/>
      <c r="XCL448" s="1"/>
      <c r="XCM448" s="1"/>
      <c r="XCN448" s="1"/>
      <c r="XCO448" s="1"/>
      <c r="XCP448" s="1"/>
      <c r="XCQ448" s="1"/>
      <c r="XCR448" s="1"/>
      <c r="XCS448" s="1"/>
      <c r="XCT448" s="1"/>
      <c r="XCU448" s="1"/>
      <c r="XCV448" s="1"/>
      <c r="XCW448" s="1"/>
      <c r="XCX448" s="1"/>
      <c r="XCY448" s="1"/>
      <c r="XCZ448" s="1"/>
      <c r="XDA448" s="1"/>
      <c r="XDB448" s="1"/>
      <c r="XDC448" s="1"/>
      <c r="XDD448" s="1"/>
      <c r="XDE448" s="1"/>
      <c r="XDF448" s="1"/>
      <c r="XDG448" s="1"/>
      <c r="XDH448" s="1"/>
      <c r="XDI448" s="1"/>
      <c r="XDJ448" s="1"/>
      <c r="XDK448" s="1"/>
      <c r="XDL448" s="1"/>
      <c r="XDM448" s="1"/>
      <c r="XDN448" s="1"/>
      <c r="XDO448" s="1"/>
      <c r="XDP448" s="1"/>
      <c r="XDQ448" s="1"/>
      <c r="XDR448" s="1"/>
      <c r="XDS448" s="1"/>
      <c r="XDT448" s="1"/>
      <c r="XDU448" s="1"/>
      <c r="XDV448" s="1"/>
      <c r="XDW448" s="1"/>
      <c r="XDX448" s="1"/>
      <c r="XDY448" s="1"/>
      <c r="XDZ448" s="1"/>
      <c r="XEA448" s="1"/>
      <c r="XEB448" s="1"/>
      <c r="XEC448" s="1"/>
      <c r="XED448" s="1"/>
      <c r="XEE448" s="1"/>
      <c r="XEF448" s="1"/>
      <c r="XEG448" s="1"/>
      <c r="XEH448" s="1"/>
      <c r="XEI448" s="1"/>
      <c r="XEJ448" s="1"/>
      <c r="XEK448" s="1"/>
      <c r="XEL448" s="1"/>
      <c r="XEM448" s="1"/>
      <c r="XEN448" s="1"/>
      <c r="XEO448" s="1"/>
      <c r="XEP448" s="1"/>
      <c r="XEQ448" s="1"/>
      <c r="XER448" s="1"/>
      <c r="XES448" s="1"/>
      <c r="XET448" s="1"/>
      <c r="XEU448" s="1"/>
      <c r="XEV448" s="1"/>
      <c r="XEW448" s="1"/>
      <c r="XEX448" s="1"/>
      <c r="XEY448" s="1"/>
      <c r="XEZ448" s="1"/>
      <c r="XFA448" s="1"/>
      <c r="XFB448" s="1"/>
      <c r="XFC448" s="1"/>
      <c r="XFD448" s="1"/>
    </row>
    <row r="449" spans="1:151 16227:16384" s="11" customFormat="1" ht="20.25" customHeight="1" x14ac:dyDescent="0.3">
      <c r="A449" s="88">
        <f t="shared" ref="A449:A454" si="261">A448+1</f>
        <v>3</v>
      </c>
      <c r="B449" s="88"/>
      <c r="C449" s="89" t="s">
        <v>240</v>
      </c>
      <c r="D449" s="90"/>
      <c r="E449" s="21">
        <f>(3.25*5.48+2.2*2.75+3.05*3.65+3*0.48+3.2*3.48+2.28*1.38+2.28*1.38+2.58*1.23+0.78*3.23+1.48*0.93+1*0.93)*10.764</f>
        <v>665.86642199999994</v>
      </c>
      <c r="F449" s="89">
        <f>(3.05*1.28+1.8*1.05)*10.764</f>
        <v>62.366616</v>
      </c>
      <c r="G449" s="90">
        <f>(3.05*1.28+1.8*1.05)*10.764</f>
        <v>62.366616</v>
      </c>
      <c r="H449" s="21">
        <v>0</v>
      </c>
      <c r="I449" s="21">
        <f t="shared" si="259"/>
        <v>728.23303799999996</v>
      </c>
      <c r="J449" s="1"/>
      <c r="K449" s="1"/>
      <c r="L449" s="1"/>
      <c r="M449" s="1"/>
      <c r="N449" s="1"/>
      <c r="O449" s="1"/>
      <c r="P449" s="1"/>
      <c r="Q449" s="1"/>
      <c r="R449" s="1"/>
      <c r="S449" s="1"/>
      <c r="T449" s="1"/>
      <c r="U449" s="43" t="str">
        <f t="shared" ca="1" si="260"/>
        <v>403 &amp; 5103</v>
      </c>
      <c r="V449" s="43">
        <f t="shared" ref="V449:W449" ca="1" si="262">V448+1</f>
        <v>403</v>
      </c>
      <c r="W449" s="43">
        <f t="shared" ca="1" si="262"/>
        <v>5103</v>
      </c>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WZC449" s="1"/>
      <c r="WZD449" s="1"/>
      <c r="WZE449" s="1"/>
      <c r="WZF449" s="1"/>
      <c r="WZG449" s="1"/>
      <c r="WZH449" s="1"/>
      <c r="WZI449" s="1"/>
      <c r="WZJ449" s="1"/>
      <c r="WZK449" s="1"/>
      <c r="WZL449" s="1"/>
      <c r="WZM449" s="1"/>
      <c r="WZN449" s="1"/>
      <c r="WZO449" s="1"/>
      <c r="WZP449" s="1"/>
      <c r="WZQ449" s="1"/>
      <c r="WZR449" s="1"/>
      <c r="WZS449" s="1"/>
      <c r="WZT449" s="1"/>
      <c r="WZU449" s="1"/>
      <c r="WZV449" s="1"/>
      <c r="WZW449" s="1"/>
      <c r="WZX449" s="1"/>
      <c r="WZY449" s="1"/>
      <c r="WZZ449" s="1"/>
      <c r="XAA449" s="1"/>
      <c r="XAB449" s="1"/>
      <c r="XAC449" s="1"/>
      <c r="XAD449" s="1"/>
      <c r="XAE449" s="1"/>
      <c r="XAF449" s="1"/>
      <c r="XAG449" s="1"/>
      <c r="XAH449" s="1"/>
      <c r="XAI449" s="1"/>
      <c r="XAJ449" s="1"/>
      <c r="XAK449" s="1"/>
      <c r="XAL449" s="1"/>
      <c r="XAM449" s="1"/>
      <c r="XAN449" s="1"/>
      <c r="XAO449" s="1"/>
      <c r="XAP449" s="1"/>
      <c r="XAQ449" s="1"/>
      <c r="XAR449" s="1"/>
      <c r="XAS449" s="1"/>
      <c r="XAT449" s="1"/>
      <c r="XAU449" s="1"/>
      <c r="XAV449" s="1"/>
      <c r="XAW449" s="1"/>
      <c r="XAX449" s="1"/>
      <c r="XAY449" s="1"/>
      <c r="XAZ449" s="1"/>
      <c r="XBA449" s="1"/>
      <c r="XBB449" s="1"/>
      <c r="XBC449" s="1"/>
      <c r="XBD449" s="1"/>
      <c r="XBE449" s="1"/>
      <c r="XBF449" s="1"/>
      <c r="XBG449" s="1"/>
      <c r="XBH449" s="1"/>
      <c r="XBI449" s="1"/>
      <c r="XBJ449" s="1"/>
      <c r="XBK449" s="1"/>
      <c r="XBL449" s="1"/>
      <c r="XBM449" s="1"/>
      <c r="XBN449" s="1"/>
      <c r="XBO449" s="1"/>
      <c r="XBP449" s="1"/>
      <c r="XBQ449" s="1"/>
      <c r="XBR449" s="1"/>
      <c r="XBS449" s="1"/>
      <c r="XBT449" s="1"/>
      <c r="XBU449" s="1"/>
      <c r="XBV449" s="1"/>
      <c r="XBW449" s="1"/>
      <c r="XBX449" s="1"/>
      <c r="XBY449" s="1"/>
      <c r="XBZ449" s="1"/>
      <c r="XCA449" s="1"/>
      <c r="XCB449" s="1"/>
      <c r="XCC449" s="1"/>
      <c r="XCD449" s="1"/>
      <c r="XCE449" s="1"/>
      <c r="XCF449" s="1"/>
      <c r="XCG449" s="1"/>
      <c r="XCH449" s="1"/>
      <c r="XCI449" s="1"/>
      <c r="XCJ449" s="1"/>
      <c r="XCK449" s="1"/>
      <c r="XCL449" s="1"/>
      <c r="XCM449" s="1"/>
      <c r="XCN449" s="1"/>
      <c r="XCO449" s="1"/>
      <c r="XCP449" s="1"/>
      <c r="XCQ449" s="1"/>
      <c r="XCR449" s="1"/>
      <c r="XCS449" s="1"/>
      <c r="XCT449" s="1"/>
      <c r="XCU449" s="1"/>
      <c r="XCV449" s="1"/>
      <c r="XCW449" s="1"/>
      <c r="XCX449" s="1"/>
      <c r="XCY449" s="1"/>
      <c r="XCZ449" s="1"/>
      <c r="XDA449" s="1"/>
      <c r="XDB449" s="1"/>
      <c r="XDC449" s="1"/>
      <c r="XDD449" s="1"/>
      <c r="XDE449" s="1"/>
      <c r="XDF449" s="1"/>
      <c r="XDG449" s="1"/>
      <c r="XDH449" s="1"/>
      <c r="XDI449" s="1"/>
      <c r="XDJ449" s="1"/>
      <c r="XDK449" s="1"/>
      <c r="XDL449" s="1"/>
      <c r="XDM449" s="1"/>
      <c r="XDN449" s="1"/>
      <c r="XDO449" s="1"/>
      <c r="XDP449" s="1"/>
      <c r="XDQ449" s="1"/>
      <c r="XDR449" s="1"/>
      <c r="XDS449" s="1"/>
      <c r="XDT449" s="1"/>
      <c r="XDU449" s="1"/>
      <c r="XDV449" s="1"/>
      <c r="XDW449" s="1"/>
      <c r="XDX449" s="1"/>
      <c r="XDY449" s="1"/>
      <c r="XDZ449" s="1"/>
      <c r="XEA449" s="1"/>
      <c r="XEB449" s="1"/>
      <c r="XEC449" s="1"/>
      <c r="XED449" s="1"/>
      <c r="XEE449" s="1"/>
      <c r="XEF449" s="1"/>
      <c r="XEG449" s="1"/>
      <c r="XEH449" s="1"/>
      <c r="XEI449" s="1"/>
      <c r="XEJ449" s="1"/>
      <c r="XEK449" s="1"/>
      <c r="XEL449" s="1"/>
      <c r="XEM449" s="1"/>
      <c r="XEN449" s="1"/>
      <c r="XEO449" s="1"/>
      <c r="XEP449" s="1"/>
      <c r="XEQ449" s="1"/>
      <c r="XER449" s="1"/>
      <c r="XES449" s="1"/>
      <c r="XET449" s="1"/>
      <c r="XEU449" s="1"/>
      <c r="XEV449" s="1"/>
      <c r="XEW449" s="1"/>
      <c r="XEX449" s="1"/>
      <c r="XEY449" s="1"/>
      <c r="XEZ449" s="1"/>
      <c r="XFA449" s="1"/>
      <c r="XFB449" s="1"/>
      <c r="XFC449" s="1"/>
      <c r="XFD449" s="1"/>
    </row>
    <row r="450" spans="1:151 16227:16384" s="11" customFormat="1" ht="20.25" customHeight="1" x14ac:dyDescent="0.3">
      <c r="A450" s="88">
        <f t="shared" si="261"/>
        <v>4</v>
      </c>
      <c r="B450" s="88"/>
      <c r="C450" s="89" t="s">
        <v>240</v>
      </c>
      <c r="D450" s="90" t="s">
        <v>240</v>
      </c>
      <c r="E450" s="21">
        <f>(3.25*5.48+2.2*2.75+3.05*3.65+3*0.48+3.2*3.48+2.28*1.38+2.28*1.38+2.58*1.23+0.78*3.23+1.48*0.93+1*0.93)*10.764</f>
        <v>665.86642199999994</v>
      </c>
      <c r="F450" s="89">
        <f>(3.05*1.28+1.8*1.05)*10.764</f>
        <v>62.366616</v>
      </c>
      <c r="G450" s="90">
        <f>(3.05*1.28+1.8*1.05)*10.764</f>
        <v>62.366616</v>
      </c>
      <c r="H450" s="21">
        <v>0</v>
      </c>
      <c r="I450" s="21">
        <f t="shared" si="259"/>
        <v>728.23303799999996</v>
      </c>
      <c r="J450" s="1"/>
      <c r="K450" s="1"/>
      <c r="L450" s="1"/>
      <c r="M450" s="1"/>
      <c r="N450" s="1"/>
      <c r="O450" s="1"/>
      <c r="P450" s="1"/>
      <c r="Q450" s="1"/>
      <c r="R450" s="1"/>
      <c r="S450" s="1"/>
      <c r="T450" s="1"/>
      <c r="U450" s="43" t="str">
        <f t="shared" ca="1" si="260"/>
        <v>404 &amp; 5104</v>
      </c>
      <c r="V450" s="43">
        <f t="shared" ref="V450:W450" ca="1" si="263">V449+1</f>
        <v>404</v>
      </c>
      <c r="W450" s="43">
        <f t="shared" ca="1" si="263"/>
        <v>5104</v>
      </c>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WZC450" s="1"/>
      <c r="WZD450" s="1"/>
      <c r="WZE450" s="1"/>
      <c r="WZF450" s="1"/>
      <c r="WZG450" s="1"/>
      <c r="WZH450" s="1"/>
      <c r="WZI450" s="1"/>
      <c r="WZJ450" s="1"/>
      <c r="WZK450" s="1"/>
      <c r="WZL450" s="1"/>
      <c r="WZM450" s="1"/>
      <c r="WZN450" s="1"/>
      <c r="WZO450" s="1"/>
      <c r="WZP450" s="1"/>
      <c r="WZQ450" s="1"/>
      <c r="WZR450" s="1"/>
      <c r="WZS450" s="1"/>
      <c r="WZT450" s="1"/>
      <c r="WZU450" s="1"/>
      <c r="WZV450" s="1"/>
      <c r="WZW450" s="1"/>
      <c r="WZX450" s="1"/>
      <c r="WZY450" s="1"/>
      <c r="WZZ450" s="1"/>
      <c r="XAA450" s="1"/>
      <c r="XAB450" s="1"/>
      <c r="XAC450" s="1"/>
      <c r="XAD450" s="1"/>
      <c r="XAE450" s="1"/>
      <c r="XAF450" s="1"/>
      <c r="XAG450" s="1"/>
      <c r="XAH450" s="1"/>
      <c r="XAI450" s="1"/>
      <c r="XAJ450" s="1"/>
      <c r="XAK450" s="1"/>
      <c r="XAL450" s="1"/>
      <c r="XAM450" s="1"/>
      <c r="XAN450" s="1"/>
      <c r="XAO450" s="1"/>
      <c r="XAP450" s="1"/>
      <c r="XAQ450" s="1"/>
      <c r="XAR450" s="1"/>
      <c r="XAS450" s="1"/>
      <c r="XAT450" s="1"/>
      <c r="XAU450" s="1"/>
      <c r="XAV450" s="1"/>
      <c r="XAW450" s="1"/>
      <c r="XAX450" s="1"/>
      <c r="XAY450" s="1"/>
      <c r="XAZ450" s="1"/>
      <c r="XBA450" s="1"/>
      <c r="XBB450" s="1"/>
      <c r="XBC450" s="1"/>
      <c r="XBD450" s="1"/>
      <c r="XBE450" s="1"/>
      <c r="XBF450" s="1"/>
      <c r="XBG450" s="1"/>
      <c r="XBH450" s="1"/>
      <c r="XBI450" s="1"/>
      <c r="XBJ450" s="1"/>
      <c r="XBK450" s="1"/>
      <c r="XBL450" s="1"/>
      <c r="XBM450" s="1"/>
      <c r="XBN450" s="1"/>
      <c r="XBO450" s="1"/>
      <c r="XBP450" s="1"/>
      <c r="XBQ450" s="1"/>
      <c r="XBR450" s="1"/>
      <c r="XBS450" s="1"/>
      <c r="XBT450" s="1"/>
      <c r="XBU450" s="1"/>
      <c r="XBV450" s="1"/>
      <c r="XBW450" s="1"/>
      <c r="XBX450" s="1"/>
      <c r="XBY450" s="1"/>
      <c r="XBZ450" s="1"/>
      <c r="XCA450" s="1"/>
      <c r="XCB450" s="1"/>
      <c r="XCC450" s="1"/>
      <c r="XCD450" s="1"/>
      <c r="XCE450" s="1"/>
      <c r="XCF450" s="1"/>
      <c r="XCG450" s="1"/>
      <c r="XCH450" s="1"/>
      <c r="XCI450" s="1"/>
      <c r="XCJ450" s="1"/>
      <c r="XCK450" s="1"/>
      <c r="XCL450" s="1"/>
      <c r="XCM450" s="1"/>
      <c r="XCN450" s="1"/>
      <c r="XCO450" s="1"/>
      <c r="XCP450" s="1"/>
      <c r="XCQ450" s="1"/>
      <c r="XCR450" s="1"/>
      <c r="XCS450" s="1"/>
      <c r="XCT450" s="1"/>
      <c r="XCU450" s="1"/>
      <c r="XCV450" s="1"/>
      <c r="XCW450" s="1"/>
      <c r="XCX450" s="1"/>
      <c r="XCY450" s="1"/>
      <c r="XCZ450" s="1"/>
      <c r="XDA450" s="1"/>
      <c r="XDB450" s="1"/>
      <c r="XDC450" s="1"/>
      <c r="XDD450" s="1"/>
      <c r="XDE450" s="1"/>
      <c r="XDF450" s="1"/>
      <c r="XDG450" s="1"/>
      <c r="XDH450" s="1"/>
      <c r="XDI450" s="1"/>
      <c r="XDJ450" s="1"/>
      <c r="XDK450" s="1"/>
      <c r="XDL450" s="1"/>
      <c r="XDM450" s="1"/>
      <c r="XDN450" s="1"/>
      <c r="XDO450" s="1"/>
      <c r="XDP450" s="1"/>
      <c r="XDQ450" s="1"/>
      <c r="XDR450" s="1"/>
      <c r="XDS450" s="1"/>
      <c r="XDT450" s="1"/>
      <c r="XDU450" s="1"/>
      <c r="XDV450" s="1"/>
      <c r="XDW450" s="1"/>
      <c r="XDX450" s="1"/>
      <c r="XDY450" s="1"/>
      <c r="XDZ450" s="1"/>
      <c r="XEA450" s="1"/>
      <c r="XEB450" s="1"/>
      <c r="XEC450" s="1"/>
      <c r="XED450" s="1"/>
      <c r="XEE450" s="1"/>
      <c r="XEF450" s="1"/>
      <c r="XEG450" s="1"/>
      <c r="XEH450" s="1"/>
      <c r="XEI450" s="1"/>
      <c r="XEJ450" s="1"/>
      <c r="XEK450" s="1"/>
      <c r="XEL450" s="1"/>
      <c r="XEM450" s="1"/>
      <c r="XEN450" s="1"/>
      <c r="XEO450" s="1"/>
      <c r="XEP450" s="1"/>
      <c r="XEQ450" s="1"/>
      <c r="XER450" s="1"/>
      <c r="XES450" s="1"/>
      <c r="XET450" s="1"/>
      <c r="XEU450" s="1"/>
      <c r="XEV450" s="1"/>
      <c r="XEW450" s="1"/>
      <c r="XEX450" s="1"/>
      <c r="XEY450" s="1"/>
      <c r="XEZ450" s="1"/>
      <c r="XFA450" s="1"/>
      <c r="XFB450" s="1"/>
      <c r="XFC450" s="1"/>
      <c r="XFD450" s="1"/>
    </row>
    <row r="451" spans="1:151 16227:16384" s="11" customFormat="1" ht="20.25" customHeight="1" x14ac:dyDescent="0.3">
      <c r="A451" s="88">
        <f t="shared" si="261"/>
        <v>5</v>
      </c>
      <c r="B451" s="88"/>
      <c r="C451" s="89" t="s">
        <v>229</v>
      </c>
      <c r="D451" s="90" t="s">
        <v>229</v>
      </c>
      <c r="E451" s="21">
        <f>(3.35*6.4+3.05*2.45+3.1*3.98+3.35*4.28+4.13*3.55+1.53*2.53+1.53*2.53+1.6*2.45+1.23*2.77+0.98*3.55+3.43*0.93+2.45*0.23)*10.764</f>
        <v>996.22219320000011</v>
      </c>
      <c r="F451" s="89">
        <f>(3.35*1.3+1.08*1.85)*10.764</f>
        <v>68.383691999999996</v>
      </c>
      <c r="G451" s="90">
        <f>(3.35*1.3+1.08*1.85)*10.764</f>
        <v>68.383691999999996</v>
      </c>
      <c r="H451" s="21">
        <v>0</v>
      </c>
      <c r="I451" s="21">
        <f t="shared" si="259"/>
        <v>1064.6058852000001</v>
      </c>
      <c r="J451" s="1"/>
      <c r="K451" s="1"/>
      <c r="L451" s="1"/>
      <c r="M451" s="1"/>
      <c r="N451" s="1"/>
      <c r="O451" s="1"/>
      <c r="P451" s="1"/>
      <c r="Q451" s="1"/>
      <c r="R451" s="1"/>
      <c r="S451" s="1"/>
      <c r="T451" s="1"/>
      <c r="U451" s="43" t="str">
        <f t="shared" ca="1" si="260"/>
        <v>405 &amp; 5105</v>
      </c>
      <c r="V451" s="43">
        <f t="shared" ref="V451:W451" ca="1" si="264">V450+1</f>
        <v>405</v>
      </c>
      <c r="W451" s="43">
        <f t="shared" ca="1" si="264"/>
        <v>5105</v>
      </c>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WZC451" s="1"/>
      <c r="WZD451" s="1"/>
      <c r="WZE451" s="1"/>
      <c r="WZF451" s="1"/>
      <c r="WZG451" s="1"/>
      <c r="WZH451" s="1"/>
      <c r="WZI451" s="1"/>
      <c r="WZJ451" s="1"/>
      <c r="WZK451" s="1"/>
      <c r="WZL451" s="1"/>
      <c r="WZM451" s="1"/>
      <c r="WZN451" s="1"/>
      <c r="WZO451" s="1"/>
      <c r="WZP451" s="1"/>
      <c r="WZQ451" s="1"/>
      <c r="WZR451" s="1"/>
      <c r="WZS451" s="1"/>
      <c r="WZT451" s="1"/>
      <c r="WZU451" s="1"/>
      <c r="WZV451" s="1"/>
      <c r="WZW451" s="1"/>
      <c r="WZX451" s="1"/>
      <c r="WZY451" s="1"/>
      <c r="WZZ451" s="1"/>
      <c r="XAA451" s="1"/>
      <c r="XAB451" s="1"/>
      <c r="XAC451" s="1"/>
      <c r="XAD451" s="1"/>
      <c r="XAE451" s="1"/>
      <c r="XAF451" s="1"/>
      <c r="XAG451" s="1"/>
      <c r="XAH451" s="1"/>
      <c r="XAI451" s="1"/>
      <c r="XAJ451" s="1"/>
      <c r="XAK451" s="1"/>
      <c r="XAL451" s="1"/>
      <c r="XAM451" s="1"/>
      <c r="XAN451" s="1"/>
      <c r="XAO451" s="1"/>
      <c r="XAP451" s="1"/>
      <c r="XAQ451" s="1"/>
      <c r="XAR451" s="1"/>
      <c r="XAS451" s="1"/>
      <c r="XAT451" s="1"/>
      <c r="XAU451" s="1"/>
      <c r="XAV451" s="1"/>
      <c r="XAW451" s="1"/>
      <c r="XAX451" s="1"/>
      <c r="XAY451" s="1"/>
      <c r="XAZ451" s="1"/>
      <c r="XBA451" s="1"/>
      <c r="XBB451" s="1"/>
      <c r="XBC451" s="1"/>
      <c r="XBD451" s="1"/>
      <c r="XBE451" s="1"/>
      <c r="XBF451" s="1"/>
      <c r="XBG451" s="1"/>
      <c r="XBH451" s="1"/>
      <c r="XBI451" s="1"/>
      <c r="XBJ451" s="1"/>
      <c r="XBK451" s="1"/>
      <c r="XBL451" s="1"/>
      <c r="XBM451" s="1"/>
      <c r="XBN451" s="1"/>
      <c r="XBO451" s="1"/>
      <c r="XBP451" s="1"/>
      <c r="XBQ451" s="1"/>
      <c r="XBR451" s="1"/>
      <c r="XBS451" s="1"/>
      <c r="XBT451" s="1"/>
      <c r="XBU451" s="1"/>
      <c r="XBV451" s="1"/>
      <c r="XBW451" s="1"/>
      <c r="XBX451" s="1"/>
      <c r="XBY451" s="1"/>
      <c r="XBZ451" s="1"/>
      <c r="XCA451" s="1"/>
      <c r="XCB451" s="1"/>
      <c r="XCC451" s="1"/>
      <c r="XCD451" s="1"/>
      <c r="XCE451" s="1"/>
      <c r="XCF451" s="1"/>
      <c r="XCG451" s="1"/>
      <c r="XCH451" s="1"/>
      <c r="XCI451" s="1"/>
      <c r="XCJ451" s="1"/>
      <c r="XCK451" s="1"/>
      <c r="XCL451" s="1"/>
      <c r="XCM451" s="1"/>
      <c r="XCN451" s="1"/>
      <c r="XCO451" s="1"/>
      <c r="XCP451" s="1"/>
      <c r="XCQ451" s="1"/>
      <c r="XCR451" s="1"/>
      <c r="XCS451" s="1"/>
      <c r="XCT451" s="1"/>
      <c r="XCU451" s="1"/>
      <c r="XCV451" s="1"/>
      <c r="XCW451" s="1"/>
      <c r="XCX451" s="1"/>
      <c r="XCY451" s="1"/>
      <c r="XCZ451" s="1"/>
      <c r="XDA451" s="1"/>
      <c r="XDB451" s="1"/>
      <c r="XDC451" s="1"/>
      <c r="XDD451" s="1"/>
      <c r="XDE451" s="1"/>
      <c r="XDF451" s="1"/>
      <c r="XDG451" s="1"/>
      <c r="XDH451" s="1"/>
      <c r="XDI451" s="1"/>
      <c r="XDJ451" s="1"/>
      <c r="XDK451" s="1"/>
      <c r="XDL451" s="1"/>
      <c r="XDM451" s="1"/>
      <c r="XDN451" s="1"/>
      <c r="XDO451" s="1"/>
      <c r="XDP451" s="1"/>
      <c r="XDQ451" s="1"/>
      <c r="XDR451" s="1"/>
      <c r="XDS451" s="1"/>
      <c r="XDT451" s="1"/>
      <c r="XDU451" s="1"/>
      <c r="XDV451" s="1"/>
      <c r="XDW451" s="1"/>
      <c r="XDX451" s="1"/>
      <c r="XDY451" s="1"/>
      <c r="XDZ451" s="1"/>
      <c r="XEA451" s="1"/>
      <c r="XEB451" s="1"/>
      <c r="XEC451" s="1"/>
      <c r="XED451" s="1"/>
      <c r="XEE451" s="1"/>
      <c r="XEF451" s="1"/>
      <c r="XEG451" s="1"/>
      <c r="XEH451" s="1"/>
      <c r="XEI451" s="1"/>
      <c r="XEJ451" s="1"/>
      <c r="XEK451" s="1"/>
      <c r="XEL451" s="1"/>
      <c r="XEM451" s="1"/>
      <c r="XEN451" s="1"/>
      <c r="XEO451" s="1"/>
      <c r="XEP451" s="1"/>
      <c r="XEQ451" s="1"/>
      <c r="XER451" s="1"/>
      <c r="XES451" s="1"/>
      <c r="XET451" s="1"/>
      <c r="XEU451" s="1"/>
      <c r="XEV451" s="1"/>
      <c r="XEW451" s="1"/>
      <c r="XEX451" s="1"/>
      <c r="XEY451" s="1"/>
      <c r="XEZ451" s="1"/>
      <c r="XFA451" s="1"/>
      <c r="XFB451" s="1"/>
      <c r="XFC451" s="1"/>
      <c r="XFD451" s="1"/>
    </row>
    <row r="452" spans="1:151 16227:16384" s="11" customFormat="1" ht="20.25" customHeight="1" x14ac:dyDescent="0.3">
      <c r="A452" s="88">
        <f t="shared" si="261"/>
        <v>6</v>
      </c>
      <c r="B452" s="88"/>
      <c r="C452" s="89" t="s">
        <v>229</v>
      </c>
      <c r="D452" s="90" t="s">
        <v>229</v>
      </c>
      <c r="E452" s="21">
        <f>(3.35*6.4+3.05*2.45+3.1*3.98+3.35*4.28+4.13*3.55+1.53*2.53+1.53*2.53+1.6*2.45+1.23*2.77+0.98*3.55+3.43*0.93+2.45*0.23)*10.764</f>
        <v>996.22219320000011</v>
      </c>
      <c r="F452" s="89">
        <f>(3.35*1.3+1.08*1.85)*10.764</f>
        <v>68.383691999999996</v>
      </c>
      <c r="G452" s="90">
        <f>(3.35*1.3+1.08*1.85)*10.764</f>
        <v>68.383691999999996</v>
      </c>
      <c r="H452" s="21">
        <v>0</v>
      </c>
      <c r="I452" s="21">
        <f t="shared" si="259"/>
        <v>1064.6058852000001</v>
      </c>
      <c r="J452" s="1"/>
      <c r="K452" s="1"/>
      <c r="L452" s="1"/>
      <c r="M452" s="1"/>
      <c r="N452" s="1"/>
      <c r="O452" s="1"/>
      <c r="P452" s="1"/>
      <c r="Q452" s="1"/>
      <c r="R452" s="1"/>
      <c r="S452" s="1"/>
      <c r="T452" s="1"/>
      <c r="U452" s="43" t="str">
        <f t="shared" ca="1" si="260"/>
        <v>406 &amp; 5106</v>
      </c>
      <c r="V452" s="43">
        <f t="shared" ref="V452:W452" ca="1" si="265">V451+1</f>
        <v>406</v>
      </c>
      <c r="W452" s="43">
        <f t="shared" ca="1" si="265"/>
        <v>5106</v>
      </c>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WZC452" s="1"/>
      <c r="WZD452" s="1"/>
      <c r="WZE452" s="1"/>
      <c r="WZF452" s="1"/>
      <c r="WZG452" s="1"/>
      <c r="WZH452" s="1"/>
      <c r="WZI452" s="1"/>
      <c r="WZJ452" s="1"/>
      <c r="WZK452" s="1"/>
      <c r="WZL452" s="1"/>
      <c r="WZM452" s="1"/>
      <c r="WZN452" s="1"/>
      <c r="WZO452" s="1"/>
      <c r="WZP452" s="1"/>
      <c r="WZQ452" s="1"/>
      <c r="WZR452" s="1"/>
      <c r="WZS452" s="1"/>
      <c r="WZT452" s="1"/>
      <c r="WZU452" s="1"/>
      <c r="WZV452" s="1"/>
      <c r="WZW452" s="1"/>
      <c r="WZX452" s="1"/>
      <c r="WZY452" s="1"/>
      <c r="WZZ452" s="1"/>
      <c r="XAA452" s="1"/>
      <c r="XAB452" s="1"/>
      <c r="XAC452" s="1"/>
      <c r="XAD452" s="1"/>
      <c r="XAE452" s="1"/>
      <c r="XAF452" s="1"/>
      <c r="XAG452" s="1"/>
      <c r="XAH452" s="1"/>
      <c r="XAI452" s="1"/>
      <c r="XAJ452" s="1"/>
      <c r="XAK452" s="1"/>
      <c r="XAL452" s="1"/>
      <c r="XAM452" s="1"/>
      <c r="XAN452" s="1"/>
      <c r="XAO452" s="1"/>
      <c r="XAP452" s="1"/>
      <c r="XAQ452" s="1"/>
      <c r="XAR452" s="1"/>
      <c r="XAS452" s="1"/>
      <c r="XAT452" s="1"/>
      <c r="XAU452" s="1"/>
      <c r="XAV452" s="1"/>
      <c r="XAW452" s="1"/>
      <c r="XAX452" s="1"/>
      <c r="XAY452" s="1"/>
      <c r="XAZ452" s="1"/>
      <c r="XBA452" s="1"/>
      <c r="XBB452" s="1"/>
      <c r="XBC452" s="1"/>
      <c r="XBD452" s="1"/>
      <c r="XBE452" s="1"/>
      <c r="XBF452" s="1"/>
      <c r="XBG452" s="1"/>
      <c r="XBH452" s="1"/>
      <c r="XBI452" s="1"/>
      <c r="XBJ452" s="1"/>
      <c r="XBK452" s="1"/>
      <c r="XBL452" s="1"/>
      <c r="XBM452" s="1"/>
      <c r="XBN452" s="1"/>
      <c r="XBO452" s="1"/>
      <c r="XBP452" s="1"/>
      <c r="XBQ452" s="1"/>
      <c r="XBR452" s="1"/>
      <c r="XBS452" s="1"/>
      <c r="XBT452" s="1"/>
      <c r="XBU452" s="1"/>
      <c r="XBV452" s="1"/>
      <c r="XBW452" s="1"/>
      <c r="XBX452" s="1"/>
      <c r="XBY452" s="1"/>
      <c r="XBZ452" s="1"/>
      <c r="XCA452" s="1"/>
      <c r="XCB452" s="1"/>
      <c r="XCC452" s="1"/>
      <c r="XCD452" s="1"/>
      <c r="XCE452" s="1"/>
      <c r="XCF452" s="1"/>
      <c r="XCG452" s="1"/>
      <c r="XCH452" s="1"/>
      <c r="XCI452" s="1"/>
      <c r="XCJ452" s="1"/>
      <c r="XCK452" s="1"/>
      <c r="XCL452" s="1"/>
      <c r="XCM452" s="1"/>
      <c r="XCN452" s="1"/>
      <c r="XCO452" s="1"/>
      <c r="XCP452" s="1"/>
      <c r="XCQ452" s="1"/>
      <c r="XCR452" s="1"/>
      <c r="XCS452" s="1"/>
      <c r="XCT452" s="1"/>
      <c r="XCU452" s="1"/>
      <c r="XCV452" s="1"/>
      <c r="XCW452" s="1"/>
      <c r="XCX452" s="1"/>
      <c r="XCY452" s="1"/>
      <c r="XCZ452" s="1"/>
      <c r="XDA452" s="1"/>
      <c r="XDB452" s="1"/>
      <c r="XDC452" s="1"/>
      <c r="XDD452" s="1"/>
      <c r="XDE452" s="1"/>
      <c r="XDF452" s="1"/>
      <c r="XDG452" s="1"/>
      <c r="XDH452" s="1"/>
      <c r="XDI452" s="1"/>
      <c r="XDJ452" s="1"/>
      <c r="XDK452" s="1"/>
      <c r="XDL452" s="1"/>
      <c r="XDM452" s="1"/>
      <c r="XDN452" s="1"/>
      <c r="XDO452" s="1"/>
      <c r="XDP452" s="1"/>
      <c r="XDQ452" s="1"/>
      <c r="XDR452" s="1"/>
      <c r="XDS452" s="1"/>
      <c r="XDT452" s="1"/>
      <c r="XDU452" s="1"/>
      <c r="XDV452" s="1"/>
      <c r="XDW452" s="1"/>
      <c r="XDX452" s="1"/>
      <c r="XDY452" s="1"/>
      <c r="XDZ452" s="1"/>
      <c r="XEA452" s="1"/>
      <c r="XEB452" s="1"/>
      <c r="XEC452" s="1"/>
      <c r="XED452" s="1"/>
      <c r="XEE452" s="1"/>
      <c r="XEF452" s="1"/>
      <c r="XEG452" s="1"/>
      <c r="XEH452" s="1"/>
      <c r="XEI452" s="1"/>
      <c r="XEJ452" s="1"/>
      <c r="XEK452" s="1"/>
      <c r="XEL452" s="1"/>
      <c r="XEM452" s="1"/>
      <c r="XEN452" s="1"/>
      <c r="XEO452" s="1"/>
      <c r="XEP452" s="1"/>
      <c r="XEQ452" s="1"/>
      <c r="XER452" s="1"/>
      <c r="XES452" s="1"/>
      <c r="XET452" s="1"/>
      <c r="XEU452" s="1"/>
      <c r="XEV452" s="1"/>
      <c r="XEW452" s="1"/>
      <c r="XEX452" s="1"/>
      <c r="XEY452" s="1"/>
      <c r="XEZ452" s="1"/>
      <c r="XFA452" s="1"/>
      <c r="XFB452" s="1"/>
      <c r="XFC452" s="1"/>
      <c r="XFD452" s="1"/>
    </row>
    <row r="453" spans="1:151 16227:16384" s="11" customFormat="1" ht="20.25" customHeight="1" x14ac:dyDescent="0.3">
      <c r="A453" s="88">
        <f t="shared" si="261"/>
        <v>7</v>
      </c>
      <c r="B453" s="88"/>
      <c r="C453" s="89" t="s">
        <v>240</v>
      </c>
      <c r="D453" s="90" t="s">
        <v>240</v>
      </c>
      <c r="E453" s="21">
        <f>(5.48*3.05+2.2*2.75+3.65*3.08+3.95*3.2+1.4*2.28+1.4*2.33+2.58*1.23+2.87*0.93+0.93*1.7+0.93*0.8)*10.764</f>
        <v>659.48337000000004</v>
      </c>
      <c r="F453" s="89">
        <f>(1.27*3.05+1.91*1.07)*10.764</f>
        <v>63.692740799999989</v>
      </c>
      <c r="G453" s="90">
        <f>(1.27*3.05+1.91*1.07)*10.764</f>
        <v>63.692740799999989</v>
      </c>
      <c r="H453" s="21">
        <v>0</v>
      </c>
      <c r="I453" s="21">
        <f t="shared" si="259"/>
        <v>723.17611080000006</v>
      </c>
      <c r="J453" s="1"/>
      <c r="K453" s="1"/>
      <c r="L453" s="1"/>
      <c r="M453" s="1"/>
      <c r="N453" s="1"/>
      <c r="O453" s="1"/>
      <c r="P453" s="1"/>
      <c r="Q453" s="1"/>
      <c r="R453" s="1"/>
      <c r="S453" s="1"/>
      <c r="T453" s="1"/>
      <c r="U453" s="43" t="str">
        <f t="shared" ca="1" si="260"/>
        <v>407 &amp; 5107</v>
      </c>
      <c r="V453" s="43">
        <f t="shared" ref="V453:W453" ca="1" si="266">V452+1</f>
        <v>407</v>
      </c>
      <c r="W453" s="43">
        <f t="shared" ca="1" si="266"/>
        <v>5107</v>
      </c>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WZC453" s="1"/>
      <c r="WZD453" s="1"/>
      <c r="WZE453" s="1"/>
      <c r="WZF453" s="1"/>
      <c r="WZG453" s="1"/>
      <c r="WZH453" s="1"/>
      <c r="WZI453" s="1"/>
      <c r="WZJ453" s="1"/>
      <c r="WZK453" s="1"/>
      <c r="WZL453" s="1"/>
      <c r="WZM453" s="1"/>
      <c r="WZN453" s="1"/>
      <c r="WZO453" s="1"/>
      <c r="WZP453" s="1"/>
      <c r="WZQ453" s="1"/>
      <c r="WZR453" s="1"/>
      <c r="WZS453" s="1"/>
      <c r="WZT453" s="1"/>
      <c r="WZU453" s="1"/>
      <c r="WZV453" s="1"/>
      <c r="WZW453" s="1"/>
      <c r="WZX453" s="1"/>
      <c r="WZY453" s="1"/>
      <c r="WZZ453" s="1"/>
      <c r="XAA453" s="1"/>
      <c r="XAB453" s="1"/>
      <c r="XAC453" s="1"/>
      <c r="XAD453" s="1"/>
      <c r="XAE453" s="1"/>
      <c r="XAF453" s="1"/>
      <c r="XAG453" s="1"/>
      <c r="XAH453" s="1"/>
      <c r="XAI453" s="1"/>
      <c r="XAJ453" s="1"/>
      <c r="XAK453" s="1"/>
      <c r="XAL453" s="1"/>
      <c r="XAM453" s="1"/>
      <c r="XAN453" s="1"/>
      <c r="XAO453" s="1"/>
      <c r="XAP453" s="1"/>
      <c r="XAQ453" s="1"/>
      <c r="XAR453" s="1"/>
      <c r="XAS453" s="1"/>
      <c r="XAT453" s="1"/>
      <c r="XAU453" s="1"/>
      <c r="XAV453" s="1"/>
      <c r="XAW453" s="1"/>
      <c r="XAX453" s="1"/>
      <c r="XAY453" s="1"/>
      <c r="XAZ453" s="1"/>
      <c r="XBA453" s="1"/>
      <c r="XBB453" s="1"/>
      <c r="XBC453" s="1"/>
      <c r="XBD453" s="1"/>
      <c r="XBE453" s="1"/>
      <c r="XBF453" s="1"/>
      <c r="XBG453" s="1"/>
      <c r="XBH453" s="1"/>
      <c r="XBI453" s="1"/>
      <c r="XBJ453" s="1"/>
      <c r="XBK453" s="1"/>
      <c r="XBL453" s="1"/>
      <c r="XBM453" s="1"/>
      <c r="XBN453" s="1"/>
      <c r="XBO453" s="1"/>
      <c r="XBP453" s="1"/>
      <c r="XBQ453" s="1"/>
      <c r="XBR453" s="1"/>
      <c r="XBS453" s="1"/>
      <c r="XBT453" s="1"/>
      <c r="XBU453" s="1"/>
      <c r="XBV453" s="1"/>
      <c r="XBW453" s="1"/>
      <c r="XBX453" s="1"/>
      <c r="XBY453" s="1"/>
      <c r="XBZ453" s="1"/>
      <c r="XCA453" s="1"/>
      <c r="XCB453" s="1"/>
      <c r="XCC453" s="1"/>
      <c r="XCD453" s="1"/>
      <c r="XCE453" s="1"/>
      <c r="XCF453" s="1"/>
      <c r="XCG453" s="1"/>
      <c r="XCH453" s="1"/>
      <c r="XCI453" s="1"/>
      <c r="XCJ453" s="1"/>
      <c r="XCK453" s="1"/>
      <c r="XCL453" s="1"/>
      <c r="XCM453" s="1"/>
      <c r="XCN453" s="1"/>
      <c r="XCO453" s="1"/>
      <c r="XCP453" s="1"/>
      <c r="XCQ453" s="1"/>
      <c r="XCR453" s="1"/>
      <c r="XCS453" s="1"/>
      <c r="XCT453" s="1"/>
      <c r="XCU453" s="1"/>
      <c r="XCV453" s="1"/>
      <c r="XCW453" s="1"/>
      <c r="XCX453" s="1"/>
      <c r="XCY453" s="1"/>
      <c r="XCZ453" s="1"/>
      <c r="XDA453" s="1"/>
      <c r="XDB453" s="1"/>
      <c r="XDC453" s="1"/>
      <c r="XDD453" s="1"/>
      <c r="XDE453" s="1"/>
      <c r="XDF453" s="1"/>
      <c r="XDG453" s="1"/>
      <c r="XDH453" s="1"/>
      <c r="XDI453" s="1"/>
      <c r="XDJ453" s="1"/>
      <c r="XDK453" s="1"/>
      <c r="XDL453" s="1"/>
      <c r="XDM453" s="1"/>
      <c r="XDN453" s="1"/>
      <c r="XDO453" s="1"/>
      <c r="XDP453" s="1"/>
      <c r="XDQ453" s="1"/>
      <c r="XDR453" s="1"/>
      <c r="XDS453" s="1"/>
      <c r="XDT453" s="1"/>
      <c r="XDU453" s="1"/>
      <c r="XDV453" s="1"/>
      <c r="XDW453" s="1"/>
      <c r="XDX453" s="1"/>
      <c r="XDY453" s="1"/>
      <c r="XDZ453" s="1"/>
      <c r="XEA453" s="1"/>
      <c r="XEB453" s="1"/>
      <c r="XEC453" s="1"/>
      <c r="XED453" s="1"/>
      <c r="XEE453" s="1"/>
      <c r="XEF453" s="1"/>
      <c r="XEG453" s="1"/>
      <c r="XEH453" s="1"/>
      <c r="XEI453" s="1"/>
      <c r="XEJ453" s="1"/>
      <c r="XEK453" s="1"/>
      <c r="XEL453" s="1"/>
      <c r="XEM453" s="1"/>
      <c r="XEN453" s="1"/>
      <c r="XEO453" s="1"/>
      <c r="XEP453" s="1"/>
      <c r="XEQ453" s="1"/>
      <c r="XER453" s="1"/>
      <c r="XES453" s="1"/>
      <c r="XET453" s="1"/>
      <c r="XEU453" s="1"/>
      <c r="XEV453" s="1"/>
      <c r="XEW453" s="1"/>
      <c r="XEX453" s="1"/>
      <c r="XEY453" s="1"/>
      <c r="XEZ453" s="1"/>
      <c r="XFA453" s="1"/>
      <c r="XFB453" s="1"/>
      <c r="XFC453" s="1"/>
      <c r="XFD453" s="1"/>
    </row>
    <row r="454" spans="1:151 16227:16384" s="11" customFormat="1" ht="20.25" customHeight="1" x14ac:dyDescent="0.3">
      <c r="A454" s="88">
        <f t="shared" si="261"/>
        <v>8</v>
      </c>
      <c r="B454" s="88"/>
      <c r="C454" s="89" t="s">
        <v>240</v>
      </c>
      <c r="D454" s="90" t="s">
        <v>240</v>
      </c>
      <c r="E454" s="21">
        <f>(5.48*3.05+2.2*2.75+3.65*3.08+3.95*3.2+1.4*2.28+1.4*2.33+2.58*1.23+2.87*0.93+0.93*1.7+0.93*0.8)*10.764</f>
        <v>659.48337000000004</v>
      </c>
      <c r="F454" s="89">
        <f>(1.27*3.05+1.91*1.07)*10.764</f>
        <v>63.692740799999989</v>
      </c>
      <c r="G454" s="90">
        <f>(1.27*3.05+1.91*1.07)*10.764</f>
        <v>63.692740799999989</v>
      </c>
      <c r="H454" s="21">
        <v>0</v>
      </c>
      <c r="I454" s="21">
        <f t="shared" si="259"/>
        <v>723.17611080000006</v>
      </c>
      <c r="J454" s="1"/>
      <c r="K454" s="1"/>
      <c r="L454" s="1"/>
      <c r="M454" s="1"/>
      <c r="N454" s="1"/>
      <c r="O454" s="1"/>
      <c r="P454" s="1"/>
      <c r="Q454" s="1"/>
      <c r="R454" s="1"/>
      <c r="S454" s="1"/>
      <c r="T454" s="1"/>
      <c r="U454" s="43" t="str">
        <f t="shared" ca="1" si="260"/>
        <v>408 &amp; 5108</v>
      </c>
      <c r="V454" s="43">
        <f t="shared" ref="V454:W454" ca="1" si="267">V453+1</f>
        <v>408</v>
      </c>
      <c r="W454" s="43">
        <f t="shared" ca="1" si="267"/>
        <v>5108</v>
      </c>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WZC454" s="1"/>
      <c r="WZD454" s="1"/>
      <c r="WZE454" s="1"/>
      <c r="WZF454" s="1"/>
      <c r="WZG454" s="1"/>
      <c r="WZH454" s="1"/>
      <c r="WZI454" s="1"/>
      <c r="WZJ454" s="1"/>
      <c r="WZK454" s="1"/>
      <c r="WZL454" s="1"/>
      <c r="WZM454" s="1"/>
      <c r="WZN454" s="1"/>
      <c r="WZO454" s="1"/>
      <c r="WZP454" s="1"/>
      <c r="WZQ454" s="1"/>
      <c r="WZR454" s="1"/>
      <c r="WZS454" s="1"/>
      <c r="WZT454" s="1"/>
      <c r="WZU454" s="1"/>
      <c r="WZV454" s="1"/>
      <c r="WZW454" s="1"/>
      <c r="WZX454" s="1"/>
      <c r="WZY454" s="1"/>
      <c r="WZZ454" s="1"/>
      <c r="XAA454" s="1"/>
      <c r="XAB454" s="1"/>
      <c r="XAC454" s="1"/>
      <c r="XAD454" s="1"/>
      <c r="XAE454" s="1"/>
      <c r="XAF454" s="1"/>
      <c r="XAG454" s="1"/>
      <c r="XAH454" s="1"/>
      <c r="XAI454" s="1"/>
      <c r="XAJ454" s="1"/>
      <c r="XAK454" s="1"/>
      <c r="XAL454" s="1"/>
      <c r="XAM454" s="1"/>
      <c r="XAN454" s="1"/>
      <c r="XAO454" s="1"/>
      <c r="XAP454" s="1"/>
      <c r="XAQ454" s="1"/>
      <c r="XAR454" s="1"/>
      <c r="XAS454" s="1"/>
      <c r="XAT454" s="1"/>
      <c r="XAU454" s="1"/>
      <c r="XAV454" s="1"/>
      <c r="XAW454" s="1"/>
      <c r="XAX454" s="1"/>
      <c r="XAY454" s="1"/>
      <c r="XAZ454" s="1"/>
      <c r="XBA454" s="1"/>
      <c r="XBB454" s="1"/>
      <c r="XBC454" s="1"/>
      <c r="XBD454" s="1"/>
      <c r="XBE454" s="1"/>
      <c r="XBF454" s="1"/>
      <c r="XBG454" s="1"/>
      <c r="XBH454" s="1"/>
      <c r="XBI454" s="1"/>
      <c r="XBJ454" s="1"/>
      <c r="XBK454" s="1"/>
      <c r="XBL454" s="1"/>
      <c r="XBM454" s="1"/>
      <c r="XBN454" s="1"/>
      <c r="XBO454" s="1"/>
      <c r="XBP454" s="1"/>
      <c r="XBQ454" s="1"/>
      <c r="XBR454" s="1"/>
      <c r="XBS454" s="1"/>
      <c r="XBT454" s="1"/>
      <c r="XBU454" s="1"/>
      <c r="XBV454" s="1"/>
      <c r="XBW454" s="1"/>
      <c r="XBX454" s="1"/>
      <c r="XBY454" s="1"/>
      <c r="XBZ454" s="1"/>
      <c r="XCA454" s="1"/>
      <c r="XCB454" s="1"/>
      <c r="XCC454" s="1"/>
      <c r="XCD454" s="1"/>
      <c r="XCE454" s="1"/>
      <c r="XCF454" s="1"/>
      <c r="XCG454" s="1"/>
      <c r="XCH454" s="1"/>
      <c r="XCI454" s="1"/>
      <c r="XCJ454" s="1"/>
      <c r="XCK454" s="1"/>
      <c r="XCL454" s="1"/>
      <c r="XCM454" s="1"/>
      <c r="XCN454" s="1"/>
      <c r="XCO454" s="1"/>
      <c r="XCP454" s="1"/>
      <c r="XCQ454" s="1"/>
      <c r="XCR454" s="1"/>
      <c r="XCS454" s="1"/>
      <c r="XCT454" s="1"/>
      <c r="XCU454" s="1"/>
      <c r="XCV454" s="1"/>
      <c r="XCW454" s="1"/>
      <c r="XCX454" s="1"/>
      <c r="XCY454" s="1"/>
      <c r="XCZ454" s="1"/>
      <c r="XDA454" s="1"/>
      <c r="XDB454" s="1"/>
      <c r="XDC454" s="1"/>
      <c r="XDD454" s="1"/>
      <c r="XDE454" s="1"/>
      <c r="XDF454" s="1"/>
      <c r="XDG454" s="1"/>
      <c r="XDH454" s="1"/>
      <c r="XDI454" s="1"/>
      <c r="XDJ454" s="1"/>
      <c r="XDK454" s="1"/>
      <c r="XDL454" s="1"/>
      <c r="XDM454" s="1"/>
      <c r="XDN454" s="1"/>
      <c r="XDO454" s="1"/>
      <c r="XDP454" s="1"/>
      <c r="XDQ454" s="1"/>
      <c r="XDR454" s="1"/>
      <c r="XDS454" s="1"/>
      <c r="XDT454" s="1"/>
      <c r="XDU454" s="1"/>
      <c r="XDV454" s="1"/>
      <c r="XDW454" s="1"/>
      <c r="XDX454" s="1"/>
      <c r="XDY454" s="1"/>
      <c r="XDZ454" s="1"/>
      <c r="XEA454" s="1"/>
      <c r="XEB454" s="1"/>
      <c r="XEC454" s="1"/>
      <c r="XED454" s="1"/>
      <c r="XEE454" s="1"/>
      <c r="XEF454" s="1"/>
      <c r="XEG454" s="1"/>
      <c r="XEH454" s="1"/>
      <c r="XEI454" s="1"/>
      <c r="XEJ454" s="1"/>
      <c r="XEK454" s="1"/>
      <c r="XEL454" s="1"/>
      <c r="XEM454" s="1"/>
      <c r="XEN454" s="1"/>
      <c r="XEO454" s="1"/>
      <c r="XEP454" s="1"/>
      <c r="XEQ454" s="1"/>
      <c r="XER454" s="1"/>
      <c r="XES454" s="1"/>
      <c r="XET454" s="1"/>
      <c r="XEU454" s="1"/>
      <c r="XEV454" s="1"/>
      <c r="XEW454" s="1"/>
      <c r="XEX454" s="1"/>
      <c r="XEY454" s="1"/>
      <c r="XEZ454" s="1"/>
      <c r="XFA454" s="1"/>
      <c r="XFB454" s="1"/>
      <c r="XFC454" s="1"/>
      <c r="XFD454" s="1"/>
    </row>
    <row r="455" spans="1:151 16227:16384" s="11" customFormat="1" ht="21" x14ac:dyDescent="0.3">
      <c r="A455" s="121" t="s">
        <v>221</v>
      </c>
      <c r="B455" s="122"/>
      <c r="C455" s="122"/>
      <c r="D455" s="122"/>
      <c r="E455" s="122"/>
      <c r="F455" s="122"/>
      <c r="G455" s="122"/>
      <c r="H455" s="122"/>
      <c r="I455" s="123"/>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WZC455" s="1"/>
      <c r="WZD455" s="1"/>
      <c r="WZE455" s="1"/>
      <c r="WZF455" s="1"/>
      <c r="WZG455" s="1"/>
      <c r="WZH455" s="1"/>
      <c r="WZI455" s="1"/>
      <c r="WZJ455" s="1"/>
      <c r="WZK455" s="1"/>
      <c r="WZL455" s="1"/>
      <c r="WZM455" s="1"/>
      <c r="WZN455" s="1"/>
      <c r="WZO455" s="1"/>
      <c r="WZP455" s="1"/>
      <c r="WZQ455" s="1"/>
      <c r="WZR455" s="1"/>
      <c r="WZS455" s="1"/>
      <c r="WZT455" s="1"/>
      <c r="WZU455" s="1"/>
      <c r="WZV455" s="1"/>
      <c r="WZW455" s="1"/>
      <c r="WZX455" s="1"/>
      <c r="WZY455" s="1"/>
      <c r="WZZ455" s="1"/>
      <c r="XAA455" s="1"/>
      <c r="XAB455" s="1"/>
      <c r="XAC455" s="1"/>
      <c r="XAD455" s="1"/>
      <c r="XAE455" s="1"/>
      <c r="XAF455" s="1"/>
      <c r="XAG455" s="1"/>
      <c r="XAH455" s="1"/>
      <c r="XAI455" s="1"/>
      <c r="XAJ455" s="1"/>
      <c r="XAK455" s="1"/>
      <c r="XAL455" s="1"/>
      <c r="XAM455" s="1"/>
      <c r="XAN455" s="1"/>
      <c r="XAO455" s="1"/>
      <c r="XAP455" s="1"/>
      <c r="XAQ455" s="1"/>
      <c r="XAR455" s="1"/>
      <c r="XAS455" s="1"/>
      <c r="XAT455" s="1"/>
      <c r="XAU455" s="1"/>
      <c r="XAV455" s="1"/>
      <c r="XAW455" s="1"/>
      <c r="XAX455" s="1"/>
      <c r="XAY455" s="1"/>
      <c r="XAZ455" s="1"/>
      <c r="XBA455" s="1"/>
      <c r="XBB455" s="1"/>
      <c r="XBC455" s="1"/>
      <c r="XBD455" s="1"/>
      <c r="XBE455" s="1"/>
      <c r="XBF455" s="1"/>
      <c r="XBG455" s="1"/>
      <c r="XBH455" s="1"/>
      <c r="XBI455" s="1"/>
      <c r="XBJ455" s="1"/>
      <c r="XBK455" s="1"/>
      <c r="XBL455" s="1"/>
      <c r="XBM455" s="1"/>
      <c r="XBN455" s="1"/>
      <c r="XBO455" s="1"/>
      <c r="XBP455" s="1"/>
      <c r="XBQ455" s="1"/>
      <c r="XBR455" s="1"/>
      <c r="XBS455" s="1"/>
      <c r="XBT455" s="1"/>
      <c r="XBU455" s="1"/>
      <c r="XBV455" s="1"/>
      <c r="XBW455" s="1"/>
      <c r="XBX455" s="1"/>
      <c r="XBY455" s="1"/>
      <c r="XBZ455" s="1"/>
      <c r="XCA455" s="1"/>
      <c r="XCB455" s="1"/>
      <c r="XCC455" s="1"/>
      <c r="XCD455" s="1"/>
      <c r="XCE455" s="1"/>
      <c r="XCF455" s="1"/>
      <c r="XCG455" s="1"/>
      <c r="XCH455" s="1"/>
      <c r="XCI455" s="1"/>
      <c r="XCJ455" s="1"/>
      <c r="XCK455" s="1"/>
      <c r="XCL455" s="1"/>
      <c r="XCM455" s="1"/>
      <c r="XCN455" s="1"/>
      <c r="XCO455" s="1"/>
      <c r="XCP455" s="1"/>
      <c r="XCQ455" s="1"/>
      <c r="XCR455" s="1"/>
      <c r="XCS455" s="1"/>
      <c r="XCT455" s="1"/>
      <c r="XCU455" s="1"/>
      <c r="XCV455" s="1"/>
      <c r="XCW455" s="1"/>
      <c r="XCX455" s="1"/>
      <c r="XCY455" s="1"/>
      <c r="XCZ455" s="1"/>
      <c r="XDA455" s="1"/>
      <c r="XDB455" s="1"/>
      <c r="XDC455" s="1"/>
      <c r="XDD455" s="1"/>
      <c r="XDE455" s="1"/>
      <c r="XDF455" s="1"/>
      <c r="XDG455" s="1"/>
      <c r="XDH455" s="1"/>
      <c r="XDI455" s="1"/>
      <c r="XDJ455" s="1"/>
      <c r="XDK455" s="1"/>
      <c r="XDL455" s="1"/>
      <c r="XDM455" s="1"/>
      <c r="XDN455" s="1"/>
      <c r="XDO455" s="1"/>
      <c r="XDP455" s="1"/>
      <c r="XDQ455" s="1"/>
      <c r="XDR455" s="1"/>
      <c r="XDS455" s="1"/>
      <c r="XDT455" s="1"/>
      <c r="XDU455" s="1"/>
      <c r="XDV455" s="1"/>
      <c r="XDW455" s="1"/>
      <c r="XDX455" s="1"/>
      <c r="XDY455" s="1"/>
      <c r="XDZ455" s="1"/>
      <c r="XEA455" s="1"/>
      <c r="XEB455" s="1"/>
      <c r="XEC455" s="1"/>
      <c r="XED455" s="1"/>
      <c r="XEE455" s="1"/>
      <c r="XEF455" s="1"/>
      <c r="XEG455" s="1"/>
      <c r="XEH455" s="1"/>
      <c r="XEI455" s="1"/>
      <c r="XEJ455" s="1"/>
      <c r="XEK455" s="1"/>
      <c r="XEL455" s="1"/>
      <c r="XEM455" s="1"/>
      <c r="XEN455" s="1"/>
      <c r="XEO455" s="1"/>
      <c r="XEP455" s="1"/>
      <c r="XEQ455" s="1"/>
      <c r="XER455" s="1"/>
      <c r="XES455" s="1"/>
      <c r="XET455" s="1"/>
      <c r="XEU455" s="1"/>
      <c r="XEV455" s="1"/>
      <c r="XEW455" s="1"/>
      <c r="XEX455" s="1"/>
      <c r="XEY455" s="1"/>
      <c r="XEZ455" s="1"/>
      <c r="XFA455" s="1"/>
      <c r="XFB455" s="1"/>
      <c r="XFC455" s="1"/>
      <c r="XFD455" s="1"/>
    </row>
    <row r="456" spans="1:151 16227:16384" s="11" customFormat="1" ht="21" x14ac:dyDescent="0.3">
      <c r="A456" s="121" t="s">
        <v>223</v>
      </c>
      <c r="B456" s="122"/>
      <c r="C456" s="122"/>
      <c r="D456" s="122"/>
      <c r="E456" s="122"/>
      <c r="F456" s="122"/>
      <c r="G456" s="122"/>
      <c r="H456" s="122"/>
      <c r="I456" s="123"/>
      <c r="J456" s="1"/>
      <c r="K456" s="1"/>
      <c r="L456" s="1"/>
      <c r="M456" s="1"/>
      <c r="N456" s="21">
        <v>10.763999999999999</v>
      </c>
      <c r="O456" s="89">
        <v>10.763999999999999</v>
      </c>
      <c r="P456" s="90"/>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WZC456" s="1"/>
      <c r="WZD456" s="1"/>
      <c r="WZE456" s="1"/>
      <c r="WZF456" s="1"/>
      <c r="WZG456" s="1"/>
      <c r="WZH456" s="1"/>
      <c r="WZI456" s="1"/>
      <c r="WZJ456" s="1"/>
      <c r="WZK456" s="1"/>
      <c r="WZL456" s="1"/>
      <c r="WZM456" s="1"/>
      <c r="WZN456" s="1"/>
      <c r="WZO456" s="1"/>
      <c r="WZP456" s="1"/>
      <c r="WZQ456" s="1"/>
      <c r="WZR456" s="1"/>
      <c r="WZS456" s="1"/>
      <c r="WZT456" s="1"/>
      <c r="WZU456" s="1"/>
      <c r="WZV456" s="1"/>
      <c r="WZW456" s="1"/>
      <c r="WZX456" s="1"/>
      <c r="WZY456" s="1"/>
      <c r="WZZ456" s="1"/>
      <c r="XAA456" s="1"/>
      <c r="XAB456" s="1"/>
      <c r="XAC456" s="1"/>
      <c r="XAD456" s="1"/>
      <c r="XAE456" s="1"/>
      <c r="XAF456" s="1"/>
      <c r="XAG456" s="1"/>
      <c r="XAH456" s="1"/>
      <c r="XAI456" s="1"/>
      <c r="XAJ456" s="1"/>
      <c r="XAK456" s="1"/>
      <c r="XAL456" s="1"/>
      <c r="XAM456" s="1"/>
      <c r="XAN456" s="1"/>
      <c r="XAO456" s="1"/>
      <c r="XAP456" s="1"/>
      <c r="XAQ456" s="1"/>
      <c r="XAR456" s="1"/>
      <c r="XAS456" s="1"/>
      <c r="XAT456" s="1"/>
      <c r="XAU456" s="1"/>
      <c r="XAV456" s="1"/>
      <c r="XAW456" s="1"/>
      <c r="XAX456" s="1"/>
      <c r="XAY456" s="1"/>
      <c r="XAZ456" s="1"/>
      <c r="XBA456" s="1"/>
      <c r="XBB456" s="1"/>
      <c r="XBC456" s="1"/>
      <c r="XBD456" s="1"/>
      <c r="XBE456" s="1"/>
      <c r="XBF456" s="1"/>
      <c r="XBG456" s="1"/>
      <c r="XBH456" s="1"/>
      <c r="XBI456" s="1"/>
      <c r="XBJ456" s="1"/>
      <c r="XBK456" s="1"/>
      <c r="XBL456" s="1"/>
      <c r="XBM456" s="1"/>
      <c r="XBN456" s="1"/>
      <c r="XBO456" s="1"/>
      <c r="XBP456" s="1"/>
      <c r="XBQ456" s="1"/>
      <c r="XBR456" s="1"/>
      <c r="XBS456" s="1"/>
      <c r="XBT456" s="1"/>
      <c r="XBU456" s="1"/>
      <c r="XBV456" s="1"/>
      <c r="XBW456" s="1"/>
      <c r="XBX456" s="1"/>
      <c r="XBY456" s="1"/>
      <c r="XBZ456" s="1"/>
      <c r="XCA456" s="1"/>
      <c r="XCB456" s="1"/>
      <c r="XCC456" s="1"/>
      <c r="XCD456" s="1"/>
      <c r="XCE456" s="1"/>
      <c r="XCF456" s="1"/>
      <c r="XCG456" s="1"/>
      <c r="XCH456" s="1"/>
      <c r="XCI456" s="1"/>
      <c r="XCJ456" s="1"/>
      <c r="XCK456" s="1"/>
      <c r="XCL456" s="1"/>
      <c r="XCM456" s="1"/>
      <c r="XCN456" s="1"/>
      <c r="XCO456" s="1"/>
      <c r="XCP456" s="1"/>
      <c r="XCQ456" s="1"/>
      <c r="XCR456" s="1"/>
      <c r="XCS456" s="1"/>
      <c r="XCT456" s="1"/>
      <c r="XCU456" s="1"/>
      <c r="XCV456" s="1"/>
      <c r="XCW456" s="1"/>
      <c r="XCX456" s="1"/>
      <c r="XCY456" s="1"/>
      <c r="XCZ456" s="1"/>
      <c r="XDA456" s="1"/>
      <c r="XDB456" s="1"/>
      <c r="XDC456" s="1"/>
      <c r="XDD456" s="1"/>
      <c r="XDE456" s="1"/>
      <c r="XDF456" s="1"/>
      <c r="XDG456" s="1"/>
      <c r="XDH456" s="1"/>
      <c r="XDI456" s="1"/>
      <c r="XDJ456" s="1"/>
      <c r="XDK456" s="1"/>
      <c r="XDL456" s="1"/>
      <c r="XDM456" s="1"/>
      <c r="XDN456" s="1"/>
      <c r="XDO456" s="1"/>
      <c r="XDP456" s="1"/>
      <c r="XDQ456" s="1"/>
      <c r="XDR456" s="1"/>
      <c r="XDS456" s="1"/>
      <c r="XDT456" s="1"/>
      <c r="XDU456" s="1"/>
      <c r="XDV456" s="1"/>
      <c r="XDW456" s="1"/>
      <c r="XDX456" s="1"/>
      <c r="XDY456" s="1"/>
      <c r="XDZ456" s="1"/>
      <c r="XEA456" s="1"/>
      <c r="XEB456" s="1"/>
      <c r="XEC456" s="1"/>
      <c r="XED456" s="1"/>
      <c r="XEE456" s="1"/>
      <c r="XEF456" s="1"/>
      <c r="XEG456" s="1"/>
      <c r="XEH456" s="1"/>
      <c r="XEI456" s="1"/>
      <c r="XEJ456" s="1"/>
      <c r="XEK456" s="1"/>
      <c r="XEL456" s="1"/>
      <c r="XEM456" s="1"/>
      <c r="XEN456" s="1"/>
      <c r="XEO456" s="1"/>
      <c r="XEP456" s="1"/>
      <c r="XEQ456" s="1"/>
      <c r="XER456" s="1"/>
      <c r="XES456" s="1"/>
      <c r="XET456" s="1"/>
      <c r="XEU456" s="1"/>
      <c r="XEV456" s="1"/>
      <c r="XEW456" s="1"/>
      <c r="XEX456" s="1"/>
      <c r="XEY456" s="1"/>
      <c r="XEZ456" s="1"/>
      <c r="XFA456" s="1"/>
      <c r="XFB456" s="1"/>
      <c r="XFC456" s="1"/>
      <c r="XFD456" s="1"/>
    </row>
    <row r="457" spans="1:151 16227:16384" s="11" customFormat="1" ht="21" x14ac:dyDescent="0.3">
      <c r="A457" s="121" t="s">
        <v>225</v>
      </c>
      <c r="B457" s="122"/>
      <c r="C457" s="122"/>
      <c r="D457" s="122"/>
      <c r="E457" s="122"/>
      <c r="F457" s="122"/>
      <c r="G457" s="122"/>
      <c r="H457" s="122"/>
      <c r="I457" s="123"/>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WZC457" s="1"/>
      <c r="WZD457" s="1"/>
      <c r="WZE457" s="1"/>
      <c r="WZF457" s="1"/>
      <c r="WZG457" s="1"/>
      <c r="WZH457" s="1"/>
      <c r="WZI457" s="1"/>
      <c r="WZJ457" s="1"/>
      <c r="WZK457" s="1"/>
      <c r="WZL457" s="1"/>
      <c r="WZM457" s="1"/>
      <c r="WZN457" s="1"/>
      <c r="WZO457" s="1"/>
      <c r="WZP457" s="1"/>
      <c r="WZQ457" s="1"/>
      <c r="WZR457" s="1"/>
      <c r="WZS457" s="1"/>
      <c r="WZT457" s="1"/>
      <c r="WZU457" s="1"/>
      <c r="WZV457" s="1"/>
      <c r="WZW457" s="1"/>
      <c r="WZX457" s="1"/>
      <c r="WZY457" s="1"/>
      <c r="WZZ457" s="1"/>
      <c r="XAA457" s="1"/>
      <c r="XAB457" s="1"/>
      <c r="XAC457" s="1"/>
      <c r="XAD457" s="1"/>
      <c r="XAE457" s="1"/>
      <c r="XAF457" s="1"/>
      <c r="XAG457" s="1"/>
      <c r="XAH457" s="1"/>
      <c r="XAI457" s="1"/>
      <c r="XAJ457" s="1"/>
      <c r="XAK457" s="1"/>
      <c r="XAL457" s="1"/>
      <c r="XAM457" s="1"/>
      <c r="XAN457" s="1"/>
      <c r="XAO457" s="1"/>
      <c r="XAP457" s="1"/>
      <c r="XAQ457" s="1"/>
      <c r="XAR457" s="1"/>
      <c r="XAS457" s="1"/>
      <c r="XAT457" s="1"/>
      <c r="XAU457" s="1"/>
      <c r="XAV457" s="1"/>
      <c r="XAW457" s="1"/>
      <c r="XAX457" s="1"/>
      <c r="XAY457" s="1"/>
      <c r="XAZ457" s="1"/>
      <c r="XBA457" s="1"/>
      <c r="XBB457" s="1"/>
      <c r="XBC457" s="1"/>
      <c r="XBD457" s="1"/>
      <c r="XBE457" s="1"/>
      <c r="XBF457" s="1"/>
      <c r="XBG457" s="1"/>
      <c r="XBH457" s="1"/>
      <c r="XBI457" s="1"/>
      <c r="XBJ457" s="1"/>
      <c r="XBK457" s="1"/>
      <c r="XBL457" s="1"/>
      <c r="XBM457" s="1"/>
      <c r="XBN457" s="1"/>
      <c r="XBO457" s="1"/>
      <c r="XBP457" s="1"/>
      <c r="XBQ457" s="1"/>
      <c r="XBR457" s="1"/>
      <c r="XBS457" s="1"/>
      <c r="XBT457" s="1"/>
      <c r="XBU457" s="1"/>
      <c r="XBV457" s="1"/>
      <c r="XBW457" s="1"/>
      <c r="XBX457" s="1"/>
      <c r="XBY457" s="1"/>
      <c r="XBZ457" s="1"/>
      <c r="XCA457" s="1"/>
      <c r="XCB457" s="1"/>
      <c r="XCC457" s="1"/>
      <c r="XCD457" s="1"/>
      <c r="XCE457" s="1"/>
      <c r="XCF457" s="1"/>
      <c r="XCG457" s="1"/>
      <c r="XCH457" s="1"/>
      <c r="XCI457" s="1"/>
      <c r="XCJ457" s="1"/>
      <c r="XCK457" s="1"/>
      <c r="XCL457" s="1"/>
      <c r="XCM457" s="1"/>
      <c r="XCN457" s="1"/>
      <c r="XCO457" s="1"/>
      <c r="XCP457" s="1"/>
      <c r="XCQ457" s="1"/>
      <c r="XCR457" s="1"/>
      <c r="XCS457" s="1"/>
      <c r="XCT457" s="1"/>
      <c r="XCU457" s="1"/>
      <c r="XCV457" s="1"/>
      <c r="XCW457" s="1"/>
      <c r="XCX457" s="1"/>
      <c r="XCY457" s="1"/>
      <c r="XCZ457" s="1"/>
      <c r="XDA457" s="1"/>
      <c r="XDB457" s="1"/>
      <c r="XDC457" s="1"/>
      <c r="XDD457" s="1"/>
      <c r="XDE457" s="1"/>
      <c r="XDF457" s="1"/>
      <c r="XDG457" s="1"/>
      <c r="XDH457" s="1"/>
      <c r="XDI457" s="1"/>
      <c r="XDJ457" s="1"/>
      <c r="XDK457" s="1"/>
      <c r="XDL457" s="1"/>
      <c r="XDM457" s="1"/>
      <c r="XDN457" s="1"/>
      <c r="XDO457" s="1"/>
      <c r="XDP457" s="1"/>
      <c r="XDQ457" s="1"/>
      <c r="XDR457" s="1"/>
      <c r="XDS457" s="1"/>
      <c r="XDT457" s="1"/>
      <c r="XDU457" s="1"/>
      <c r="XDV457" s="1"/>
      <c r="XDW457" s="1"/>
      <c r="XDX457" s="1"/>
      <c r="XDY457" s="1"/>
      <c r="XDZ457" s="1"/>
      <c r="XEA457" s="1"/>
      <c r="XEB457" s="1"/>
      <c r="XEC457" s="1"/>
      <c r="XED457" s="1"/>
      <c r="XEE457" s="1"/>
      <c r="XEF457" s="1"/>
      <c r="XEG457" s="1"/>
      <c r="XEH457" s="1"/>
      <c r="XEI457" s="1"/>
      <c r="XEJ457" s="1"/>
      <c r="XEK457" s="1"/>
      <c r="XEL457" s="1"/>
      <c r="XEM457" s="1"/>
      <c r="XEN457" s="1"/>
      <c r="XEO457" s="1"/>
      <c r="XEP457" s="1"/>
      <c r="XEQ457" s="1"/>
      <c r="XER457" s="1"/>
      <c r="XES457" s="1"/>
      <c r="XET457" s="1"/>
      <c r="XEU457" s="1"/>
      <c r="XEV457" s="1"/>
      <c r="XEW457" s="1"/>
      <c r="XEX457" s="1"/>
      <c r="XEY457" s="1"/>
      <c r="XEZ457" s="1"/>
      <c r="XFA457" s="1"/>
      <c r="XFB457" s="1"/>
      <c r="XFC457" s="1"/>
      <c r="XFD457" s="1"/>
    </row>
    <row r="458" spans="1:151 16227:16384" s="11" customFormat="1" ht="21" x14ac:dyDescent="0.3">
      <c r="A458" s="92" t="s">
        <v>239</v>
      </c>
      <c r="B458" s="93"/>
      <c r="C458" s="93"/>
      <c r="D458" s="93"/>
      <c r="E458" s="93"/>
      <c r="F458" s="93"/>
      <c r="G458" s="93"/>
      <c r="H458" s="93"/>
      <c r="I458" s="94"/>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WZC458" s="1"/>
      <c r="WZD458" s="1"/>
      <c r="WZE458" s="1"/>
      <c r="WZF458" s="1"/>
      <c r="WZG458" s="1"/>
      <c r="WZH458" s="1"/>
      <c r="WZI458" s="1"/>
      <c r="WZJ458" s="1"/>
      <c r="WZK458" s="1"/>
      <c r="WZL458" s="1"/>
      <c r="WZM458" s="1"/>
      <c r="WZN458" s="1"/>
      <c r="WZO458" s="1"/>
      <c r="WZP458" s="1"/>
      <c r="WZQ458" s="1"/>
      <c r="WZR458" s="1"/>
      <c r="WZS458" s="1"/>
      <c r="WZT458" s="1"/>
      <c r="WZU458" s="1"/>
      <c r="WZV458" s="1"/>
      <c r="WZW458" s="1"/>
      <c r="WZX458" s="1"/>
      <c r="WZY458" s="1"/>
      <c r="WZZ458" s="1"/>
      <c r="XAA458" s="1"/>
      <c r="XAB458" s="1"/>
      <c r="XAC458" s="1"/>
      <c r="XAD458" s="1"/>
      <c r="XAE458" s="1"/>
      <c r="XAF458" s="1"/>
      <c r="XAG458" s="1"/>
      <c r="XAH458" s="1"/>
      <c r="XAI458" s="1"/>
      <c r="XAJ458" s="1"/>
      <c r="XAK458" s="1"/>
      <c r="XAL458" s="1"/>
      <c r="XAM458" s="1"/>
      <c r="XAN458" s="1"/>
      <c r="XAO458" s="1"/>
      <c r="XAP458" s="1"/>
      <c r="XAQ458" s="1"/>
      <c r="XAR458" s="1"/>
      <c r="XAS458" s="1"/>
      <c r="XAT458" s="1"/>
      <c r="XAU458" s="1"/>
      <c r="XAV458" s="1"/>
      <c r="XAW458" s="1"/>
      <c r="XAX458" s="1"/>
      <c r="XAY458" s="1"/>
      <c r="XAZ458" s="1"/>
      <c r="XBA458" s="1"/>
      <c r="XBB458" s="1"/>
      <c r="XBC458" s="1"/>
      <c r="XBD458" s="1"/>
      <c r="XBE458" s="1"/>
      <c r="XBF458" s="1"/>
      <c r="XBG458" s="1"/>
      <c r="XBH458" s="1"/>
      <c r="XBI458" s="1"/>
      <c r="XBJ458" s="1"/>
      <c r="XBK458" s="1"/>
      <c r="XBL458" s="1"/>
      <c r="XBM458" s="1"/>
      <c r="XBN458" s="1"/>
      <c r="XBO458" s="1"/>
      <c r="XBP458" s="1"/>
      <c r="XBQ458" s="1"/>
      <c r="XBR458" s="1"/>
      <c r="XBS458" s="1"/>
      <c r="XBT458" s="1"/>
      <c r="XBU458" s="1"/>
      <c r="XBV458" s="1"/>
      <c r="XBW458" s="1"/>
      <c r="XBX458" s="1"/>
      <c r="XBY458" s="1"/>
      <c r="XBZ458" s="1"/>
      <c r="XCA458" s="1"/>
      <c r="XCB458" s="1"/>
      <c r="XCC458" s="1"/>
      <c r="XCD458" s="1"/>
      <c r="XCE458" s="1"/>
      <c r="XCF458" s="1"/>
      <c r="XCG458" s="1"/>
      <c r="XCH458" s="1"/>
      <c r="XCI458" s="1"/>
      <c r="XCJ458" s="1"/>
      <c r="XCK458" s="1"/>
      <c r="XCL458" s="1"/>
      <c r="XCM458" s="1"/>
      <c r="XCN458" s="1"/>
      <c r="XCO458" s="1"/>
      <c r="XCP458" s="1"/>
      <c r="XCQ458" s="1"/>
      <c r="XCR458" s="1"/>
      <c r="XCS458" s="1"/>
      <c r="XCT458" s="1"/>
      <c r="XCU458" s="1"/>
      <c r="XCV458" s="1"/>
      <c r="XCW458" s="1"/>
      <c r="XCX458" s="1"/>
      <c r="XCY458" s="1"/>
      <c r="XCZ458" s="1"/>
      <c r="XDA458" s="1"/>
      <c r="XDB458" s="1"/>
      <c r="XDC458" s="1"/>
      <c r="XDD458" s="1"/>
      <c r="XDE458" s="1"/>
      <c r="XDF458" s="1"/>
      <c r="XDG458" s="1"/>
      <c r="XDH458" s="1"/>
      <c r="XDI458" s="1"/>
      <c r="XDJ458" s="1"/>
      <c r="XDK458" s="1"/>
      <c r="XDL458" s="1"/>
      <c r="XDM458" s="1"/>
      <c r="XDN458" s="1"/>
      <c r="XDO458" s="1"/>
      <c r="XDP458" s="1"/>
      <c r="XDQ458" s="1"/>
      <c r="XDR458" s="1"/>
      <c r="XDS458" s="1"/>
      <c r="XDT458" s="1"/>
      <c r="XDU458" s="1"/>
      <c r="XDV458" s="1"/>
      <c r="XDW458" s="1"/>
      <c r="XDX458" s="1"/>
      <c r="XDY458" s="1"/>
      <c r="XDZ458" s="1"/>
      <c r="XEA458" s="1"/>
      <c r="XEB458" s="1"/>
      <c r="XEC458" s="1"/>
      <c r="XED458" s="1"/>
      <c r="XEE458" s="1"/>
      <c r="XEF458" s="1"/>
      <c r="XEG458" s="1"/>
      <c r="XEH458" s="1"/>
      <c r="XEI458" s="1"/>
      <c r="XEJ458" s="1"/>
      <c r="XEK458" s="1"/>
      <c r="XEL458" s="1"/>
      <c r="XEM458" s="1"/>
      <c r="XEN458" s="1"/>
      <c r="XEO458" s="1"/>
      <c r="XEP458" s="1"/>
      <c r="XEQ458" s="1"/>
      <c r="XER458" s="1"/>
      <c r="XES458" s="1"/>
      <c r="XET458" s="1"/>
      <c r="XEU458" s="1"/>
      <c r="XEV458" s="1"/>
      <c r="XEW458" s="1"/>
      <c r="XEX458" s="1"/>
      <c r="XEY458" s="1"/>
      <c r="XEZ458" s="1"/>
      <c r="XFA458" s="1"/>
      <c r="XFB458" s="1"/>
      <c r="XFC458" s="1"/>
      <c r="XFD458" s="1"/>
    </row>
    <row r="459" spans="1:151 16227:16384" s="11" customFormat="1" ht="20.25" customHeight="1" x14ac:dyDescent="0.3">
      <c r="A459" s="88">
        <v>1</v>
      </c>
      <c r="B459" s="88"/>
      <c r="C459" s="95" t="s">
        <v>230</v>
      </c>
      <c r="D459" s="96"/>
      <c r="E459" s="96"/>
      <c r="F459" s="96"/>
      <c r="G459" s="96"/>
      <c r="H459" s="96"/>
      <c r="I459" s="97"/>
      <c r="J459" s="1"/>
      <c r="K459" s="1"/>
      <c r="L459" s="1"/>
      <c r="M459" s="1"/>
      <c r="N459" s="1"/>
      <c r="O459" s="1"/>
      <c r="P459" s="1"/>
      <c r="Q459" s="1"/>
      <c r="R459" s="1"/>
      <c r="S459" s="1"/>
      <c r="T459" s="1"/>
      <c r="U459" s="43" t="str">
        <f ca="1">V459&amp;""&amp;" &amp; "&amp;""&amp;W459</f>
        <v>101 &amp; 101</v>
      </c>
      <c r="V459" s="43">
        <f ca="1">(SUMPRODUCT(MID(0&amp;(LEFT(A458,SUM(LEN(A458)-LEN(SUBSTITUTE(A458,{"0","1","2","3"},""))))), LARGE(INDEX(ISNUMBER(--MID((LEFT(A458,SUM(LEN(A458)-LEN(SUBSTITUTE(A458,{"0","1","2","3"},""))))), ROW(INDIRECT("1:"&amp;LEN((LEFT(A458,SUM(LEN(A458)-LEN(SUBSTITUTE(A458,{"0","1","2","3"},"")))))))), 1)) * ROW(INDIRECT("1:"&amp;LEN((LEFT(A458,SUM(LEN(A458)-LEN(SUBSTITUTE(A458,{"0","1","2","3"},"")))))))), 0), ROW(INDIRECT("1:"&amp;LEN((LEFT(A458,SUM(LEN(A458)-LEN(SUBSTITUTE(A458,{"0","1","2","3"},"")))))))))+1, 1) * 10^ROW(INDIRECT("1:"&amp;LEN((LEFT(A458,SUM(LEN(A458)-LEN(SUBSTITUTE(A458,{"0","1","2","3"},""))))))))/10))*100+1</f>
        <v>101</v>
      </c>
      <c r="W459" s="43">
        <f ca="1">(SUMPRODUCT(MID(0&amp;(--TRIM(RIGHT(SUBSTITUTE(LEFT(A458,_xlfn.AGGREGATE(16,6,FIND({0,1,2,3,4,5,6,7,8,9},A458,ROW(INDIRECT("1:"&amp;LEN(A458)))),1))," ",REPT(" ",LEN(A458))),LEN(A458)))), LARGE(INDEX(ISNUMBER(--MID((--TRIM(RIGHT(SUBSTITUTE(LEFT(A458,_xlfn.AGGREGATE(16,6,FIND({0,1,2,3,4,5,6,7,8,9},A458,ROW(INDIRECT("1:"&amp;LEN(A458)))),1))," ",REPT(" ",LEN(A458))),LEN(A458)))), ROW(INDIRECT("1:"&amp;LEN((--TRIM(RIGHT(SUBSTITUTE(LEFT(A458,_xlfn.AGGREGATE(16,6,FIND({0,1,2,3,4,5,6,7,8,9},A458,ROW(INDIRECT("1:"&amp;LEN(A458)))),1))," ",REPT(" ",LEN(A458))),LEN(A458))))))), 1)) * ROW(INDIRECT("1:"&amp;LEN((--TRIM(RIGHT(SUBSTITUTE(LEFT(A458,_xlfn.AGGREGATE(16,6,FIND({0,1,2,3,4,5,6,7,8,9},A458,ROW(INDIRECT("1:"&amp;LEN(A458)))),1))," ",REPT(" ",LEN(A458))),LEN(A458))))))), 0), ROW(INDIRECT("1:"&amp;LEN((--TRIM(RIGHT(SUBSTITUTE(LEFT(A458,_xlfn.AGGREGATE(16,6,FIND({0,1,2,3,4,5,6,7,8,9},A458,ROW(INDIRECT("1:"&amp;LEN(A458)))),1))," ",REPT(" ",LEN(A458))),LEN(A458))))))))+1, 1) * 10^ROW(INDIRECT("1:"&amp;LEN((--TRIM(RIGHT(SUBSTITUTE(LEFT(A458,_xlfn.AGGREGATE(16,6,FIND({0,1,2,3,4,5,6,7,8,9},A458,ROW(INDIRECT("1:"&amp;LEN(A458)))),1))," ",REPT(" ",LEN(A458))),LEN(A458)))))))/10))*100+1</f>
        <v>101</v>
      </c>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WZC459" s="1"/>
      <c r="WZD459" s="1"/>
      <c r="WZE459" s="1"/>
      <c r="WZF459" s="1"/>
      <c r="WZG459" s="1"/>
      <c r="WZH459" s="1"/>
      <c r="WZI459" s="1"/>
      <c r="WZJ459" s="1"/>
      <c r="WZK459" s="1"/>
      <c r="WZL459" s="1"/>
      <c r="WZM459" s="1"/>
      <c r="WZN459" s="1"/>
      <c r="WZO459" s="1"/>
      <c r="WZP459" s="1"/>
      <c r="WZQ459" s="1"/>
      <c r="WZR459" s="1"/>
      <c r="WZS459" s="1"/>
      <c r="WZT459" s="1"/>
      <c r="WZU459" s="1"/>
      <c r="WZV459" s="1"/>
      <c r="WZW459" s="1"/>
      <c r="WZX459" s="1"/>
      <c r="WZY459" s="1"/>
      <c r="WZZ459" s="1"/>
      <c r="XAA459" s="1"/>
      <c r="XAB459" s="1"/>
      <c r="XAC459" s="1"/>
      <c r="XAD459" s="1"/>
      <c r="XAE459" s="1"/>
      <c r="XAF459" s="1"/>
      <c r="XAG459" s="1"/>
      <c r="XAH459" s="1"/>
      <c r="XAI459" s="1"/>
      <c r="XAJ459" s="1"/>
      <c r="XAK459" s="1"/>
      <c r="XAL459" s="1"/>
      <c r="XAM459" s="1"/>
      <c r="XAN459" s="1"/>
      <c r="XAO459" s="1"/>
      <c r="XAP459" s="1"/>
      <c r="XAQ459" s="1"/>
      <c r="XAR459" s="1"/>
      <c r="XAS459" s="1"/>
      <c r="XAT459" s="1"/>
      <c r="XAU459" s="1"/>
      <c r="XAV459" s="1"/>
      <c r="XAW459" s="1"/>
      <c r="XAX459" s="1"/>
      <c r="XAY459" s="1"/>
      <c r="XAZ459" s="1"/>
      <c r="XBA459" s="1"/>
      <c r="XBB459" s="1"/>
      <c r="XBC459" s="1"/>
      <c r="XBD459" s="1"/>
      <c r="XBE459" s="1"/>
      <c r="XBF459" s="1"/>
      <c r="XBG459" s="1"/>
      <c r="XBH459" s="1"/>
      <c r="XBI459" s="1"/>
      <c r="XBJ459" s="1"/>
      <c r="XBK459" s="1"/>
      <c r="XBL459" s="1"/>
      <c r="XBM459" s="1"/>
      <c r="XBN459" s="1"/>
      <c r="XBO459" s="1"/>
      <c r="XBP459" s="1"/>
      <c r="XBQ459" s="1"/>
      <c r="XBR459" s="1"/>
      <c r="XBS459" s="1"/>
      <c r="XBT459" s="1"/>
      <c r="XBU459" s="1"/>
      <c r="XBV459" s="1"/>
      <c r="XBW459" s="1"/>
      <c r="XBX459" s="1"/>
      <c r="XBY459" s="1"/>
      <c r="XBZ459" s="1"/>
      <c r="XCA459" s="1"/>
      <c r="XCB459" s="1"/>
      <c r="XCC459" s="1"/>
      <c r="XCD459" s="1"/>
      <c r="XCE459" s="1"/>
      <c r="XCF459" s="1"/>
      <c r="XCG459" s="1"/>
      <c r="XCH459" s="1"/>
      <c r="XCI459" s="1"/>
      <c r="XCJ459" s="1"/>
      <c r="XCK459" s="1"/>
      <c r="XCL459" s="1"/>
      <c r="XCM459" s="1"/>
      <c r="XCN459" s="1"/>
      <c r="XCO459" s="1"/>
      <c r="XCP459" s="1"/>
      <c r="XCQ459" s="1"/>
      <c r="XCR459" s="1"/>
      <c r="XCS459" s="1"/>
      <c r="XCT459" s="1"/>
      <c r="XCU459" s="1"/>
      <c r="XCV459" s="1"/>
      <c r="XCW459" s="1"/>
      <c r="XCX459" s="1"/>
      <c r="XCY459" s="1"/>
      <c r="XCZ459" s="1"/>
      <c r="XDA459" s="1"/>
      <c r="XDB459" s="1"/>
      <c r="XDC459" s="1"/>
      <c r="XDD459" s="1"/>
      <c r="XDE459" s="1"/>
      <c r="XDF459" s="1"/>
      <c r="XDG459" s="1"/>
      <c r="XDH459" s="1"/>
      <c r="XDI459" s="1"/>
      <c r="XDJ459" s="1"/>
      <c r="XDK459" s="1"/>
      <c r="XDL459" s="1"/>
      <c r="XDM459" s="1"/>
      <c r="XDN459" s="1"/>
      <c r="XDO459" s="1"/>
      <c r="XDP459" s="1"/>
      <c r="XDQ459" s="1"/>
      <c r="XDR459" s="1"/>
      <c r="XDS459" s="1"/>
      <c r="XDT459" s="1"/>
      <c r="XDU459" s="1"/>
      <c r="XDV459" s="1"/>
      <c r="XDW459" s="1"/>
      <c r="XDX459" s="1"/>
      <c r="XDY459" s="1"/>
      <c r="XDZ459" s="1"/>
      <c r="XEA459" s="1"/>
      <c r="XEB459" s="1"/>
      <c r="XEC459" s="1"/>
      <c r="XED459" s="1"/>
      <c r="XEE459" s="1"/>
      <c r="XEF459" s="1"/>
      <c r="XEG459" s="1"/>
      <c r="XEH459" s="1"/>
      <c r="XEI459" s="1"/>
      <c r="XEJ459" s="1"/>
      <c r="XEK459" s="1"/>
      <c r="XEL459" s="1"/>
      <c r="XEM459" s="1"/>
      <c r="XEN459" s="1"/>
      <c r="XEO459" s="1"/>
      <c r="XEP459" s="1"/>
      <c r="XEQ459" s="1"/>
      <c r="XER459" s="1"/>
      <c r="XES459" s="1"/>
      <c r="XET459" s="1"/>
      <c r="XEU459" s="1"/>
      <c r="XEV459" s="1"/>
      <c r="XEW459" s="1"/>
      <c r="XEX459" s="1"/>
      <c r="XEY459" s="1"/>
      <c r="XEZ459" s="1"/>
      <c r="XFA459" s="1"/>
      <c r="XFB459" s="1"/>
      <c r="XFC459" s="1"/>
      <c r="XFD459" s="1"/>
    </row>
    <row r="460" spans="1:151 16227:16384" s="11" customFormat="1" ht="20.25" customHeight="1" x14ac:dyDescent="0.3">
      <c r="A460" s="88">
        <f>A459+1</f>
        <v>2</v>
      </c>
      <c r="B460" s="88"/>
      <c r="C460" s="113"/>
      <c r="D460" s="114"/>
      <c r="E460" s="114"/>
      <c r="F460" s="114"/>
      <c r="G460" s="114"/>
      <c r="H460" s="114"/>
      <c r="I460" s="115"/>
      <c r="J460" s="1"/>
      <c r="K460" s="1"/>
      <c r="L460" s="1"/>
      <c r="M460" s="1"/>
      <c r="N460" s="1"/>
      <c r="O460" s="1"/>
      <c r="P460" s="1"/>
      <c r="Q460" s="1"/>
      <c r="R460" s="1"/>
      <c r="S460" s="1"/>
      <c r="T460" s="1"/>
      <c r="U460" s="43" t="str">
        <f t="shared" ref="U460:U466" ca="1" si="268">V460&amp;""&amp;" &amp; "&amp;""&amp;W460</f>
        <v>102 &amp; 102</v>
      </c>
      <c r="V460" s="43">
        <f ca="1">V459+1</f>
        <v>102</v>
      </c>
      <c r="W460" s="43">
        <f ca="1">W459+1</f>
        <v>102</v>
      </c>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WZC460" s="1"/>
      <c r="WZD460" s="1"/>
      <c r="WZE460" s="1"/>
      <c r="WZF460" s="1"/>
      <c r="WZG460" s="1"/>
      <c r="WZH460" s="1"/>
      <c r="WZI460" s="1"/>
      <c r="WZJ460" s="1"/>
      <c r="WZK460" s="1"/>
      <c r="WZL460" s="1"/>
      <c r="WZM460" s="1"/>
      <c r="WZN460" s="1"/>
      <c r="WZO460" s="1"/>
      <c r="WZP460" s="1"/>
      <c r="WZQ460" s="1"/>
      <c r="WZR460" s="1"/>
      <c r="WZS460" s="1"/>
      <c r="WZT460" s="1"/>
      <c r="WZU460" s="1"/>
      <c r="WZV460" s="1"/>
      <c r="WZW460" s="1"/>
      <c r="WZX460" s="1"/>
      <c r="WZY460" s="1"/>
      <c r="WZZ460" s="1"/>
      <c r="XAA460" s="1"/>
      <c r="XAB460" s="1"/>
      <c r="XAC460" s="1"/>
      <c r="XAD460" s="1"/>
      <c r="XAE460" s="1"/>
      <c r="XAF460" s="1"/>
      <c r="XAG460" s="1"/>
      <c r="XAH460" s="1"/>
      <c r="XAI460" s="1"/>
      <c r="XAJ460" s="1"/>
      <c r="XAK460" s="1"/>
      <c r="XAL460" s="1"/>
      <c r="XAM460" s="1"/>
      <c r="XAN460" s="1"/>
      <c r="XAO460" s="1"/>
      <c r="XAP460" s="1"/>
      <c r="XAQ460" s="1"/>
      <c r="XAR460" s="1"/>
      <c r="XAS460" s="1"/>
      <c r="XAT460" s="1"/>
      <c r="XAU460" s="1"/>
      <c r="XAV460" s="1"/>
      <c r="XAW460" s="1"/>
      <c r="XAX460" s="1"/>
      <c r="XAY460" s="1"/>
      <c r="XAZ460" s="1"/>
      <c r="XBA460" s="1"/>
      <c r="XBB460" s="1"/>
      <c r="XBC460" s="1"/>
      <c r="XBD460" s="1"/>
      <c r="XBE460" s="1"/>
      <c r="XBF460" s="1"/>
      <c r="XBG460" s="1"/>
      <c r="XBH460" s="1"/>
      <c r="XBI460" s="1"/>
      <c r="XBJ460" s="1"/>
      <c r="XBK460" s="1"/>
      <c r="XBL460" s="1"/>
      <c r="XBM460" s="1"/>
      <c r="XBN460" s="1"/>
      <c r="XBO460" s="1"/>
      <c r="XBP460" s="1"/>
      <c r="XBQ460" s="1"/>
      <c r="XBR460" s="1"/>
      <c r="XBS460" s="1"/>
      <c r="XBT460" s="1"/>
      <c r="XBU460" s="1"/>
      <c r="XBV460" s="1"/>
      <c r="XBW460" s="1"/>
      <c r="XBX460" s="1"/>
      <c r="XBY460" s="1"/>
      <c r="XBZ460" s="1"/>
      <c r="XCA460" s="1"/>
      <c r="XCB460" s="1"/>
      <c r="XCC460" s="1"/>
      <c r="XCD460" s="1"/>
      <c r="XCE460" s="1"/>
      <c r="XCF460" s="1"/>
      <c r="XCG460" s="1"/>
      <c r="XCH460" s="1"/>
      <c r="XCI460" s="1"/>
      <c r="XCJ460" s="1"/>
      <c r="XCK460" s="1"/>
      <c r="XCL460" s="1"/>
      <c r="XCM460" s="1"/>
      <c r="XCN460" s="1"/>
      <c r="XCO460" s="1"/>
      <c r="XCP460" s="1"/>
      <c r="XCQ460" s="1"/>
      <c r="XCR460" s="1"/>
      <c r="XCS460" s="1"/>
      <c r="XCT460" s="1"/>
      <c r="XCU460" s="1"/>
      <c r="XCV460" s="1"/>
      <c r="XCW460" s="1"/>
      <c r="XCX460" s="1"/>
      <c r="XCY460" s="1"/>
      <c r="XCZ460" s="1"/>
      <c r="XDA460" s="1"/>
      <c r="XDB460" s="1"/>
      <c r="XDC460" s="1"/>
      <c r="XDD460" s="1"/>
      <c r="XDE460" s="1"/>
      <c r="XDF460" s="1"/>
      <c r="XDG460" s="1"/>
      <c r="XDH460" s="1"/>
      <c r="XDI460" s="1"/>
      <c r="XDJ460" s="1"/>
      <c r="XDK460" s="1"/>
      <c r="XDL460" s="1"/>
      <c r="XDM460" s="1"/>
      <c r="XDN460" s="1"/>
      <c r="XDO460" s="1"/>
      <c r="XDP460" s="1"/>
      <c r="XDQ460" s="1"/>
      <c r="XDR460" s="1"/>
      <c r="XDS460" s="1"/>
      <c r="XDT460" s="1"/>
      <c r="XDU460" s="1"/>
      <c r="XDV460" s="1"/>
      <c r="XDW460" s="1"/>
      <c r="XDX460" s="1"/>
      <c r="XDY460" s="1"/>
      <c r="XDZ460" s="1"/>
      <c r="XEA460" s="1"/>
      <c r="XEB460" s="1"/>
      <c r="XEC460" s="1"/>
      <c r="XED460" s="1"/>
      <c r="XEE460" s="1"/>
      <c r="XEF460" s="1"/>
      <c r="XEG460" s="1"/>
      <c r="XEH460" s="1"/>
      <c r="XEI460" s="1"/>
      <c r="XEJ460" s="1"/>
      <c r="XEK460" s="1"/>
      <c r="XEL460" s="1"/>
      <c r="XEM460" s="1"/>
      <c r="XEN460" s="1"/>
      <c r="XEO460" s="1"/>
      <c r="XEP460" s="1"/>
      <c r="XEQ460" s="1"/>
      <c r="XER460" s="1"/>
      <c r="XES460" s="1"/>
      <c r="XET460" s="1"/>
      <c r="XEU460" s="1"/>
      <c r="XEV460" s="1"/>
      <c r="XEW460" s="1"/>
      <c r="XEX460" s="1"/>
      <c r="XEY460" s="1"/>
      <c r="XEZ460" s="1"/>
      <c r="XFA460" s="1"/>
      <c r="XFB460" s="1"/>
      <c r="XFC460" s="1"/>
      <c r="XFD460" s="1"/>
    </row>
    <row r="461" spans="1:151 16227:16384" s="11" customFormat="1" ht="20.25" customHeight="1" x14ac:dyDescent="0.3">
      <c r="A461" s="88">
        <f t="shared" ref="A461:A466" si="269">A460+1</f>
        <v>3</v>
      </c>
      <c r="B461" s="88"/>
      <c r="C461" s="98"/>
      <c r="D461" s="99"/>
      <c r="E461" s="99"/>
      <c r="F461" s="99"/>
      <c r="G461" s="99"/>
      <c r="H461" s="99"/>
      <c r="I461" s="100"/>
      <c r="J461" s="1"/>
      <c r="K461" s="1"/>
      <c r="L461" s="1"/>
      <c r="M461" s="1"/>
      <c r="N461" s="1"/>
      <c r="O461" s="1"/>
      <c r="P461" s="1"/>
      <c r="Q461" s="1"/>
      <c r="R461" s="1"/>
      <c r="S461" s="1"/>
      <c r="T461" s="1"/>
      <c r="U461" s="43" t="str">
        <f t="shared" ca="1" si="268"/>
        <v>103 &amp; 103</v>
      </c>
      <c r="V461" s="43">
        <f t="shared" ref="V461:W461" ca="1" si="270">V460+1</f>
        <v>103</v>
      </c>
      <c r="W461" s="43">
        <f t="shared" ca="1" si="270"/>
        <v>103</v>
      </c>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WZC461" s="1"/>
      <c r="WZD461" s="1"/>
      <c r="WZE461" s="1"/>
      <c r="WZF461" s="1"/>
      <c r="WZG461" s="1"/>
      <c r="WZH461" s="1"/>
      <c r="WZI461" s="1"/>
      <c r="WZJ461" s="1"/>
      <c r="WZK461" s="1"/>
      <c r="WZL461" s="1"/>
      <c r="WZM461" s="1"/>
      <c r="WZN461" s="1"/>
      <c r="WZO461" s="1"/>
      <c r="WZP461" s="1"/>
      <c r="WZQ461" s="1"/>
      <c r="WZR461" s="1"/>
      <c r="WZS461" s="1"/>
      <c r="WZT461" s="1"/>
      <c r="WZU461" s="1"/>
      <c r="WZV461" s="1"/>
      <c r="WZW461" s="1"/>
      <c r="WZX461" s="1"/>
      <c r="WZY461" s="1"/>
      <c r="WZZ461" s="1"/>
      <c r="XAA461" s="1"/>
      <c r="XAB461" s="1"/>
      <c r="XAC461" s="1"/>
      <c r="XAD461" s="1"/>
      <c r="XAE461" s="1"/>
      <c r="XAF461" s="1"/>
      <c r="XAG461" s="1"/>
      <c r="XAH461" s="1"/>
      <c r="XAI461" s="1"/>
      <c r="XAJ461" s="1"/>
      <c r="XAK461" s="1"/>
      <c r="XAL461" s="1"/>
      <c r="XAM461" s="1"/>
      <c r="XAN461" s="1"/>
      <c r="XAO461" s="1"/>
      <c r="XAP461" s="1"/>
      <c r="XAQ461" s="1"/>
      <c r="XAR461" s="1"/>
      <c r="XAS461" s="1"/>
      <c r="XAT461" s="1"/>
      <c r="XAU461" s="1"/>
      <c r="XAV461" s="1"/>
      <c r="XAW461" s="1"/>
      <c r="XAX461" s="1"/>
      <c r="XAY461" s="1"/>
      <c r="XAZ461" s="1"/>
      <c r="XBA461" s="1"/>
      <c r="XBB461" s="1"/>
      <c r="XBC461" s="1"/>
      <c r="XBD461" s="1"/>
      <c r="XBE461" s="1"/>
      <c r="XBF461" s="1"/>
      <c r="XBG461" s="1"/>
      <c r="XBH461" s="1"/>
      <c r="XBI461" s="1"/>
      <c r="XBJ461" s="1"/>
      <c r="XBK461" s="1"/>
      <c r="XBL461" s="1"/>
      <c r="XBM461" s="1"/>
      <c r="XBN461" s="1"/>
      <c r="XBO461" s="1"/>
      <c r="XBP461" s="1"/>
      <c r="XBQ461" s="1"/>
      <c r="XBR461" s="1"/>
      <c r="XBS461" s="1"/>
      <c r="XBT461" s="1"/>
      <c r="XBU461" s="1"/>
      <c r="XBV461" s="1"/>
      <c r="XBW461" s="1"/>
      <c r="XBX461" s="1"/>
      <c r="XBY461" s="1"/>
      <c r="XBZ461" s="1"/>
      <c r="XCA461" s="1"/>
      <c r="XCB461" s="1"/>
      <c r="XCC461" s="1"/>
      <c r="XCD461" s="1"/>
      <c r="XCE461" s="1"/>
      <c r="XCF461" s="1"/>
      <c r="XCG461" s="1"/>
      <c r="XCH461" s="1"/>
      <c r="XCI461" s="1"/>
      <c r="XCJ461" s="1"/>
      <c r="XCK461" s="1"/>
      <c r="XCL461" s="1"/>
      <c r="XCM461" s="1"/>
      <c r="XCN461" s="1"/>
      <c r="XCO461" s="1"/>
      <c r="XCP461" s="1"/>
      <c r="XCQ461" s="1"/>
      <c r="XCR461" s="1"/>
      <c r="XCS461" s="1"/>
      <c r="XCT461" s="1"/>
      <c r="XCU461" s="1"/>
      <c r="XCV461" s="1"/>
      <c r="XCW461" s="1"/>
      <c r="XCX461" s="1"/>
      <c r="XCY461" s="1"/>
      <c r="XCZ461" s="1"/>
      <c r="XDA461" s="1"/>
      <c r="XDB461" s="1"/>
      <c r="XDC461" s="1"/>
      <c r="XDD461" s="1"/>
      <c r="XDE461" s="1"/>
      <c r="XDF461" s="1"/>
      <c r="XDG461" s="1"/>
      <c r="XDH461" s="1"/>
      <c r="XDI461" s="1"/>
      <c r="XDJ461" s="1"/>
      <c r="XDK461" s="1"/>
      <c r="XDL461" s="1"/>
      <c r="XDM461" s="1"/>
      <c r="XDN461" s="1"/>
      <c r="XDO461" s="1"/>
      <c r="XDP461" s="1"/>
      <c r="XDQ461" s="1"/>
      <c r="XDR461" s="1"/>
      <c r="XDS461" s="1"/>
      <c r="XDT461" s="1"/>
      <c r="XDU461" s="1"/>
      <c r="XDV461" s="1"/>
      <c r="XDW461" s="1"/>
      <c r="XDX461" s="1"/>
      <c r="XDY461" s="1"/>
      <c r="XDZ461" s="1"/>
      <c r="XEA461" s="1"/>
      <c r="XEB461" s="1"/>
      <c r="XEC461" s="1"/>
      <c r="XED461" s="1"/>
      <c r="XEE461" s="1"/>
      <c r="XEF461" s="1"/>
      <c r="XEG461" s="1"/>
      <c r="XEH461" s="1"/>
      <c r="XEI461" s="1"/>
      <c r="XEJ461" s="1"/>
      <c r="XEK461" s="1"/>
      <c r="XEL461" s="1"/>
      <c r="XEM461" s="1"/>
      <c r="XEN461" s="1"/>
      <c r="XEO461" s="1"/>
      <c r="XEP461" s="1"/>
      <c r="XEQ461" s="1"/>
      <c r="XER461" s="1"/>
      <c r="XES461" s="1"/>
      <c r="XET461" s="1"/>
      <c r="XEU461" s="1"/>
      <c r="XEV461" s="1"/>
      <c r="XEW461" s="1"/>
      <c r="XEX461" s="1"/>
      <c r="XEY461" s="1"/>
      <c r="XEZ461" s="1"/>
      <c r="XFA461" s="1"/>
      <c r="XFB461" s="1"/>
      <c r="XFC461" s="1"/>
      <c r="XFD461" s="1"/>
    </row>
    <row r="462" spans="1:151 16227:16384" s="11" customFormat="1" ht="20.25" customHeight="1" x14ac:dyDescent="0.3">
      <c r="A462" s="88">
        <f t="shared" si="269"/>
        <v>4</v>
      </c>
      <c r="B462" s="88"/>
      <c r="C462" s="89" t="s">
        <v>240</v>
      </c>
      <c r="D462" s="90" t="s">
        <v>240</v>
      </c>
      <c r="E462" s="21">
        <f>(3.2*5.65+2.28*3.05+3.05*3.65+3.2*3.33+3*0.95+2.45*1.53+2.5*1.53+2.73*1.23+0.98*3.28+1.1*1.02+1.08*1.02)*10.764</f>
        <v>710.87501160000011</v>
      </c>
      <c r="F462" s="89">
        <f>(2.95*1.22+1.85*1.08)*10.764</f>
        <v>60.246108</v>
      </c>
      <c r="G462" s="90">
        <f>(2.95*1.22+1.85*1.08)*10.764</f>
        <v>60.246108</v>
      </c>
      <c r="H462" s="21">
        <v>0</v>
      </c>
      <c r="I462" s="21">
        <f t="shared" ref="I462" si="271">E462+F462+(IF(H462&lt;101,H462,IF(H462&lt;201,H462/2,IF(H462&lt;=301,H462/3,H462/4))))</f>
        <v>771.12111960000016</v>
      </c>
      <c r="J462" s="1"/>
      <c r="K462" s="1"/>
      <c r="L462" s="1"/>
      <c r="M462" s="1"/>
      <c r="N462" s="1"/>
      <c r="O462" s="1"/>
      <c r="P462" s="1"/>
      <c r="Q462" s="1"/>
      <c r="R462" s="1"/>
      <c r="S462" s="1"/>
      <c r="T462" s="1"/>
      <c r="U462" s="43" t="str">
        <f t="shared" ca="1" si="268"/>
        <v>104 &amp; 104</v>
      </c>
      <c r="V462" s="43">
        <f t="shared" ref="V462:W462" ca="1" si="272">V461+1</f>
        <v>104</v>
      </c>
      <c r="W462" s="43">
        <f t="shared" ca="1" si="272"/>
        <v>104</v>
      </c>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WZC462" s="1"/>
      <c r="WZD462" s="1"/>
      <c r="WZE462" s="1"/>
      <c r="WZF462" s="1"/>
      <c r="WZG462" s="1"/>
      <c r="WZH462" s="1"/>
      <c r="WZI462" s="1"/>
      <c r="WZJ462" s="1"/>
      <c r="WZK462" s="1"/>
      <c r="WZL462" s="1"/>
      <c r="WZM462" s="1"/>
      <c r="WZN462" s="1"/>
      <c r="WZO462" s="1"/>
      <c r="WZP462" s="1"/>
      <c r="WZQ462" s="1"/>
      <c r="WZR462" s="1"/>
      <c r="WZS462" s="1"/>
      <c r="WZT462" s="1"/>
      <c r="WZU462" s="1"/>
      <c r="WZV462" s="1"/>
      <c r="WZW462" s="1"/>
      <c r="WZX462" s="1"/>
      <c r="WZY462" s="1"/>
      <c r="WZZ462" s="1"/>
      <c r="XAA462" s="1"/>
      <c r="XAB462" s="1"/>
      <c r="XAC462" s="1"/>
      <c r="XAD462" s="1"/>
      <c r="XAE462" s="1"/>
      <c r="XAF462" s="1"/>
      <c r="XAG462" s="1"/>
      <c r="XAH462" s="1"/>
      <c r="XAI462" s="1"/>
      <c r="XAJ462" s="1"/>
      <c r="XAK462" s="1"/>
      <c r="XAL462" s="1"/>
      <c r="XAM462" s="1"/>
      <c r="XAN462" s="1"/>
      <c r="XAO462" s="1"/>
      <c r="XAP462" s="1"/>
      <c r="XAQ462" s="1"/>
      <c r="XAR462" s="1"/>
      <c r="XAS462" s="1"/>
      <c r="XAT462" s="1"/>
      <c r="XAU462" s="1"/>
      <c r="XAV462" s="1"/>
      <c r="XAW462" s="1"/>
      <c r="XAX462" s="1"/>
      <c r="XAY462" s="1"/>
      <c r="XAZ462" s="1"/>
      <c r="XBA462" s="1"/>
      <c r="XBB462" s="1"/>
      <c r="XBC462" s="1"/>
      <c r="XBD462" s="1"/>
      <c r="XBE462" s="1"/>
      <c r="XBF462" s="1"/>
      <c r="XBG462" s="1"/>
      <c r="XBH462" s="1"/>
      <c r="XBI462" s="1"/>
      <c r="XBJ462" s="1"/>
      <c r="XBK462" s="1"/>
      <c r="XBL462" s="1"/>
      <c r="XBM462" s="1"/>
      <c r="XBN462" s="1"/>
      <c r="XBO462" s="1"/>
      <c r="XBP462" s="1"/>
      <c r="XBQ462" s="1"/>
      <c r="XBR462" s="1"/>
      <c r="XBS462" s="1"/>
      <c r="XBT462" s="1"/>
      <c r="XBU462" s="1"/>
      <c r="XBV462" s="1"/>
      <c r="XBW462" s="1"/>
      <c r="XBX462" s="1"/>
      <c r="XBY462" s="1"/>
      <c r="XBZ462" s="1"/>
      <c r="XCA462" s="1"/>
      <c r="XCB462" s="1"/>
      <c r="XCC462" s="1"/>
      <c r="XCD462" s="1"/>
      <c r="XCE462" s="1"/>
      <c r="XCF462" s="1"/>
      <c r="XCG462" s="1"/>
      <c r="XCH462" s="1"/>
      <c r="XCI462" s="1"/>
      <c r="XCJ462" s="1"/>
      <c r="XCK462" s="1"/>
      <c r="XCL462" s="1"/>
      <c r="XCM462" s="1"/>
      <c r="XCN462" s="1"/>
      <c r="XCO462" s="1"/>
      <c r="XCP462" s="1"/>
      <c r="XCQ462" s="1"/>
      <c r="XCR462" s="1"/>
      <c r="XCS462" s="1"/>
      <c r="XCT462" s="1"/>
      <c r="XCU462" s="1"/>
      <c r="XCV462" s="1"/>
      <c r="XCW462" s="1"/>
      <c r="XCX462" s="1"/>
      <c r="XCY462" s="1"/>
      <c r="XCZ462" s="1"/>
      <c r="XDA462" s="1"/>
      <c r="XDB462" s="1"/>
      <c r="XDC462" s="1"/>
      <c r="XDD462" s="1"/>
      <c r="XDE462" s="1"/>
      <c r="XDF462" s="1"/>
      <c r="XDG462" s="1"/>
      <c r="XDH462" s="1"/>
      <c r="XDI462" s="1"/>
      <c r="XDJ462" s="1"/>
      <c r="XDK462" s="1"/>
      <c r="XDL462" s="1"/>
      <c r="XDM462" s="1"/>
      <c r="XDN462" s="1"/>
      <c r="XDO462" s="1"/>
      <c r="XDP462" s="1"/>
      <c r="XDQ462" s="1"/>
      <c r="XDR462" s="1"/>
      <c r="XDS462" s="1"/>
      <c r="XDT462" s="1"/>
      <c r="XDU462" s="1"/>
      <c r="XDV462" s="1"/>
      <c r="XDW462" s="1"/>
      <c r="XDX462" s="1"/>
      <c r="XDY462" s="1"/>
      <c r="XDZ462" s="1"/>
      <c r="XEA462" s="1"/>
      <c r="XEB462" s="1"/>
      <c r="XEC462" s="1"/>
      <c r="XED462" s="1"/>
      <c r="XEE462" s="1"/>
      <c r="XEF462" s="1"/>
      <c r="XEG462" s="1"/>
      <c r="XEH462" s="1"/>
      <c r="XEI462" s="1"/>
      <c r="XEJ462" s="1"/>
      <c r="XEK462" s="1"/>
      <c r="XEL462" s="1"/>
      <c r="XEM462" s="1"/>
      <c r="XEN462" s="1"/>
      <c r="XEO462" s="1"/>
      <c r="XEP462" s="1"/>
      <c r="XEQ462" s="1"/>
      <c r="XER462" s="1"/>
      <c r="XES462" s="1"/>
      <c r="XET462" s="1"/>
      <c r="XEU462" s="1"/>
      <c r="XEV462" s="1"/>
      <c r="XEW462" s="1"/>
      <c r="XEX462" s="1"/>
      <c r="XEY462" s="1"/>
      <c r="XEZ462" s="1"/>
      <c r="XFA462" s="1"/>
      <c r="XFB462" s="1"/>
      <c r="XFC462" s="1"/>
      <c r="XFD462" s="1"/>
    </row>
    <row r="463" spans="1:151 16227:16384" s="11" customFormat="1" ht="20.25" customHeight="1" x14ac:dyDescent="0.3">
      <c r="A463" s="88">
        <f t="shared" si="269"/>
        <v>5</v>
      </c>
      <c r="B463" s="88"/>
      <c r="C463" s="95" t="s">
        <v>241</v>
      </c>
      <c r="D463" s="96"/>
      <c r="E463" s="96"/>
      <c r="F463" s="96"/>
      <c r="G463" s="96"/>
      <c r="H463" s="96"/>
      <c r="I463" s="97"/>
      <c r="J463" s="1"/>
      <c r="K463" s="1"/>
      <c r="L463" s="1"/>
      <c r="M463" s="1"/>
      <c r="N463" s="1"/>
      <c r="O463" s="1"/>
      <c r="P463" s="1"/>
      <c r="Q463" s="1"/>
      <c r="R463" s="1"/>
      <c r="S463" s="1"/>
      <c r="T463" s="1"/>
      <c r="U463" s="43" t="str">
        <f t="shared" ca="1" si="268"/>
        <v>105 &amp; 105</v>
      </c>
      <c r="V463" s="43">
        <f t="shared" ref="V463:W463" ca="1" si="273">V462+1</f>
        <v>105</v>
      </c>
      <c r="W463" s="43">
        <f t="shared" ca="1" si="273"/>
        <v>105</v>
      </c>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WZC463" s="1"/>
      <c r="WZD463" s="1"/>
      <c r="WZE463" s="1"/>
      <c r="WZF463" s="1"/>
      <c r="WZG463" s="1"/>
      <c r="WZH463" s="1"/>
      <c r="WZI463" s="1"/>
      <c r="WZJ463" s="1"/>
      <c r="WZK463" s="1"/>
      <c r="WZL463" s="1"/>
      <c r="WZM463" s="1"/>
      <c r="WZN463" s="1"/>
      <c r="WZO463" s="1"/>
      <c r="WZP463" s="1"/>
      <c r="WZQ463" s="1"/>
      <c r="WZR463" s="1"/>
      <c r="WZS463" s="1"/>
      <c r="WZT463" s="1"/>
      <c r="WZU463" s="1"/>
      <c r="WZV463" s="1"/>
      <c r="WZW463" s="1"/>
      <c r="WZX463" s="1"/>
      <c r="WZY463" s="1"/>
      <c r="WZZ463" s="1"/>
      <c r="XAA463" s="1"/>
      <c r="XAB463" s="1"/>
      <c r="XAC463" s="1"/>
      <c r="XAD463" s="1"/>
      <c r="XAE463" s="1"/>
      <c r="XAF463" s="1"/>
      <c r="XAG463" s="1"/>
      <c r="XAH463" s="1"/>
      <c r="XAI463" s="1"/>
      <c r="XAJ463" s="1"/>
      <c r="XAK463" s="1"/>
      <c r="XAL463" s="1"/>
      <c r="XAM463" s="1"/>
      <c r="XAN463" s="1"/>
      <c r="XAO463" s="1"/>
      <c r="XAP463" s="1"/>
      <c r="XAQ463" s="1"/>
      <c r="XAR463" s="1"/>
      <c r="XAS463" s="1"/>
      <c r="XAT463" s="1"/>
      <c r="XAU463" s="1"/>
      <c r="XAV463" s="1"/>
      <c r="XAW463" s="1"/>
      <c r="XAX463" s="1"/>
      <c r="XAY463" s="1"/>
      <c r="XAZ463" s="1"/>
      <c r="XBA463" s="1"/>
      <c r="XBB463" s="1"/>
      <c r="XBC463" s="1"/>
      <c r="XBD463" s="1"/>
      <c r="XBE463" s="1"/>
      <c r="XBF463" s="1"/>
      <c r="XBG463" s="1"/>
      <c r="XBH463" s="1"/>
      <c r="XBI463" s="1"/>
      <c r="XBJ463" s="1"/>
      <c r="XBK463" s="1"/>
      <c r="XBL463" s="1"/>
      <c r="XBM463" s="1"/>
      <c r="XBN463" s="1"/>
      <c r="XBO463" s="1"/>
      <c r="XBP463" s="1"/>
      <c r="XBQ463" s="1"/>
      <c r="XBR463" s="1"/>
      <c r="XBS463" s="1"/>
      <c r="XBT463" s="1"/>
      <c r="XBU463" s="1"/>
      <c r="XBV463" s="1"/>
      <c r="XBW463" s="1"/>
      <c r="XBX463" s="1"/>
      <c r="XBY463" s="1"/>
      <c r="XBZ463" s="1"/>
      <c r="XCA463" s="1"/>
      <c r="XCB463" s="1"/>
      <c r="XCC463" s="1"/>
      <c r="XCD463" s="1"/>
      <c r="XCE463" s="1"/>
      <c r="XCF463" s="1"/>
      <c r="XCG463" s="1"/>
      <c r="XCH463" s="1"/>
      <c r="XCI463" s="1"/>
      <c r="XCJ463" s="1"/>
      <c r="XCK463" s="1"/>
      <c r="XCL463" s="1"/>
      <c r="XCM463" s="1"/>
      <c r="XCN463" s="1"/>
      <c r="XCO463" s="1"/>
      <c r="XCP463" s="1"/>
      <c r="XCQ463" s="1"/>
      <c r="XCR463" s="1"/>
      <c r="XCS463" s="1"/>
      <c r="XCT463" s="1"/>
      <c r="XCU463" s="1"/>
      <c r="XCV463" s="1"/>
      <c r="XCW463" s="1"/>
      <c r="XCX463" s="1"/>
      <c r="XCY463" s="1"/>
      <c r="XCZ463" s="1"/>
      <c r="XDA463" s="1"/>
      <c r="XDB463" s="1"/>
      <c r="XDC463" s="1"/>
      <c r="XDD463" s="1"/>
      <c r="XDE463" s="1"/>
      <c r="XDF463" s="1"/>
      <c r="XDG463" s="1"/>
      <c r="XDH463" s="1"/>
      <c r="XDI463" s="1"/>
      <c r="XDJ463" s="1"/>
      <c r="XDK463" s="1"/>
      <c r="XDL463" s="1"/>
      <c r="XDM463" s="1"/>
      <c r="XDN463" s="1"/>
      <c r="XDO463" s="1"/>
      <c r="XDP463" s="1"/>
      <c r="XDQ463" s="1"/>
      <c r="XDR463" s="1"/>
      <c r="XDS463" s="1"/>
      <c r="XDT463" s="1"/>
      <c r="XDU463" s="1"/>
      <c r="XDV463" s="1"/>
      <c r="XDW463" s="1"/>
      <c r="XDX463" s="1"/>
      <c r="XDY463" s="1"/>
      <c r="XDZ463" s="1"/>
      <c r="XEA463" s="1"/>
      <c r="XEB463" s="1"/>
      <c r="XEC463" s="1"/>
      <c r="XED463" s="1"/>
      <c r="XEE463" s="1"/>
      <c r="XEF463" s="1"/>
      <c r="XEG463" s="1"/>
      <c r="XEH463" s="1"/>
      <c r="XEI463" s="1"/>
      <c r="XEJ463" s="1"/>
      <c r="XEK463" s="1"/>
      <c r="XEL463" s="1"/>
      <c r="XEM463" s="1"/>
      <c r="XEN463" s="1"/>
      <c r="XEO463" s="1"/>
      <c r="XEP463" s="1"/>
      <c r="XEQ463" s="1"/>
      <c r="XER463" s="1"/>
      <c r="XES463" s="1"/>
      <c r="XET463" s="1"/>
      <c r="XEU463" s="1"/>
      <c r="XEV463" s="1"/>
      <c r="XEW463" s="1"/>
      <c r="XEX463" s="1"/>
      <c r="XEY463" s="1"/>
      <c r="XEZ463" s="1"/>
      <c r="XFA463" s="1"/>
      <c r="XFB463" s="1"/>
      <c r="XFC463" s="1"/>
      <c r="XFD463" s="1"/>
    </row>
    <row r="464" spans="1:151 16227:16384" s="11" customFormat="1" ht="20.25" customHeight="1" x14ac:dyDescent="0.3">
      <c r="A464" s="88">
        <f t="shared" si="269"/>
        <v>6</v>
      </c>
      <c r="B464" s="88"/>
      <c r="C464" s="98"/>
      <c r="D464" s="99"/>
      <c r="E464" s="99"/>
      <c r="F464" s="99"/>
      <c r="G464" s="99"/>
      <c r="H464" s="99"/>
      <c r="I464" s="100"/>
      <c r="J464" s="1"/>
      <c r="K464" s="1"/>
      <c r="L464" s="1"/>
      <c r="M464" s="1"/>
      <c r="N464" s="1"/>
      <c r="O464" s="1"/>
      <c r="P464" s="1"/>
      <c r="Q464" s="1"/>
      <c r="R464" s="1"/>
      <c r="S464" s="1"/>
      <c r="T464" s="1"/>
      <c r="U464" s="43" t="str">
        <f t="shared" ca="1" si="268"/>
        <v>106 &amp; 106</v>
      </c>
      <c r="V464" s="43">
        <f t="shared" ref="V464:W464" ca="1" si="274">V463+1</f>
        <v>106</v>
      </c>
      <c r="W464" s="43">
        <f t="shared" ca="1" si="274"/>
        <v>106</v>
      </c>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WZC464" s="1"/>
      <c r="WZD464" s="1"/>
      <c r="WZE464" s="1"/>
      <c r="WZF464" s="1"/>
      <c r="WZG464" s="1"/>
      <c r="WZH464" s="1"/>
      <c r="WZI464" s="1"/>
      <c r="WZJ464" s="1"/>
      <c r="WZK464" s="1"/>
      <c r="WZL464" s="1"/>
      <c r="WZM464" s="1"/>
      <c r="WZN464" s="1"/>
      <c r="WZO464" s="1"/>
      <c r="WZP464" s="1"/>
      <c r="WZQ464" s="1"/>
      <c r="WZR464" s="1"/>
      <c r="WZS464" s="1"/>
      <c r="WZT464" s="1"/>
      <c r="WZU464" s="1"/>
      <c r="WZV464" s="1"/>
      <c r="WZW464" s="1"/>
      <c r="WZX464" s="1"/>
      <c r="WZY464" s="1"/>
      <c r="WZZ464" s="1"/>
      <c r="XAA464" s="1"/>
      <c r="XAB464" s="1"/>
      <c r="XAC464" s="1"/>
      <c r="XAD464" s="1"/>
      <c r="XAE464" s="1"/>
      <c r="XAF464" s="1"/>
      <c r="XAG464" s="1"/>
      <c r="XAH464" s="1"/>
      <c r="XAI464" s="1"/>
      <c r="XAJ464" s="1"/>
      <c r="XAK464" s="1"/>
      <c r="XAL464" s="1"/>
      <c r="XAM464" s="1"/>
      <c r="XAN464" s="1"/>
      <c r="XAO464" s="1"/>
      <c r="XAP464" s="1"/>
      <c r="XAQ464" s="1"/>
      <c r="XAR464" s="1"/>
      <c r="XAS464" s="1"/>
      <c r="XAT464" s="1"/>
      <c r="XAU464" s="1"/>
      <c r="XAV464" s="1"/>
      <c r="XAW464" s="1"/>
      <c r="XAX464" s="1"/>
      <c r="XAY464" s="1"/>
      <c r="XAZ464" s="1"/>
      <c r="XBA464" s="1"/>
      <c r="XBB464" s="1"/>
      <c r="XBC464" s="1"/>
      <c r="XBD464" s="1"/>
      <c r="XBE464" s="1"/>
      <c r="XBF464" s="1"/>
      <c r="XBG464" s="1"/>
      <c r="XBH464" s="1"/>
      <c r="XBI464" s="1"/>
      <c r="XBJ464" s="1"/>
      <c r="XBK464" s="1"/>
      <c r="XBL464" s="1"/>
      <c r="XBM464" s="1"/>
      <c r="XBN464" s="1"/>
      <c r="XBO464" s="1"/>
      <c r="XBP464" s="1"/>
      <c r="XBQ464" s="1"/>
      <c r="XBR464" s="1"/>
      <c r="XBS464" s="1"/>
      <c r="XBT464" s="1"/>
      <c r="XBU464" s="1"/>
      <c r="XBV464" s="1"/>
      <c r="XBW464" s="1"/>
      <c r="XBX464" s="1"/>
      <c r="XBY464" s="1"/>
      <c r="XBZ464" s="1"/>
      <c r="XCA464" s="1"/>
      <c r="XCB464" s="1"/>
      <c r="XCC464" s="1"/>
      <c r="XCD464" s="1"/>
      <c r="XCE464" s="1"/>
      <c r="XCF464" s="1"/>
      <c r="XCG464" s="1"/>
      <c r="XCH464" s="1"/>
      <c r="XCI464" s="1"/>
      <c r="XCJ464" s="1"/>
      <c r="XCK464" s="1"/>
      <c r="XCL464" s="1"/>
      <c r="XCM464" s="1"/>
      <c r="XCN464" s="1"/>
      <c r="XCO464" s="1"/>
      <c r="XCP464" s="1"/>
      <c r="XCQ464" s="1"/>
      <c r="XCR464" s="1"/>
      <c r="XCS464" s="1"/>
      <c r="XCT464" s="1"/>
      <c r="XCU464" s="1"/>
      <c r="XCV464" s="1"/>
      <c r="XCW464" s="1"/>
      <c r="XCX464" s="1"/>
      <c r="XCY464" s="1"/>
      <c r="XCZ464" s="1"/>
      <c r="XDA464" s="1"/>
      <c r="XDB464" s="1"/>
      <c r="XDC464" s="1"/>
      <c r="XDD464" s="1"/>
      <c r="XDE464" s="1"/>
      <c r="XDF464" s="1"/>
      <c r="XDG464" s="1"/>
      <c r="XDH464" s="1"/>
      <c r="XDI464" s="1"/>
      <c r="XDJ464" s="1"/>
      <c r="XDK464" s="1"/>
      <c r="XDL464" s="1"/>
      <c r="XDM464" s="1"/>
      <c r="XDN464" s="1"/>
      <c r="XDO464" s="1"/>
      <c r="XDP464" s="1"/>
      <c r="XDQ464" s="1"/>
      <c r="XDR464" s="1"/>
      <c r="XDS464" s="1"/>
      <c r="XDT464" s="1"/>
      <c r="XDU464" s="1"/>
      <c r="XDV464" s="1"/>
      <c r="XDW464" s="1"/>
      <c r="XDX464" s="1"/>
      <c r="XDY464" s="1"/>
      <c r="XDZ464" s="1"/>
      <c r="XEA464" s="1"/>
      <c r="XEB464" s="1"/>
      <c r="XEC464" s="1"/>
      <c r="XED464" s="1"/>
      <c r="XEE464" s="1"/>
      <c r="XEF464" s="1"/>
      <c r="XEG464" s="1"/>
      <c r="XEH464" s="1"/>
      <c r="XEI464" s="1"/>
      <c r="XEJ464" s="1"/>
      <c r="XEK464" s="1"/>
      <c r="XEL464" s="1"/>
      <c r="XEM464" s="1"/>
      <c r="XEN464" s="1"/>
      <c r="XEO464" s="1"/>
      <c r="XEP464" s="1"/>
      <c r="XEQ464" s="1"/>
      <c r="XER464" s="1"/>
      <c r="XES464" s="1"/>
      <c r="XET464" s="1"/>
      <c r="XEU464" s="1"/>
      <c r="XEV464" s="1"/>
      <c r="XEW464" s="1"/>
      <c r="XEX464" s="1"/>
      <c r="XEY464" s="1"/>
      <c r="XEZ464" s="1"/>
      <c r="XFA464" s="1"/>
      <c r="XFB464" s="1"/>
      <c r="XFC464" s="1"/>
      <c r="XFD464" s="1"/>
    </row>
    <row r="465" spans="1:151 16227:16384" s="11" customFormat="1" ht="20.25" customHeight="1" x14ac:dyDescent="0.3">
      <c r="A465" s="88">
        <f t="shared" si="269"/>
        <v>7</v>
      </c>
      <c r="B465" s="88"/>
      <c r="C465" s="95" t="s">
        <v>230</v>
      </c>
      <c r="D465" s="96"/>
      <c r="E465" s="96"/>
      <c r="F465" s="96"/>
      <c r="G465" s="96"/>
      <c r="H465" s="96"/>
      <c r="I465" s="97"/>
      <c r="J465" s="1"/>
      <c r="K465" s="1"/>
      <c r="L465" s="1"/>
      <c r="M465" s="1"/>
      <c r="N465" s="1"/>
      <c r="O465" s="1"/>
      <c r="P465" s="1"/>
      <c r="Q465" s="1"/>
      <c r="R465" s="1"/>
      <c r="S465" s="1"/>
      <c r="T465" s="1"/>
      <c r="U465" s="43" t="str">
        <f t="shared" ca="1" si="268"/>
        <v>107 &amp; 107</v>
      </c>
      <c r="V465" s="43">
        <f t="shared" ref="V465:W465" ca="1" si="275">V464+1</f>
        <v>107</v>
      </c>
      <c r="W465" s="43">
        <f t="shared" ca="1" si="275"/>
        <v>107</v>
      </c>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WZC465" s="1"/>
      <c r="WZD465" s="1"/>
      <c r="WZE465" s="1"/>
      <c r="WZF465" s="1"/>
      <c r="WZG465" s="1"/>
      <c r="WZH465" s="1"/>
      <c r="WZI465" s="1"/>
      <c r="WZJ465" s="1"/>
      <c r="WZK465" s="1"/>
      <c r="WZL465" s="1"/>
      <c r="WZM465" s="1"/>
      <c r="WZN465" s="1"/>
      <c r="WZO465" s="1"/>
      <c r="WZP465" s="1"/>
      <c r="WZQ465" s="1"/>
      <c r="WZR465" s="1"/>
      <c r="WZS465" s="1"/>
      <c r="WZT465" s="1"/>
      <c r="WZU465" s="1"/>
      <c r="WZV465" s="1"/>
      <c r="WZW465" s="1"/>
      <c r="WZX465" s="1"/>
      <c r="WZY465" s="1"/>
      <c r="WZZ465" s="1"/>
      <c r="XAA465" s="1"/>
      <c r="XAB465" s="1"/>
      <c r="XAC465" s="1"/>
      <c r="XAD465" s="1"/>
      <c r="XAE465" s="1"/>
      <c r="XAF465" s="1"/>
      <c r="XAG465" s="1"/>
      <c r="XAH465" s="1"/>
      <c r="XAI465" s="1"/>
      <c r="XAJ465" s="1"/>
      <c r="XAK465" s="1"/>
      <c r="XAL465" s="1"/>
      <c r="XAM465" s="1"/>
      <c r="XAN465" s="1"/>
      <c r="XAO465" s="1"/>
      <c r="XAP465" s="1"/>
      <c r="XAQ465" s="1"/>
      <c r="XAR465" s="1"/>
      <c r="XAS465" s="1"/>
      <c r="XAT465" s="1"/>
      <c r="XAU465" s="1"/>
      <c r="XAV465" s="1"/>
      <c r="XAW465" s="1"/>
      <c r="XAX465" s="1"/>
      <c r="XAY465" s="1"/>
      <c r="XAZ465" s="1"/>
      <c r="XBA465" s="1"/>
      <c r="XBB465" s="1"/>
      <c r="XBC465" s="1"/>
      <c r="XBD465" s="1"/>
      <c r="XBE465" s="1"/>
      <c r="XBF465" s="1"/>
      <c r="XBG465" s="1"/>
      <c r="XBH465" s="1"/>
      <c r="XBI465" s="1"/>
      <c r="XBJ465" s="1"/>
      <c r="XBK465" s="1"/>
      <c r="XBL465" s="1"/>
      <c r="XBM465" s="1"/>
      <c r="XBN465" s="1"/>
      <c r="XBO465" s="1"/>
      <c r="XBP465" s="1"/>
      <c r="XBQ465" s="1"/>
      <c r="XBR465" s="1"/>
      <c r="XBS465" s="1"/>
      <c r="XBT465" s="1"/>
      <c r="XBU465" s="1"/>
      <c r="XBV465" s="1"/>
      <c r="XBW465" s="1"/>
      <c r="XBX465" s="1"/>
      <c r="XBY465" s="1"/>
      <c r="XBZ465" s="1"/>
      <c r="XCA465" s="1"/>
      <c r="XCB465" s="1"/>
      <c r="XCC465" s="1"/>
      <c r="XCD465" s="1"/>
      <c r="XCE465" s="1"/>
      <c r="XCF465" s="1"/>
      <c r="XCG465" s="1"/>
      <c r="XCH465" s="1"/>
      <c r="XCI465" s="1"/>
      <c r="XCJ465" s="1"/>
      <c r="XCK465" s="1"/>
      <c r="XCL465" s="1"/>
      <c r="XCM465" s="1"/>
      <c r="XCN465" s="1"/>
      <c r="XCO465" s="1"/>
      <c r="XCP465" s="1"/>
      <c r="XCQ465" s="1"/>
      <c r="XCR465" s="1"/>
      <c r="XCS465" s="1"/>
      <c r="XCT465" s="1"/>
      <c r="XCU465" s="1"/>
      <c r="XCV465" s="1"/>
      <c r="XCW465" s="1"/>
      <c r="XCX465" s="1"/>
      <c r="XCY465" s="1"/>
      <c r="XCZ465" s="1"/>
      <c r="XDA465" s="1"/>
      <c r="XDB465" s="1"/>
      <c r="XDC465" s="1"/>
      <c r="XDD465" s="1"/>
      <c r="XDE465" s="1"/>
      <c r="XDF465" s="1"/>
      <c r="XDG465" s="1"/>
      <c r="XDH465" s="1"/>
      <c r="XDI465" s="1"/>
      <c r="XDJ465" s="1"/>
      <c r="XDK465" s="1"/>
      <c r="XDL465" s="1"/>
      <c r="XDM465" s="1"/>
      <c r="XDN465" s="1"/>
      <c r="XDO465" s="1"/>
      <c r="XDP465" s="1"/>
      <c r="XDQ465" s="1"/>
      <c r="XDR465" s="1"/>
      <c r="XDS465" s="1"/>
      <c r="XDT465" s="1"/>
      <c r="XDU465" s="1"/>
      <c r="XDV465" s="1"/>
      <c r="XDW465" s="1"/>
      <c r="XDX465" s="1"/>
      <c r="XDY465" s="1"/>
      <c r="XDZ465" s="1"/>
      <c r="XEA465" s="1"/>
      <c r="XEB465" s="1"/>
      <c r="XEC465" s="1"/>
      <c r="XED465" s="1"/>
      <c r="XEE465" s="1"/>
      <c r="XEF465" s="1"/>
      <c r="XEG465" s="1"/>
      <c r="XEH465" s="1"/>
      <c r="XEI465" s="1"/>
      <c r="XEJ465" s="1"/>
      <c r="XEK465" s="1"/>
      <c r="XEL465" s="1"/>
      <c r="XEM465" s="1"/>
      <c r="XEN465" s="1"/>
      <c r="XEO465" s="1"/>
      <c r="XEP465" s="1"/>
      <c r="XEQ465" s="1"/>
      <c r="XER465" s="1"/>
      <c r="XES465" s="1"/>
      <c r="XET465" s="1"/>
      <c r="XEU465" s="1"/>
      <c r="XEV465" s="1"/>
      <c r="XEW465" s="1"/>
      <c r="XEX465" s="1"/>
      <c r="XEY465" s="1"/>
      <c r="XEZ465" s="1"/>
      <c r="XFA465" s="1"/>
      <c r="XFB465" s="1"/>
      <c r="XFC465" s="1"/>
      <c r="XFD465" s="1"/>
    </row>
    <row r="466" spans="1:151 16227:16384" s="11" customFormat="1" ht="20.25" customHeight="1" x14ac:dyDescent="0.3">
      <c r="A466" s="88">
        <f t="shared" si="269"/>
        <v>8</v>
      </c>
      <c r="B466" s="88"/>
      <c r="C466" s="98"/>
      <c r="D466" s="99"/>
      <c r="E466" s="99"/>
      <c r="F466" s="99"/>
      <c r="G466" s="99"/>
      <c r="H466" s="99"/>
      <c r="I466" s="100"/>
      <c r="J466" s="1"/>
      <c r="K466" s="1"/>
      <c r="L466" s="1"/>
      <c r="M466" s="1"/>
      <c r="N466" s="1"/>
      <c r="O466" s="1"/>
      <c r="P466" s="1"/>
      <c r="Q466" s="1"/>
      <c r="R466" s="1"/>
      <c r="S466" s="1"/>
      <c r="T466" s="1"/>
      <c r="U466" s="43" t="str">
        <f t="shared" ca="1" si="268"/>
        <v>108 &amp; 108</v>
      </c>
      <c r="V466" s="43">
        <f t="shared" ref="V466:W466" ca="1" si="276">V465+1</f>
        <v>108</v>
      </c>
      <c r="W466" s="43">
        <f t="shared" ca="1" si="276"/>
        <v>108</v>
      </c>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WZC466" s="1"/>
      <c r="WZD466" s="1"/>
      <c r="WZE466" s="1"/>
      <c r="WZF466" s="1"/>
      <c r="WZG466" s="1"/>
      <c r="WZH466" s="1"/>
      <c r="WZI466" s="1"/>
      <c r="WZJ466" s="1"/>
      <c r="WZK466" s="1"/>
      <c r="WZL466" s="1"/>
      <c r="WZM466" s="1"/>
      <c r="WZN466" s="1"/>
      <c r="WZO466" s="1"/>
      <c r="WZP466" s="1"/>
      <c r="WZQ466" s="1"/>
      <c r="WZR466" s="1"/>
      <c r="WZS466" s="1"/>
      <c r="WZT466" s="1"/>
      <c r="WZU466" s="1"/>
      <c r="WZV466" s="1"/>
      <c r="WZW466" s="1"/>
      <c r="WZX466" s="1"/>
      <c r="WZY466" s="1"/>
      <c r="WZZ466" s="1"/>
      <c r="XAA466" s="1"/>
      <c r="XAB466" s="1"/>
      <c r="XAC466" s="1"/>
      <c r="XAD466" s="1"/>
      <c r="XAE466" s="1"/>
      <c r="XAF466" s="1"/>
      <c r="XAG466" s="1"/>
      <c r="XAH466" s="1"/>
      <c r="XAI466" s="1"/>
      <c r="XAJ466" s="1"/>
      <c r="XAK466" s="1"/>
      <c r="XAL466" s="1"/>
      <c r="XAM466" s="1"/>
      <c r="XAN466" s="1"/>
      <c r="XAO466" s="1"/>
      <c r="XAP466" s="1"/>
      <c r="XAQ466" s="1"/>
      <c r="XAR466" s="1"/>
      <c r="XAS466" s="1"/>
      <c r="XAT466" s="1"/>
      <c r="XAU466" s="1"/>
      <c r="XAV466" s="1"/>
      <c r="XAW466" s="1"/>
      <c r="XAX466" s="1"/>
      <c r="XAY466" s="1"/>
      <c r="XAZ466" s="1"/>
      <c r="XBA466" s="1"/>
      <c r="XBB466" s="1"/>
      <c r="XBC466" s="1"/>
      <c r="XBD466" s="1"/>
      <c r="XBE466" s="1"/>
      <c r="XBF466" s="1"/>
      <c r="XBG466" s="1"/>
      <c r="XBH466" s="1"/>
      <c r="XBI466" s="1"/>
      <c r="XBJ466" s="1"/>
      <c r="XBK466" s="1"/>
      <c r="XBL466" s="1"/>
      <c r="XBM466" s="1"/>
      <c r="XBN466" s="1"/>
      <c r="XBO466" s="1"/>
      <c r="XBP466" s="1"/>
      <c r="XBQ466" s="1"/>
      <c r="XBR466" s="1"/>
      <c r="XBS466" s="1"/>
      <c r="XBT466" s="1"/>
      <c r="XBU466" s="1"/>
      <c r="XBV466" s="1"/>
      <c r="XBW466" s="1"/>
      <c r="XBX466" s="1"/>
      <c r="XBY466" s="1"/>
      <c r="XBZ466" s="1"/>
      <c r="XCA466" s="1"/>
      <c r="XCB466" s="1"/>
      <c r="XCC466" s="1"/>
      <c r="XCD466" s="1"/>
      <c r="XCE466" s="1"/>
      <c r="XCF466" s="1"/>
      <c r="XCG466" s="1"/>
      <c r="XCH466" s="1"/>
      <c r="XCI466" s="1"/>
      <c r="XCJ466" s="1"/>
      <c r="XCK466" s="1"/>
      <c r="XCL466" s="1"/>
      <c r="XCM466" s="1"/>
      <c r="XCN466" s="1"/>
      <c r="XCO466" s="1"/>
      <c r="XCP466" s="1"/>
      <c r="XCQ466" s="1"/>
      <c r="XCR466" s="1"/>
      <c r="XCS466" s="1"/>
      <c r="XCT466" s="1"/>
      <c r="XCU466" s="1"/>
      <c r="XCV466" s="1"/>
      <c r="XCW466" s="1"/>
      <c r="XCX466" s="1"/>
      <c r="XCY466" s="1"/>
      <c r="XCZ466" s="1"/>
      <c r="XDA466" s="1"/>
      <c r="XDB466" s="1"/>
      <c r="XDC466" s="1"/>
      <c r="XDD466" s="1"/>
      <c r="XDE466" s="1"/>
      <c r="XDF466" s="1"/>
      <c r="XDG466" s="1"/>
      <c r="XDH466" s="1"/>
      <c r="XDI466" s="1"/>
      <c r="XDJ466" s="1"/>
      <c r="XDK466" s="1"/>
      <c r="XDL466" s="1"/>
      <c r="XDM466" s="1"/>
      <c r="XDN466" s="1"/>
      <c r="XDO466" s="1"/>
      <c r="XDP466" s="1"/>
      <c r="XDQ466" s="1"/>
      <c r="XDR466" s="1"/>
      <c r="XDS466" s="1"/>
      <c r="XDT466" s="1"/>
      <c r="XDU466" s="1"/>
      <c r="XDV466" s="1"/>
      <c r="XDW466" s="1"/>
      <c r="XDX466" s="1"/>
      <c r="XDY466" s="1"/>
      <c r="XDZ466" s="1"/>
      <c r="XEA466" s="1"/>
      <c r="XEB466" s="1"/>
      <c r="XEC466" s="1"/>
      <c r="XED466" s="1"/>
      <c r="XEE466" s="1"/>
      <c r="XEF466" s="1"/>
      <c r="XEG466" s="1"/>
      <c r="XEH466" s="1"/>
      <c r="XEI466" s="1"/>
      <c r="XEJ466" s="1"/>
      <c r="XEK466" s="1"/>
      <c r="XEL466" s="1"/>
      <c r="XEM466" s="1"/>
      <c r="XEN466" s="1"/>
      <c r="XEO466" s="1"/>
      <c r="XEP466" s="1"/>
      <c r="XEQ466" s="1"/>
      <c r="XER466" s="1"/>
      <c r="XES466" s="1"/>
      <c r="XET466" s="1"/>
      <c r="XEU466" s="1"/>
      <c r="XEV466" s="1"/>
      <c r="XEW466" s="1"/>
      <c r="XEX466" s="1"/>
      <c r="XEY466" s="1"/>
      <c r="XEZ466" s="1"/>
      <c r="XFA466" s="1"/>
      <c r="XFB466" s="1"/>
      <c r="XFC466" s="1"/>
      <c r="XFD466" s="1"/>
    </row>
    <row r="467" spans="1:151 16227:16384" s="11" customFormat="1" ht="21" x14ac:dyDescent="0.3">
      <c r="A467" s="92" t="s">
        <v>226</v>
      </c>
      <c r="B467" s="93"/>
      <c r="C467" s="93"/>
      <c r="D467" s="93"/>
      <c r="E467" s="93"/>
      <c r="F467" s="93"/>
      <c r="G467" s="93"/>
      <c r="H467" s="93"/>
      <c r="I467" s="94"/>
      <c r="J467" s="1">
        <v>6</v>
      </c>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WZC467" s="1"/>
      <c r="WZD467" s="1"/>
      <c r="WZE467" s="1"/>
      <c r="WZF467" s="1"/>
      <c r="WZG467" s="1"/>
      <c r="WZH467" s="1"/>
      <c r="WZI467" s="1"/>
      <c r="WZJ467" s="1"/>
      <c r="WZK467" s="1"/>
      <c r="WZL467" s="1"/>
      <c r="WZM467" s="1"/>
      <c r="WZN467" s="1"/>
      <c r="WZO467" s="1"/>
      <c r="WZP467" s="1"/>
      <c r="WZQ467" s="1"/>
      <c r="WZR467" s="1"/>
      <c r="WZS467" s="1"/>
      <c r="WZT467" s="1"/>
      <c r="WZU467" s="1"/>
      <c r="WZV467" s="1"/>
      <c r="WZW467" s="1"/>
      <c r="WZX467" s="1"/>
      <c r="WZY467" s="1"/>
      <c r="WZZ467" s="1"/>
      <c r="XAA467" s="1"/>
      <c r="XAB467" s="1"/>
      <c r="XAC467" s="1"/>
      <c r="XAD467" s="1"/>
      <c r="XAE467" s="1"/>
      <c r="XAF467" s="1"/>
      <c r="XAG467" s="1"/>
      <c r="XAH467" s="1"/>
      <c r="XAI467" s="1"/>
      <c r="XAJ467" s="1"/>
      <c r="XAK467" s="1"/>
      <c r="XAL467" s="1"/>
      <c r="XAM467" s="1"/>
      <c r="XAN467" s="1"/>
      <c r="XAO467" s="1"/>
      <c r="XAP467" s="1"/>
      <c r="XAQ467" s="1"/>
      <c r="XAR467" s="1"/>
      <c r="XAS467" s="1"/>
      <c r="XAT467" s="1"/>
      <c r="XAU467" s="1"/>
      <c r="XAV467" s="1"/>
      <c r="XAW467" s="1"/>
      <c r="XAX467" s="1"/>
      <c r="XAY467" s="1"/>
      <c r="XAZ467" s="1"/>
      <c r="XBA467" s="1"/>
      <c r="XBB467" s="1"/>
      <c r="XBC467" s="1"/>
      <c r="XBD467" s="1"/>
      <c r="XBE467" s="1"/>
      <c r="XBF467" s="1"/>
      <c r="XBG467" s="1"/>
      <c r="XBH467" s="1"/>
      <c r="XBI467" s="1"/>
      <c r="XBJ467" s="1"/>
      <c r="XBK467" s="1"/>
      <c r="XBL467" s="1"/>
      <c r="XBM467" s="1"/>
      <c r="XBN467" s="1"/>
      <c r="XBO467" s="1"/>
      <c r="XBP467" s="1"/>
      <c r="XBQ467" s="1"/>
      <c r="XBR467" s="1"/>
      <c r="XBS467" s="1"/>
      <c r="XBT467" s="1"/>
      <c r="XBU467" s="1"/>
      <c r="XBV467" s="1"/>
      <c r="XBW467" s="1"/>
      <c r="XBX467" s="1"/>
      <c r="XBY467" s="1"/>
      <c r="XBZ467" s="1"/>
      <c r="XCA467" s="1"/>
      <c r="XCB467" s="1"/>
      <c r="XCC467" s="1"/>
      <c r="XCD467" s="1"/>
      <c r="XCE467" s="1"/>
      <c r="XCF467" s="1"/>
      <c r="XCG467" s="1"/>
      <c r="XCH467" s="1"/>
      <c r="XCI467" s="1"/>
      <c r="XCJ467" s="1"/>
      <c r="XCK467" s="1"/>
      <c r="XCL467" s="1"/>
      <c r="XCM467" s="1"/>
      <c r="XCN467" s="1"/>
      <c r="XCO467" s="1"/>
      <c r="XCP467" s="1"/>
      <c r="XCQ467" s="1"/>
      <c r="XCR467" s="1"/>
      <c r="XCS467" s="1"/>
      <c r="XCT467" s="1"/>
      <c r="XCU467" s="1"/>
      <c r="XCV467" s="1"/>
      <c r="XCW467" s="1"/>
      <c r="XCX467" s="1"/>
      <c r="XCY467" s="1"/>
      <c r="XCZ467" s="1"/>
      <c r="XDA467" s="1"/>
      <c r="XDB467" s="1"/>
      <c r="XDC467" s="1"/>
      <c r="XDD467" s="1"/>
      <c r="XDE467" s="1"/>
      <c r="XDF467" s="1"/>
      <c r="XDG467" s="1"/>
      <c r="XDH467" s="1"/>
      <c r="XDI467" s="1"/>
      <c r="XDJ467" s="1"/>
      <c r="XDK467" s="1"/>
      <c r="XDL467" s="1"/>
      <c r="XDM467" s="1"/>
      <c r="XDN467" s="1"/>
      <c r="XDO467" s="1"/>
      <c r="XDP467" s="1"/>
      <c r="XDQ467" s="1"/>
      <c r="XDR467" s="1"/>
      <c r="XDS467" s="1"/>
      <c r="XDT467" s="1"/>
      <c r="XDU467" s="1"/>
      <c r="XDV467" s="1"/>
      <c r="XDW467" s="1"/>
      <c r="XDX467" s="1"/>
      <c r="XDY467" s="1"/>
      <c r="XDZ467" s="1"/>
      <c r="XEA467" s="1"/>
      <c r="XEB467" s="1"/>
      <c r="XEC467" s="1"/>
      <c r="XED467" s="1"/>
      <c r="XEE467" s="1"/>
      <c r="XEF467" s="1"/>
      <c r="XEG467" s="1"/>
      <c r="XEH467" s="1"/>
      <c r="XEI467" s="1"/>
      <c r="XEJ467" s="1"/>
      <c r="XEK467" s="1"/>
      <c r="XEL467" s="1"/>
      <c r="XEM467" s="1"/>
      <c r="XEN467" s="1"/>
      <c r="XEO467" s="1"/>
      <c r="XEP467" s="1"/>
      <c r="XEQ467" s="1"/>
      <c r="XER467" s="1"/>
      <c r="XES467" s="1"/>
      <c r="XET467" s="1"/>
      <c r="XEU467" s="1"/>
      <c r="XEV467" s="1"/>
      <c r="XEW467" s="1"/>
      <c r="XEX467" s="1"/>
      <c r="XEY467" s="1"/>
      <c r="XEZ467" s="1"/>
      <c r="XFA467" s="1"/>
      <c r="XFB467" s="1"/>
      <c r="XFC467" s="1"/>
      <c r="XFD467" s="1"/>
    </row>
    <row r="468" spans="1:151 16227:16384" s="11" customFormat="1" ht="20.25" customHeight="1" x14ac:dyDescent="0.3">
      <c r="A468" s="88">
        <v>1</v>
      </c>
      <c r="B468" s="88"/>
      <c r="C468" s="95" t="s">
        <v>230</v>
      </c>
      <c r="D468" s="96"/>
      <c r="E468" s="96"/>
      <c r="F468" s="96"/>
      <c r="G468" s="96"/>
      <c r="H468" s="96"/>
      <c r="I468" s="97"/>
      <c r="J468" s="1"/>
      <c r="K468" s="1"/>
      <c r="L468" s="1"/>
      <c r="M468" s="1"/>
      <c r="N468" s="1"/>
      <c r="O468" s="1"/>
      <c r="P468" s="1"/>
      <c r="Q468" s="1"/>
      <c r="R468" s="1"/>
      <c r="S468" s="1"/>
      <c r="T468" s="1"/>
      <c r="U468" s="43" t="str">
        <f ca="1">V468&amp;""&amp;" &amp; "&amp;""&amp;W468</f>
        <v>201 &amp; 701</v>
      </c>
      <c r="V468" s="43">
        <f ca="1">(SUMPRODUCT(MID(0&amp;(LEFT(A467,SUM(LEN(A467)-LEN(SUBSTITUTE(A467,{"0","1","2","3"},""))))), LARGE(INDEX(ISNUMBER(--MID((LEFT(A467,SUM(LEN(A467)-LEN(SUBSTITUTE(A467,{"0","1","2","3"},""))))), ROW(INDIRECT("1:"&amp;LEN((LEFT(A467,SUM(LEN(A467)-LEN(SUBSTITUTE(A467,{"0","1","2","3"},"")))))))), 1)) * ROW(INDIRECT("1:"&amp;LEN((LEFT(A467,SUM(LEN(A467)-LEN(SUBSTITUTE(A467,{"0","1","2","3"},"")))))))), 0), ROW(INDIRECT("1:"&amp;LEN((LEFT(A467,SUM(LEN(A467)-LEN(SUBSTITUTE(A467,{"0","1","2","3"},"")))))))))+1, 1) * 10^ROW(INDIRECT("1:"&amp;LEN((LEFT(A467,SUM(LEN(A467)-LEN(SUBSTITUTE(A467,{"0","1","2","3"},""))))))))/10))*100+1</f>
        <v>201</v>
      </c>
      <c r="W468" s="43">
        <f ca="1">(SUMPRODUCT(MID(0&amp;(--TRIM(RIGHT(SUBSTITUTE(LEFT(A467,_xlfn.AGGREGATE(16,6,FIND({0,1,2,3,4,5,6,7,8,9},A467,ROW(INDIRECT("1:"&amp;LEN(A467)))),1))," ",REPT(" ",LEN(A467))),LEN(A467)))), LARGE(INDEX(ISNUMBER(--MID((--TRIM(RIGHT(SUBSTITUTE(LEFT(A467,_xlfn.AGGREGATE(16,6,FIND({0,1,2,3,4,5,6,7,8,9},A467,ROW(INDIRECT("1:"&amp;LEN(A467)))),1))," ",REPT(" ",LEN(A467))),LEN(A467)))), ROW(INDIRECT("1:"&amp;LEN((--TRIM(RIGHT(SUBSTITUTE(LEFT(A467,_xlfn.AGGREGATE(16,6,FIND({0,1,2,3,4,5,6,7,8,9},A467,ROW(INDIRECT("1:"&amp;LEN(A467)))),1))," ",REPT(" ",LEN(A467))),LEN(A467))))))), 1)) * ROW(INDIRECT("1:"&amp;LEN((--TRIM(RIGHT(SUBSTITUTE(LEFT(A467,_xlfn.AGGREGATE(16,6,FIND({0,1,2,3,4,5,6,7,8,9},A467,ROW(INDIRECT("1:"&amp;LEN(A467)))),1))," ",REPT(" ",LEN(A467))),LEN(A467))))))), 0), ROW(INDIRECT("1:"&amp;LEN((--TRIM(RIGHT(SUBSTITUTE(LEFT(A467,_xlfn.AGGREGATE(16,6,FIND({0,1,2,3,4,5,6,7,8,9},A467,ROW(INDIRECT("1:"&amp;LEN(A467)))),1))," ",REPT(" ",LEN(A467))),LEN(A467))))))))+1, 1) * 10^ROW(INDIRECT("1:"&amp;LEN((--TRIM(RIGHT(SUBSTITUTE(LEFT(A467,_xlfn.AGGREGATE(16,6,FIND({0,1,2,3,4,5,6,7,8,9},A467,ROW(INDIRECT("1:"&amp;LEN(A467)))),1))," ",REPT(" ",LEN(A467))),LEN(A467)))))))/10))*100+1</f>
        <v>701</v>
      </c>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WZC468" s="1"/>
      <c r="WZD468" s="1"/>
      <c r="WZE468" s="1"/>
      <c r="WZF468" s="1"/>
      <c r="WZG468" s="1"/>
      <c r="WZH468" s="1"/>
      <c r="WZI468" s="1"/>
      <c r="WZJ468" s="1"/>
      <c r="WZK468" s="1"/>
      <c r="WZL468" s="1"/>
      <c r="WZM468" s="1"/>
      <c r="WZN468" s="1"/>
      <c r="WZO468" s="1"/>
      <c r="WZP468" s="1"/>
      <c r="WZQ468" s="1"/>
      <c r="WZR468" s="1"/>
      <c r="WZS468" s="1"/>
      <c r="WZT468" s="1"/>
      <c r="WZU468" s="1"/>
      <c r="WZV468" s="1"/>
      <c r="WZW468" s="1"/>
      <c r="WZX468" s="1"/>
      <c r="WZY468" s="1"/>
      <c r="WZZ468" s="1"/>
      <c r="XAA468" s="1"/>
      <c r="XAB468" s="1"/>
      <c r="XAC468" s="1"/>
      <c r="XAD468" s="1"/>
      <c r="XAE468" s="1"/>
      <c r="XAF468" s="1"/>
      <c r="XAG468" s="1"/>
      <c r="XAH468" s="1"/>
      <c r="XAI468" s="1"/>
      <c r="XAJ468" s="1"/>
      <c r="XAK468" s="1"/>
      <c r="XAL468" s="1"/>
      <c r="XAM468" s="1"/>
      <c r="XAN468" s="1"/>
      <c r="XAO468" s="1"/>
      <c r="XAP468" s="1"/>
      <c r="XAQ468" s="1"/>
      <c r="XAR468" s="1"/>
      <c r="XAS468" s="1"/>
      <c r="XAT468" s="1"/>
      <c r="XAU468" s="1"/>
      <c r="XAV468" s="1"/>
      <c r="XAW468" s="1"/>
      <c r="XAX468" s="1"/>
      <c r="XAY468" s="1"/>
      <c r="XAZ468" s="1"/>
      <c r="XBA468" s="1"/>
      <c r="XBB468" s="1"/>
      <c r="XBC468" s="1"/>
      <c r="XBD468" s="1"/>
      <c r="XBE468" s="1"/>
      <c r="XBF468" s="1"/>
      <c r="XBG468" s="1"/>
      <c r="XBH468" s="1"/>
      <c r="XBI468" s="1"/>
      <c r="XBJ468" s="1"/>
      <c r="XBK468" s="1"/>
      <c r="XBL468" s="1"/>
      <c r="XBM468" s="1"/>
      <c r="XBN468" s="1"/>
      <c r="XBO468" s="1"/>
      <c r="XBP468" s="1"/>
      <c r="XBQ468" s="1"/>
      <c r="XBR468" s="1"/>
      <c r="XBS468" s="1"/>
      <c r="XBT468" s="1"/>
      <c r="XBU468" s="1"/>
      <c r="XBV468" s="1"/>
      <c r="XBW468" s="1"/>
      <c r="XBX468" s="1"/>
      <c r="XBY468" s="1"/>
      <c r="XBZ468" s="1"/>
      <c r="XCA468" s="1"/>
      <c r="XCB468" s="1"/>
      <c r="XCC468" s="1"/>
      <c r="XCD468" s="1"/>
      <c r="XCE468" s="1"/>
      <c r="XCF468" s="1"/>
      <c r="XCG468" s="1"/>
      <c r="XCH468" s="1"/>
      <c r="XCI468" s="1"/>
      <c r="XCJ468" s="1"/>
      <c r="XCK468" s="1"/>
      <c r="XCL468" s="1"/>
      <c r="XCM468" s="1"/>
      <c r="XCN468" s="1"/>
      <c r="XCO468" s="1"/>
      <c r="XCP468" s="1"/>
      <c r="XCQ468" s="1"/>
      <c r="XCR468" s="1"/>
      <c r="XCS468" s="1"/>
      <c r="XCT468" s="1"/>
      <c r="XCU468" s="1"/>
      <c r="XCV468" s="1"/>
      <c r="XCW468" s="1"/>
      <c r="XCX468" s="1"/>
      <c r="XCY468" s="1"/>
      <c r="XCZ468" s="1"/>
      <c r="XDA468" s="1"/>
      <c r="XDB468" s="1"/>
      <c r="XDC468" s="1"/>
      <c r="XDD468" s="1"/>
      <c r="XDE468" s="1"/>
      <c r="XDF468" s="1"/>
      <c r="XDG468" s="1"/>
      <c r="XDH468" s="1"/>
      <c r="XDI468" s="1"/>
      <c r="XDJ468" s="1"/>
      <c r="XDK468" s="1"/>
      <c r="XDL468" s="1"/>
      <c r="XDM468" s="1"/>
      <c r="XDN468" s="1"/>
      <c r="XDO468" s="1"/>
      <c r="XDP468" s="1"/>
      <c r="XDQ468" s="1"/>
      <c r="XDR468" s="1"/>
      <c r="XDS468" s="1"/>
      <c r="XDT468" s="1"/>
      <c r="XDU468" s="1"/>
      <c r="XDV468" s="1"/>
      <c r="XDW468" s="1"/>
      <c r="XDX468" s="1"/>
      <c r="XDY468" s="1"/>
      <c r="XDZ468" s="1"/>
      <c r="XEA468" s="1"/>
      <c r="XEB468" s="1"/>
      <c r="XEC468" s="1"/>
      <c r="XED468" s="1"/>
      <c r="XEE468" s="1"/>
      <c r="XEF468" s="1"/>
      <c r="XEG468" s="1"/>
      <c r="XEH468" s="1"/>
      <c r="XEI468" s="1"/>
      <c r="XEJ468" s="1"/>
      <c r="XEK468" s="1"/>
      <c r="XEL468" s="1"/>
      <c r="XEM468" s="1"/>
      <c r="XEN468" s="1"/>
      <c r="XEO468" s="1"/>
      <c r="XEP468" s="1"/>
      <c r="XEQ468" s="1"/>
      <c r="XER468" s="1"/>
      <c r="XES468" s="1"/>
      <c r="XET468" s="1"/>
      <c r="XEU468" s="1"/>
      <c r="XEV468" s="1"/>
      <c r="XEW468" s="1"/>
      <c r="XEX468" s="1"/>
      <c r="XEY468" s="1"/>
      <c r="XEZ468" s="1"/>
      <c r="XFA468" s="1"/>
      <c r="XFB468" s="1"/>
      <c r="XFC468" s="1"/>
      <c r="XFD468" s="1"/>
    </row>
    <row r="469" spans="1:151 16227:16384" s="11" customFormat="1" ht="20.25" customHeight="1" x14ac:dyDescent="0.3">
      <c r="A469" s="88">
        <f>A468+1</f>
        <v>2</v>
      </c>
      <c r="B469" s="88"/>
      <c r="C469" s="113"/>
      <c r="D469" s="114"/>
      <c r="E469" s="114"/>
      <c r="F469" s="114"/>
      <c r="G469" s="114"/>
      <c r="H469" s="114"/>
      <c r="I469" s="115"/>
      <c r="J469" s="1"/>
      <c r="K469" s="1"/>
      <c r="L469" s="1"/>
      <c r="M469" s="1"/>
      <c r="N469" s="1"/>
      <c r="O469" s="1"/>
      <c r="P469" s="1"/>
      <c r="Q469" s="1"/>
      <c r="R469" s="1"/>
      <c r="S469" s="1"/>
      <c r="T469" s="1"/>
      <c r="U469" s="43" t="str">
        <f t="shared" ref="U469:U475" ca="1" si="277">V469&amp;""&amp;" &amp; "&amp;""&amp;W469</f>
        <v>202 &amp; 702</v>
      </c>
      <c r="V469" s="43">
        <f ca="1">V468+1</f>
        <v>202</v>
      </c>
      <c r="W469" s="43">
        <f ca="1">W468+1</f>
        <v>702</v>
      </c>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WZC469" s="1"/>
      <c r="WZD469" s="1"/>
      <c r="WZE469" s="1"/>
      <c r="WZF469" s="1"/>
      <c r="WZG469" s="1"/>
      <c r="WZH469" s="1"/>
      <c r="WZI469" s="1"/>
      <c r="WZJ469" s="1"/>
      <c r="WZK469" s="1"/>
      <c r="WZL469" s="1"/>
      <c r="WZM469" s="1"/>
      <c r="WZN469" s="1"/>
      <c r="WZO469" s="1"/>
      <c r="WZP469" s="1"/>
      <c r="WZQ469" s="1"/>
      <c r="WZR469" s="1"/>
      <c r="WZS469" s="1"/>
      <c r="WZT469" s="1"/>
      <c r="WZU469" s="1"/>
      <c r="WZV469" s="1"/>
      <c r="WZW469" s="1"/>
      <c r="WZX469" s="1"/>
      <c r="WZY469" s="1"/>
      <c r="WZZ469" s="1"/>
      <c r="XAA469" s="1"/>
      <c r="XAB469" s="1"/>
      <c r="XAC469" s="1"/>
      <c r="XAD469" s="1"/>
      <c r="XAE469" s="1"/>
      <c r="XAF469" s="1"/>
      <c r="XAG469" s="1"/>
      <c r="XAH469" s="1"/>
      <c r="XAI469" s="1"/>
      <c r="XAJ469" s="1"/>
      <c r="XAK469" s="1"/>
      <c r="XAL469" s="1"/>
      <c r="XAM469" s="1"/>
      <c r="XAN469" s="1"/>
      <c r="XAO469" s="1"/>
      <c r="XAP469" s="1"/>
      <c r="XAQ469" s="1"/>
      <c r="XAR469" s="1"/>
      <c r="XAS469" s="1"/>
      <c r="XAT469" s="1"/>
      <c r="XAU469" s="1"/>
      <c r="XAV469" s="1"/>
      <c r="XAW469" s="1"/>
      <c r="XAX469" s="1"/>
      <c r="XAY469" s="1"/>
      <c r="XAZ469" s="1"/>
      <c r="XBA469" s="1"/>
      <c r="XBB469" s="1"/>
      <c r="XBC469" s="1"/>
      <c r="XBD469" s="1"/>
      <c r="XBE469" s="1"/>
      <c r="XBF469" s="1"/>
      <c r="XBG469" s="1"/>
      <c r="XBH469" s="1"/>
      <c r="XBI469" s="1"/>
      <c r="XBJ469" s="1"/>
      <c r="XBK469" s="1"/>
      <c r="XBL469" s="1"/>
      <c r="XBM469" s="1"/>
      <c r="XBN469" s="1"/>
      <c r="XBO469" s="1"/>
      <c r="XBP469" s="1"/>
      <c r="XBQ469" s="1"/>
      <c r="XBR469" s="1"/>
      <c r="XBS469" s="1"/>
      <c r="XBT469" s="1"/>
      <c r="XBU469" s="1"/>
      <c r="XBV469" s="1"/>
      <c r="XBW469" s="1"/>
      <c r="XBX469" s="1"/>
      <c r="XBY469" s="1"/>
      <c r="XBZ469" s="1"/>
      <c r="XCA469" s="1"/>
      <c r="XCB469" s="1"/>
      <c r="XCC469" s="1"/>
      <c r="XCD469" s="1"/>
      <c r="XCE469" s="1"/>
      <c r="XCF469" s="1"/>
      <c r="XCG469" s="1"/>
      <c r="XCH469" s="1"/>
      <c r="XCI469" s="1"/>
      <c r="XCJ469" s="1"/>
      <c r="XCK469" s="1"/>
      <c r="XCL469" s="1"/>
      <c r="XCM469" s="1"/>
      <c r="XCN469" s="1"/>
      <c r="XCO469" s="1"/>
      <c r="XCP469" s="1"/>
      <c r="XCQ469" s="1"/>
      <c r="XCR469" s="1"/>
      <c r="XCS469" s="1"/>
      <c r="XCT469" s="1"/>
      <c r="XCU469" s="1"/>
      <c r="XCV469" s="1"/>
      <c r="XCW469" s="1"/>
      <c r="XCX469" s="1"/>
      <c r="XCY469" s="1"/>
      <c r="XCZ469" s="1"/>
      <c r="XDA469" s="1"/>
      <c r="XDB469" s="1"/>
      <c r="XDC469" s="1"/>
      <c r="XDD469" s="1"/>
      <c r="XDE469" s="1"/>
      <c r="XDF469" s="1"/>
      <c r="XDG469" s="1"/>
      <c r="XDH469" s="1"/>
      <c r="XDI469" s="1"/>
      <c r="XDJ469" s="1"/>
      <c r="XDK469" s="1"/>
      <c r="XDL469" s="1"/>
      <c r="XDM469" s="1"/>
      <c r="XDN469" s="1"/>
      <c r="XDO469" s="1"/>
      <c r="XDP469" s="1"/>
      <c r="XDQ469" s="1"/>
      <c r="XDR469" s="1"/>
      <c r="XDS469" s="1"/>
      <c r="XDT469" s="1"/>
      <c r="XDU469" s="1"/>
      <c r="XDV469" s="1"/>
      <c r="XDW469" s="1"/>
      <c r="XDX469" s="1"/>
      <c r="XDY469" s="1"/>
      <c r="XDZ469" s="1"/>
      <c r="XEA469" s="1"/>
      <c r="XEB469" s="1"/>
      <c r="XEC469" s="1"/>
      <c r="XED469" s="1"/>
      <c r="XEE469" s="1"/>
      <c r="XEF469" s="1"/>
      <c r="XEG469" s="1"/>
      <c r="XEH469" s="1"/>
      <c r="XEI469" s="1"/>
      <c r="XEJ469" s="1"/>
      <c r="XEK469" s="1"/>
      <c r="XEL469" s="1"/>
      <c r="XEM469" s="1"/>
      <c r="XEN469" s="1"/>
      <c r="XEO469" s="1"/>
      <c r="XEP469" s="1"/>
      <c r="XEQ469" s="1"/>
      <c r="XER469" s="1"/>
      <c r="XES469" s="1"/>
      <c r="XET469" s="1"/>
      <c r="XEU469" s="1"/>
      <c r="XEV469" s="1"/>
      <c r="XEW469" s="1"/>
      <c r="XEX469" s="1"/>
      <c r="XEY469" s="1"/>
      <c r="XEZ469" s="1"/>
      <c r="XFA469" s="1"/>
      <c r="XFB469" s="1"/>
      <c r="XFC469" s="1"/>
      <c r="XFD469" s="1"/>
    </row>
    <row r="470" spans="1:151 16227:16384" s="11" customFormat="1" ht="20.25" customHeight="1" x14ac:dyDescent="0.3">
      <c r="A470" s="88">
        <f t="shared" ref="A470:A475" si="278">A469+1</f>
        <v>3</v>
      </c>
      <c r="B470" s="88"/>
      <c r="C470" s="98"/>
      <c r="D470" s="99"/>
      <c r="E470" s="99"/>
      <c r="F470" s="99"/>
      <c r="G470" s="99"/>
      <c r="H470" s="99"/>
      <c r="I470" s="100"/>
      <c r="J470" s="1"/>
      <c r="K470" s="1"/>
      <c r="L470" s="1"/>
      <c r="M470" s="1"/>
      <c r="N470" s="1"/>
      <c r="O470" s="1"/>
      <c r="P470" s="1"/>
      <c r="Q470" s="1"/>
      <c r="R470" s="1"/>
      <c r="S470" s="1"/>
      <c r="T470" s="1"/>
      <c r="U470" s="43" t="str">
        <f t="shared" ca="1" si="277"/>
        <v>203 &amp; 703</v>
      </c>
      <c r="V470" s="43">
        <f t="shared" ref="V470:W470" ca="1" si="279">V469+1</f>
        <v>203</v>
      </c>
      <c r="W470" s="43">
        <f t="shared" ca="1" si="279"/>
        <v>703</v>
      </c>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WZC470" s="1"/>
      <c r="WZD470" s="1"/>
      <c r="WZE470" s="1"/>
      <c r="WZF470" s="1"/>
      <c r="WZG470" s="1"/>
      <c r="WZH470" s="1"/>
      <c r="WZI470" s="1"/>
      <c r="WZJ470" s="1"/>
      <c r="WZK470" s="1"/>
      <c r="WZL470" s="1"/>
      <c r="WZM470" s="1"/>
      <c r="WZN470" s="1"/>
      <c r="WZO470" s="1"/>
      <c r="WZP470" s="1"/>
      <c r="WZQ470" s="1"/>
      <c r="WZR470" s="1"/>
      <c r="WZS470" s="1"/>
      <c r="WZT470" s="1"/>
      <c r="WZU470" s="1"/>
      <c r="WZV470" s="1"/>
      <c r="WZW470" s="1"/>
      <c r="WZX470" s="1"/>
      <c r="WZY470" s="1"/>
      <c r="WZZ470" s="1"/>
      <c r="XAA470" s="1"/>
      <c r="XAB470" s="1"/>
      <c r="XAC470" s="1"/>
      <c r="XAD470" s="1"/>
      <c r="XAE470" s="1"/>
      <c r="XAF470" s="1"/>
      <c r="XAG470" s="1"/>
      <c r="XAH470" s="1"/>
      <c r="XAI470" s="1"/>
      <c r="XAJ470" s="1"/>
      <c r="XAK470" s="1"/>
      <c r="XAL470" s="1"/>
      <c r="XAM470" s="1"/>
      <c r="XAN470" s="1"/>
      <c r="XAO470" s="1"/>
      <c r="XAP470" s="1"/>
      <c r="XAQ470" s="1"/>
      <c r="XAR470" s="1"/>
      <c r="XAS470" s="1"/>
      <c r="XAT470" s="1"/>
      <c r="XAU470" s="1"/>
      <c r="XAV470" s="1"/>
      <c r="XAW470" s="1"/>
      <c r="XAX470" s="1"/>
      <c r="XAY470" s="1"/>
      <c r="XAZ470" s="1"/>
      <c r="XBA470" s="1"/>
      <c r="XBB470" s="1"/>
      <c r="XBC470" s="1"/>
      <c r="XBD470" s="1"/>
      <c r="XBE470" s="1"/>
      <c r="XBF470" s="1"/>
      <c r="XBG470" s="1"/>
      <c r="XBH470" s="1"/>
      <c r="XBI470" s="1"/>
      <c r="XBJ470" s="1"/>
      <c r="XBK470" s="1"/>
      <c r="XBL470" s="1"/>
      <c r="XBM470" s="1"/>
      <c r="XBN470" s="1"/>
      <c r="XBO470" s="1"/>
      <c r="XBP470" s="1"/>
      <c r="XBQ470" s="1"/>
      <c r="XBR470" s="1"/>
      <c r="XBS470" s="1"/>
      <c r="XBT470" s="1"/>
      <c r="XBU470" s="1"/>
      <c r="XBV470" s="1"/>
      <c r="XBW470" s="1"/>
      <c r="XBX470" s="1"/>
      <c r="XBY470" s="1"/>
      <c r="XBZ470" s="1"/>
      <c r="XCA470" s="1"/>
      <c r="XCB470" s="1"/>
      <c r="XCC470" s="1"/>
      <c r="XCD470" s="1"/>
      <c r="XCE470" s="1"/>
      <c r="XCF470" s="1"/>
      <c r="XCG470" s="1"/>
      <c r="XCH470" s="1"/>
      <c r="XCI470" s="1"/>
      <c r="XCJ470" s="1"/>
      <c r="XCK470" s="1"/>
      <c r="XCL470" s="1"/>
      <c r="XCM470" s="1"/>
      <c r="XCN470" s="1"/>
      <c r="XCO470" s="1"/>
      <c r="XCP470" s="1"/>
      <c r="XCQ470" s="1"/>
      <c r="XCR470" s="1"/>
      <c r="XCS470" s="1"/>
      <c r="XCT470" s="1"/>
      <c r="XCU470" s="1"/>
      <c r="XCV470" s="1"/>
      <c r="XCW470" s="1"/>
      <c r="XCX470" s="1"/>
      <c r="XCY470" s="1"/>
      <c r="XCZ470" s="1"/>
      <c r="XDA470" s="1"/>
      <c r="XDB470" s="1"/>
      <c r="XDC470" s="1"/>
      <c r="XDD470" s="1"/>
      <c r="XDE470" s="1"/>
      <c r="XDF470" s="1"/>
      <c r="XDG470" s="1"/>
      <c r="XDH470" s="1"/>
      <c r="XDI470" s="1"/>
      <c r="XDJ470" s="1"/>
      <c r="XDK470" s="1"/>
      <c r="XDL470" s="1"/>
      <c r="XDM470" s="1"/>
      <c r="XDN470" s="1"/>
      <c r="XDO470" s="1"/>
      <c r="XDP470" s="1"/>
      <c r="XDQ470" s="1"/>
      <c r="XDR470" s="1"/>
      <c r="XDS470" s="1"/>
      <c r="XDT470" s="1"/>
      <c r="XDU470" s="1"/>
      <c r="XDV470" s="1"/>
      <c r="XDW470" s="1"/>
      <c r="XDX470" s="1"/>
      <c r="XDY470" s="1"/>
      <c r="XDZ470" s="1"/>
      <c r="XEA470" s="1"/>
      <c r="XEB470" s="1"/>
      <c r="XEC470" s="1"/>
      <c r="XED470" s="1"/>
      <c r="XEE470" s="1"/>
      <c r="XEF470" s="1"/>
      <c r="XEG470" s="1"/>
      <c r="XEH470" s="1"/>
      <c r="XEI470" s="1"/>
      <c r="XEJ470" s="1"/>
      <c r="XEK470" s="1"/>
      <c r="XEL470" s="1"/>
      <c r="XEM470" s="1"/>
      <c r="XEN470" s="1"/>
      <c r="XEO470" s="1"/>
      <c r="XEP470" s="1"/>
      <c r="XEQ470" s="1"/>
      <c r="XER470" s="1"/>
      <c r="XES470" s="1"/>
      <c r="XET470" s="1"/>
      <c r="XEU470" s="1"/>
      <c r="XEV470" s="1"/>
      <c r="XEW470" s="1"/>
      <c r="XEX470" s="1"/>
      <c r="XEY470" s="1"/>
      <c r="XEZ470" s="1"/>
      <c r="XFA470" s="1"/>
      <c r="XFB470" s="1"/>
      <c r="XFC470" s="1"/>
      <c r="XFD470" s="1"/>
    </row>
    <row r="471" spans="1:151 16227:16384" s="11" customFormat="1" ht="20.25" customHeight="1" x14ac:dyDescent="0.3">
      <c r="A471" s="88">
        <f t="shared" si="278"/>
        <v>4</v>
      </c>
      <c r="B471" s="88"/>
      <c r="C471" s="89" t="s">
        <v>240</v>
      </c>
      <c r="D471" s="90" t="s">
        <v>240</v>
      </c>
      <c r="E471" s="21">
        <f>(3.2*5.65+2.28*3.05+3.05*3.65+3.2*3.33+3*0.95+2.45*1.53+2.5*1.53+2.73*1.23+0.98*3.28+1.1*1.02+1.08*1.02)*10.764</f>
        <v>710.87501160000011</v>
      </c>
      <c r="F471" s="89">
        <f>(2.95*1.22+1.85*1.08)*10.764</f>
        <v>60.246108</v>
      </c>
      <c r="G471" s="90">
        <f>(2.95*1.22+1.85*1.08)*10.764</f>
        <v>60.246108</v>
      </c>
      <c r="H471" s="21">
        <v>0</v>
      </c>
      <c r="I471" s="21">
        <f t="shared" ref="I471:I474" si="280">E471+F471+(IF(H471&lt;101,H471,IF(H471&lt;201,H471/2,IF(H471&lt;=301,H471/3,H471/4))))</f>
        <v>771.12111960000016</v>
      </c>
      <c r="J471" s="1"/>
      <c r="K471" s="1"/>
      <c r="L471" s="1"/>
      <c r="M471" s="1"/>
      <c r="N471" s="1"/>
      <c r="O471" s="1"/>
      <c r="P471" s="1"/>
      <c r="Q471" s="1"/>
      <c r="R471" s="1"/>
      <c r="S471" s="1"/>
      <c r="T471" s="1"/>
      <c r="U471" s="43" t="str">
        <f t="shared" ca="1" si="277"/>
        <v>204 &amp; 704</v>
      </c>
      <c r="V471" s="43">
        <f t="shared" ref="V471:W471" ca="1" si="281">V470+1</f>
        <v>204</v>
      </c>
      <c r="W471" s="43">
        <f t="shared" ca="1" si="281"/>
        <v>704</v>
      </c>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WZC471" s="1"/>
      <c r="WZD471" s="1"/>
      <c r="WZE471" s="1"/>
      <c r="WZF471" s="1"/>
      <c r="WZG471" s="1"/>
      <c r="WZH471" s="1"/>
      <c r="WZI471" s="1"/>
      <c r="WZJ471" s="1"/>
      <c r="WZK471" s="1"/>
      <c r="WZL471" s="1"/>
      <c r="WZM471" s="1"/>
      <c r="WZN471" s="1"/>
      <c r="WZO471" s="1"/>
      <c r="WZP471" s="1"/>
      <c r="WZQ471" s="1"/>
      <c r="WZR471" s="1"/>
      <c r="WZS471" s="1"/>
      <c r="WZT471" s="1"/>
      <c r="WZU471" s="1"/>
      <c r="WZV471" s="1"/>
      <c r="WZW471" s="1"/>
      <c r="WZX471" s="1"/>
      <c r="WZY471" s="1"/>
      <c r="WZZ471" s="1"/>
      <c r="XAA471" s="1"/>
      <c r="XAB471" s="1"/>
      <c r="XAC471" s="1"/>
      <c r="XAD471" s="1"/>
      <c r="XAE471" s="1"/>
      <c r="XAF471" s="1"/>
      <c r="XAG471" s="1"/>
      <c r="XAH471" s="1"/>
      <c r="XAI471" s="1"/>
      <c r="XAJ471" s="1"/>
      <c r="XAK471" s="1"/>
      <c r="XAL471" s="1"/>
      <c r="XAM471" s="1"/>
      <c r="XAN471" s="1"/>
      <c r="XAO471" s="1"/>
      <c r="XAP471" s="1"/>
      <c r="XAQ471" s="1"/>
      <c r="XAR471" s="1"/>
      <c r="XAS471" s="1"/>
      <c r="XAT471" s="1"/>
      <c r="XAU471" s="1"/>
      <c r="XAV471" s="1"/>
      <c r="XAW471" s="1"/>
      <c r="XAX471" s="1"/>
      <c r="XAY471" s="1"/>
      <c r="XAZ471" s="1"/>
      <c r="XBA471" s="1"/>
      <c r="XBB471" s="1"/>
      <c r="XBC471" s="1"/>
      <c r="XBD471" s="1"/>
      <c r="XBE471" s="1"/>
      <c r="XBF471" s="1"/>
      <c r="XBG471" s="1"/>
      <c r="XBH471" s="1"/>
      <c r="XBI471" s="1"/>
      <c r="XBJ471" s="1"/>
      <c r="XBK471" s="1"/>
      <c r="XBL471" s="1"/>
      <c r="XBM471" s="1"/>
      <c r="XBN471" s="1"/>
      <c r="XBO471" s="1"/>
      <c r="XBP471" s="1"/>
      <c r="XBQ471" s="1"/>
      <c r="XBR471" s="1"/>
      <c r="XBS471" s="1"/>
      <c r="XBT471" s="1"/>
      <c r="XBU471" s="1"/>
      <c r="XBV471" s="1"/>
      <c r="XBW471" s="1"/>
      <c r="XBX471" s="1"/>
      <c r="XBY471" s="1"/>
      <c r="XBZ471" s="1"/>
      <c r="XCA471" s="1"/>
      <c r="XCB471" s="1"/>
      <c r="XCC471" s="1"/>
      <c r="XCD471" s="1"/>
      <c r="XCE471" s="1"/>
      <c r="XCF471" s="1"/>
      <c r="XCG471" s="1"/>
      <c r="XCH471" s="1"/>
      <c r="XCI471" s="1"/>
      <c r="XCJ471" s="1"/>
      <c r="XCK471" s="1"/>
      <c r="XCL471" s="1"/>
      <c r="XCM471" s="1"/>
      <c r="XCN471" s="1"/>
      <c r="XCO471" s="1"/>
      <c r="XCP471" s="1"/>
      <c r="XCQ471" s="1"/>
      <c r="XCR471" s="1"/>
      <c r="XCS471" s="1"/>
      <c r="XCT471" s="1"/>
      <c r="XCU471" s="1"/>
      <c r="XCV471" s="1"/>
      <c r="XCW471" s="1"/>
      <c r="XCX471" s="1"/>
      <c r="XCY471" s="1"/>
      <c r="XCZ471" s="1"/>
      <c r="XDA471" s="1"/>
      <c r="XDB471" s="1"/>
      <c r="XDC471" s="1"/>
      <c r="XDD471" s="1"/>
      <c r="XDE471" s="1"/>
      <c r="XDF471" s="1"/>
      <c r="XDG471" s="1"/>
      <c r="XDH471" s="1"/>
      <c r="XDI471" s="1"/>
      <c r="XDJ471" s="1"/>
      <c r="XDK471" s="1"/>
      <c r="XDL471" s="1"/>
      <c r="XDM471" s="1"/>
      <c r="XDN471" s="1"/>
      <c r="XDO471" s="1"/>
      <c r="XDP471" s="1"/>
      <c r="XDQ471" s="1"/>
      <c r="XDR471" s="1"/>
      <c r="XDS471" s="1"/>
      <c r="XDT471" s="1"/>
      <c r="XDU471" s="1"/>
      <c r="XDV471" s="1"/>
      <c r="XDW471" s="1"/>
      <c r="XDX471" s="1"/>
      <c r="XDY471" s="1"/>
      <c r="XDZ471" s="1"/>
      <c r="XEA471" s="1"/>
      <c r="XEB471" s="1"/>
      <c r="XEC471" s="1"/>
      <c r="XED471" s="1"/>
      <c r="XEE471" s="1"/>
      <c r="XEF471" s="1"/>
      <c r="XEG471" s="1"/>
      <c r="XEH471" s="1"/>
      <c r="XEI471" s="1"/>
      <c r="XEJ471" s="1"/>
      <c r="XEK471" s="1"/>
      <c r="XEL471" s="1"/>
      <c r="XEM471" s="1"/>
      <c r="XEN471" s="1"/>
      <c r="XEO471" s="1"/>
      <c r="XEP471" s="1"/>
      <c r="XEQ471" s="1"/>
      <c r="XER471" s="1"/>
      <c r="XES471" s="1"/>
      <c r="XET471" s="1"/>
      <c r="XEU471" s="1"/>
      <c r="XEV471" s="1"/>
      <c r="XEW471" s="1"/>
      <c r="XEX471" s="1"/>
      <c r="XEY471" s="1"/>
      <c r="XEZ471" s="1"/>
      <c r="XFA471" s="1"/>
      <c r="XFB471" s="1"/>
      <c r="XFC471" s="1"/>
      <c r="XFD471" s="1"/>
    </row>
    <row r="472" spans="1:151 16227:16384" s="11" customFormat="1" ht="20.25" customHeight="1" x14ac:dyDescent="0.3">
      <c r="A472" s="88">
        <f t="shared" si="278"/>
        <v>5</v>
      </c>
      <c r="B472" s="88"/>
      <c r="C472" s="89" t="s">
        <v>229</v>
      </c>
      <c r="D472" s="90" t="s">
        <v>229</v>
      </c>
      <c r="E472" s="21">
        <f>(3.65*6.55+3.35*2.45+3.35*4.28+3.65*4.56+3.8*3.35+1.63*1.53+2.45*1.53+1.53*2.45+2.45*1.53+1.23*3.08+1.24*3.35+3.48*1.03+1*1.03+2.73*1.05+1.68*0.62+1.05*0.77)*10.764</f>
        <v>1150.0236072</v>
      </c>
      <c r="F472" s="89">
        <f>(3.65*1.43+1.28*1.85)*10.764</f>
        <v>81.671849999999992</v>
      </c>
      <c r="G472" s="90">
        <f>(3.65*1.43+1.28*1.85)*10.764</f>
        <v>81.671849999999992</v>
      </c>
      <c r="H472" s="21">
        <v>0</v>
      </c>
      <c r="I472" s="21">
        <f t="shared" si="280"/>
        <v>1231.6954572</v>
      </c>
      <c r="J472" s="1"/>
      <c r="K472" s="1"/>
      <c r="L472" s="1"/>
      <c r="M472" s="1"/>
      <c r="N472" s="1"/>
      <c r="O472" s="1"/>
      <c r="P472" s="1"/>
      <c r="Q472" s="1"/>
      <c r="R472" s="1"/>
      <c r="S472" s="1"/>
      <c r="T472" s="1"/>
      <c r="U472" s="43" t="str">
        <f t="shared" ca="1" si="277"/>
        <v>205 &amp; 705</v>
      </c>
      <c r="V472" s="43">
        <f t="shared" ref="V472:W472" ca="1" si="282">V471+1</f>
        <v>205</v>
      </c>
      <c r="W472" s="43">
        <f t="shared" ca="1" si="282"/>
        <v>705</v>
      </c>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WZC472" s="1"/>
      <c r="WZD472" s="1"/>
      <c r="WZE472" s="1"/>
      <c r="WZF472" s="1"/>
      <c r="WZG472" s="1"/>
      <c r="WZH472" s="1"/>
      <c r="WZI472" s="1"/>
      <c r="WZJ472" s="1"/>
      <c r="WZK472" s="1"/>
      <c r="WZL472" s="1"/>
      <c r="WZM472" s="1"/>
      <c r="WZN472" s="1"/>
      <c r="WZO472" s="1"/>
      <c r="WZP472" s="1"/>
      <c r="WZQ472" s="1"/>
      <c r="WZR472" s="1"/>
      <c r="WZS472" s="1"/>
      <c r="WZT472" s="1"/>
      <c r="WZU472" s="1"/>
      <c r="WZV472" s="1"/>
      <c r="WZW472" s="1"/>
      <c r="WZX472" s="1"/>
      <c r="WZY472" s="1"/>
      <c r="WZZ472" s="1"/>
      <c r="XAA472" s="1"/>
      <c r="XAB472" s="1"/>
      <c r="XAC472" s="1"/>
      <c r="XAD472" s="1"/>
      <c r="XAE472" s="1"/>
      <c r="XAF472" s="1"/>
      <c r="XAG472" s="1"/>
      <c r="XAH472" s="1"/>
      <c r="XAI472" s="1"/>
      <c r="XAJ472" s="1"/>
      <c r="XAK472" s="1"/>
      <c r="XAL472" s="1"/>
      <c r="XAM472" s="1"/>
      <c r="XAN472" s="1"/>
      <c r="XAO472" s="1"/>
      <c r="XAP472" s="1"/>
      <c r="XAQ472" s="1"/>
      <c r="XAR472" s="1"/>
      <c r="XAS472" s="1"/>
      <c r="XAT472" s="1"/>
      <c r="XAU472" s="1"/>
      <c r="XAV472" s="1"/>
      <c r="XAW472" s="1"/>
      <c r="XAX472" s="1"/>
      <c r="XAY472" s="1"/>
      <c r="XAZ472" s="1"/>
      <c r="XBA472" s="1"/>
      <c r="XBB472" s="1"/>
      <c r="XBC472" s="1"/>
      <c r="XBD472" s="1"/>
      <c r="XBE472" s="1"/>
      <c r="XBF472" s="1"/>
      <c r="XBG472" s="1"/>
      <c r="XBH472" s="1"/>
      <c r="XBI472" s="1"/>
      <c r="XBJ472" s="1"/>
      <c r="XBK472" s="1"/>
      <c r="XBL472" s="1"/>
      <c r="XBM472" s="1"/>
      <c r="XBN472" s="1"/>
      <c r="XBO472" s="1"/>
      <c r="XBP472" s="1"/>
      <c r="XBQ472" s="1"/>
      <c r="XBR472" s="1"/>
      <c r="XBS472" s="1"/>
      <c r="XBT472" s="1"/>
      <c r="XBU472" s="1"/>
      <c r="XBV472" s="1"/>
      <c r="XBW472" s="1"/>
      <c r="XBX472" s="1"/>
      <c r="XBY472" s="1"/>
      <c r="XBZ472" s="1"/>
      <c r="XCA472" s="1"/>
      <c r="XCB472" s="1"/>
      <c r="XCC472" s="1"/>
      <c r="XCD472" s="1"/>
      <c r="XCE472" s="1"/>
      <c r="XCF472" s="1"/>
      <c r="XCG472" s="1"/>
      <c r="XCH472" s="1"/>
      <c r="XCI472" s="1"/>
      <c r="XCJ472" s="1"/>
      <c r="XCK472" s="1"/>
      <c r="XCL472" s="1"/>
      <c r="XCM472" s="1"/>
      <c r="XCN472" s="1"/>
      <c r="XCO472" s="1"/>
      <c r="XCP472" s="1"/>
      <c r="XCQ472" s="1"/>
      <c r="XCR472" s="1"/>
      <c r="XCS472" s="1"/>
      <c r="XCT472" s="1"/>
      <c r="XCU472" s="1"/>
      <c r="XCV472" s="1"/>
      <c r="XCW472" s="1"/>
      <c r="XCX472" s="1"/>
      <c r="XCY472" s="1"/>
      <c r="XCZ472" s="1"/>
      <c r="XDA472" s="1"/>
      <c r="XDB472" s="1"/>
      <c r="XDC472" s="1"/>
      <c r="XDD472" s="1"/>
      <c r="XDE472" s="1"/>
      <c r="XDF472" s="1"/>
      <c r="XDG472" s="1"/>
      <c r="XDH472" s="1"/>
      <c r="XDI472" s="1"/>
      <c r="XDJ472" s="1"/>
      <c r="XDK472" s="1"/>
      <c r="XDL472" s="1"/>
      <c r="XDM472" s="1"/>
      <c r="XDN472" s="1"/>
      <c r="XDO472" s="1"/>
      <c r="XDP472" s="1"/>
      <c r="XDQ472" s="1"/>
      <c r="XDR472" s="1"/>
      <c r="XDS472" s="1"/>
      <c r="XDT472" s="1"/>
      <c r="XDU472" s="1"/>
      <c r="XDV472" s="1"/>
      <c r="XDW472" s="1"/>
      <c r="XDX472" s="1"/>
      <c r="XDY472" s="1"/>
      <c r="XDZ472" s="1"/>
      <c r="XEA472" s="1"/>
      <c r="XEB472" s="1"/>
      <c r="XEC472" s="1"/>
      <c r="XED472" s="1"/>
      <c r="XEE472" s="1"/>
      <c r="XEF472" s="1"/>
      <c r="XEG472" s="1"/>
      <c r="XEH472" s="1"/>
      <c r="XEI472" s="1"/>
      <c r="XEJ472" s="1"/>
      <c r="XEK472" s="1"/>
      <c r="XEL472" s="1"/>
      <c r="XEM472" s="1"/>
      <c r="XEN472" s="1"/>
      <c r="XEO472" s="1"/>
      <c r="XEP472" s="1"/>
      <c r="XEQ472" s="1"/>
      <c r="XER472" s="1"/>
      <c r="XES472" s="1"/>
      <c r="XET472" s="1"/>
      <c r="XEU472" s="1"/>
      <c r="XEV472" s="1"/>
      <c r="XEW472" s="1"/>
      <c r="XEX472" s="1"/>
      <c r="XEY472" s="1"/>
      <c r="XEZ472" s="1"/>
      <c r="XFA472" s="1"/>
      <c r="XFB472" s="1"/>
      <c r="XFC472" s="1"/>
      <c r="XFD472" s="1"/>
    </row>
    <row r="473" spans="1:151 16227:16384" s="11" customFormat="1" ht="20.25" customHeight="1" x14ac:dyDescent="0.3">
      <c r="A473" s="88">
        <f t="shared" si="278"/>
        <v>6</v>
      </c>
      <c r="B473" s="88"/>
      <c r="C473" s="89" t="s">
        <v>229</v>
      </c>
      <c r="D473" s="90" t="s">
        <v>229</v>
      </c>
      <c r="E473" s="21">
        <f>(3.65*6.55+3.35*2.45+3.35*4.28+3.65*4.56+3.8*3.35+1.63*1.53+2.45*1.53+1.53*2.45+2.45*1.53+1.23*3.08+1.24*3.35+3.48*1.03+1*1.03+2.73*1.05+1.68*0.62+1.05*0.77)*10.764</f>
        <v>1150.0236072</v>
      </c>
      <c r="F473" s="89">
        <f>(3.65*1.43+1.28*1.85)*10.764</f>
        <v>81.671849999999992</v>
      </c>
      <c r="G473" s="90">
        <f>(3.65*1.43+1.28*1.85)*10.764</f>
        <v>81.671849999999992</v>
      </c>
      <c r="H473" s="21">
        <v>0</v>
      </c>
      <c r="I473" s="21">
        <f t="shared" si="280"/>
        <v>1231.6954572</v>
      </c>
      <c r="J473" s="1"/>
      <c r="K473" s="1"/>
      <c r="L473" s="1"/>
      <c r="M473" s="1"/>
      <c r="N473" s="1"/>
      <c r="O473" s="1"/>
      <c r="P473" s="1"/>
      <c r="Q473" s="1"/>
      <c r="R473" s="1"/>
      <c r="S473" s="1"/>
      <c r="T473" s="1"/>
      <c r="U473" s="43" t="str">
        <f t="shared" ca="1" si="277"/>
        <v>206 &amp; 706</v>
      </c>
      <c r="V473" s="43">
        <f t="shared" ref="V473:W473" ca="1" si="283">V472+1</f>
        <v>206</v>
      </c>
      <c r="W473" s="43">
        <f t="shared" ca="1" si="283"/>
        <v>706</v>
      </c>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WZC473" s="1"/>
      <c r="WZD473" s="1"/>
      <c r="WZE473" s="1"/>
      <c r="WZF473" s="1"/>
      <c r="WZG473" s="1"/>
      <c r="WZH473" s="1"/>
      <c r="WZI473" s="1"/>
      <c r="WZJ473" s="1"/>
      <c r="WZK473" s="1"/>
      <c r="WZL473" s="1"/>
      <c r="WZM473" s="1"/>
      <c r="WZN473" s="1"/>
      <c r="WZO473" s="1"/>
      <c r="WZP473" s="1"/>
      <c r="WZQ473" s="1"/>
      <c r="WZR473" s="1"/>
      <c r="WZS473" s="1"/>
      <c r="WZT473" s="1"/>
      <c r="WZU473" s="1"/>
      <c r="WZV473" s="1"/>
      <c r="WZW473" s="1"/>
      <c r="WZX473" s="1"/>
      <c r="WZY473" s="1"/>
      <c r="WZZ473" s="1"/>
      <c r="XAA473" s="1"/>
      <c r="XAB473" s="1"/>
      <c r="XAC473" s="1"/>
      <c r="XAD473" s="1"/>
      <c r="XAE473" s="1"/>
      <c r="XAF473" s="1"/>
      <c r="XAG473" s="1"/>
      <c r="XAH473" s="1"/>
      <c r="XAI473" s="1"/>
      <c r="XAJ473" s="1"/>
      <c r="XAK473" s="1"/>
      <c r="XAL473" s="1"/>
      <c r="XAM473" s="1"/>
      <c r="XAN473" s="1"/>
      <c r="XAO473" s="1"/>
      <c r="XAP473" s="1"/>
      <c r="XAQ473" s="1"/>
      <c r="XAR473" s="1"/>
      <c r="XAS473" s="1"/>
      <c r="XAT473" s="1"/>
      <c r="XAU473" s="1"/>
      <c r="XAV473" s="1"/>
      <c r="XAW473" s="1"/>
      <c r="XAX473" s="1"/>
      <c r="XAY473" s="1"/>
      <c r="XAZ473" s="1"/>
      <c r="XBA473" s="1"/>
      <c r="XBB473" s="1"/>
      <c r="XBC473" s="1"/>
      <c r="XBD473" s="1"/>
      <c r="XBE473" s="1"/>
      <c r="XBF473" s="1"/>
      <c r="XBG473" s="1"/>
      <c r="XBH473" s="1"/>
      <c r="XBI473" s="1"/>
      <c r="XBJ473" s="1"/>
      <c r="XBK473" s="1"/>
      <c r="XBL473" s="1"/>
      <c r="XBM473" s="1"/>
      <c r="XBN473" s="1"/>
      <c r="XBO473" s="1"/>
      <c r="XBP473" s="1"/>
      <c r="XBQ473" s="1"/>
      <c r="XBR473" s="1"/>
      <c r="XBS473" s="1"/>
      <c r="XBT473" s="1"/>
      <c r="XBU473" s="1"/>
      <c r="XBV473" s="1"/>
      <c r="XBW473" s="1"/>
      <c r="XBX473" s="1"/>
      <c r="XBY473" s="1"/>
      <c r="XBZ473" s="1"/>
      <c r="XCA473" s="1"/>
      <c r="XCB473" s="1"/>
      <c r="XCC473" s="1"/>
      <c r="XCD473" s="1"/>
      <c r="XCE473" s="1"/>
      <c r="XCF473" s="1"/>
      <c r="XCG473" s="1"/>
      <c r="XCH473" s="1"/>
      <c r="XCI473" s="1"/>
      <c r="XCJ473" s="1"/>
      <c r="XCK473" s="1"/>
      <c r="XCL473" s="1"/>
      <c r="XCM473" s="1"/>
      <c r="XCN473" s="1"/>
      <c r="XCO473" s="1"/>
      <c r="XCP473" s="1"/>
      <c r="XCQ473" s="1"/>
      <c r="XCR473" s="1"/>
      <c r="XCS473" s="1"/>
      <c r="XCT473" s="1"/>
      <c r="XCU473" s="1"/>
      <c r="XCV473" s="1"/>
      <c r="XCW473" s="1"/>
      <c r="XCX473" s="1"/>
      <c r="XCY473" s="1"/>
      <c r="XCZ473" s="1"/>
      <c r="XDA473" s="1"/>
      <c r="XDB473" s="1"/>
      <c r="XDC473" s="1"/>
      <c r="XDD473" s="1"/>
      <c r="XDE473" s="1"/>
      <c r="XDF473" s="1"/>
      <c r="XDG473" s="1"/>
      <c r="XDH473" s="1"/>
      <c r="XDI473" s="1"/>
      <c r="XDJ473" s="1"/>
      <c r="XDK473" s="1"/>
      <c r="XDL473" s="1"/>
      <c r="XDM473" s="1"/>
      <c r="XDN473" s="1"/>
      <c r="XDO473" s="1"/>
      <c r="XDP473" s="1"/>
      <c r="XDQ473" s="1"/>
      <c r="XDR473" s="1"/>
      <c r="XDS473" s="1"/>
      <c r="XDT473" s="1"/>
      <c r="XDU473" s="1"/>
      <c r="XDV473" s="1"/>
      <c r="XDW473" s="1"/>
      <c r="XDX473" s="1"/>
      <c r="XDY473" s="1"/>
      <c r="XDZ473" s="1"/>
      <c r="XEA473" s="1"/>
      <c r="XEB473" s="1"/>
      <c r="XEC473" s="1"/>
      <c r="XED473" s="1"/>
      <c r="XEE473" s="1"/>
      <c r="XEF473" s="1"/>
      <c r="XEG473" s="1"/>
      <c r="XEH473" s="1"/>
      <c r="XEI473" s="1"/>
      <c r="XEJ473" s="1"/>
      <c r="XEK473" s="1"/>
      <c r="XEL473" s="1"/>
      <c r="XEM473" s="1"/>
      <c r="XEN473" s="1"/>
      <c r="XEO473" s="1"/>
      <c r="XEP473" s="1"/>
      <c r="XEQ473" s="1"/>
      <c r="XER473" s="1"/>
      <c r="XES473" s="1"/>
      <c r="XET473" s="1"/>
      <c r="XEU473" s="1"/>
      <c r="XEV473" s="1"/>
      <c r="XEW473" s="1"/>
      <c r="XEX473" s="1"/>
      <c r="XEY473" s="1"/>
      <c r="XEZ473" s="1"/>
      <c r="XFA473" s="1"/>
      <c r="XFB473" s="1"/>
      <c r="XFC473" s="1"/>
      <c r="XFD473" s="1"/>
    </row>
    <row r="474" spans="1:151 16227:16384" s="11" customFormat="1" ht="20.25" customHeight="1" x14ac:dyDescent="0.3">
      <c r="A474" s="88">
        <f t="shared" si="278"/>
        <v>7</v>
      </c>
      <c r="B474" s="88"/>
      <c r="C474" s="89" t="s">
        <v>240</v>
      </c>
      <c r="D474" s="90" t="s">
        <v>240</v>
      </c>
      <c r="E474" s="21">
        <f>(3.2*5.65+2.28*3.05+3.05*3.65+3.2*3.33+3*0.95+2.45*1.53+2.5*1.53+2.73*1.23+0.98*3.28+1.1*1.02+1.08*1.02)*10.764</f>
        <v>710.87501160000011</v>
      </c>
      <c r="F474" s="89">
        <f>(2.95*1.22+1.85*1.08)*10.764</f>
        <v>60.246108</v>
      </c>
      <c r="G474" s="90">
        <f>(2.95*1.22+1.85*1.08)*10.764</f>
        <v>60.246108</v>
      </c>
      <c r="H474" s="21">
        <v>0</v>
      </c>
      <c r="I474" s="21">
        <f t="shared" si="280"/>
        <v>771.12111960000016</v>
      </c>
      <c r="J474" s="1"/>
      <c r="K474" s="1"/>
      <c r="L474" s="1"/>
      <c r="M474" s="1"/>
      <c r="N474" s="1"/>
      <c r="O474" s="1"/>
      <c r="P474" s="1"/>
      <c r="Q474" s="1"/>
      <c r="R474" s="1"/>
      <c r="S474" s="1"/>
      <c r="T474" s="1"/>
      <c r="U474" s="43" t="str">
        <f t="shared" ca="1" si="277"/>
        <v>207 &amp; 707</v>
      </c>
      <c r="V474" s="43">
        <f t="shared" ref="V474:W474" ca="1" si="284">V473+1</f>
        <v>207</v>
      </c>
      <c r="W474" s="43">
        <f t="shared" ca="1" si="284"/>
        <v>707</v>
      </c>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WZC474" s="1"/>
      <c r="WZD474" s="1"/>
      <c r="WZE474" s="1"/>
      <c r="WZF474" s="1"/>
      <c r="WZG474" s="1"/>
      <c r="WZH474" s="1"/>
      <c r="WZI474" s="1"/>
      <c r="WZJ474" s="1"/>
      <c r="WZK474" s="1"/>
      <c r="WZL474" s="1"/>
      <c r="WZM474" s="1"/>
      <c r="WZN474" s="1"/>
      <c r="WZO474" s="1"/>
      <c r="WZP474" s="1"/>
      <c r="WZQ474" s="1"/>
      <c r="WZR474" s="1"/>
      <c r="WZS474" s="1"/>
      <c r="WZT474" s="1"/>
      <c r="WZU474" s="1"/>
      <c r="WZV474" s="1"/>
      <c r="WZW474" s="1"/>
      <c r="WZX474" s="1"/>
      <c r="WZY474" s="1"/>
      <c r="WZZ474" s="1"/>
      <c r="XAA474" s="1"/>
      <c r="XAB474" s="1"/>
      <c r="XAC474" s="1"/>
      <c r="XAD474" s="1"/>
      <c r="XAE474" s="1"/>
      <c r="XAF474" s="1"/>
      <c r="XAG474" s="1"/>
      <c r="XAH474" s="1"/>
      <c r="XAI474" s="1"/>
      <c r="XAJ474" s="1"/>
      <c r="XAK474" s="1"/>
      <c r="XAL474" s="1"/>
      <c r="XAM474" s="1"/>
      <c r="XAN474" s="1"/>
      <c r="XAO474" s="1"/>
      <c r="XAP474" s="1"/>
      <c r="XAQ474" s="1"/>
      <c r="XAR474" s="1"/>
      <c r="XAS474" s="1"/>
      <c r="XAT474" s="1"/>
      <c r="XAU474" s="1"/>
      <c r="XAV474" s="1"/>
      <c r="XAW474" s="1"/>
      <c r="XAX474" s="1"/>
      <c r="XAY474" s="1"/>
      <c r="XAZ474" s="1"/>
      <c r="XBA474" s="1"/>
      <c r="XBB474" s="1"/>
      <c r="XBC474" s="1"/>
      <c r="XBD474" s="1"/>
      <c r="XBE474" s="1"/>
      <c r="XBF474" s="1"/>
      <c r="XBG474" s="1"/>
      <c r="XBH474" s="1"/>
      <c r="XBI474" s="1"/>
      <c r="XBJ474" s="1"/>
      <c r="XBK474" s="1"/>
      <c r="XBL474" s="1"/>
      <c r="XBM474" s="1"/>
      <c r="XBN474" s="1"/>
      <c r="XBO474" s="1"/>
      <c r="XBP474" s="1"/>
      <c r="XBQ474" s="1"/>
      <c r="XBR474" s="1"/>
      <c r="XBS474" s="1"/>
      <c r="XBT474" s="1"/>
      <c r="XBU474" s="1"/>
      <c r="XBV474" s="1"/>
      <c r="XBW474" s="1"/>
      <c r="XBX474" s="1"/>
      <c r="XBY474" s="1"/>
      <c r="XBZ474" s="1"/>
      <c r="XCA474" s="1"/>
      <c r="XCB474" s="1"/>
      <c r="XCC474" s="1"/>
      <c r="XCD474" s="1"/>
      <c r="XCE474" s="1"/>
      <c r="XCF474" s="1"/>
      <c r="XCG474" s="1"/>
      <c r="XCH474" s="1"/>
      <c r="XCI474" s="1"/>
      <c r="XCJ474" s="1"/>
      <c r="XCK474" s="1"/>
      <c r="XCL474" s="1"/>
      <c r="XCM474" s="1"/>
      <c r="XCN474" s="1"/>
      <c r="XCO474" s="1"/>
      <c r="XCP474" s="1"/>
      <c r="XCQ474" s="1"/>
      <c r="XCR474" s="1"/>
      <c r="XCS474" s="1"/>
      <c r="XCT474" s="1"/>
      <c r="XCU474" s="1"/>
      <c r="XCV474" s="1"/>
      <c r="XCW474" s="1"/>
      <c r="XCX474" s="1"/>
      <c r="XCY474" s="1"/>
      <c r="XCZ474" s="1"/>
      <c r="XDA474" s="1"/>
      <c r="XDB474" s="1"/>
      <c r="XDC474" s="1"/>
      <c r="XDD474" s="1"/>
      <c r="XDE474" s="1"/>
      <c r="XDF474" s="1"/>
      <c r="XDG474" s="1"/>
      <c r="XDH474" s="1"/>
      <c r="XDI474" s="1"/>
      <c r="XDJ474" s="1"/>
      <c r="XDK474" s="1"/>
      <c r="XDL474" s="1"/>
      <c r="XDM474" s="1"/>
      <c r="XDN474" s="1"/>
      <c r="XDO474" s="1"/>
      <c r="XDP474" s="1"/>
      <c r="XDQ474" s="1"/>
      <c r="XDR474" s="1"/>
      <c r="XDS474" s="1"/>
      <c r="XDT474" s="1"/>
      <c r="XDU474" s="1"/>
      <c r="XDV474" s="1"/>
      <c r="XDW474" s="1"/>
      <c r="XDX474" s="1"/>
      <c r="XDY474" s="1"/>
      <c r="XDZ474" s="1"/>
      <c r="XEA474" s="1"/>
      <c r="XEB474" s="1"/>
      <c r="XEC474" s="1"/>
      <c r="XED474" s="1"/>
      <c r="XEE474" s="1"/>
      <c r="XEF474" s="1"/>
      <c r="XEG474" s="1"/>
      <c r="XEH474" s="1"/>
      <c r="XEI474" s="1"/>
      <c r="XEJ474" s="1"/>
      <c r="XEK474" s="1"/>
      <c r="XEL474" s="1"/>
      <c r="XEM474" s="1"/>
      <c r="XEN474" s="1"/>
      <c r="XEO474" s="1"/>
      <c r="XEP474" s="1"/>
      <c r="XEQ474" s="1"/>
      <c r="XER474" s="1"/>
      <c r="XES474" s="1"/>
      <c r="XET474" s="1"/>
      <c r="XEU474" s="1"/>
      <c r="XEV474" s="1"/>
      <c r="XEW474" s="1"/>
      <c r="XEX474" s="1"/>
      <c r="XEY474" s="1"/>
      <c r="XEZ474" s="1"/>
      <c r="XFA474" s="1"/>
      <c r="XFB474" s="1"/>
      <c r="XFC474" s="1"/>
      <c r="XFD474" s="1"/>
    </row>
    <row r="475" spans="1:151 16227:16384" s="11" customFormat="1" ht="20.25" customHeight="1" x14ac:dyDescent="0.3">
      <c r="A475" s="88">
        <f t="shared" si="278"/>
        <v>8</v>
      </c>
      <c r="B475" s="88"/>
      <c r="C475" s="89" t="s">
        <v>230</v>
      </c>
      <c r="D475" s="91"/>
      <c r="E475" s="91"/>
      <c r="F475" s="91"/>
      <c r="G475" s="91"/>
      <c r="H475" s="91"/>
      <c r="I475" s="90"/>
      <c r="J475" s="1"/>
      <c r="K475" s="1"/>
      <c r="L475" s="1"/>
      <c r="M475" s="1"/>
      <c r="N475" s="1"/>
      <c r="O475" s="1"/>
      <c r="P475" s="1"/>
      <c r="Q475" s="1"/>
      <c r="R475" s="1"/>
      <c r="S475" s="1"/>
      <c r="T475" s="1"/>
      <c r="U475" s="43" t="str">
        <f t="shared" ca="1" si="277"/>
        <v>208 &amp; 708</v>
      </c>
      <c r="V475" s="43">
        <f t="shared" ref="V475:W475" ca="1" si="285">V474+1</f>
        <v>208</v>
      </c>
      <c r="W475" s="43">
        <f t="shared" ca="1" si="285"/>
        <v>708</v>
      </c>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WZC475" s="1"/>
      <c r="WZD475" s="1"/>
      <c r="WZE475" s="1"/>
      <c r="WZF475" s="1"/>
      <c r="WZG475" s="1"/>
      <c r="WZH475" s="1"/>
      <c r="WZI475" s="1"/>
      <c r="WZJ475" s="1"/>
      <c r="WZK475" s="1"/>
      <c r="WZL475" s="1"/>
      <c r="WZM475" s="1"/>
      <c r="WZN475" s="1"/>
      <c r="WZO475" s="1"/>
      <c r="WZP475" s="1"/>
      <c r="WZQ475" s="1"/>
      <c r="WZR475" s="1"/>
      <c r="WZS475" s="1"/>
      <c r="WZT475" s="1"/>
      <c r="WZU475" s="1"/>
      <c r="WZV475" s="1"/>
      <c r="WZW475" s="1"/>
      <c r="WZX475" s="1"/>
      <c r="WZY475" s="1"/>
      <c r="WZZ475" s="1"/>
      <c r="XAA475" s="1"/>
      <c r="XAB475" s="1"/>
      <c r="XAC475" s="1"/>
      <c r="XAD475" s="1"/>
      <c r="XAE475" s="1"/>
      <c r="XAF475" s="1"/>
      <c r="XAG475" s="1"/>
      <c r="XAH475" s="1"/>
      <c r="XAI475" s="1"/>
      <c r="XAJ475" s="1"/>
      <c r="XAK475" s="1"/>
      <c r="XAL475" s="1"/>
      <c r="XAM475" s="1"/>
      <c r="XAN475" s="1"/>
      <c r="XAO475" s="1"/>
      <c r="XAP475" s="1"/>
      <c r="XAQ475" s="1"/>
      <c r="XAR475" s="1"/>
      <c r="XAS475" s="1"/>
      <c r="XAT475" s="1"/>
      <c r="XAU475" s="1"/>
      <c r="XAV475" s="1"/>
      <c r="XAW475" s="1"/>
      <c r="XAX475" s="1"/>
      <c r="XAY475" s="1"/>
      <c r="XAZ475" s="1"/>
      <c r="XBA475" s="1"/>
      <c r="XBB475" s="1"/>
      <c r="XBC475" s="1"/>
      <c r="XBD475" s="1"/>
      <c r="XBE475" s="1"/>
      <c r="XBF475" s="1"/>
      <c r="XBG475" s="1"/>
      <c r="XBH475" s="1"/>
      <c r="XBI475" s="1"/>
      <c r="XBJ475" s="1"/>
      <c r="XBK475" s="1"/>
      <c r="XBL475" s="1"/>
      <c r="XBM475" s="1"/>
      <c r="XBN475" s="1"/>
      <c r="XBO475" s="1"/>
      <c r="XBP475" s="1"/>
      <c r="XBQ475" s="1"/>
      <c r="XBR475" s="1"/>
      <c r="XBS475" s="1"/>
      <c r="XBT475" s="1"/>
      <c r="XBU475" s="1"/>
      <c r="XBV475" s="1"/>
      <c r="XBW475" s="1"/>
      <c r="XBX475" s="1"/>
      <c r="XBY475" s="1"/>
      <c r="XBZ475" s="1"/>
      <c r="XCA475" s="1"/>
      <c r="XCB475" s="1"/>
      <c r="XCC475" s="1"/>
      <c r="XCD475" s="1"/>
      <c r="XCE475" s="1"/>
      <c r="XCF475" s="1"/>
      <c r="XCG475" s="1"/>
      <c r="XCH475" s="1"/>
      <c r="XCI475" s="1"/>
      <c r="XCJ475" s="1"/>
      <c r="XCK475" s="1"/>
      <c r="XCL475" s="1"/>
      <c r="XCM475" s="1"/>
      <c r="XCN475" s="1"/>
      <c r="XCO475" s="1"/>
      <c r="XCP475" s="1"/>
      <c r="XCQ475" s="1"/>
      <c r="XCR475" s="1"/>
      <c r="XCS475" s="1"/>
      <c r="XCT475" s="1"/>
      <c r="XCU475" s="1"/>
      <c r="XCV475" s="1"/>
      <c r="XCW475" s="1"/>
      <c r="XCX475" s="1"/>
      <c r="XCY475" s="1"/>
      <c r="XCZ475" s="1"/>
      <c r="XDA475" s="1"/>
      <c r="XDB475" s="1"/>
      <c r="XDC475" s="1"/>
      <c r="XDD475" s="1"/>
      <c r="XDE475" s="1"/>
      <c r="XDF475" s="1"/>
      <c r="XDG475" s="1"/>
      <c r="XDH475" s="1"/>
      <c r="XDI475" s="1"/>
      <c r="XDJ475" s="1"/>
      <c r="XDK475" s="1"/>
      <c r="XDL475" s="1"/>
      <c r="XDM475" s="1"/>
      <c r="XDN475" s="1"/>
      <c r="XDO475" s="1"/>
      <c r="XDP475" s="1"/>
      <c r="XDQ475" s="1"/>
      <c r="XDR475" s="1"/>
      <c r="XDS475" s="1"/>
      <c r="XDT475" s="1"/>
      <c r="XDU475" s="1"/>
      <c r="XDV475" s="1"/>
      <c r="XDW475" s="1"/>
      <c r="XDX475" s="1"/>
      <c r="XDY475" s="1"/>
      <c r="XDZ475" s="1"/>
      <c r="XEA475" s="1"/>
      <c r="XEB475" s="1"/>
      <c r="XEC475" s="1"/>
      <c r="XED475" s="1"/>
      <c r="XEE475" s="1"/>
      <c r="XEF475" s="1"/>
      <c r="XEG475" s="1"/>
      <c r="XEH475" s="1"/>
      <c r="XEI475" s="1"/>
      <c r="XEJ475" s="1"/>
      <c r="XEK475" s="1"/>
      <c r="XEL475" s="1"/>
      <c r="XEM475" s="1"/>
      <c r="XEN475" s="1"/>
      <c r="XEO475" s="1"/>
      <c r="XEP475" s="1"/>
      <c r="XEQ475" s="1"/>
      <c r="XER475" s="1"/>
      <c r="XES475" s="1"/>
      <c r="XET475" s="1"/>
      <c r="XEU475" s="1"/>
      <c r="XEV475" s="1"/>
      <c r="XEW475" s="1"/>
      <c r="XEX475" s="1"/>
      <c r="XEY475" s="1"/>
      <c r="XEZ475" s="1"/>
      <c r="XFA475" s="1"/>
      <c r="XFB475" s="1"/>
      <c r="XFC475" s="1"/>
      <c r="XFD475" s="1"/>
    </row>
    <row r="476" spans="1:151 16227:16384" s="11" customFormat="1" ht="21" x14ac:dyDescent="0.3">
      <c r="A476" s="92" t="s">
        <v>231</v>
      </c>
      <c r="B476" s="93"/>
      <c r="C476" s="93"/>
      <c r="D476" s="93"/>
      <c r="E476" s="93"/>
      <c r="F476" s="93"/>
      <c r="G476" s="93"/>
      <c r="H476" s="93"/>
      <c r="I476" s="94"/>
      <c r="J476" s="1">
        <v>1</v>
      </c>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WZC476" s="1"/>
      <c r="WZD476" s="1"/>
      <c r="WZE476" s="1"/>
      <c r="WZF476" s="1"/>
      <c r="WZG476" s="1"/>
      <c r="WZH476" s="1"/>
      <c r="WZI476" s="1"/>
      <c r="WZJ476" s="1"/>
      <c r="WZK476" s="1"/>
      <c r="WZL476" s="1"/>
      <c r="WZM476" s="1"/>
      <c r="WZN476" s="1"/>
      <c r="WZO476" s="1"/>
      <c r="WZP476" s="1"/>
      <c r="WZQ476" s="1"/>
      <c r="WZR476" s="1"/>
      <c r="WZS476" s="1"/>
      <c r="WZT476" s="1"/>
      <c r="WZU476" s="1"/>
      <c r="WZV476" s="1"/>
      <c r="WZW476" s="1"/>
      <c r="WZX476" s="1"/>
      <c r="WZY476" s="1"/>
      <c r="WZZ476" s="1"/>
      <c r="XAA476" s="1"/>
      <c r="XAB476" s="1"/>
      <c r="XAC476" s="1"/>
      <c r="XAD476" s="1"/>
      <c r="XAE476" s="1"/>
      <c r="XAF476" s="1"/>
      <c r="XAG476" s="1"/>
      <c r="XAH476" s="1"/>
      <c r="XAI476" s="1"/>
      <c r="XAJ476" s="1"/>
      <c r="XAK476" s="1"/>
      <c r="XAL476" s="1"/>
      <c r="XAM476" s="1"/>
      <c r="XAN476" s="1"/>
      <c r="XAO476" s="1"/>
      <c r="XAP476" s="1"/>
      <c r="XAQ476" s="1"/>
      <c r="XAR476" s="1"/>
      <c r="XAS476" s="1"/>
      <c r="XAT476" s="1"/>
      <c r="XAU476" s="1"/>
      <c r="XAV476" s="1"/>
      <c r="XAW476" s="1"/>
      <c r="XAX476" s="1"/>
      <c r="XAY476" s="1"/>
      <c r="XAZ476" s="1"/>
      <c r="XBA476" s="1"/>
      <c r="XBB476" s="1"/>
      <c r="XBC476" s="1"/>
      <c r="XBD476" s="1"/>
      <c r="XBE476" s="1"/>
      <c r="XBF476" s="1"/>
      <c r="XBG476" s="1"/>
      <c r="XBH476" s="1"/>
      <c r="XBI476" s="1"/>
      <c r="XBJ476" s="1"/>
      <c r="XBK476" s="1"/>
      <c r="XBL476" s="1"/>
      <c r="XBM476" s="1"/>
      <c r="XBN476" s="1"/>
      <c r="XBO476" s="1"/>
      <c r="XBP476" s="1"/>
      <c r="XBQ476" s="1"/>
      <c r="XBR476" s="1"/>
      <c r="XBS476" s="1"/>
      <c r="XBT476" s="1"/>
      <c r="XBU476" s="1"/>
      <c r="XBV476" s="1"/>
      <c r="XBW476" s="1"/>
      <c r="XBX476" s="1"/>
      <c r="XBY476" s="1"/>
      <c r="XBZ476" s="1"/>
      <c r="XCA476" s="1"/>
      <c r="XCB476" s="1"/>
      <c r="XCC476" s="1"/>
      <c r="XCD476" s="1"/>
      <c r="XCE476" s="1"/>
      <c r="XCF476" s="1"/>
      <c r="XCG476" s="1"/>
      <c r="XCH476" s="1"/>
      <c r="XCI476" s="1"/>
      <c r="XCJ476" s="1"/>
      <c r="XCK476" s="1"/>
      <c r="XCL476" s="1"/>
      <c r="XCM476" s="1"/>
      <c r="XCN476" s="1"/>
      <c r="XCO476" s="1"/>
      <c r="XCP476" s="1"/>
      <c r="XCQ476" s="1"/>
      <c r="XCR476" s="1"/>
      <c r="XCS476" s="1"/>
      <c r="XCT476" s="1"/>
      <c r="XCU476" s="1"/>
      <c r="XCV476" s="1"/>
      <c r="XCW476" s="1"/>
      <c r="XCX476" s="1"/>
      <c r="XCY476" s="1"/>
      <c r="XCZ476" s="1"/>
      <c r="XDA476" s="1"/>
      <c r="XDB476" s="1"/>
      <c r="XDC476" s="1"/>
      <c r="XDD476" s="1"/>
      <c r="XDE476" s="1"/>
      <c r="XDF476" s="1"/>
      <c r="XDG476" s="1"/>
      <c r="XDH476" s="1"/>
      <c r="XDI476" s="1"/>
      <c r="XDJ476" s="1"/>
      <c r="XDK476" s="1"/>
      <c r="XDL476" s="1"/>
      <c r="XDM476" s="1"/>
      <c r="XDN476" s="1"/>
      <c r="XDO476" s="1"/>
      <c r="XDP476" s="1"/>
      <c r="XDQ476" s="1"/>
      <c r="XDR476" s="1"/>
      <c r="XDS476" s="1"/>
      <c r="XDT476" s="1"/>
      <c r="XDU476" s="1"/>
      <c r="XDV476" s="1"/>
      <c r="XDW476" s="1"/>
      <c r="XDX476" s="1"/>
      <c r="XDY476" s="1"/>
      <c r="XDZ476" s="1"/>
      <c r="XEA476" s="1"/>
      <c r="XEB476" s="1"/>
      <c r="XEC476" s="1"/>
      <c r="XED476" s="1"/>
      <c r="XEE476" s="1"/>
      <c r="XEF476" s="1"/>
      <c r="XEG476" s="1"/>
      <c r="XEH476" s="1"/>
      <c r="XEI476" s="1"/>
      <c r="XEJ476" s="1"/>
      <c r="XEK476" s="1"/>
      <c r="XEL476" s="1"/>
      <c r="XEM476" s="1"/>
      <c r="XEN476" s="1"/>
      <c r="XEO476" s="1"/>
      <c r="XEP476" s="1"/>
      <c r="XEQ476" s="1"/>
      <c r="XER476" s="1"/>
      <c r="XES476" s="1"/>
      <c r="XET476" s="1"/>
      <c r="XEU476" s="1"/>
      <c r="XEV476" s="1"/>
      <c r="XEW476" s="1"/>
      <c r="XEX476" s="1"/>
      <c r="XEY476" s="1"/>
      <c r="XEZ476" s="1"/>
      <c r="XFA476" s="1"/>
      <c r="XFB476" s="1"/>
      <c r="XFC476" s="1"/>
      <c r="XFD476" s="1"/>
    </row>
    <row r="477" spans="1:151 16227:16384" s="11" customFormat="1" ht="20.25" customHeight="1" x14ac:dyDescent="0.3">
      <c r="A477" s="88">
        <v>1</v>
      </c>
      <c r="B477" s="88"/>
      <c r="C477" s="95" t="s">
        <v>232</v>
      </c>
      <c r="D477" s="96"/>
      <c r="E477" s="96"/>
      <c r="F477" s="96"/>
      <c r="G477" s="96"/>
      <c r="H477" s="96"/>
      <c r="I477" s="97"/>
      <c r="J477" s="1"/>
      <c r="K477" s="1"/>
      <c r="L477" s="1"/>
      <c r="M477" s="1"/>
      <c r="N477" s="1"/>
      <c r="O477" s="1"/>
      <c r="P477" s="1"/>
      <c r="Q477" s="1"/>
      <c r="R477" s="1"/>
      <c r="S477" s="1"/>
      <c r="T477" s="1"/>
      <c r="U477" s="43" t="e">
        <f ca="1">V477&amp;""&amp;" &amp; "&amp;""&amp;W477</f>
        <v>#REF!</v>
      </c>
      <c r="V477" s="43" t="e">
        <f ca="1">(SUMPRODUCT(MID(0&amp;(LEFT(A476,SUM(LEN(A476)-LEN(SUBSTITUTE(A476,{"0","1","2","3"},""))))), LARGE(INDEX(ISNUMBER(--MID((LEFT(A476,SUM(LEN(A476)-LEN(SUBSTITUTE(A476,{"0","1","2","3"},""))))), ROW(INDIRECT("1:"&amp;LEN((LEFT(A476,SUM(LEN(A476)-LEN(SUBSTITUTE(A476,{"0","1","2","3"},"")))))))), 1)) * ROW(INDIRECT("1:"&amp;LEN((LEFT(A476,SUM(LEN(A476)-LEN(SUBSTITUTE(A476,{"0","1","2","3"},"")))))))), 0), ROW(INDIRECT("1:"&amp;LEN((LEFT(A476,SUM(LEN(A476)-LEN(SUBSTITUTE(A476,{"0","1","2","3"},"")))))))))+1, 1) * 10^ROW(INDIRECT("1:"&amp;LEN((LEFT(A476,SUM(LEN(A476)-LEN(SUBSTITUTE(A476,{"0","1","2","3"},""))))))))/10))*100+1</f>
        <v>#REF!</v>
      </c>
      <c r="W477" s="43">
        <f ca="1">(SUMPRODUCT(MID(0&amp;(--TRIM(RIGHT(SUBSTITUTE(LEFT(A476,_xlfn.AGGREGATE(16,6,FIND({0,1,2,3,4,5,6,7,8,9},A476,ROW(INDIRECT("1:"&amp;LEN(A476)))),1))," ",REPT(" ",LEN(A476))),LEN(A476)))), LARGE(INDEX(ISNUMBER(--MID((--TRIM(RIGHT(SUBSTITUTE(LEFT(A476,_xlfn.AGGREGATE(16,6,FIND({0,1,2,3,4,5,6,7,8,9},A476,ROW(INDIRECT("1:"&amp;LEN(A476)))),1))," ",REPT(" ",LEN(A476))),LEN(A476)))), ROW(INDIRECT("1:"&amp;LEN((--TRIM(RIGHT(SUBSTITUTE(LEFT(A476,_xlfn.AGGREGATE(16,6,FIND({0,1,2,3,4,5,6,7,8,9},A476,ROW(INDIRECT("1:"&amp;LEN(A476)))),1))," ",REPT(" ",LEN(A476))),LEN(A476))))))), 1)) * ROW(INDIRECT("1:"&amp;LEN((--TRIM(RIGHT(SUBSTITUTE(LEFT(A476,_xlfn.AGGREGATE(16,6,FIND({0,1,2,3,4,5,6,7,8,9},A476,ROW(INDIRECT("1:"&amp;LEN(A476)))),1))," ",REPT(" ",LEN(A476))),LEN(A476))))))), 0), ROW(INDIRECT("1:"&amp;LEN((--TRIM(RIGHT(SUBSTITUTE(LEFT(A476,_xlfn.AGGREGATE(16,6,FIND({0,1,2,3,4,5,6,7,8,9},A476,ROW(INDIRECT("1:"&amp;LEN(A476)))),1))," ",REPT(" ",LEN(A476))),LEN(A476))))))))+1, 1) * 10^ROW(INDIRECT("1:"&amp;LEN((--TRIM(RIGHT(SUBSTITUTE(LEFT(A476,_xlfn.AGGREGATE(16,6,FIND({0,1,2,3,4,5,6,7,8,9},A476,ROW(INDIRECT("1:"&amp;LEN(A476)))),1))," ",REPT(" ",LEN(A476))),LEN(A476)))))))/10))*100+1</f>
        <v>801</v>
      </c>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WZC477" s="1"/>
      <c r="WZD477" s="1"/>
      <c r="WZE477" s="1"/>
      <c r="WZF477" s="1"/>
      <c r="WZG477" s="1"/>
      <c r="WZH477" s="1"/>
      <c r="WZI477" s="1"/>
      <c r="WZJ477" s="1"/>
      <c r="WZK477" s="1"/>
      <c r="WZL477" s="1"/>
      <c r="WZM477" s="1"/>
      <c r="WZN477" s="1"/>
      <c r="WZO477" s="1"/>
      <c r="WZP477" s="1"/>
      <c r="WZQ477" s="1"/>
      <c r="WZR477" s="1"/>
      <c r="WZS477" s="1"/>
      <c r="WZT477" s="1"/>
      <c r="WZU477" s="1"/>
      <c r="WZV477" s="1"/>
      <c r="WZW477" s="1"/>
      <c r="WZX477" s="1"/>
      <c r="WZY477" s="1"/>
      <c r="WZZ477" s="1"/>
      <c r="XAA477" s="1"/>
      <c r="XAB477" s="1"/>
      <c r="XAC477" s="1"/>
      <c r="XAD477" s="1"/>
      <c r="XAE477" s="1"/>
      <c r="XAF477" s="1"/>
      <c r="XAG477" s="1"/>
      <c r="XAH477" s="1"/>
      <c r="XAI477" s="1"/>
      <c r="XAJ477" s="1"/>
      <c r="XAK477" s="1"/>
      <c r="XAL477" s="1"/>
      <c r="XAM477" s="1"/>
      <c r="XAN477" s="1"/>
      <c r="XAO477" s="1"/>
      <c r="XAP477" s="1"/>
      <c r="XAQ477" s="1"/>
      <c r="XAR477" s="1"/>
      <c r="XAS477" s="1"/>
      <c r="XAT477" s="1"/>
      <c r="XAU477" s="1"/>
      <c r="XAV477" s="1"/>
      <c r="XAW477" s="1"/>
      <c r="XAX477" s="1"/>
      <c r="XAY477" s="1"/>
      <c r="XAZ477" s="1"/>
      <c r="XBA477" s="1"/>
      <c r="XBB477" s="1"/>
      <c r="XBC477" s="1"/>
      <c r="XBD477" s="1"/>
      <c r="XBE477" s="1"/>
      <c r="XBF477" s="1"/>
      <c r="XBG477" s="1"/>
      <c r="XBH477" s="1"/>
      <c r="XBI477" s="1"/>
      <c r="XBJ477" s="1"/>
      <c r="XBK477" s="1"/>
      <c r="XBL477" s="1"/>
      <c r="XBM477" s="1"/>
      <c r="XBN477" s="1"/>
      <c r="XBO477" s="1"/>
      <c r="XBP477" s="1"/>
      <c r="XBQ477" s="1"/>
      <c r="XBR477" s="1"/>
      <c r="XBS477" s="1"/>
      <c r="XBT477" s="1"/>
      <c r="XBU477" s="1"/>
      <c r="XBV477" s="1"/>
      <c r="XBW477" s="1"/>
      <c r="XBX477" s="1"/>
      <c r="XBY477" s="1"/>
      <c r="XBZ477" s="1"/>
      <c r="XCA477" s="1"/>
      <c r="XCB477" s="1"/>
      <c r="XCC477" s="1"/>
      <c r="XCD477" s="1"/>
      <c r="XCE477" s="1"/>
      <c r="XCF477" s="1"/>
      <c r="XCG477" s="1"/>
      <c r="XCH477" s="1"/>
      <c r="XCI477" s="1"/>
      <c r="XCJ477" s="1"/>
      <c r="XCK477" s="1"/>
      <c r="XCL477" s="1"/>
      <c r="XCM477" s="1"/>
      <c r="XCN477" s="1"/>
      <c r="XCO477" s="1"/>
      <c r="XCP477" s="1"/>
      <c r="XCQ477" s="1"/>
      <c r="XCR477" s="1"/>
      <c r="XCS477" s="1"/>
      <c r="XCT477" s="1"/>
      <c r="XCU477" s="1"/>
      <c r="XCV477" s="1"/>
      <c r="XCW477" s="1"/>
      <c r="XCX477" s="1"/>
      <c r="XCY477" s="1"/>
      <c r="XCZ477" s="1"/>
      <c r="XDA477" s="1"/>
      <c r="XDB477" s="1"/>
      <c r="XDC477" s="1"/>
      <c r="XDD477" s="1"/>
      <c r="XDE477" s="1"/>
      <c r="XDF477" s="1"/>
      <c r="XDG477" s="1"/>
      <c r="XDH477" s="1"/>
      <c r="XDI477" s="1"/>
      <c r="XDJ477" s="1"/>
      <c r="XDK477" s="1"/>
      <c r="XDL477" s="1"/>
      <c r="XDM477" s="1"/>
      <c r="XDN477" s="1"/>
      <c r="XDO477" s="1"/>
      <c r="XDP477" s="1"/>
      <c r="XDQ477" s="1"/>
      <c r="XDR477" s="1"/>
      <c r="XDS477" s="1"/>
      <c r="XDT477" s="1"/>
      <c r="XDU477" s="1"/>
      <c r="XDV477" s="1"/>
      <c r="XDW477" s="1"/>
      <c r="XDX477" s="1"/>
      <c r="XDY477" s="1"/>
      <c r="XDZ477" s="1"/>
      <c r="XEA477" s="1"/>
      <c r="XEB477" s="1"/>
      <c r="XEC477" s="1"/>
      <c r="XED477" s="1"/>
      <c r="XEE477" s="1"/>
      <c r="XEF477" s="1"/>
      <c r="XEG477" s="1"/>
      <c r="XEH477" s="1"/>
      <c r="XEI477" s="1"/>
      <c r="XEJ477" s="1"/>
      <c r="XEK477" s="1"/>
      <c r="XEL477" s="1"/>
      <c r="XEM477" s="1"/>
      <c r="XEN477" s="1"/>
      <c r="XEO477" s="1"/>
      <c r="XEP477" s="1"/>
      <c r="XEQ477" s="1"/>
      <c r="XER477" s="1"/>
      <c r="XES477" s="1"/>
      <c r="XET477" s="1"/>
      <c r="XEU477" s="1"/>
      <c r="XEV477" s="1"/>
      <c r="XEW477" s="1"/>
      <c r="XEX477" s="1"/>
      <c r="XEY477" s="1"/>
      <c r="XEZ477" s="1"/>
      <c r="XFA477" s="1"/>
      <c r="XFB477" s="1"/>
      <c r="XFC477" s="1"/>
      <c r="XFD477" s="1"/>
    </row>
    <row r="478" spans="1:151 16227:16384" s="11" customFormat="1" ht="20.25" customHeight="1" x14ac:dyDescent="0.3">
      <c r="A478" s="88">
        <f>A477+1</f>
        <v>2</v>
      </c>
      <c r="B478" s="88"/>
      <c r="C478" s="113"/>
      <c r="D478" s="114"/>
      <c r="E478" s="114"/>
      <c r="F478" s="114"/>
      <c r="G478" s="114"/>
      <c r="H478" s="114"/>
      <c r="I478" s="115"/>
      <c r="J478" s="1"/>
      <c r="K478" s="1"/>
      <c r="L478" s="1"/>
      <c r="M478" s="1"/>
      <c r="N478" s="1"/>
      <c r="O478" s="1"/>
      <c r="P478" s="1"/>
      <c r="Q478" s="1"/>
      <c r="R478" s="1"/>
      <c r="S478" s="1"/>
      <c r="T478" s="1"/>
      <c r="U478" s="43" t="e">
        <f t="shared" ref="U478:U484" ca="1" si="286">V478&amp;""&amp;" &amp; "&amp;""&amp;W478</f>
        <v>#REF!</v>
      </c>
      <c r="V478" s="43" t="e">
        <f ca="1">V477+1</f>
        <v>#REF!</v>
      </c>
      <c r="W478" s="43">
        <f ca="1">W477+1</f>
        <v>802</v>
      </c>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WZC478" s="1"/>
      <c r="WZD478" s="1"/>
      <c r="WZE478" s="1"/>
      <c r="WZF478" s="1"/>
      <c r="WZG478" s="1"/>
      <c r="WZH478" s="1"/>
      <c r="WZI478" s="1"/>
      <c r="WZJ478" s="1"/>
      <c r="WZK478" s="1"/>
      <c r="WZL478" s="1"/>
      <c r="WZM478" s="1"/>
      <c r="WZN478" s="1"/>
      <c r="WZO478" s="1"/>
      <c r="WZP478" s="1"/>
      <c r="WZQ478" s="1"/>
      <c r="WZR478" s="1"/>
      <c r="WZS478" s="1"/>
      <c r="WZT478" s="1"/>
      <c r="WZU478" s="1"/>
      <c r="WZV478" s="1"/>
      <c r="WZW478" s="1"/>
      <c r="WZX478" s="1"/>
      <c r="WZY478" s="1"/>
      <c r="WZZ478" s="1"/>
      <c r="XAA478" s="1"/>
      <c r="XAB478" s="1"/>
      <c r="XAC478" s="1"/>
      <c r="XAD478" s="1"/>
      <c r="XAE478" s="1"/>
      <c r="XAF478" s="1"/>
      <c r="XAG478" s="1"/>
      <c r="XAH478" s="1"/>
      <c r="XAI478" s="1"/>
      <c r="XAJ478" s="1"/>
      <c r="XAK478" s="1"/>
      <c r="XAL478" s="1"/>
      <c r="XAM478" s="1"/>
      <c r="XAN478" s="1"/>
      <c r="XAO478" s="1"/>
      <c r="XAP478" s="1"/>
      <c r="XAQ478" s="1"/>
      <c r="XAR478" s="1"/>
      <c r="XAS478" s="1"/>
      <c r="XAT478" s="1"/>
      <c r="XAU478" s="1"/>
      <c r="XAV478" s="1"/>
      <c r="XAW478" s="1"/>
      <c r="XAX478" s="1"/>
      <c r="XAY478" s="1"/>
      <c r="XAZ478" s="1"/>
      <c r="XBA478" s="1"/>
      <c r="XBB478" s="1"/>
      <c r="XBC478" s="1"/>
      <c r="XBD478" s="1"/>
      <c r="XBE478" s="1"/>
      <c r="XBF478" s="1"/>
      <c r="XBG478" s="1"/>
      <c r="XBH478" s="1"/>
      <c r="XBI478" s="1"/>
      <c r="XBJ478" s="1"/>
      <c r="XBK478" s="1"/>
      <c r="XBL478" s="1"/>
      <c r="XBM478" s="1"/>
      <c r="XBN478" s="1"/>
      <c r="XBO478" s="1"/>
      <c r="XBP478" s="1"/>
      <c r="XBQ478" s="1"/>
      <c r="XBR478" s="1"/>
      <c r="XBS478" s="1"/>
      <c r="XBT478" s="1"/>
      <c r="XBU478" s="1"/>
      <c r="XBV478" s="1"/>
      <c r="XBW478" s="1"/>
      <c r="XBX478" s="1"/>
      <c r="XBY478" s="1"/>
      <c r="XBZ478" s="1"/>
      <c r="XCA478" s="1"/>
      <c r="XCB478" s="1"/>
      <c r="XCC478" s="1"/>
      <c r="XCD478" s="1"/>
      <c r="XCE478" s="1"/>
      <c r="XCF478" s="1"/>
      <c r="XCG478" s="1"/>
      <c r="XCH478" s="1"/>
      <c r="XCI478" s="1"/>
      <c r="XCJ478" s="1"/>
      <c r="XCK478" s="1"/>
      <c r="XCL478" s="1"/>
      <c r="XCM478" s="1"/>
      <c r="XCN478" s="1"/>
      <c r="XCO478" s="1"/>
      <c r="XCP478" s="1"/>
      <c r="XCQ478" s="1"/>
      <c r="XCR478" s="1"/>
      <c r="XCS478" s="1"/>
      <c r="XCT478" s="1"/>
      <c r="XCU478" s="1"/>
      <c r="XCV478" s="1"/>
      <c r="XCW478" s="1"/>
      <c r="XCX478" s="1"/>
      <c r="XCY478" s="1"/>
      <c r="XCZ478" s="1"/>
      <c r="XDA478" s="1"/>
      <c r="XDB478" s="1"/>
      <c r="XDC478" s="1"/>
      <c r="XDD478" s="1"/>
      <c r="XDE478" s="1"/>
      <c r="XDF478" s="1"/>
      <c r="XDG478" s="1"/>
      <c r="XDH478" s="1"/>
      <c r="XDI478" s="1"/>
      <c r="XDJ478" s="1"/>
      <c r="XDK478" s="1"/>
      <c r="XDL478" s="1"/>
      <c r="XDM478" s="1"/>
      <c r="XDN478" s="1"/>
      <c r="XDO478" s="1"/>
      <c r="XDP478" s="1"/>
      <c r="XDQ478" s="1"/>
      <c r="XDR478" s="1"/>
      <c r="XDS478" s="1"/>
      <c r="XDT478" s="1"/>
      <c r="XDU478" s="1"/>
      <c r="XDV478" s="1"/>
      <c r="XDW478" s="1"/>
      <c r="XDX478" s="1"/>
      <c r="XDY478" s="1"/>
      <c r="XDZ478" s="1"/>
      <c r="XEA478" s="1"/>
      <c r="XEB478" s="1"/>
      <c r="XEC478" s="1"/>
      <c r="XED478" s="1"/>
      <c r="XEE478" s="1"/>
      <c r="XEF478" s="1"/>
      <c r="XEG478" s="1"/>
      <c r="XEH478" s="1"/>
      <c r="XEI478" s="1"/>
      <c r="XEJ478" s="1"/>
      <c r="XEK478" s="1"/>
      <c r="XEL478" s="1"/>
      <c r="XEM478" s="1"/>
      <c r="XEN478" s="1"/>
      <c r="XEO478" s="1"/>
      <c r="XEP478" s="1"/>
      <c r="XEQ478" s="1"/>
      <c r="XER478" s="1"/>
      <c r="XES478" s="1"/>
      <c r="XET478" s="1"/>
      <c r="XEU478" s="1"/>
      <c r="XEV478" s="1"/>
      <c r="XEW478" s="1"/>
      <c r="XEX478" s="1"/>
      <c r="XEY478" s="1"/>
      <c r="XEZ478" s="1"/>
      <c r="XFA478" s="1"/>
      <c r="XFB478" s="1"/>
      <c r="XFC478" s="1"/>
      <c r="XFD478" s="1"/>
    </row>
    <row r="479" spans="1:151 16227:16384" s="11" customFormat="1" ht="20.25" customHeight="1" x14ac:dyDescent="0.3">
      <c r="A479" s="88">
        <f t="shared" ref="A479:A484" si="287">A478+1</f>
        <v>3</v>
      </c>
      <c r="B479" s="88"/>
      <c r="C479" s="98"/>
      <c r="D479" s="99"/>
      <c r="E479" s="99"/>
      <c r="F479" s="99"/>
      <c r="G479" s="99"/>
      <c r="H479" s="99"/>
      <c r="I479" s="100"/>
      <c r="J479" s="1"/>
      <c r="K479" s="1"/>
      <c r="L479" s="1"/>
      <c r="M479" s="1"/>
      <c r="N479" s="1"/>
      <c r="O479" s="1"/>
      <c r="P479" s="1"/>
      <c r="Q479" s="1"/>
      <c r="R479" s="1"/>
      <c r="S479" s="1"/>
      <c r="T479" s="1"/>
      <c r="U479" s="43" t="e">
        <f t="shared" ca="1" si="286"/>
        <v>#REF!</v>
      </c>
      <c r="V479" s="43" t="e">
        <f t="shared" ref="V479:W479" ca="1" si="288">V478+1</f>
        <v>#REF!</v>
      </c>
      <c r="W479" s="43">
        <f t="shared" ca="1" si="288"/>
        <v>803</v>
      </c>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WZC479" s="1"/>
      <c r="WZD479" s="1"/>
      <c r="WZE479" s="1"/>
      <c r="WZF479" s="1"/>
      <c r="WZG479" s="1"/>
      <c r="WZH479" s="1"/>
      <c r="WZI479" s="1"/>
      <c r="WZJ479" s="1"/>
      <c r="WZK479" s="1"/>
      <c r="WZL479" s="1"/>
      <c r="WZM479" s="1"/>
      <c r="WZN479" s="1"/>
      <c r="WZO479" s="1"/>
      <c r="WZP479" s="1"/>
      <c r="WZQ479" s="1"/>
      <c r="WZR479" s="1"/>
      <c r="WZS479" s="1"/>
      <c r="WZT479" s="1"/>
      <c r="WZU479" s="1"/>
      <c r="WZV479" s="1"/>
      <c r="WZW479" s="1"/>
      <c r="WZX479" s="1"/>
      <c r="WZY479" s="1"/>
      <c r="WZZ479" s="1"/>
      <c r="XAA479" s="1"/>
      <c r="XAB479" s="1"/>
      <c r="XAC479" s="1"/>
      <c r="XAD479" s="1"/>
      <c r="XAE479" s="1"/>
      <c r="XAF479" s="1"/>
      <c r="XAG479" s="1"/>
      <c r="XAH479" s="1"/>
      <c r="XAI479" s="1"/>
      <c r="XAJ479" s="1"/>
      <c r="XAK479" s="1"/>
      <c r="XAL479" s="1"/>
      <c r="XAM479" s="1"/>
      <c r="XAN479" s="1"/>
      <c r="XAO479" s="1"/>
      <c r="XAP479" s="1"/>
      <c r="XAQ479" s="1"/>
      <c r="XAR479" s="1"/>
      <c r="XAS479" s="1"/>
      <c r="XAT479" s="1"/>
      <c r="XAU479" s="1"/>
      <c r="XAV479" s="1"/>
      <c r="XAW479" s="1"/>
      <c r="XAX479" s="1"/>
      <c r="XAY479" s="1"/>
      <c r="XAZ479" s="1"/>
      <c r="XBA479" s="1"/>
      <c r="XBB479" s="1"/>
      <c r="XBC479" s="1"/>
      <c r="XBD479" s="1"/>
      <c r="XBE479" s="1"/>
      <c r="XBF479" s="1"/>
      <c r="XBG479" s="1"/>
      <c r="XBH479" s="1"/>
      <c r="XBI479" s="1"/>
      <c r="XBJ479" s="1"/>
      <c r="XBK479" s="1"/>
      <c r="XBL479" s="1"/>
      <c r="XBM479" s="1"/>
      <c r="XBN479" s="1"/>
      <c r="XBO479" s="1"/>
      <c r="XBP479" s="1"/>
      <c r="XBQ479" s="1"/>
      <c r="XBR479" s="1"/>
      <c r="XBS479" s="1"/>
      <c r="XBT479" s="1"/>
      <c r="XBU479" s="1"/>
      <c r="XBV479" s="1"/>
      <c r="XBW479" s="1"/>
      <c r="XBX479" s="1"/>
      <c r="XBY479" s="1"/>
      <c r="XBZ479" s="1"/>
      <c r="XCA479" s="1"/>
      <c r="XCB479" s="1"/>
      <c r="XCC479" s="1"/>
      <c r="XCD479" s="1"/>
      <c r="XCE479" s="1"/>
      <c r="XCF479" s="1"/>
      <c r="XCG479" s="1"/>
      <c r="XCH479" s="1"/>
      <c r="XCI479" s="1"/>
      <c r="XCJ479" s="1"/>
      <c r="XCK479" s="1"/>
      <c r="XCL479" s="1"/>
      <c r="XCM479" s="1"/>
      <c r="XCN479" s="1"/>
      <c r="XCO479" s="1"/>
      <c r="XCP479" s="1"/>
      <c r="XCQ479" s="1"/>
      <c r="XCR479" s="1"/>
      <c r="XCS479" s="1"/>
      <c r="XCT479" s="1"/>
      <c r="XCU479" s="1"/>
      <c r="XCV479" s="1"/>
      <c r="XCW479" s="1"/>
      <c r="XCX479" s="1"/>
      <c r="XCY479" s="1"/>
      <c r="XCZ479" s="1"/>
      <c r="XDA479" s="1"/>
      <c r="XDB479" s="1"/>
      <c r="XDC479" s="1"/>
      <c r="XDD479" s="1"/>
      <c r="XDE479" s="1"/>
      <c r="XDF479" s="1"/>
      <c r="XDG479" s="1"/>
      <c r="XDH479" s="1"/>
      <c r="XDI479" s="1"/>
      <c r="XDJ479" s="1"/>
      <c r="XDK479" s="1"/>
      <c r="XDL479" s="1"/>
      <c r="XDM479" s="1"/>
      <c r="XDN479" s="1"/>
      <c r="XDO479" s="1"/>
      <c r="XDP479" s="1"/>
      <c r="XDQ479" s="1"/>
      <c r="XDR479" s="1"/>
      <c r="XDS479" s="1"/>
      <c r="XDT479" s="1"/>
      <c r="XDU479" s="1"/>
      <c r="XDV479" s="1"/>
      <c r="XDW479" s="1"/>
      <c r="XDX479" s="1"/>
      <c r="XDY479" s="1"/>
      <c r="XDZ479" s="1"/>
      <c r="XEA479" s="1"/>
      <c r="XEB479" s="1"/>
      <c r="XEC479" s="1"/>
      <c r="XED479" s="1"/>
      <c r="XEE479" s="1"/>
      <c r="XEF479" s="1"/>
      <c r="XEG479" s="1"/>
      <c r="XEH479" s="1"/>
      <c r="XEI479" s="1"/>
      <c r="XEJ479" s="1"/>
      <c r="XEK479" s="1"/>
      <c r="XEL479" s="1"/>
      <c r="XEM479" s="1"/>
      <c r="XEN479" s="1"/>
      <c r="XEO479" s="1"/>
      <c r="XEP479" s="1"/>
      <c r="XEQ479" s="1"/>
      <c r="XER479" s="1"/>
      <c r="XES479" s="1"/>
      <c r="XET479" s="1"/>
      <c r="XEU479" s="1"/>
      <c r="XEV479" s="1"/>
      <c r="XEW479" s="1"/>
      <c r="XEX479" s="1"/>
      <c r="XEY479" s="1"/>
      <c r="XEZ479" s="1"/>
      <c r="XFA479" s="1"/>
      <c r="XFB479" s="1"/>
      <c r="XFC479" s="1"/>
      <c r="XFD479" s="1"/>
    </row>
    <row r="480" spans="1:151 16227:16384" s="11" customFormat="1" ht="20.25" customHeight="1" x14ac:dyDescent="0.3">
      <c r="A480" s="88">
        <f t="shared" si="287"/>
        <v>4</v>
      </c>
      <c r="B480" s="88"/>
      <c r="C480" s="89" t="s">
        <v>240</v>
      </c>
      <c r="D480" s="90" t="s">
        <v>240</v>
      </c>
      <c r="E480" s="21">
        <f>(3.2*5.65+2.28*3.05+3.05*3.65+3.2*3.33+3*0.95+2.45*1.53+2.5*1.53+2.73*1.23+0.98*3.28+1.1*1.02+1.08*1.02)*10.764</f>
        <v>710.87501160000011</v>
      </c>
      <c r="F480" s="89">
        <f>(2.95*1.22+1.85*1.08)*10.764</f>
        <v>60.246108</v>
      </c>
      <c r="G480" s="90">
        <f>(2.95*1.22+1.85*1.08)*10.764</f>
        <v>60.246108</v>
      </c>
      <c r="H480" s="21">
        <v>0</v>
      </c>
      <c r="I480" s="21">
        <f t="shared" ref="I480:I483" si="289">E480+F480+(IF(H480&lt;101,H480,IF(H480&lt;201,H480/2,IF(H480&lt;=301,H480/3,H480/4))))</f>
        <v>771.12111960000016</v>
      </c>
      <c r="J480" s="1"/>
      <c r="K480" s="1"/>
      <c r="L480" s="1"/>
      <c r="M480" s="1"/>
      <c r="N480" s="1"/>
      <c r="O480" s="1"/>
      <c r="P480" s="1"/>
      <c r="Q480" s="1"/>
      <c r="R480" s="1"/>
      <c r="S480" s="1"/>
      <c r="T480" s="1"/>
      <c r="U480" s="43" t="e">
        <f t="shared" ca="1" si="286"/>
        <v>#REF!</v>
      </c>
      <c r="V480" s="43" t="e">
        <f t="shared" ref="V480:W480" ca="1" si="290">V479+1</f>
        <v>#REF!</v>
      </c>
      <c r="W480" s="43">
        <f t="shared" ca="1" si="290"/>
        <v>804</v>
      </c>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WZC480" s="1"/>
      <c r="WZD480" s="1"/>
      <c r="WZE480" s="1"/>
      <c r="WZF480" s="1"/>
      <c r="WZG480" s="1"/>
      <c r="WZH480" s="1"/>
      <c r="WZI480" s="1"/>
      <c r="WZJ480" s="1"/>
      <c r="WZK480" s="1"/>
      <c r="WZL480" s="1"/>
      <c r="WZM480" s="1"/>
      <c r="WZN480" s="1"/>
      <c r="WZO480" s="1"/>
      <c r="WZP480" s="1"/>
      <c r="WZQ480" s="1"/>
      <c r="WZR480" s="1"/>
      <c r="WZS480" s="1"/>
      <c r="WZT480" s="1"/>
      <c r="WZU480" s="1"/>
      <c r="WZV480" s="1"/>
      <c r="WZW480" s="1"/>
      <c r="WZX480" s="1"/>
      <c r="WZY480" s="1"/>
      <c r="WZZ480" s="1"/>
      <c r="XAA480" s="1"/>
      <c r="XAB480" s="1"/>
      <c r="XAC480" s="1"/>
      <c r="XAD480" s="1"/>
      <c r="XAE480" s="1"/>
      <c r="XAF480" s="1"/>
      <c r="XAG480" s="1"/>
      <c r="XAH480" s="1"/>
      <c r="XAI480" s="1"/>
      <c r="XAJ480" s="1"/>
      <c r="XAK480" s="1"/>
      <c r="XAL480" s="1"/>
      <c r="XAM480" s="1"/>
      <c r="XAN480" s="1"/>
      <c r="XAO480" s="1"/>
      <c r="XAP480" s="1"/>
      <c r="XAQ480" s="1"/>
      <c r="XAR480" s="1"/>
      <c r="XAS480" s="1"/>
      <c r="XAT480" s="1"/>
      <c r="XAU480" s="1"/>
      <c r="XAV480" s="1"/>
      <c r="XAW480" s="1"/>
      <c r="XAX480" s="1"/>
      <c r="XAY480" s="1"/>
      <c r="XAZ480" s="1"/>
      <c r="XBA480" s="1"/>
      <c r="XBB480" s="1"/>
      <c r="XBC480" s="1"/>
      <c r="XBD480" s="1"/>
      <c r="XBE480" s="1"/>
      <c r="XBF480" s="1"/>
      <c r="XBG480" s="1"/>
      <c r="XBH480" s="1"/>
      <c r="XBI480" s="1"/>
      <c r="XBJ480" s="1"/>
      <c r="XBK480" s="1"/>
      <c r="XBL480" s="1"/>
      <c r="XBM480" s="1"/>
      <c r="XBN480" s="1"/>
      <c r="XBO480" s="1"/>
      <c r="XBP480" s="1"/>
      <c r="XBQ480" s="1"/>
      <c r="XBR480" s="1"/>
      <c r="XBS480" s="1"/>
      <c r="XBT480" s="1"/>
      <c r="XBU480" s="1"/>
      <c r="XBV480" s="1"/>
      <c r="XBW480" s="1"/>
      <c r="XBX480" s="1"/>
      <c r="XBY480" s="1"/>
      <c r="XBZ480" s="1"/>
      <c r="XCA480" s="1"/>
      <c r="XCB480" s="1"/>
      <c r="XCC480" s="1"/>
      <c r="XCD480" s="1"/>
      <c r="XCE480" s="1"/>
      <c r="XCF480" s="1"/>
      <c r="XCG480" s="1"/>
      <c r="XCH480" s="1"/>
      <c r="XCI480" s="1"/>
      <c r="XCJ480" s="1"/>
      <c r="XCK480" s="1"/>
      <c r="XCL480" s="1"/>
      <c r="XCM480" s="1"/>
      <c r="XCN480" s="1"/>
      <c r="XCO480" s="1"/>
      <c r="XCP480" s="1"/>
      <c r="XCQ480" s="1"/>
      <c r="XCR480" s="1"/>
      <c r="XCS480" s="1"/>
      <c r="XCT480" s="1"/>
      <c r="XCU480" s="1"/>
      <c r="XCV480" s="1"/>
      <c r="XCW480" s="1"/>
      <c r="XCX480" s="1"/>
      <c r="XCY480" s="1"/>
      <c r="XCZ480" s="1"/>
      <c r="XDA480" s="1"/>
      <c r="XDB480" s="1"/>
      <c r="XDC480" s="1"/>
      <c r="XDD480" s="1"/>
      <c r="XDE480" s="1"/>
      <c r="XDF480" s="1"/>
      <c r="XDG480" s="1"/>
      <c r="XDH480" s="1"/>
      <c r="XDI480" s="1"/>
      <c r="XDJ480" s="1"/>
      <c r="XDK480" s="1"/>
      <c r="XDL480" s="1"/>
      <c r="XDM480" s="1"/>
      <c r="XDN480" s="1"/>
      <c r="XDO480" s="1"/>
      <c r="XDP480" s="1"/>
      <c r="XDQ480" s="1"/>
      <c r="XDR480" s="1"/>
      <c r="XDS480" s="1"/>
      <c r="XDT480" s="1"/>
      <c r="XDU480" s="1"/>
      <c r="XDV480" s="1"/>
      <c r="XDW480" s="1"/>
      <c r="XDX480" s="1"/>
      <c r="XDY480" s="1"/>
      <c r="XDZ480" s="1"/>
      <c r="XEA480" s="1"/>
      <c r="XEB480" s="1"/>
      <c r="XEC480" s="1"/>
      <c r="XED480" s="1"/>
      <c r="XEE480" s="1"/>
      <c r="XEF480" s="1"/>
      <c r="XEG480" s="1"/>
      <c r="XEH480" s="1"/>
      <c r="XEI480" s="1"/>
      <c r="XEJ480" s="1"/>
      <c r="XEK480" s="1"/>
      <c r="XEL480" s="1"/>
      <c r="XEM480" s="1"/>
      <c r="XEN480" s="1"/>
      <c r="XEO480" s="1"/>
      <c r="XEP480" s="1"/>
      <c r="XEQ480" s="1"/>
      <c r="XER480" s="1"/>
      <c r="XES480" s="1"/>
      <c r="XET480" s="1"/>
      <c r="XEU480" s="1"/>
      <c r="XEV480" s="1"/>
      <c r="XEW480" s="1"/>
      <c r="XEX480" s="1"/>
      <c r="XEY480" s="1"/>
      <c r="XEZ480" s="1"/>
      <c r="XFA480" s="1"/>
      <c r="XFB480" s="1"/>
      <c r="XFC480" s="1"/>
      <c r="XFD480" s="1"/>
    </row>
    <row r="481" spans="1:151 16227:16384" s="11" customFormat="1" ht="20.25" customHeight="1" x14ac:dyDescent="0.3">
      <c r="A481" s="88">
        <f t="shared" si="287"/>
        <v>5</v>
      </c>
      <c r="B481" s="88"/>
      <c r="C481" s="95" t="s">
        <v>233</v>
      </c>
      <c r="D481" s="96"/>
      <c r="E481" s="96"/>
      <c r="F481" s="96"/>
      <c r="G481" s="96"/>
      <c r="H481" s="96"/>
      <c r="I481" s="97"/>
      <c r="J481" s="1"/>
      <c r="K481" s="1"/>
      <c r="L481" s="1"/>
      <c r="M481" s="1"/>
      <c r="N481" s="1"/>
      <c r="O481" s="1"/>
      <c r="P481" s="1"/>
      <c r="Q481" s="1"/>
      <c r="R481" s="1"/>
      <c r="S481" s="1"/>
      <c r="T481" s="1"/>
      <c r="U481" s="43" t="e">
        <f t="shared" ca="1" si="286"/>
        <v>#REF!</v>
      </c>
      <c r="V481" s="43" t="e">
        <f t="shared" ref="V481:W481" ca="1" si="291">V480+1</f>
        <v>#REF!</v>
      </c>
      <c r="W481" s="43">
        <f t="shared" ca="1" si="291"/>
        <v>805</v>
      </c>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WZC481" s="1"/>
      <c r="WZD481" s="1"/>
      <c r="WZE481" s="1"/>
      <c r="WZF481" s="1"/>
      <c r="WZG481" s="1"/>
      <c r="WZH481" s="1"/>
      <c r="WZI481" s="1"/>
      <c r="WZJ481" s="1"/>
      <c r="WZK481" s="1"/>
      <c r="WZL481" s="1"/>
      <c r="WZM481" s="1"/>
      <c r="WZN481" s="1"/>
      <c r="WZO481" s="1"/>
      <c r="WZP481" s="1"/>
      <c r="WZQ481" s="1"/>
      <c r="WZR481" s="1"/>
      <c r="WZS481" s="1"/>
      <c r="WZT481" s="1"/>
      <c r="WZU481" s="1"/>
      <c r="WZV481" s="1"/>
      <c r="WZW481" s="1"/>
      <c r="WZX481" s="1"/>
      <c r="WZY481" s="1"/>
      <c r="WZZ481" s="1"/>
      <c r="XAA481" s="1"/>
      <c r="XAB481" s="1"/>
      <c r="XAC481" s="1"/>
      <c r="XAD481" s="1"/>
      <c r="XAE481" s="1"/>
      <c r="XAF481" s="1"/>
      <c r="XAG481" s="1"/>
      <c r="XAH481" s="1"/>
      <c r="XAI481" s="1"/>
      <c r="XAJ481" s="1"/>
      <c r="XAK481" s="1"/>
      <c r="XAL481" s="1"/>
      <c r="XAM481" s="1"/>
      <c r="XAN481" s="1"/>
      <c r="XAO481" s="1"/>
      <c r="XAP481" s="1"/>
      <c r="XAQ481" s="1"/>
      <c r="XAR481" s="1"/>
      <c r="XAS481" s="1"/>
      <c r="XAT481" s="1"/>
      <c r="XAU481" s="1"/>
      <c r="XAV481" s="1"/>
      <c r="XAW481" s="1"/>
      <c r="XAX481" s="1"/>
      <c r="XAY481" s="1"/>
      <c r="XAZ481" s="1"/>
      <c r="XBA481" s="1"/>
      <c r="XBB481" s="1"/>
      <c r="XBC481" s="1"/>
      <c r="XBD481" s="1"/>
      <c r="XBE481" s="1"/>
      <c r="XBF481" s="1"/>
      <c r="XBG481" s="1"/>
      <c r="XBH481" s="1"/>
      <c r="XBI481" s="1"/>
      <c r="XBJ481" s="1"/>
      <c r="XBK481" s="1"/>
      <c r="XBL481" s="1"/>
      <c r="XBM481" s="1"/>
      <c r="XBN481" s="1"/>
      <c r="XBO481" s="1"/>
      <c r="XBP481" s="1"/>
      <c r="XBQ481" s="1"/>
      <c r="XBR481" s="1"/>
      <c r="XBS481" s="1"/>
      <c r="XBT481" s="1"/>
      <c r="XBU481" s="1"/>
      <c r="XBV481" s="1"/>
      <c r="XBW481" s="1"/>
      <c r="XBX481" s="1"/>
      <c r="XBY481" s="1"/>
      <c r="XBZ481" s="1"/>
      <c r="XCA481" s="1"/>
      <c r="XCB481" s="1"/>
      <c r="XCC481" s="1"/>
      <c r="XCD481" s="1"/>
      <c r="XCE481" s="1"/>
      <c r="XCF481" s="1"/>
      <c r="XCG481" s="1"/>
      <c r="XCH481" s="1"/>
      <c r="XCI481" s="1"/>
      <c r="XCJ481" s="1"/>
      <c r="XCK481" s="1"/>
      <c r="XCL481" s="1"/>
      <c r="XCM481" s="1"/>
      <c r="XCN481" s="1"/>
      <c r="XCO481" s="1"/>
      <c r="XCP481" s="1"/>
      <c r="XCQ481" s="1"/>
      <c r="XCR481" s="1"/>
      <c r="XCS481" s="1"/>
      <c r="XCT481" s="1"/>
      <c r="XCU481" s="1"/>
      <c r="XCV481" s="1"/>
      <c r="XCW481" s="1"/>
      <c r="XCX481" s="1"/>
      <c r="XCY481" s="1"/>
      <c r="XCZ481" s="1"/>
      <c r="XDA481" s="1"/>
      <c r="XDB481" s="1"/>
      <c r="XDC481" s="1"/>
      <c r="XDD481" s="1"/>
      <c r="XDE481" s="1"/>
      <c r="XDF481" s="1"/>
      <c r="XDG481" s="1"/>
      <c r="XDH481" s="1"/>
      <c r="XDI481" s="1"/>
      <c r="XDJ481" s="1"/>
      <c r="XDK481" s="1"/>
      <c r="XDL481" s="1"/>
      <c r="XDM481" s="1"/>
      <c r="XDN481" s="1"/>
      <c r="XDO481" s="1"/>
      <c r="XDP481" s="1"/>
      <c r="XDQ481" s="1"/>
      <c r="XDR481" s="1"/>
      <c r="XDS481" s="1"/>
      <c r="XDT481" s="1"/>
      <c r="XDU481" s="1"/>
      <c r="XDV481" s="1"/>
      <c r="XDW481" s="1"/>
      <c r="XDX481" s="1"/>
      <c r="XDY481" s="1"/>
      <c r="XDZ481" s="1"/>
      <c r="XEA481" s="1"/>
      <c r="XEB481" s="1"/>
      <c r="XEC481" s="1"/>
      <c r="XED481" s="1"/>
      <c r="XEE481" s="1"/>
      <c r="XEF481" s="1"/>
      <c r="XEG481" s="1"/>
      <c r="XEH481" s="1"/>
      <c r="XEI481" s="1"/>
      <c r="XEJ481" s="1"/>
      <c r="XEK481" s="1"/>
      <c r="XEL481" s="1"/>
      <c r="XEM481" s="1"/>
      <c r="XEN481" s="1"/>
      <c r="XEO481" s="1"/>
      <c r="XEP481" s="1"/>
      <c r="XEQ481" s="1"/>
      <c r="XER481" s="1"/>
      <c r="XES481" s="1"/>
      <c r="XET481" s="1"/>
      <c r="XEU481" s="1"/>
      <c r="XEV481" s="1"/>
      <c r="XEW481" s="1"/>
      <c r="XEX481" s="1"/>
      <c r="XEY481" s="1"/>
      <c r="XEZ481" s="1"/>
      <c r="XFA481" s="1"/>
      <c r="XFB481" s="1"/>
      <c r="XFC481" s="1"/>
      <c r="XFD481" s="1"/>
    </row>
    <row r="482" spans="1:151 16227:16384" s="11" customFormat="1" ht="20.25" customHeight="1" x14ac:dyDescent="0.3">
      <c r="A482" s="88">
        <f t="shared" si="287"/>
        <v>6</v>
      </c>
      <c r="B482" s="88"/>
      <c r="C482" s="98"/>
      <c r="D482" s="99"/>
      <c r="E482" s="99"/>
      <c r="F482" s="99"/>
      <c r="G482" s="99"/>
      <c r="H482" s="99"/>
      <c r="I482" s="100"/>
      <c r="J482" s="1"/>
      <c r="K482" s="1"/>
      <c r="L482" s="1"/>
      <c r="M482" s="1"/>
      <c r="N482" s="1"/>
      <c r="O482" s="1"/>
      <c r="P482" s="1"/>
      <c r="Q482" s="1"/>
      <c r="R482" s="1"/>
      <c r="S482" s="1"/>
      <c r="T482" s="1"/>
      <c r="U482" s="43" t="e">
        <f t="shared" ca="1" si="286"/>
        <v>#REF!</v>
      </c>
      <c r="V482" s="43" t="e">
        <f t="shared" ref="V482:W482" ca="1" si="292">V481+1</f>
        <v>#REF!</v>
      </c>
      <c r="W482" s="43">
        <f t="shared" ca="1" si="292"/>
        <v>806</v>
      </c>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WZC482" s="1"/>
      <c r="WZD482" s="1"/>
      <c r="WZE482" s="1"/>
      <c r="WZF482" s="1"/>
      <c r="WZG482" s="1"/>
      <c r="WZH482" s="1"/>
      <c r="WZI482" s="1"/>
      <c r="WZJ482" s="1"/>
      <c r="WZK482" s="1"/>
      <c r="WZL482" s="1"/>
      <c r="WZM482" s="1"/>
      <c r="WZN482" s="1"/>
      <c r="WZO482" s="1"/>
      <c r="WZP482" s="1"/>
      <c r="WZQ482" s="1"/>
      <c r="WZR482" s="1"/>
      <c r="WZS482" s="1"/>
      <c r="WZT482" s="1"/>
      <c r="WZU482" s="1"/>
      <c r="WZV482" s="1"/>
      <c r="WZW482" s="1"/>
      <c r="WZX482" s="1"/>
      <c r="WZY482" s="1"/>
      <c r="WZZ482" s="1"/>
      <c r="XAA482" s="1"/>
      <c r="XAB482" s="1"/>
      <c r="XAC482" s="1"/>
      <c r="XAD482" s="1"/>
      <c r="XAE482" s="1"/>
      <c r="XAF482" s="1"/>
      <c r="XAG482" s="1"/>
      <c r="XAH482" s="1"/>
      <c r="XAI482" s="1"/>
      <c r="XAJ482" s="1"/>
      <c r="XAK482" s="1"/>
      <c r="XAL482" s="1"/>
      <c r="XAM482" s="1"/>
      <c r="XAN482" s="1"/>
      <c r="XAO482" s="1"/>
      <c r="XAP482" s="1"/>
      <c r="XAQ482" s="1"/>
      <c r="XAR482" s="1"/>
      <c r="XAS482" s="1"/>
      <c r="XAT482" s="1"/>
      <c r="XAU482" s="1"/>
      <c r="XAV482" s="1"/>
      <c r="XAW482" s="1"/>
      <c r="XAX482" s="1"/>
      <c r="XAY482" s="1"/>
      <c r="XAZ482" s="1"/>
      <c r="XBA482" s="1"/>
      <c r="XBB482" s="1"/>
      <c r="XBC482" s="1"/>
      <c r="XBD482" s="1"/>
      <c r="XBE482" s="1"/>
      <c r="XBF482" s="1"/>
      <c r="XBG482" s="1"/>
      <c r="XBH482" s="1"/>
      <c r="XBI482" s="1"/>
      <c r="XBJ482" s="1"/>
      <c r="XBK482" s="1"/>
      <c r="XBL482" s="1"/>
      <c r="XBM482" s="1"/>
      <c r="XBN482" s="1"/>
      <c r="XBO482" s="1"/>
      <c r="XBP482" s="1"/>
      <c r="XBQ482" s="1"/>
      <c r="XBR482" s="1"/>
      <c r="XBS482" s="1"/>
      <c r="XBT482" s="1"/>
      <c r="XBU482" s="1"/>
      <c r="XBV482" s="1"/>
      <c r="XBW482" s="1"/>
      <c r="XBX482" s="1"/>
      <c r="XBY482" s="1"/>
      <c r="XBZ482" s="1"/>
      <c r="XCA482" s="1"/>
      <c r="XCB482" s="1"/>
      <c r="XCC482" s="1"/>
      <c r="XCD482" s="1"/>
      <c r="XCE482" s="1"/>
      <c r="XCF482" s="1"/>
      <c r="XCG482" s="1"/>
      <c r="XCH482" s="1"/>
      <c r="XCI482" s="1"/>
      <c r="XCJ482" s="1"/>
      <c r="XCK482" s="1"/>
      <c r="XCL482" s="1"/>
      <c r="XCM482" s="1"/>
      <c r="XCN482" s="1"/>
      <c r="XCO482" s="1"/>
      <c r="XCP482" s="1"/>
      <c r="XCQ482" s="1"/>
      <c r="XCR482" s="1"/>
      <c r="XCS482" s="1"/>
      <c r="XCT482" s="1"/>
      <c r="XCU482" s="1"/>
      <c r="XCV482" s="1"/>
      <c r="XCW482" s="1"/>
      <c r="XCX482" s="1"/>
      <c r="XCY482" s="1"/>
      <c r="XCZ482" s="1"/>
      <c r="XDA482" s="1"/>
      <c r="XDB482" s="1"/>
      <c r="XDC482" s="1"/>
      <c r="XDD482" s="1"/>
      <c r="XDE482" s="1"/>
      <c r="XDF482" s="1"/>
      <c r="XDG482" s="1"/>
      <c r="XDH482" s="1"/>
      <c r="XDI482" s="1"/>
      <c r="XDJ482" s="1"/>
      <c r="XDK482" s="1"/>
      <c r="XDL482" s="1"/>
      <c r="XDM482" s="1"/>
      <c r="XDN482" s="1"/>
      <c r="XDO482" s="1"/>
      <c r="XDP482" s="1"/>
      <c r="XDQ482" s="1"/>
      <c r="XDR482" s="1"/>
      <c r="XDS482" s="1"/>
      <c r="XDT482" s="1"/>
      <c r="XDU482" s="1"/>
      <c r="XDV482" s="1"/>
      <c r="XDW482" s="1"/>
      <c r="XDX482" s="1"/>
      <c r="XDY482" s="1"/>
      <c r="XDZ482" s="1"/>
      <c r="XEA482" s="1"/>
      <c r="XEB482" s="1"/>
      <c r="XEC482" s="1"/>
      <c r="XED482" s="1"/>
      <c r="XEE482" s="1"/>
      <c r="XEF482" s="1"/>
      <c r="XEG482" s="1"/>
      <c r="XEH482" s="1"/>
      <c r="XEI482" s="1"/>
      <c r="XEJ482" s="1"/>
      <c r="XEK482" s="1"/>
      <c r="XEL482" s="1"/>
      <c r="XEM482" s="1"/>
      <c r="XEN482" s="1"/>
      <c r="XEO482" s="1"/>
      <c r="XEP482" s="1"/>
      <c r="XEQ482" s="1"/>
      <c r="XER482" s="1"/>
      <c r="XES482" s="1"/>
      <c r="XET482" s="1"/>
      <c r="XEU482" s="1"/>
      <c r="XEV482" s="1"/>
      <c r="XEW482" s="1"/>
      <c r="XEX482" s="1"/>
      <c r="XEY482" s="1"/>
      <c r="XEZ482" s="1"/>
      <c r="XFA482" s="1"/>
      <c r="XFB482" s="1"/>
      <c r="XFC482" s="1"/>
      <c r="XFD482" s="1"/>
    </row>
    <row r="483" spans="1:151 16227:16384" s="11" customFormat="1" ht="20.25" customHeight="1" x14ac:dyDescent="0.3">
      <c r="A483" s="88">
        <f t="shared" si="287"/>
        <v>7</v>
      </c>
      <c r="B483" s="88"/>
      <c r="C483" s="89" t="s">
        <v>240</v>
      </c>
      <c r="D483" s="90" t="s">
        <v>240</v>
      </c>
      <c r="E483" s="21">
        <f>(3.2*5.65+2.28*3.05+3.05*3.65+3.2*3.33+3*0.95+2.45*1.53+2.5*1.53+2.73*1.23+0.98*3.28+1.1*1.02+1.08*1.02)*10.764</f>
        <v>710.87501160000011</v>
      </c>
      <c r="F483" s="89">
        <f>(2.95*1.22+1.85*1.08)*10.764</f>
        <v>60.246108</v>
      </c>
      <c r="G483" s="90">
        <f>(2.95*1.22+1.85*1.08)*10.764</f>
        <v>60.246108</v>
      </c>
      <c r="H483" s="21">
        <v>0</v>
      </c>
      <c r="I483" s="21">
        <f t="shared" si="289"/>
        <v>771.12111960000016</v>
      </c>
      <c r="J483" s="1"/>
      <c r="K483" s="1"/>
      <c r="L483" s="1"/>
      <c r="M483" s="1"/>
      <c r="N483" s="1"/>
      <c r="O483" s="1"/>
      <c r="P483" s="1"/>
      <c r="Q483" s="1"/>
      <c r="R483" s="1"/>
      <c r="S483" s="1"/>
      <c r="T483" s="1"/>
      <c r="U483" s="43" t="e">
        <f t="shared" ca="1" si="286"/>
        <v>#REF!</v>
      </c>
      <c r="V483" s="43" t="e">
        <f t="shared" ref="V483:W483" ca="1" si="293">V482+1</f>
        <v>#REF!</v>
      </c>
      <c r="W483" s="43">
        <f t="shared" ca="1" si="293"/>
        <v>807</v>
      </c>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c r="XFB483" s="1"/>
      <c r="XFC483" s="1"/>
      <c r="XFD483" s="1"/>
    </row>
    <row r="484" spans="1:151 16227:16384" s="11" customFormat="1" ht="20.25" customHeight="1" x14ac:dyDescent="0.3">
      <c r="A484" s="88">
        <f t="shared" si="287"/>
        <v>8</v>
      </c>
      <c r="B484" s="88"/>
      <c r="C484" s="89" t="s">
        <v>232</v>
      </c>
      <c r="D484" s="91"/>
      <c r="E484" s="91"/>
      <c r="F484" s="91"/>
      <c r="G484" s="91"/>
      <c r="H484" s="91"/>
      <c r="I484" s="90"/>
      <c r="J484" s="1"/>
      <c r="K484" s="1"/>
      <c r="L484" s="1"/>
      <c r="M484" s="1"/>
      <c r="N484" s="1"/>
      <c r="O484" s="1"/>
      <c r="P484" s="1"/>
      <c r="Q484" s="1"/>
      <c r="R484" s="1"/>
      <c r="S484" s="1"/>
      <c r="T484" s="1"/>
      <c r="U484" s="43" t="e">
        <f t="shared" ca="1" si="286"/>
        <v>#REF!</v>
      </c>
      <c r="V484" s="43" t="e">
        <f t="shared" ref="V484:W484" ca="1" si="294">V483+1</f>
        <v>#REF!</v>
      </c>
      <c r="W484" s="43">
        <f t="shared" ca="1" si="294"/>
        <v>808</v>
      </c>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WZC484" s="1"/>
      <c r="WZD484" s="1"/>
      <c r="WZE484" s="1"/>
      <c r="WZF484" s="1"/>
      <c r="WZG484" s="1"/>
      <c r="WZH484" s="1"/>
      <c r="WZI484" s="1"/>
      <c r="WZJ484" s="1"/>
      <c r="WZK484" s="1"/>
      <c r="WZL484" s="1"/>
      <c r="WZM484" s="1"/>
      <c r="WZN484" s="1"/>
      <c r="WZO484" s="1"/>
      <c r="WZP484" s="1"/>
      <c r="WZQ484" s="1"/>
      <c r="WZR484" s="1"/>
      <c r="WZS484" s="1"/>
      <c r="WZT484" s="1"/>
      <c r="WZU484" s="1"/>
      <c r="WZV484" s="1"/>
      <c r="WZW484" s="1"/>
      <c r="WZX484" s="1"/>
      <c r="WZY484" s="1"/>
      <c r="WZZ484" s="1"/>
      <c r="XAA484" s="1"/>
      <c r="XAB484" s="1"/>
      <c r="XAC484" s="1"/>
      <c r="XAD484" s="1"/>
      <c r="XAE484" s="1"/>
      <c r="XAF484" s="1"/>
      <c r="XAG484" s="1"/>
      <c r="XAH484" s="1"/>
      <c r="XAI484" s="1"/>
      <c r="XAJ484" s="1"/>
      <c r="XAK484" s="1"/>
      <c r="XAL484" s="1"/>
      <c r="XAM484" s="1"/>
      <c r="XAN484" s="1"/>
      <c r="XAO484" s="1"/>
      <c r="XAP484" s="1"/>
      <c r="XAQ484" s="1"/>
      <c r="XAR484" s="1"/>
      <c r="XAS484" s="1"/>
      <c r="XAT484" s="1"/>
      <c r="XAU484" s="1"/>
      <c r="XAV484" s="1"/>
      <c r="XAW484" s="1"/>
      <c r="XAX484" s="1"/>
      <c r="XAY484" s="1"/>
      <c r="XAZ484" s="1"/>
      <c r="XBA484" s="1"/>
      <c r="XBB484" s="1"/>
      <c r="XBC484" s="1"/>
      <c r="XBD484" s="1"/>
      <c r="XBE484" s="1"/>
      <c r="XBF484" s="1"/>
      <c r="XBG484" s="1"/>
      <c r="XBH484" s="1"/>
      <c r="XBI484" s="1"/>
      <c r="XBJ484" s="1"/>
      <c r="XBK484" s="1"/>
      <c r="XBL484" s="1"/>
      <c r="XBM484" s="1"/>
      <c r="XBN484" s="1"/>
      <c r="XBO484" s="1"/>
      <c r="XBP484" s="1"/>
      <c r="XBQ484" s="1"/>
      <c r="XBR484" s="1"/>
      <c r="XBS484" s="1"/>
      <c r="XBT484" s="1"/>
      <c r="XBU484" s="1"/>
      <c r="XBV484" s="1"/>
      <c r="XBW484" s="1"/>
      <c r="XBX484" s="1"/>
      <c r="XBY484" s="1"/>
      <c r="XBZ484" s="1"/>
      <c r="XCA484" s="1"/>
      <c r="XCB484" s="1"/>
      <c r="XCC484" s="1"/>
      <c r="XCD484" s="1"/>
      <c r="XCE484" s="1"/>
      <c r="XCF484" s="1"/>
      <c r="XCG484" s="1"/>
      <c r="XCH484" s="1"/>
      <c r="XCI484" s="1"/>
      <c r="XCJ484" s="1"/>
      <c r="XCK484" s="1"/>
      <c r="XCL484" s="1"/>
      <c r="XCM484" s="1"/>
      <c r="XCN484" s="1"/>
      <c r="XCO484" s="1"/>
      <c r="XCP484" s="1"/>
      <c r="XCQ484" s="1"/>
      <c r="XCR484" s="1"/>
      <c r="XCS484" s="1"/>
      <c r="XCT484" s="1"/>
      <c r="XCU484" s="1"/>
      <c r="XCV484" s="1"/>
      <c r="XCW484" s="1"/>
      <c r="XCX484" s="1"/>
      <c r="XCY484" s="1"/>
      <c r="XCZ484" s="1"/>
      <c r="XDA484" s="1"/>
      <c r="XDB484" s="1"/>
      <c r="XDC484" s="1"/>
      <c r="XDD484" s="1"/>
      <c r="XDE484" s="1"/>
      <c r="XDF484" s="1"/>
      <c r="XDG484" s="1"/>
      <c r="XDH484" s="1"/>
      <c r="XDI484" s="1"/>
      <c r="XDJ484" s="1"/>
      <c r="XDK484" s="1"/>
      <c r="XDL484" s="1"/>
      <c r="XDM484" s="1"/>
      <c r="XDN484" s="1"/>
      <c r="XDO484" s="1"/>
      <c r="XDP484" s="1"/>
      <c r="XDQ484" s="1"/>
      <c r="XDR484" s="1"/>
      <c r="XDS484" s="1"/>
      <c r="XDT484" s="1"/>
      <c r="XDU484" s="1"/>
      <c r="XDV484" s="1"/>
      <c r="XDW484" s="1"/>
      <c r="XDX484" s="1"/>
      <c r="XDY484" s="1"/>
      <c r="XDZ484" s="1"/>
      <c r="XEA484" s="1"/>
      <c r="XEB484" s="1"/>
      <c r="XEC484" s="1"/>
      <c r="XED484" s="1"/>
      <c r="XEE484" s="1"/>
      <c r="XEF484" s="1"/>
      <c r="XEG484" s="1"/>
      <c r="XEH484" s="1"/>
      <c r="XEI484" s="1"/>
      <c r="XEJ484" s="1"/>
      <c r="XEK484" s="1"/>
      <c r="XEL484" s="1"/>
      <c r="XEM484" s="1"/>
      <c r="XEN484" s="1"/>
      <c r="XEO484" s="1"/>
      <c r="XEP484" s="1"/>
      <c r="XEQ484" s="1"/>
      <c r="XER484" s="1"/>
      <c r="XES484" s="1"/>
      <c r="XET484" s="1"/>
      <c r="XEU484" s="1"/>
      <c r="XEV484" s="1"/>
      <c r="XEW484" s="1"/>
      <c r="XEX484" s="1"/>
      <c r="XEY484" s="1"/>
      <c r="XEZ484" s="1"/>
      <c r="XFA484" s="1"/>
      <c r="XFB484" s="1"/>
      <c r="XFC484" s="1"/>
      <c r="XFD484" s="1"/>
    </row>
    <row r="485" spans="1:151 16227:16384" s="11" customFormat="1" ht="21" x14ac:dyDescent="0.3">
      <c r="A485" s="92" t="s">
        <v>234</v>
      </c>
      <c r="B485" s="93"/>
      <c r="C485" s="93"/>
      <c r="D485" s="93"/>
      <c r="E485" s="93"/>
      <c r="F485" s="93"/>
      <c r="G485" s="93"/>
      <c r="H485" s="93"/>
      <c r="I485" s="94"/>
      <c r="J485" s="1">
        <f>6+6+6</f>
        <v>18</v>
      </c>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WZC485" s="1"/>
      <c r="WZD485" s="1"/>
      <c r="WZE485" s="1"/>
      <c r="WZF485" s="1"/>
      <c r="WZG485" s="1"/>
      <c r="WZH485" s="1"/>
      <c r="WZI485" s="1"/>
      <c r="WZJ485" s="1"/>
      <c r="WZK485" s="1"/>
      <c r="WZL485" s="1"/>
      <c r="WZM485" s="1"/>
      <c r="WZN485" s="1"/>
      <c r="WZO485" s="1"/>
      <c r="WZP485" s="1"/>
      <c r="WZQ485" s="1"/>
      <c r="WZR485" s="1"/>
      <c r="WZS485" s="1"/>
      <c r="WZT485" s="1"/>
      <c r="WZU485" s="1"/>
      <c r="WZV485" s="1"/>
      <c r="WZW485" s="1"/>
      <c r="WZX485" s="1"/>
      <c r="WZY485" s="1"/>
      <c r="WZZ485" s="1"/>
      <c r="XAA485" s="1"/>
      <c r="XAB485" s="1"/>
      <c r="XAC485" s="1"/>
      <c r="XAD485" s="1"/>
      <c r="XAE485" s="1"/>
      <c r="XAF485" s="1"/>
      <c r="XAG485" s="1"/>
      <c r="XAH485" s="1"/>
      <c r="XAI485" s="1"/>
      <c r="XAJ485" s="1"/>
      <c r="XAK485" s="1"/>
      <c r="XAL485" s="1"/>
      <c r="XAM485" s="1"/>
      <c r="XAN485" s="1"/>
      <c r="XAO485" s="1"/>
      <c r="XAP485" s="1"/>
      <c r="XAQ485" s="1"/>
      <c r="XAR485" s="1"/>
      <c r="XAS485" s="1"/>
      <c r="XAT485" s="1"/>
      <c r="XAU485" s="1"/>
      <c r="XAV485" s="1"/>
      <c r="XAW485" s="1"/>
      <c r="XAX485" s="1"/>
      <c r="XAY485" s="1"/>
      <c r="XAZ485" s="1"/>
      <c r="XBA485" s="1"/>
      <c r="XBB485" s="1"/>
      <c r="XBC485" s="1"/>
      <c r="XBD485" s="1"/>
      <c r="XBE485" s="1"/>
      <c r="XBF485" s="1"/>
      <c r="XBG485" s="1"/>
      <c r="XBH485" s="1"/>
      <c r="XBI485" s="1"/>
      <c r="XBJ485" s="1"/>
      <c r="XBK485" s="1"/>
      <c r="XBL485" s="1"/>
      <c r="XBM485" s="1"/>
      <c r="XBN485" s="1"/>
      <c r="XBO485" s="1"/>
      <c r="XBP485" s="1"/>
      <c r="XBQ485" s="1"/>
      <c r="XBR485" s="1"/>
      <c r="XBS485" s="1"/>
      <c r="XBT485" s="1"/>
      <c r="XBU485" s="1"/>
      <c r="XBV485" s="1"/>
      <c r="XBW485" s="1"/>
      <c r="XBX485" s="1"/>
      <c r="XBY485" s="1"/>
      <c r="XBZ485" s="1"/>
      <c r="XCA485" s="1"/>
      <c r="XCB485" s="1"/>
      <c r="XCC485" s="1"/>
      <c r="XCD485" s="1"/>
      <c r="XCE485" s="1"/>
      <c r="XCF485" s="1"/>
      <c r="XCG485" s="1"/>
      <c r="XCH485" s="1"/>
      <c r="XCI485" s="1"/>
      <c r="XCJ485" s="1"/>
      <c r="XCK485" s="1"/>
      <c r="XCL485" s="1"/>
      <c r="XCM485" s="1"/>
      <c r="XCN485" s="1"/>
      <c r="XCO485" s="1"/>
      <c r="XCP485" s="1"/>
      <c r="XCQ485" s="1"/>
      <c r="XCR485" s="1"/>
      <c r="XCS485" s="1"/>
      <c r="XCT485" s="1"/>
      <c r="XCU485" s="1"/>
      <c r="XCV485" s="1"/>
      <c r="XCW485" s="1"/>
      <c r="XCX485" s="1"/>
      <c r="XCY485" s="1"/>
      <c r="XCZ485" s="1"/>
      <c r="XDA485" s="1"/>
      <c r="XDB485" s="1"/>
      <c r="XDC485" s="1"/>
      <c r="XDD485" s="1"/>
      <c r="XDE485" s="1"/>
      <c r="XDF485" s="1"/>
      <c r="XDG485" s="1"/>
      <c r="XDH485" s="1"/>
      <c r="XDI485" s="1"/>
      <c r="XDJ485" s="1"/>
      <c r="XDK485" s="1"/>
      <c r="XDL485" s="1"/>
      <c r="XDM485" s="1"/>
      <c r="XDN485" s="1"/>
      <c r="XDO485" s="1"/>
      <c r="XDP485" s="1"/>
      <c r="XDQ485" s="1"/>
      <c r="XDR485" s="1"/>
      <c r="XDS485" s="1"/>
      <c r="XDT485" s="1"/>
      <c r="XDU485" s="1"/>
      <c r="XDV485" s="1"/>
      <c r="XDW485" s="1"/>
      <c r="XDX485" s="1"/>
      <c r="XDY485" s="1"/>
      <c r="XDZ485" s="1"/>
      <c r="XEA485" s="1"/>
      <c r="XEB485" s="1"/>
      <c r="XEC485" s="1"/>
      <c r="XED485" s="1"/>
      <c r="XEE485" s="1"/>
      <c r="XEF485" s="1"/>
      <c r="XEG485" s="1"/>
      <c r="XEH485" s="1"/>
      <c r="XEI485" s="1"/>
      <c r="XEJ485" s="1"/>
      <c r="XEK485" s="1"/>
      <c r="XEL485" s="1"/>
      <c r="XEM485" s="1"/>
      <c r="XEN485" s="1"/>
      <c r="XEO485" s="1"/>
      <c r="XEP485" s="1"/>
      <c r="XEQ485" s="1"/>
      <c r="XER485" s="1"/>
      <c r="XES485" s="1"/>
      <c r="XET485" s="1"/>
      <c r="XEU485" s="1"/>
      <c r="XEV485" s="1"/>
      <c r="XEW485" s="1"/>
      <c r="XEX485" s="1"/>
      <c r="XEY485" s="1"/>
      <c r="XEZ485" s="1"/>
      <c r="XFA485" s="1"/>
      <c r="XFB485" s="1"/>
      <c r="XFC485" s="1"/>
      <c r="XFD485" s="1"/>
    </row>
    <row r="486" spans="1:151 16227:16384" s="11" customFormat="1" ht="20.25" customHeight="1" x14ac:dyDescent="0.3">
      <c r="A486" s="88">
        <v>1</v>
      </c>
      <c r="B486" s="88"/>
      <c r="C486" s="89" t="s">
        <v>229</v>
      </c>
      <c r="D486" s="90" t="s">
        <v>229</v>
      </c>
      <c r="E486" s="21">
        <f>(3.65*6.55+3.35*2.45+3.35*4.28+3.65*4.56+3.8*3.35+1.63*1.53+2.45*1.53+1.53*2.45+2.45*1.53+1.23*3.08+1.24*3.35+3.48*1.03+1*1.03+2.73*1.05+1.68*0.62+1.05*0.77)*10.764</f>
        <v>1150.0236072</v>
      </c>
      <c r="F486" s="89">
        <f>(3.65*1.43+1.28*1.83)*10.764</f>
        <v>81.396291599999998</v>
      </c>
      <c r="G486" s="90">
        <f>(3.65*1.43+1.28*1.83)*10.764</f>
        <v>81.396291599999998</v>
      </c>
      <c r="H486" s="21">
        <v>0</v>
      </c>
      <c r="I486" s="21">
        <f t="shared" ref="I486:I493" si="295">E486+F486+(IF(H486&lt;101,H486,IF(H486&lt;201,H486/2,IF(H486&lt;=301,H486/3,H486/4))))</f>
        <v>1231.4198988000001</v>
      </c>
      <c r="J486" s="1"/>
      <c r="K486" s="1"/>
      <c r="L486" s="1"/>
      <c r="M486" s="1"/>
      <c r="N486" s="1"/>
      <c r="O486" s="1"/>
      <c r="P486" s="1"/>
      <c r="Q486" s="1"/>
      <c r="R486" s="1"/>
      <c r="S486" s="1"/>
      <c r="T486" s="1"/>
      <c r="U486" s="43" t="str">
        <f ca="1">V486&amp;""&amp;" &amp; "&amp;""&amp;W486</f>
        <v>901 &amp; 2801</v>
      </c>
      <c r="V486" s="43">
        <f ca="1">(SUMPRODUCT(MID(0&amp;(LEFT(A485,SUM(LEN(A485)-LEN(SUBSTITUTE(A485,{"0","1","2","3"},""))))), LARGE(INDEX(ISNUMBER(--MID((LEFT(A485,SUM(LEN(A485)-LEN(SUBSTITUTE(A485,{"0","1","2","3"},""))))), ROW(INDIRECT("1:"&amp;LEN((LEFT(A485,SUM(LEN(A485)-LEN(SUBSTITUTE(A485,{"0","1","2","3"},"")))))))), 1)) * ROW(INDIRECT("1:"&amp;LEN((LEFT(A485,SUM(LEN(A485)-LEN(SUBSTITUTE(A485,{"0","1","2","3"},"")))))))), 0), ROW(INDIRECT("1:"&amp;LEN((LEFT(A485,SUM(LEN(A485)-LEN(SUBSTITUTE(A485,{"0","1","2","3"},"")))))))))+1, 1) * 10^ROW(INDIRECT("1:"&amp;LEN((LEFT(A485,SUM(LEN(A485)-LEN(SUBSTITUTE(A485,{"0","1","2","3"},""))))))))/10))*100+1</f>
        <v>901</v>
      </c>
      <c r="W486" s="43">
        <f ca="1">(SUMPRODUCT(MID(0&amp;(--TRIM(RIGHT(SUBSTITUTE(LEFT(A485,_xlfn.AGGREGATE(16,6,FIND({0,1,2,3,4,5,6,7,8,9},A485,ROW(INDIRECT("1:"&amp;LEN(A485)))),1))," ",REPT(" ",LEN(A485))),LEN(A485)))), LARGE(INDEX(ISNUMBER(--MID((--TRIM(RIGHT(SUBSTITUTE(LEFT(A485,_xlfn.AGGREGATE(16,6,FIND({0,1,2,3,4,5,6,7,8,9},A485,ROW(INDIRECT("1:"&amp;LEN(A485)))),1))," ",REPT(" ",LEN(A485))),LEN(A485)))), ROW(INDIRECT("1:"&amp;LEN((--TRIM(RIGHT(SUBSTITUTE(LEFT(A485,_xlfn.AGGREGATE(16,6,FIND({0,1,2,3,4,5,6,7,8,9},A485,ROW(INDIRECT("1:"&amp;LEN(A485)))),1))," ",REPT(" ",LEN(A485))),LEN(A485))))))), 1)) * ROW(INDIRECT("1:"&amp;LEN((--TRIM(RIGHT(SUBSTITUTE(LEFT(A485,_xlfn.AGGREGATE(16,6,FIND({0,1,2,3,4,5,6,7,8,9},A485,ROW(INDIRECT("1:"&amp;LEN(A485)))),1))," ",REPT(" ",LEN(A485))),LEN(A485))))))), 0), ROW(INDIRECT("1:"&amp;LEN((--TRIM(RIGHT(SUBSTITUTE(LEFT(A485,_xlfn.AGGREGATE(16,6,FIND({0,1,2,3,4,5,6,7,8,9},A485,ROW(INDIRECT("1:"&amp;LEN(A485)))),1))," ",REPT(" ",LEN(A485))),LEN(A485))))))))+1, 1) * 10^ROW(INDIRECT("1:"&amp;LEN((--TRIM(RIGHT(SUBSTITUTE(LEFT(A485,_xlfn.AGGREGATE(16,6,FIND({0,1,2,3,4,5,6,7,8,9},A485,ROW(INDIRECT("1:"&amp;LEN(A485)))),1))," ",REPT(" ",LEN(A485))),LEN(A485)))))))/10))*100+1</f>
        <v>2801</v>
      </c>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c r="XFB486" s="1"/>
      <c r="XFC486" s="1"/>
      <c r="XFD486" s="1"/>
    </row>
    <row r="487" spans="1:151 16227:16384" s="11" customFormat="1" ht="20.25" customHeight="1" x14ac:dyDescent="0.3">
      <c r="A487" s="88">
        <f>A486+1</f>
        <v>2</v>
      </c>
      <c r="B487" s="88"/>
      <c r="C487" s="89" t="s">
        <v>229</v>
      </c>
      <c r="D487" s="90" t="s">
        <v>229</v>
      </c>
      <c r="E487" s="21">
        <f>(3.65*6.55+3.35*2.45+3.35*4.28+3.65*4.56+3.8*3.35+1.63*1.53+2.45*1.53+1.53*2.45+2.45*1.53+1.23*3.08+1.24*3.35+3.48*1.03+1*1.03+2.73*1.05+1.68*0.62+1.05*0.77)*10.764</f>
        <v>1150.0236072</v>
      </c>
      <c r="F487" s="89">
        <f>(3.65*1.43+1.28*1.83)*10.764</f>
        <v>81.396291599999998</v>
      </c>
      <c r="G487" s="90">
        <f>(3.65*1.43+1.28*1.83)*10.764</f>
        <v>81.396291599999998</v>
      </c>
      <c r="H487" s="21">
        <v>0</v>
      </c>
      <c r="I487" s="21">
        <f t="shared" si="295"/>
        <v>1231.4198988000001</v>
      </c>
      <c r="J487" s="1"/>
      <c r="K487" s="1"/>
      <c r="L487" s="1"/>
      <c r="M487" s="1"/>
      <c r="N487" s="1"/>
      <c r="O487" s="1"/>
      <c r="P487" s="1"/>
      <c r="Q487" s="1"/>
      <c r="R487" s="1"/>
      <c r="S487" s="1"/>
      <c r="T487" s="1"/>
      <c r="U487" s="43" t="str">
        <f t="shared" ref="U487:U493" ca="1" si="296">V487&amp;""&amp;" &amp; "&amp;""&amp;W487</f>
        <v>902 &amp; 2802</v>
      </c>
      <c r="V487" s="43">
        <f ca="1">V486+1</f>
        <v>902</v>
      </c>
      <c r="W487" s="43">
        <f ca="1">W486+1</f>
        <v>2802</v>
      </c>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WZC487" s="1"/>
      <c r="WZD487" s="1"/>
      <c r="WZE487" s="1"/>
      <c r="WZF487" s="1"/>
      <c r="WZG487" s="1"/>
      <c r="WZH487" s="1"/>
      <c r="WZI487" s="1"/>
      <c r="WZJ487" s="1"/>
      <c r="WZK487" s="1"/>
      <c r="WZL487" s="1"/>
      <c r="WZM487" s="1"/>
      <c r="WZN487" s="1"/>
      <c r="WZO487" s="1"/>
      <c r="WZP487" s="1"/>
      <c r="WZQ487" s="1"/>
      <c r="WZR487" s="1"/>
      <c r="WZS487" s="1"/>
      <c r="WZT487" s="1"/>
      <c r="WZU487" s="1"/>
      <c r="WZV487" s="1"/>
      <c r="WZW487" s="1"/>
      <c r="WZX487" s="1"/>
      <c r="WZY487" s="1"/>
      <c r="WZZ487" s="1"/>
      <c r="XAA487" s="1"/>
      <c r="XAB487" s="1"/>
      <c r="XAC487" s="1"/>
      <c r="XAD487" s="1"/>
      <c r="XAE487" s="1"/>
      <c r="XAF487" s="1"/>
      <c r="XAG487" s="1"/>
      <c r="XAH487" s="1"/>
      <c r="XAI487" s="1"/>
      <c r="XAJ487" s="1"/>
      <c r="XAK487" s="1"/>
      <c r="XAL487" s="1"/>
      <c r="XAM487" s="1"/>
      <c r="XAN487" s="1"/>
      <c r="XAO487" s="1"/>
      <c r="XAP487" s="1"/>
      <c r="XAQ487" s="1"/>
      <c r="XAR487" s="1"/>
      <c r="XAS487" s="1"/>
      <c r="XAT487" s="1"/>
      <c r="XAU487" s="1"/>
      <c r="XAV487" s="1"/>
      <c r="XAW487" s="1"/>
      <c r="XAX487" s="1"/>
      <c r="XAY487" s="1"/>
      <c r="XAZ487" s="1"/>
      <c r="XBA487" s="1"/>
      <c r="XBB487" s="1"/>
      <c r="XBC487" s="1"/>
      <c r="XBD487" s="1"/>
      <c r="XBE487" s="1"/>
      <c r="XBF487" s="1"/>
      <c r="XBG487" s="1"/>
      <c r="XBH487" s="1"/>
      <c r="XBI487" s="1"/>
      <c r="XBJ487" s="1"/>
      <c r="XBK487" s="1"/>
      <c r="XBL487" s="1"/>
      <c r="XBM487" s="1"/>
      <c r="XBN487" s="1"/>
      <c r="XBO487" s="1"/>
      <c r="XBP487" s="1"/>
      <c r="XBQ487" s="1"/>
      <c r="XBR487" s="1"/>
      <c r="XBS487" s="1"/>
      <c r="XBT487" s="1"/>
      <c r="XBU487" s="1"/>
      <c r="XBV487" s="1"/>
      <c r="XBW487" s="1"/>
      <c r="XBX487" s="1"/>
      <c r="XBY487" s="1"/>
      <c r="XBZ487" s="1"/>
      <c r="XCA487" s="1"/>
      <c r="XCB487" s="1"/>
      <c r="XCC487" s="1"/>
      <c r="XCD487" s="1"/>
      <c r="XCE487" s="1"/>
      <c r="XCF487" s="1"/>
      <c r="XCG487" s="1"/>
      <c r="XCH487" s="1"/>
      <c r="XCI487" s="1"/>
      <c r="XCJ487" s="1"/>
      <c r="XCK487" s="1"/>
      <c r="XCL487" s="1"/>
      <c r="XCM487" s="1"/>
      <c r="XCN487" s="1"/>
      <c r="XCO487" s="1"/>
      <c r="XCP487" s="1"/>
      <c r="XCQ487" s="1"/>
      <c r="XCR487" s="1"/>
      <c r="XCS487" s="1"/>
      <c r="XCT487" s="1"/>
      <c r="XCU487" s="1"/>
      <c r="XCV487" s="1"/>
      <c r="XCW487" s="1"/>
      <c r="XCX487" s="1"/>
      <c r="XCY487" s="1"/>
      <c r="XCZ487" s="1"/>
      <c r="XDA487" s="1"/>
      <c r="XDB487" s="1"/>
      <c r="XDC487" s="1"/>
      <c r="XDD487" s="1"/>
      <c r="XDE487" s="1"/>
      <c r="XDF487" s="1"/>
      <c r="XDG487" s="1"/>
      <c r="XDH487" s="1"/>
      <c r="XDI487" s="1"/>
      <c r="XDJ487" s="1"/>
      <c r="XDK487" s="1"/>
      <c r="XDL487" s="1"/>
      <c r="XDM487" s="1"/>
      <c r="XDN487" s="1"/>
      <c r="XDO487" s="1"/>
      <c r="XDP487" s="1"/>
      <c r="XDQ487" s="1"/>
      <c r="XDR487" s="1"/>
      <c r="XDS487" s="1"/>
      <c r="XDT487" s="1"/>
      <c r="XDU487" s="1"/>
      <c r="XDV487" s="1"/>
      <c r="XDW487" s="1"/>
      <c r="XDX487" s="1"/>
      <c r="XDY487" s="1"/>
      <c r="XDZ487" s="1"/>
      <c r="XEA487" s="1"/>
      <c r="XEB487" s="1"/>
      <c r="XEC487" s="1"/>
      <c r="XED487" s="1"/>
      <c r="XEE487" s="1"/>
      <c r="XEF487" s="1"/>
      <c r="XEG487" s="1"/>
      <c r="XEH487" s="1"/>
      <c r="XEI487" s="1"/>
      <c r="XEJ487" s="1"/>
      <c r="XEK487" s="1"/>
      <c r="XEL487" s="1"/>
      <c r="XEM487" s="1"/>
      <c r="XEN487" s="1"/>
      <c r="XEO487" s="1"/>
      <c r="XEP487" s="1"/>
      <c r="XEQ487" s="1"/>
      <c r="XER487" s="1"/>
      <c r="XES487" s="1"/>
      <c r="XET487" s="1"/>
      <c r="XEU487" s="1"/>
      <c r="XEV487" s="1"/>
      <c r="XEW487" s="1"/>
      <c r="XEX487" s="1"/>
      <c r="XEY487" s="1"/>
      <c r="XEZ487" s="1"/>
      <c r="XFA487" s="1"/>
      <c r="XFB487" s="1"/>
      <c r="XFC487" s="1"/>
      <c r="XFD487" s="1"/>
    </row>
    <row r="488" spans="1:151 16227:16384" s="11" customFormat="1" ht="20.25" customHeight="1" x14ac:dyDescent="0.3">
      <c r="A488" s="88">
        <f t="shared" ref="A488:A493" si="297">A487+1</f>
        <v>3</v>
      </c>
      <c r="B488" s="88"/>
      <c r="C488" s="89" t="s">
        <v>240</v>
      </c>
      <c r="D488" s="90" t="s">
        <v>240</v>
      </c>
      <c r="E488" s="21">
        <f>(3.2*5.65+2.28*3.05+3.05*3.65+3.2*3.33+3*0.95+2.45*1.53+2.5*1.53+2.73*1.23+0.98*3.28+1.1*1.02+1.08*1.02)*10.764</f>
        <v>710.87501160000011</v>
      </c>
      <c r="F488" s="89">
        <f>(2.95*1.22+1.85*1.08)*10.764</f>
        <v>60.246108</v>
      </c>
      <c r="G488" s="90">
        <f>(2.95*1.22+1.85*1.08)*10.764</f>
        <v>60.246108</v>
      </c>
      <c r="H488" s="21">
        <v>0</v>
      </c>
      <c r="I488" s="21">
        <f t="shared" si="295"/>
        <v>771.12111960000016</v>
      </c>
      <c r="J488" s="1"/>
      <c r="K488" s="1"/>
      <c r="L488" s="1"/>
      <c r="M488" s="1"/>
      <c r="N488" s="1"/>
      <c r="O488" s="1"/>
      <c r="P488" s="1"/>
      <c r="Q488" s="1"/>
      <c r="R488" s="1"/>
      <c r="S488" s="1"/>
      <c r="T488" s="1"/>
      <c r="U488" s="43" t="str">
        <f t="shared" ca="1" si="296"/>
        <v>903 &amp; 2803</v>
      </c>
      <c r="V488" s="43">
        <f t="shared" ref="V488:W488" ca="1" si="298">V487+1</f>
        <v>903</v>
      </c>
      <c r="W488" s="43">
        <f t="shared" ca="1" si="298"/>
        <v>2803</v>
      </c>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c r="XFB488" s="1"/>
      <c r="XFC488" s="1"/>
      <c r="XFD488" s="1"/>
    </row>
    <row r="489" spans="1:151 16227:16384" s="11" customFormat="1" ht="20.25" customHeight="1" x14ac:dyDescent="0.3">
      <c r="A489" s="88">
        <f t="shared" si="297"/>
        <v>4</v>
      </c>
      <c r="B489" s="88"/>
      <c r="C489" s="89" t="s">
        <v>240</v>
      </c>
      <c r="D489" s="90" t="s">
        <v>240</v>
      </c>
      <c r="E489" s="21">
        <f>(3.2*5.65+2.28*3.05+3.05*3.65+3.2*3.33+3*0.95+2.45*1.53+2.5*1.53+2.73*1.23+0.98*3.28+1.1*1.02+1.08*1.02)*10.764</f>
        <v>710.87501160000011</v>
      </c>
      <c r="F489" s="89">
        <f>(2.95*1.22+1.85*1.08)*10.764</f>
        <v>60.246108</v>
      </c>
      <c r="G489" s="90">
        <f>(2.95*1.22+1.85*1.08)*10.764</f>
        <v>60.246108</v>
      </c>
      <c r="H489" s="21">
        <v>0</v>
      </c>
      <c r="I489" s="21">
        <f t="shared" si="295"/>
        <v>771.12111960000016</v>
      </c>
      <c r="J489" s="1"/>
      <c r="K489" s="1"/>
      <c r="L489" s="1"/>
      <c r="M489" s="1"/>
      <c r="N489" s="1"/>
      <c r="O489" s="1"/>
      <c r="P489" s="1"/>
      <c r="Q489" s="1"/>
      <c r="R489" s="1"/>
      <c r="S489" s="1"/>
      <c r="T489" s="1"/>
      <c r="U489" s="43" t="str">
        <f t="shared" ca="1" si="296"/>
        <v>904 &amp; 2804</v>
      </c>
      <c r="V489" s="43">
        <f t="shared" ref="V489:W489" ca="1" si="299">V488+1</f>
        <v>904</v>
      </c>
      <c r="W489" s="43">
        <f t="shared" ca="1" si="299"/>
        <v>2804</v>
      </c>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c r="XFB489" s="1"/>
      <c r="XFC489" s="1"/>
      <c r="XFD489" s="1"/>
    </row>
    <row r="490" spans="1:151 16227:16384" s="11" customFormat="1" ht="20.25" customHeight="1" x14ac:dyDescent="0.3">
      <c r="A490" s="88">
        <f t="shared" si="297"/>
        <v>5</v>
      </c>
      <c r="B490" s="88"/>
      <c r="C490" s="89" t="s">
        <v>229</v>
      </c>
      <c r="D490" s="90" t="s">
        <v>229</v>
      </c>
      <c r="E490" s="21">
        <f>(3.65*6.55+3.35*2.45+3.35*4.28+3.65*4.56+3.8*3.35+1.63*1.53+2.45*1.53+1.53*2.45+2.45*1.53+1.23*3.08+1.24*3.35+3.48*1.03+1*1.03+2.73*1.05+1.68*0.62+1.05*0.77)*10.764</f>
        <v>1150.0236072</v>
      </c>
      <c r="F490" s="89">
        <f>(3.65*1.43+1.28*1.85)*10.764</f>
        <v>81.671849999999992</v>
      </c>
      <c r="G490" s="90">
        <f>(3.65*1.43+1.28*1.85)*10.764</f>
        <v>81.671849999999992</v>
      </c>
      <c r="H490" s="21">
        <v>0</v>
      </c>
      <c r="I490" s="21">
        <f t="shared" si="295"/>
        <v>1231.6954572</v>
      </c>
      <c r="J490" s="1"/>
      <c r="K490" s="1"/>
      <c r="L490" s="1"/>
      <c r="M490" s="1"/>
      <c r="N490" s="1"/>
      <c r="O490" s="1"/>
      <c r="P490" s="1"/>
      <c r="Q490" s="1"/>
      <c r="R490" s="1"/>
      <c r="S490" s="1"/>
      <c r="T490" s="1"/>
      <c r="U490" s="43" t="str">
        <f t="shared" ca="1" si="296"/>
        <v>905 &amp; 2805</v>
      </c>
      <c r="V490" s="43">
        <f t="shared" ref="V490:W490" ca="1" si="300">V489+1</f>
        <v>905</v>
      </c>
      <c r="W490" s="43">
        <f t="shared" ca="1" si="300"/>
        <v>2805</v>
      </c>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c r="XFB490" s="1"/>
      <c r="XFC490" s="1"/>
      <c r="XFD490" s="1"/>
    </row>
    <row r="491" spans="1:151 16227:16384" s="11" customFormat="1" ht="20.25" customHeight="1" x14ac:dyDescent="0.3">
      <c r="A491" s="88">
        <f t="shared" si="297"/>
        <v>6</v>
      </c>
      <c r="B491" s="88"/>
      <c r="C491" s="89" t="s">
        <v>229</v>
      </c>
      <c r="D491" s="90" t="s">
        <v>229</v>
      </c>
      <c r="E491" s="21">
        <f>(3.65*6.55+3.35*2.45+3.35*4.28+3.65*4.56+3.8*3.35+1.63*1.53+2.45*1.53+1.53*2.45+2.45*1.53+1.23*3.08+1.24*3.35+3.48*1.03+1*1.03+2.73*1.05+1.68*0.62+1.05*0.77)*10.764</f>
        <v>1150.0236072</v>
      </c>
      <c r="F491" s="89">
        <f>(3.65*1.43+1.28*1.85)*10.764</f>
        <v>81.671849999999992</v>
      </c>
      <c r="G491" s="90">
        <f>(3.65*1.43+1.28*1.85)*10.764</f>
        <v>81.671849999999992</v>
      </c>
      <c r="H491" s="21">
        <v>0</v>
      </c>
      <c r="I491" s="21">
        <f t="shared" si="295"/>
        <v>1231.6954572</v>
      </c>
      <c r="J491" s="1"/>
      <c r="K491" s="1"/>
      <c r="L491" s="1"/>
      <c r="M491" s="1"/>
      <c r="N491" s="1"/>
      <c r="O491" s="1"/>
      <c r="P491" s="1"/>
      <c r="Q491" s="1"/>
      <c r="R491" s="1"/>
      <c r="S491" s="1"/>
      <c r="T491" s="1"/>
      <c r="U491" s="43" t="str">
        <f t="shared" ca="1" si="296"/>
        <v>906 &amp; 2806</v>
      </c>
      <c r="V491" s="43">
        <f t="shared" ref="V491:W491" ca="1" si="301">V490+1</f>
        <v>906</v>
      </c>
      <c r="W491" s="43">
        <f t="shared" ca="1" si="301"/>
        <v>2806</v>
      </c>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c r="XFB491" s="1"/>
      <c r="XFC491" s="1"/>
      <c r="XFD491" s="1"/>
    </row>
    <row r="492" spans="1:151 16227:16384" s="11" customFormat="1" ht="20.25" customHeight="1" x14ac:dyDescent="0.3">
      <c r="A492" s="88">
        <f t="shared" si="297"/>
        <v>7</v>
      </c>
      <c r="B492" s="88"/>
      <c r="C492" s="89" t="s">
        <v>240</v>
      </c>
      <c r="D492" s="90" t="s">
        <v>240</v>
      </c>
      <c r="E492" s="21">
        <f>(3.2*5.65+2.28*3.05+3.05*3.65+3.2*3.33+3*0.95+2.45*1.53+2.5*1.53+2.73*1.23+0.98*3.28+1.1*1.02+1.08*1.02)*10.764</f>
        <v>710.87501160000011</v>
      </c>
      <c r="F492" s="89">
        <f>(2.95*1.22+1.85*1.08)*10.764</f>
        <v>60.246108</v>
      </c>
      <c r="G492" s="90">
        <f>(2.95*1.22+1.85*1.08)*10.764</f>
        <v>60.246108</v>
      </c>
      <c r="H492" s="21">
        <v>0</v>
      </c>
      <c r="I492" s="21">
        <f t="shared" si="295"/>
        <v>771.12111960000016</v>
      </c>
      <c r="J492" s="1"/>
      <c r="K492" s="1"/>
      <c r="L492" s="1"/>
      <c r="M492" s="1"/>
      <c r="N492" s="1"/>
      <c r="O492" s="1"/>
      <c r="P492" s="1"/>
      <c r="Q492" s="1"/>
      <c r="R492" s="1"/>
      <c r="S492" s="1"/>
      <c r="T492" s="1"/>
      <c r="U492" s="43" t="str">
        <f t="shared" ca="1" si="296"/>
        <v>907 &amp; 2807</v>
      </c>
      <c r="V492" s="43">
        <f t="shared" ref="V492:W492" ca="1" si="302">V491+1</f>
        <v>907</v>
      </c>
      <c r="W492" s="43">
        <f t="shared" ca="1" si="302"/>
        <v>2807</v>
      </c>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WZC492" s="1"/>
      <c r="WZD492" s="1"/>
      <c r="WZE492" s="1"/>
      <c r="WZF492" s="1"/>
      <c r="WZG492" s="1"/>
      <c r="WZH492" s="1"/>
      <c r="WZI492" s="1"/>
      <c r="WZJ492" s="1"/>
      <c r="WZK492" s="1"/>
      <c r="WZL492" s="1"/>
      <c r="WZM492" s="1"/>
      <c r="WZN492" s="1"/>
      <c r="WZO492" s="1"/>
      <c r="WZP492" s="1"/>
      <c r="WZQ492" s="1"/>
      <c r="WZR492" s="1"/>
      <c r="WZS492" s="1"/>
      <c r="WZT492" s="1"/>
      <c r="WZU492" s="1"/>
      <c r="WZV492" s="1"/>
      <c r="WZW492" s="1"/>
      <c r="WZX492" s="1"/>
      <c r="WZY492" s="1"/>
      <c r="WZZ492" s="1"/>
      <c r="XAA492" s="1"/>
      <c r="XAB492" s="1"/>
      <c r="XAC492" s="1"/>
      <c r="XAD492" s="1"/>
      <c r="XAE492" s="1"/>
      <c r="XAF492" s="1"/>
      <c r="XAG492" s="1"/>
      <c r="XAH492" s="1"/>
      <c r="XAI492" s="1"/>
      <c r="XAJ492" s="1"/>
      <c r="XAK492" s="1"/>
      <c r="XAL492" s="1"/>
      <c r="XAM492" s="1"/>
      <c r="XAN492" s="1"/>
      <c r="XAO492" s="1"/>
      <c r="XAP492" s="1"/>
      <c r="XAQ492" s="1"/>
      <c r="XAR492" s="1"/>
      <c r="XAS492" s="1"/>
      <c r="XAT492" s="1"/>
      <c r="XAU492" s="1"/>
      <c r="XAV492" s="1"/>
      <c r="XAW492" s="1"/>
      <c r="XAX492" s="1"/>
      <c r="XAY492" s="1"/>
      <c r="XAZ492" s="1"/>
      <c r="XBA492" s="1"/>
      <c r="XBB492" s="1"/>
      <c r="XBC492" s="1"/>
      <c r="XBD492" s="1"/>
      <c r="XBE492" s="1"/>
      <c r="XBF492" s="1"/>
      <c r="XBG492" s="1"/>
      <c r="XBH492" s="1"/>
      <c r="XBI492" s="1"/>
      <c r="XBJ492" s="1"/>
      <c r="XBK492" s="1"/>
      <c r="XBL492" s="1"/>
      <c r="XBM492" s="1"/>
      <c r="XBN492" s="1"/>
      <c r="XBO492" s="1"/>
      <c r="XBP492" s="1"/>
      <c r="XBQ492" s="1"/>
      <c r="XBR492" s="1"/>
      <c r="XBS492" s="1"/>
      <c r="XBT492" s="1"/>
      <c r="XBU492" s="1"/>
      <c r="XBV492" s="1"/>
      <c r="XBW492" s="1"/>
      <c r="XBX492" s="1"/>
      <c r="XBY492" s="1"/>
      <c r="XBZ492" s="1"/>
      <c r="XCA492" s="1"/>
      <c r="XCB492" s="1"/>
      <c r="XCC492" s="1"/>
      <c r="XCD492" s="1"/>
      <c r="XCE492" s="1"/>
      <c r="XCF492" s="1"/>
      <c r="XCG492" s="1"/>
      <c r="XCH492" s="1"/>
      <c r="XCI492" s="1"/>
      <c r="XCJ492" s="1"/>
      <c r="XCK492" s="1"/>
      <c r="XCL492" s="1"/>
      <c r="XCM492" s="1"/>
      <c r="XCN492" s="1"/>
      <c r="XCO492" s="1"/>
      <c r="XCP492" s="1"/>
      <c r="XCQ492" s="1"/>
      <c r="XCR492" s="1"/>
      <c r="XCS492" s="1"/>
      <c r="XCT492" s="1"/>
      <c r="XCU492" s="1"/>
      <c r="XCV492" s="1"/>
      <c r="XCW492" s="1"/>
      <c r="XCX492" s="1"/>
      <c r="XCY492" s="1"/>
      <c r="XCZ492" s="1"/>
      <c r="XDA492" s="1"/>
      <c r="XDB492" s="1"/>
      <c r="XDC492" s="1"/>
      <c r="XDD492" s="1"/>
      <c r="XDE492" s="1"/>
      <c r="XDF492" s="1"/>
      <c r="XDG492" s="1"/>
      <c r="XDH492" s="1"/>
      <c r="XDI492" s="1"/>
      <c r="XDJ492" s="1"/>
      <c r="XDK492" s="1"/>
      <c r="XDL492" s="1"/>
      <c r="XDM492" s="1"/>
      <c r="XDN492" s="1"/>
      <c r="XDO492" s="1"/>
      <c r="XDP492" s="1"/>
      <c r="XDQ492" s="1"/>
      <c r="XDR492" s="1"/>
      <c r="XDS492" s="1"/>
      <c r="XDT492" s="1"/>
      <c r="XDU492" s="1"/>
      <c r="XDV492" s="1"/>
      <c r="XDW492" s="1"/>
      <c r="XDX492" s="1"/>
      <c r="XDY492" s="1"/>
      <c r="XDZ492" s="1"/>
      <c r="XEA492" s="1"/>
      <c r="XEB492" s="1"/>
      <c r="XEC492" s="1"/>
      <c r="XED492" s="1"/>
      <c r="XEE492" s="1"/>
      <c r="XEF492" s="1"/>
      <c r="XEG492" s="1"/>
      <c r="XEH492" s="1"/>
      <c r="XEI492" s="1"/>
      <c r="XEJ492" s="1"/>
      <c r="XEK492" s="1"/>
      <c r="XEL492" s="1"/>
      <c r="XEM492" s="1"/>
      <c r="XEN492" s="1"/>
      <c r="XEO492" s="1"/>
      <c r="XEP492" s="1"/>
      <c r="XEQ492" s="1"/>
      <c r="XER492" s="1"/>
      <c r="XES492" s="1"/>
      <c r="XET492" s="1"/>
      <c r="XEU492" s="1"/>
      <c r="XEV492" s="1"/>
      <c r="XEW492" s="1"/>
      <c r="XEX492" s="1"/>
      <c r="XEY492" s="1"/>
      <c r="XEZ492" s="1"/>
      <c r="XFA492" s="1"/>
      <c r="XFB492" s="1"/>
      <c r="XFC492" s="1"/>
      <c r="XFD492" s="1"/>
    </row>
    <row r="493" spans="1:151 16227:16384" s="11" customFormat="1" ht="20.25" customHeight="1" x14ac:dyDescent="0.3">
      <c r="A493" s="88">
        <f t="shared" si="297"/>
        <v>8</v>
      </c>
      <c r="B493" s="88"/>
      <c r="C493" s="89" t="s">
        <v>240</v>
      </c>
      <c r="D493" s="90" t="s">
        <v>240</v>
      </c>
      <c r="E493" s="21">
        <f>(3.2*5.65+2.28*3.05+3.05*3.65+3.2*3.33+3*0.95+2.45*1.53+2.5*1.53+2.73*1.23+0.98*3.28+1.1*1.02+1.08*1.02)*10.764</f>
        <v>710.87501160000011</v>
      </c>
      <c r="F493" s="89">
        <f>(2.95*1.22+1.85*1.08)*10.764</f>
        <v>60.246108</v>
      </c>
      <c r="G493" s="90">
        <f>(2.95*1.22+1.85*1.08)*10.764</f>
        <v>60.246108</v>
      </c>
      <c r="H493" s="21">
        <v>0</v>
      </c>
      <c r="I493" s="21">
        <f t="shared" si="295"/>
        <v>771.12111960000016</v>
      </c>
      <c r="J493" s="1"/>
      <c r="K493" s="1"/>
      <c r="L493" s="1"/>
      <c r="M493" s="1"/>
      <c r="N493" s="1"/>
      <c r="O493" s="1"/>
      <c r="P493" s="1"/>
      <c r="Q493" s="1"/>
      <c r="R493" s="1"/>
      <c r="S493" s="1"/>
      <c r="T493" s="1"/>
      <c r="U493" s="43" t="str">
        <f t="shared" ca="1" si="296"/>
        <v>908 &amp; 2808</v>
      </c>
      <c r="V493" s="43">
        <f t="shared" ref="V493:W493" ca="1" si="303">V492+1</f>
        <v>908</v>
      </c>
      <c r="W493" s="43">
        <f t="shared" ca="1" si="303"/>
        <v>2808</v>
      </c>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WZC493" s="1"/>
      <c r="WZD493" s="1"/>
      <c r="WZE493" s="1"/>
      <c r="WZF493" s="1"/>
      <c r="WZG493" s="1"/>
      <c r="WZH493" s="1"/>
      <c r="WZI493" s="1"/>
      <c r="WZJ493" s="1"/>
      <c r="WZK493" s="1"/>
      <c r="WZL493" s="1"/>
      <c r="WZM493" s="1"/>
      <c r="WZN493" s="1"/>
      <c r="WZO493" s="1"/>
      <c r="WZP493" s="1"/>
      <c r="WZQ493" s="1"/>
      <c r="WZR493" s="1"/>
      <c r="WZS493" s="1"/>
      <c r="WZT493" s="1"/>
      <c r="WZU493" s="1"/>
      <c r="WZV493" s="1"/>
      <c r="WZW493" s="1"/>
      <c r="WZX493" s="1"/>
      <c r="WZY493" s="1"/>
      <c r="WZZ493" s="1"/>
      <c r="XAA493" s="1"/>
      <c r="XAB493" s="1"/>
      <c r="XAC493" s="1"/>
      <c r="XAD493" s="1"/>
      <c r="XAE493" s="1"/>
      <c r="XAF493" s="1"/>
      <c r="XAG493" s="1"/>
      <c r="XAH493" s="1"/>
      <c r="XAI493" s="1"/>
      <c r="XAJ493" s="1"/>
      <c r="XAK493" s="1"/>
      <c r="XAL493" s="1"/>
      <c r="XAM493" s="1"/>
      <c r="XAN493" s="1"/>
      <c r="XAO493" s="1"/>
      <c r="XAP493" s="1"/>
      <c r="XAQ493" s="1"/>
      <c r="XAR493" s="1"/>
      <c r="XAS493" s="1"/>
      <c r="XAT493" s="1"/>
      <c r="XAU493" s="1"/>
      <c r="XAV493" s="1"/>
      <c r="XAW493" s="1"/>
      <c r="XAX493" s="1"/>
      <c r="XAY493" s="1"/>
      <c r="XAZ493" s="1"/>
      <c r="XBA493" s="1"/>
      <c r="XBB493" s="1"/>
      <c r="XBC493" s="1"/>
      <c r="XBD493" s="1"/>
      <c r="XBE493" s="1"/>
      <c r="XBF493" s="1"/>
      <c r="XBG493" s="1"/>
      <c r="XBH493" s="1"/>
      <c r="XBI493" s="1"/>
      <c r="XBJ493" s="1"/>
      <c r="XBK493" s="1"/>
      <c r="XBL493" s="1"/>
      <c r="XBM493" s="1"/>
      <c r="XBN493" s="1"/>
      <c r="XBO493" s="1"/>
      <c r="XBP493" s="1"/>
      <c r="XBQ493" s="1"/>
      <c r="XBR493" s="1"/>
      <c r="XBS493" s="1"/>
      <c r="XBT493" s="1"/>
      <c r="XBU493" s="1"/>
      <c r="XBV493" s="1"/>
      <c r="XBW493" s="1"/>
      <c r="XBX493" s="1"/>
      <c r="XBY493" s="1"/>
      <c r="XBZ493" s="1"/>
      <c r="XCA493" s="1"/>
      <c r="XCB493" s="1"/>
      <c r="XCC493" s="1"/>
      <c r="XCD493" s="1"/>
      <c r="XCE493" s="1"/>
      <c r="XCF493" s="1"/>
      <c r="XCG493" s="1"/>
      <c r="XCH493" s="1"/>
      <c r="XCI493" s="1"/>
      <c r="XCJ493" s="1"/>
      <c r="XCK493" s="1"/>
      <c r="XCL493" s="1"/>
      <c r="XCM493" s="1"/>
      <c r="XCN493" s="1"/>
      <c r="XCO493" s="1"/>
      <c r="XCP493" s="1"/>
      <c r="XCQ493" s="1"/>
      <c r="XCR493" s="1"/>
      <c r="XCS493" s="1"/>
      <c r="XCT493" s="1"/>
      <c r="XCU493" s="1"/>
      <c r="XCV493" s="1"/>
      <c r="XCW493" s="1"/>
      <c r="XCX493" s="1"/>
      <c r="XCY493" s="1"/>
      <c r="XCZ493" s="1"/>
      <c r="XDA493" s="1"/>
      <c r="XDB493" s="1"/>
      <c r="XDC493" s="1"/>
      <c r="XDD493" s="1"/>
      <c r="XDE493" s="1"/>
      <c r="XDF493" s="1"/>
      <c r="XDG493" s="1"/>
      <c r="XDH493" s="1"/>
      <c r="XDI493" s="1"/>
      <c r="XDJ493" s="1"/>
      <c r="XDK493" s="1"/>
      <c r="XDL493" s="1"/>
      <c r="XDM493" s="1"/>
      <c r="XDN493" s="1"/>
      <c r="XDO493" s="1"/>
      <c r="XDP493" s="1"/>
      <c r="XDQ493" s="1"/>
      <c r="XDR493" s="1"/>
      <c r="XDS493" s="1"/>
      <c r="XDT493" s="1"/>
      <c r="XDU493" s="1"/>
      <c r="XDV493" s="1"/>
      <c r="XDW493" s="1"/>
      <c r="XDX493" s="1"/>
      <c r="XDY493" s="1"/>
      <c r="XDZ493" s="1"/>
      <c r="XEA493" s="1"/>
      <c r="XEB493" s="1"/>
      <c r="XEC493" s="1"/>
      <c r="XED493" s="1"/>
      <c r="XEE493" s="1"/>
      <c r="XEF493" s="1"/>
      <c r="XEG493" s="1"/>
      <c r="XEH493" s="1"/>
      <c r="XEI493" s="1"/>
      <c r="XEJ493" s="1"/>
      <c r="XEK493" s="1"/>
      <c r="XEL493" s="1"/>
      <c r="XEM493" s="1"/>
      <c r="XEN493" s="1"/>
      <c r="XEO493" s="1"/>
      <c r="XEP493" s="1"/>
      <c r="XEQ493" s="1"/>
      <c r="XER493" s="1"/>
      <c r="XES493" s="1"/>
      <c r="XET493" s="1"/>
      <c r="XEU493" s="1"/>
      <c r="XEV493" s="1"/>
      <c r="XEW493" s="1"/>
      <c r="XEX493" s="1"/>
      <c r="XEY493" s="1"/>
      <c r="XEZ493" s="1"/>
      <c r="XFA493" s="1"/>
      <c r="XFB493" s="1"/>
      <c r="XFC493" s="1"/>
      <c r="XFD493" s="1"/>
    </row>
    <row r="494" spans="1:151 16227:16384" s="11" customFormat="1" ht="21" x14ac:dyDescent="0.3">
      <c r="A494" s="92" t="s">
        <v>235</v>
      </c>
      <c r="B494" s="93"/>
      <c r="C494" s="93"/>
      <c r="D494" s="93"/>
      <c r="E494" s="93"/>
      <c r="F494" s="93"/>
      <c r="G494" s="93"/>
      <c r="H494" s="93"/>
      <c r="I494" s="94"/>
      <c r="J494" s="1">
        <v>2</v>
      </c>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WZC494" s="1"/>
      <c r="WZD494" s="1"/>
      <c r="WZE494" s="1"/>
      <c r="WZF494" s="1"/>
      <c r="WZG494" s="1"/>
      <c r="WZH494" s="1"/>
      <c r="WZI494" s="1"/>
      <c r="WZJ494" s="1"/>
      <c r="WZK494" s="1"/>
      <c r="WZL494" s="1"/>
      <c r="WZM494" s="1"/>
      <c r="WZN494" s="1"/>
      <c r="WZO494" s="1"/>
      <c r="WZP494" s="1"/>
      <c r="WZQ494" s="1"/>
      <c r="WZR494" s="1"/>
      <c r="WZS494" s="1"/>
      <c r="WZT494" s="1"/>
      <c r="WZU494" s="1"/>
      <c r="WZV494" s="1"/>
      <c r="WZW494" s="1"/>
      <c r="WZX494" s="1"/>
      <c r="WZY494" s="1"/>
      <c r="WZZ494" s="1"/>
      <c r="XAA494" s="1"/>
      <c r="XAB494" s="1"/>
      <c r="XAC494" s="1"/>
      <c r="XAD494" s="1"/>
      <c r="XAE494" s="1"/>
      <c r="XAF494" s="1"/>
      <c r="XAG494" s="1"/>
      <c r="XAH494" s="1"/>
      <c r="XAI494" s="1"/>
      <c r="XAJ494" s="1"/>
      <c r="XAK494" s="1"/>
      <c r="XAL494" s="1"/>
      <c r="XAM494" s="1"/>
      <c r="XAN494" s="1"/>
      <c r="XAO494" s="1"/>
      <c r="XAP494" s="1"/>
      <c r="XAQ494" s="1"/>
      <c r="XAR494" s="1"/>
      <c r="XAS494" s="1"/>
      <c r="XAT494" s="1"/>
      <c r="XAU494" s="1"/>
      <c r="XAV494" s="1"/>
      <c r="XAW494" s="1"/>
      <c r="XAX494" s="1"/>
      <c r="XAY494" s="1"/>
      <c r="XAZ494" s="1"/>
      <c r="XBA494" s="1"/>
      <c r="XBB494" s="1"/>
      <c r="XBC494" s="1"/>
      <c r="XBD494" s="1"/>
      <c r="XBE494" s="1"/>
      <c r="XBF494" s="1"/>
      <c r="XBG494" s="1"/>
      <c r="XBH494" s="1"/>
      <c r="XBI494" s="1"/>
      <c r="XBJ494" s="1"/>
      <c r="XBK494" s="1"/>
      <c r="XBL494" s="1"/>
      <c r="XBM494" s="1"/>
      <c r="XBN494" s="1"/>
      <c r="XBO494" s="1"/>
      <c r="XBP494" s="1"/>
      <c r="XBQ494" s="1"/>
      <c r="XBR494" s="1"/>
      <c r="XBS494" s="1"/>
      <c r="XBT494" s="1"/>
      <c r="XBU494" s="1"/>
      <c r="XBV494" s="1"/>
      <c r="XBW494" s="1"/>
      <c r="XBX494" s="1"/>
      <c r="XBY494" s="1"/>
      <c r="XBZ494" s="1"/>
      <c r="XCA494" s="1"/>
      <c r="XCB494" s="1"/>
      <c r="XCC494" s="1"/>
      <c r="XCD494" s="1"/>
      <c r="XCE494" s="1"/>
      <c r="XCF494" s="1"/>
      <c r="XCG494" s="1"/>
      <c r="XCH494" s="1"/>
      <c r="XCI494" s="1"/>
      <c r="XCJ494" s="1"/>
      <c r="XCK494" s="1"/>
      <c r="XCL494" s="1"/>
      <c r="XCM494" s="1"/>
      <c r="XCN494" s="1"/>
      <c r="XCO494" s="1"/>
      <c r="XCP494" s="1"/>
      <c r="XCQ494" s="1"/>
      <c r="XCR494" s="1"/>
      <c r="XCS494" s="1"/>
      <c r="XCT494" s="1"/>
      <c r="XCU494" s="1"/>
      <c r="XCV494" s="1"/>
      <c r="XCW494" s="1"/>
      <c r="XCX494" s="1"/>
      <c r="XCY494" s="1"/>
      <c r="XCZ494" s="1"/>
      <c r="XDA494" s="1"/>
      <c r="XDB494" s="1"/>
      <c r="XDC494" s="1"/>
      <c r="XDD494" s="1"/>
      <c r="XDE494" s="1"/>
      <c r="XDF494" s="1"/>
      <c r="XDG494" s="1"/>
      <c r="XDH494" s="1"/>
      <c r="XDI494" s="1"/>
      <c r="XDJ494" s="1"/>
      <c r="XDK494" s="1"/>
      <c r="XDL494" s="1"/>
      <c r="XDM494" s="1"/>
      <c r="XDN494" s="1"/>
      <c r="XDO494" s="1"/>
      <c r="XDP494" s="1"/>
      <c r="XDQ494" s="1"/>
      <c r="XDR494" s="1"/>
      <c r="XDS494" s="1"/>
      <c r="XDT494" s="1"/>
      <c r="XDU494" s="1"/>
      <c r="XDV494" s="1"/>
      <c r="XDW494" s="1"/>
      <c r="XDX494" s="1"/>
      <c r="XDY494" s="1"/>
      <c r="XDZ494" s="1"/>
      <c r="XEA494" s="1"/>
      <c r="XEB494" s="1"/>
      <c r="XEC494" s="1"/>
      <c r="XED494" s="1"/>
      <c r="XEE494" s="1"/>
      <c r="XEF494" s="1"/>
      <c r="XEG494" s="1"/>
      <c r="XEH494" s="1"/>
      <c r="XEI494" s="1"/>
      <c r="XEJ494" s="1"/>
      <c r="XEK494" s="1"/>
      <c r="XEL494" s="1"/>
      <c r="XEM494" s="1"/>
      <c r="XEN494" s="1"/>
      <c r="XEO494" s="1"/>
      <c r="XEP494" s="1"/>
      <c r="XEQ494" s="1"/>
      <c r="XER494" s="1"/>
      <c r="XES494" s="1"/>
      <c r="XET494" s="1"/>
      <c r="XEU494" s="1"/>
      <c r="XEV494" s="1"/>
      <c r="XEW494" s="1"/>
      <c r="XEX494" s="1"/>
      <c r="XEY494" s="1"/>
      <c r="XEZ494" s="1"/>
      <c r="XFA494" s="1"/>
      <c r="XFB494" s="1"/>
      <c r="XFC494" s="1"/>
      <c r="XFD494" s="1"/>
    </row>
    <row r="495" spans="1:151 16227:16384" s="11" customFormat="1" ht="20.25" customHeight="1" x14ac:dyDescent="0.3">
      <c r="A495" s="88">
        <v>1</v>
      </c>
      <c r="B495" s="88"/>
      <c r="C495" s="89" t="s">
        <v>229</v>
      </c>
      <c r="D495" s="90" t="s">
        <v>229</v>
      </c>
      <c r="E495" s="21">
        <f>(3.65*6.55+3.35*2.45+3.35*4.28+3.65*4.56+3.8*3.35+1.63*1.53+2.45*1.53+1.53*2.45+2.45*1.53+1.23*3.08+1.24*3.35+3.48*1.03+1*1.03+2.73*1.05+1.68*0.62+1.05*0.77)*10.764</f>
        <v>1150.0236072</v>
      </c>
      <c r="F495" s="89">
        <f>(3.65*1.43+1.28*1.83)*10.764</f>
        <v>81.396291599999998</v>
      </c>
      <c r="G495" s="90">
        <f>(3.65*1.43+1.28*1.83)*10.764</f>
        <v>81.396291599999998</v>
      </c>
      <c r="H495" s="21">
        <v>0</v>
      </c>
      <c r="I495" s="21">
        <f t="shared" ref="I495:I502" si="304">E495+F495+(IF(H495&lt;101,H495,IF(H495&lt;201,H495/2,IF(H495&lt;=301,H495/3,H495/4))))</f>
        <v>1231.4198988000001</v>
      </c>
      <c r="J495" s="1"/>
      <c r="K495" s="1"/>
      <c r="L495" s="1"/>
      <c r="M495" s="1"/>
      <c r="N495" s="1"/>
      <c r="O495" s="1"/>
      <c r="P495" s="1"/>
      <c r="Q495" s="1"/>
      <c r="R495" s="1"/>
      <c r="S495" s="1"/>
      <c r="T495" s="1"/>
      <c r="U495" s="43" t="str">
        <f ca="1">V495&amp;""&amp;" &amp; "&amp;""&amp;W495</f>
        <v>1501 &amp; 2201</v>
      </c>
      <c r="V495" s="43">
        <f ca="1">(SUMPRODUCT(MID(0&amp;(LEFT(A494,SUM(LEN(A494)-LEN(SUBSTITUTE(A494,{"0","1","2","3"},""))))), LARGE(INDEX(ISNUMBER(--MID((LEFT(A494,SUM(LEN(A494)-LEN(SUBSTITUTE(A494,{"0","1","2","3"},""))))), ROW(INDIRECT("1:"&amp;LEN((LEFT(A494,SUM(LEN(A494)-LEN(SUBSTITUTE(A494,{"0","1","2","3"},"")))))))), 1)) * ROW(INDIRECT("1:"&amp;LEN((LEFT(A494,SUM(LEN(A494)-LEN(SUBSTITUTE(A494,{"0","1","2","3"},"")))))))), 0), ROW(INDIRECT("1:"&amp;LEN((LEFT(A494,SUM(LEN(A494)-LEN(SUBSTITUTE(A494,{"0","1","2","3"},"")))))))))+1, 1) * 10^ROW(INDIRECT("1:"&amp;LEN((LEFT(A494,SUM(LEN(A494)-LEN(SUBSTITUTE(A494,{"0","1","2","3"},""))))))))/10))*100+1</f>
        <v>1501</v>
      </c>
      <c r="W495" s="43">
        <f ca="1">(SUMPRODUCT(MID(0&amp;(--TRIM(RIGHT(SUBSTITUTE(LEFT(A494,_xlfn.AGGREGATE(16,6,FIND({0,1,2,3,4,5,6,7,8,9},A494,ROW(INDIRECT("1:"&amp;LEN(A494)))),1))," ",REPT(" ",LEN(A494))),LEN(A494)))), LARGE(INDEX(ISNUMBER(--MID((--TRIM(RIGHT(SUBSTITUTE(LEFT(A494,_xlfn.AGGREGATE(16,6,FIND({0,1,2,3,4,5,6,7,8,9},A494,ROW(INDIRECT("1:"&amp;LEN(A494)))),1))," ",REPT(" ",LEN(A494))),LEN(A494)))), ROW(INDIRECT("1:"&amp;LEN((--TRIM(RIGHT(SUBSTITUTE(LEFT(A494,_xlfn.AGGREGATE(16,6,FIND({0,1,2,3,4,5,6,7,8,9},A494,ROW(INDIRECT("1:"&amp;LEN(A494)))),1))," ",REPT(" ",LEN(A494))),LEN(A494))))))), 1)) * ROW(INDIRECT("1:"&amp;LEN((--TRIM(RIGHT(SUBSTITUTE(LEFT(A494,_xlfn.AGGREGATE(16,6,FIND({0,1,2,3,4,5,6,7,8,9},A494,ROW(INDIRECT("1:"&amp;LEN(A494)))),1))," ",REPT(" ",LEN(A494))),LEN(A494))))))), 0), ROW(INDIRECT("1:"&amp;LEN((--TRIM(RIGHT(SUBSTITUTE(LEFT(A494,_xlfn.AGGREGATE(16,6,FIND({0,1,2,3,4,5,6,7,8,9},A494,ROW(INDIRECT("1:"&amp;LEN(A494)))),1))," ",REPT(" ",LEN(A494))),LEN(A494))))))))+1, 1) * 10^ROW(INDIRECT("1:"&amp;LEN((--TRIM(RIGHT(SUBSTITUTE(LEFT(A494,_xlfn.AGGREGATE(16,6,FIND({0,1,2,3,4,5,6,7,8,9},A494,ROW(INDIRECT("1:"&amp;LEN(A494)))),1))," ",REPT(" ",LEN(A494))),LEN(A494)))))))/10))*100+1</f>
        <v>2201</v>
      </c>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WZC495" s="1"/>
      <c r="WZD495" s="1"/>
      <c r="WZE495" s="1"/>
      <c r="WZF495" s="1"/>
      <c r="WZG495" s="1"/>
      <c r="WZH495" s="1"/>
      <c r="WZI495" s="1"/>
      <c r="WZJ495" s="1"/>
      <c r="WZK495" s="1"/>
      <c r="WZL495" s="1"/>
      <c r="WZM495" s="1"/>
      <c r="WZN495" s="1"/>
      <c r="WZO495" s="1"/>
      <c r="WZP495" s="1"/>
      <c r="WZQ495" s="1"/>
      <c r="WZR495" s="1"/>
      <c r="WZS495" s="1"/>
      <c r="WZT495" s="1"/>
      <c r="WZU495" s="1"/>
      <c r="WZV495" s="1"/>
      <c r="WZW495" s="1"/>
      <c r="WZX495" s="1"/>
      <c r="WZY495" s="1"/>
      <c r="WZZ495" s="1"/>
      <c r="XAA495" s="1"/>
      <c r="XAB495" s="1"/>
      <c r="XAC495" s="1"/>
      <c r="XAD495" s="1"/>
      <c r="XAE495" s="1"/>
      <c r="XAF495" s="1"/>
      <c r="XAG495" s="1"/>
      <c r="XAH495" s="1"/>
      <c r="XAI495" s="1"/>
      <c r="XAJ495" s="1"/>
      <c r="XAK495" s="1"/>
      <c r="XAL495" s="1"/>
      <c r="XAM495" s="1"/>
      <c r="XAN495" s="1"/>
      <c r="XAO495" s="1"/>
      <c r="XAP495" s="1"/>
      <c r="XAQ495" s="1"/>
      <c r="XAR495" s="1"/>
      <c r="XAS495" s="1"/>
      <c r="XAT495" s="1"/>
      <c r="XAU495" s="1"/>
      <c r="XAV495" s="1"/>
      <c r="XAW495" s="1"/>
      <c r="XAX495" s="1"/>
      <c r="XAY495" s="1"/>
      <c r="XAZ495" s="1"/>
      <c r="XBA495" s="1"/>
      <c r="XBB495" s="1"/>
      <c r="XBC495" s="1"/>
      <c r="XBD495" s="1"/>
      <c r="XBE495" s="1"/>
      <c r="XBF495" s="1"/>
      <c r="XBG495" s="1"/>
      <c r="XBH495" s="1"/>
      <c r="XBI495" s="1"/>
      <c r="XBJ495" s="1"/>
      <c r="XBK495" s="1"/>
      <c r="XBL495" s="1"/>
      <c r="XBM495" s="1"/>
      <c r="XBN495" s="1"/>
      <c r="XBO495" s="1"/>
      <c r="XBP495" s="1"/>
      <c r="XBQ495" s="1"/>
      <c r="XBR495" s="1"/>
      <c r="XBS495" s="1"/>
      <c r="XBT495" s="1"/>
      <c r="XBU495" s="1"/>
      <c r="XBV495" s="1"/>
      <c r="XBW495" s="1"/>
      <c r="XBX495" s="1"/>
      <c r="XBY495" s="1"/>
      <c r="XBZ495" s="1"/>
      <c r="XCA495" s="1"/>
      <c r="XCB495" s="1"/>
      <c r="XCC495" s="1"/>
      <c r="XCD495" s="1"/>
      <c r="XCE495" s="1"/>
      <c r="XCF495" s="1"/>
      <c r="XCG495" s="1"/>
      <c r="XCH495" s="1"/>
      <c r="XCI495" s="1"/>
      <c r="XCJ495" s="1"/>
      <c r="XCK495" s="1"/>
      <c r="XCL495" s="1"/>
      <c r="XCM495" s="1"/>
      <c r="XCN495" s="1"/>
      <c r="XCO495" s="1"/>
      <c r="XCP495" s="1"/>
      <c r="XCQ495" s="1"/>
      <c r="XCR495" s="1"/>
      <c r="XCS495" s="1"/>
      <c r="XCT495" s="1"/>
      <c r="XCU495" s="1"/>
      <c r="XCV495" s="1"/>
      <c r="XCW495" s="1"/>
      <c r="XCX495" s="1"/>
      <c r="XCY495" s="1"/>
      <c r="XCZ495" s="1"/>
      <c r="XDA495" s="1"/>
      <c r="XDB495" s="1"/>
      <c r="XDC495" s="1"/>
      <c r="XDD495" s="1"/>
      <c r="XDE495" s="1"/>
      <c r="XDF495" s="1"/>
      <c r="XDG495" s="1"/>
      <c r="XDH495" s="1"/>
      <c r="XDI495" s="1"/>
      <c r="XDJ495" s="1"/>
      <c r="XDK495" s="1"/>
      <c r="XDL495" s="1"/>
      <c r="XDM495" s="1"/>
      <c r="XDN495" s="1"/>
      <c r="XDO495" s="1"/>
      <c r="XDP495" s="1"/>
      <c r="XDQ495" s="1"/>
      <c r="XDR495" s="1"/>
      <c r="XDS495" s="1"/>
      <c r="XDT495" s="1"/>
      <c r="XDU495" s="1"/>
      <c r="XDV495" s="1"/>
      <c r="XDW495" s="1"/>
      <c r="XDX495" s="1"/>
      <c r="XDY495" s="1"/>
      <c r="XDZ495" s="1"/>
      <c r="XEA495" s="1"/>
      <c r="XEB495" s="1"/>
      <c r="XEC495" s="1"/>
      <c r="XED495" s="1"/>
      <c r="XEE495" s="1"/>
      <c r="XEF495" s="1"/>
      <c r="XEG495" s="1"/>
      <c r="XEH495" s="1"/>
      <c r="XEI495" s="1"/>
      <c r="XEJ495" s="1"/>
      <c r="XEK495" s="1"/>
      <c r="XEL495" s="1"/>
      <c r="XEM495" s="1"/>
      <c r="XEN495" s="1"/>
      <c r="XEO495" s="1"/>
      <c r="XEP495" s="1"/>
      <c r="XEQ495" s="1"/>
      <c r="XER495" s="1"/>
      <c r="XES495" s="1"/>
      <c r="XET495" s="1"/>
      <c r="XEU495" s="1"/>
      <c r="XEV495" s="1"/>
      <c r="XEW495" s="1"/>
      <c r="XEX495" s="1"/>
      <c r="XEY495" s="1"/>
      <c r="XEZ495" s="1"/>
      <c r="XFA495" s="1"/>
      <c r="XFB495" s="1"/>
      <c r="XFC495" s="1"/>
      <c r="XFD495" s="1"/>
    </row>
    <row r="496" spans="1:151 16227:16384" s="11" customFormat="1" ht="20.25" customHeight="1" x14ac:dyDescent="0.3">
      <c r="A496" s="88">
        <f>A495+1</f>
        <v>2</v>
      </c>
      <c r="B496" s="88"/>
      <c r="C496" s="89" t="s">
        <v>229</v>
      </c>
      <c r="D496" s="90" t="s">
        <v>229</v>
      </c>
      <c r="E496" s="21">
        <f>(3.65*6.55+3.35*2.45+3.35*4.28+3.65*4.56+3.8*3.35+1.63*1.53+2.45*1.53+1.53*2.45+2.45*1.53+1.23*3.08+1.24*3.35+3.48*1.03+1*1.03+2.73*1.05+1.68*0.62+1.05*0.77)*10.764</f>
        <v>1150.0236072</v>
      </c>
      <c r="F496" s="89">
        <f>(3.65*1.43+1.28*1.83)*10.764</f>
        <v>81.396291599999998</v>
      </c>
      <c r="G496" s="90">
        <f>(3.65*1.43+1.28*1.83)*10.764</f>
        <v>81.396291599999998</v>
      </c>
      <c r="H496" s="21">
        <v>0</v>
      </c>
      <c r="I496" s="21">
        <f t="shared" si="304"/>
        <v>1231.4198988000001</v>
      </c>
      <c r="J496" s="1"/>
      <c r="K496" s="1"/>
      <c r="L496" s="1"/>
      <c r="M496" s="1"/>
      <c r="N496" s="1"/>
      <c r="O496" s="1"/>
      <c r="P496" s="1"/>
      <c r="Q496" s="1"/>
      <c r="R496" s="1"/>
      <c r="S496" s="1"/>
      <c r="T496" s="1"/>
      <c r="U496" s="43" t="str">
        <f t="shared" ref="U496:U502" ca="1" si="305">V496&amp;""&amp;" &amp; "&amp;""&amp;W496</f>
        <v>1502 &amp; 2202</v>
      </c>
      <c r="V496" s="43">
        <f ca="1">V495+1</f>
        <v>1502</v>
      </c>
      <c r="W496" s="43">
        <f ca="1">W495+1</f>
        <v>2202</v>
      </c>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WZC496" s="1"/>
      <c r="WZD496" s="1"/>
      <c r="WZE496" s="1"/>
      <c r="WZF496" s="1"/>
      <c r="WZG496" s="1"/>
      <c r="WZH496" s="1"/>
      <c r="WZI496" s="1"/>
      <c r="WZJ496" s="1"/>
      <c r="WZK496" s="1"/>
      <c r="WZL496" s="1"/>
      <c r="WZM496" s="1"/>
      <c r="WZN496" s="1"/>
      <c r="WZO496" s="1"/>
      <c r="WZP496" s="1"/>
      <c r="WZQ496" s="1"/>
      <c r="WZR496" s="1"/>
      <c r="WZS496" s="1"/>
      <c r="WZT496" s="1"/>
      <c r="WZU496" s="1"/>
      <c r="WZV496" s="1"/>
      <c r="WZW496" s="1"/>
      <c r="WZX496" s="1"/>
      <c r="WZY496" s="1"/>
      <c r="WZZ496" s="1"/>
      <c r="XAA496" s="1"/>
      <c r="XAB496" s="1"/>
      <c r="XAC496" s="1"/>
      <c r="XAD496" s="1"/>
      <c r="XAE496" s="1"/>
      <c r="XAF496" s="1"/>
      <c r="XAG496" s="1"/>
      <c r="XAH496" s="1"/>
      <c r="XAI496" s="1"/>
      <c r="XAJ496" s="1"/>
      <c r="XAK496" s="1"/>
      <c r="XAL496" s="1"/>
      <c r="XAM496" s="1"/>
      <c r="XAN496" s="1"/>
      <c r="XAO496" s="1"/>
      <c r="XAP496" s="1"/>
      <c r="XAQ496" s="1"/>
      <c r="XAR496" s="1"/>
      <c r="XAS496" s="1"/>
      <c r="XAT496" s="1"/>
      <c r="XAU496" s="1"/>
      <c r="XAV496" s="1"/>
      <c r="XAW496" s="1"/>
      <c r="XAX496" s="1"/>
      <c r="XAY496" s="1"/>
      <c r="XAZ496" s="1"/>
      <c r="XBA496" s="1"/>
      <c r="XBB496" s="1"/>
      <c r="XBC496" s="1"/>
      <c r="XBD496" s="1"/>
      <c r="XBE496" s="1"/>
      <c r="XBF496" s="1"/>
      <c r="XBG496" s="1"/>
      <c r="XBH496" s="1"/>
      <c r="XBI496" s="1"/>
      <c r="XBJ496" s="1"/>
      <c r="XBK496" s="1"/>
      <c r="XBL496" s="1"/>
      <c r="XBM496" s="1"/>
      <c r="XBN496" s="1"/>
      <c r="XBO496" s="1"/>
      <c r="XBP496" s="1"/>
      <c r="XBQ496" s="1"/>
      <c r="XBR496" s="1"/>
      <c r="XBS496" s="1"/>
      <c r="XBT496" s="1"/>
      <c r="XBU496" s="1"/>
      <c r="XBV496" s="1"/>
      <c r="XBW496" s="1"/>
      <c r="XBX496" s="1"/>
      <c r="XBY496" s="1"/>
      <c r="XBZ496" s="1"/>
      <c r="XCA496" s="1"/>
      <c r="XCB496" s="1"/>
      <c r="XCC496" s="1"/>
      <c r="XCD496" s="1"/>
      <c r="XCE496" s="1"/>
      <c r="XCF496" s="1"/>
      <c r="XCG496" s="1"/>
      <c r="XCH496" s="1"/>
      <c r="XCI496" s="1"/>
      <c r="XCJ496" s="1"/>
      <c r="XCK496" s="1"/>
      <c r="XCL496" s="1"/>
      <c r="XCM496" s="1"/>
      <c r="XCN496" s="1"/>
      <c r="XCO496" s="1"/>
      <c r="XCP496" s="1"/>
      <c r="XCQ496" s="1"/>
      <c r="XCR496" s="1"/>
      <c r="XCS496" s="1"/>
      <c r="XCT496" s="1"/>
      <c r="XCU496" s="1"/>
      <c r="XCV496" s="1"/>
      <c r="XCW496" s="1"/>
      <c r="XCX496" s="1"/>
      <c r="XCY496" s="1"/>
      <c r="XCZ496" s="1"/>
      <c r="XDA496" s="1"/>
      <c r="XDB496" s="1"/>
      <c r="XDC496" s="1"/>
      <c r="XDD496" s="1"/>
      <c r="XDE496" s="1"/>
      <c r="XDF496" s="1"/>
      <c r="XDG496" s="1"/>
      <c r="XDH496" s="1"/>
      <c r="XDI496" s="1"/>
      <c r="XDJ496" s="1"/>
      <c r="XDK496" s="1"/>
      <c r="XDL496" s="1"/>
      <c r="XDM496" s="1"/>
      <c r="XDN496" s="1"/>
      <c r="XDO496" s="1"/>
      <c r="XDP496" s="1"/>
      <c r="XDQ496" s="1"/>
      <c r="XDR496" s="1"/>
      <c r="XDS496" s="1"/>
      <c r="XDT496" s="1"/>
      <c r="XDU496" s="1"/>
      <c r="XDV496" s="1"/>
      <c r="XDW496" s="1"/>
      <c r="XDX496" s="1"/>
      <c r="XDY496" s="1"/>
      <c r="XDZ496" s="1"/>
      <c r="XEA496" s="1"/>
      <c r="XEB496" s="1"/>
      <c r="XEC496" s="1"/>
      <c r="XED496" s="1"/>
      <c r="XEE496" s="1"/>
      <c r="XEF496" s="1"/>
      <c r="XEG496" s="1"/>
      <c r="XEH496" s="1"/>
      <c r="XEI496" s="1"/>
      <c r="XEJ496" s="1"/>
      <c r="XEK496" s="1"/>
      <c r="XEL496" s="1"/>
      <c r="XEM496" s="1"/>
      <c r="XEN496" s="1"/>
      <c r="XEO496" s="1"/>
      <c r="XEP496" s="1"/>
      <c r="XEQ496" s="1"/>
      <c r="XER496" s="1"/>
      <c r="XES496" s="1"/>
      <c r="XET496" s="1"/>
      <c r="XEU496" s="1"/>
      <c r="XEV496" s="1"/>
      <c r="XEW496" s="1"/>
      <c r="XEX496" s="1"/>
      <c r="XEY496" s="1"/>
      <c r="XEZ496" s="1"/>
      <c r="XFA496" s="1"/>
      <c r="XFB496" s="1"/>
      <c r="XFC496" s="1"/>
      <c r="XFD496" s="1"/>
    </row>
    <row r="497" spans="1:151 16227:16384" s="11" customFormat="1" ht="20.25" customHeight="1" x14ac:dyDescent="0.3">
      <c r="A497" s="88">
        <f t="shared" ref="A497:A502" si="306">A496+1</f>
        <v>3</v>
      </c>
      <c r="B497" s="88"/>
      <c r="C497" s="89" t="s">
        <v>240</v>
      </c>
      <c r="D497" s="90" t="s">
        <v>240</v>
      </c>
      <c r="E497" s="21">
        <f>(3.2*5.65+2.28*3.05+3.05*3.65+3.2*3.33+3*0.95+2.45*1.53+2.5*1.53+2.73*1.23+0.98*3.28+1.1*1.02+1.08*1.02)*10.764</f>
        <v>710.87501160000011</v>
      </c>
      <c r="F497" s="89">
        <f>(2.95*1.22+1.85*1.08)*10.764</f>
        <v>60.246108</v>
      </c>
      <c r="G497" s="90">
        <f>(2.95*1.22+1.85*1.08)*10.764</f>
        <v>60.246108</v>
      </c>
      <c r="H497" s="21">
        <v>0</v>
      </c>
      <c r="I497" s="21">
        <f t="shared" si="304"/>
        <v>771.12111960000016</v>
      </c>
      <c r="J497" s="1"/>
      <c r="K497" s="1"/>
      <c r="L497" s="1"/>
      <c r="M497" s="1"/>
      <c r="N497" s="1"/>
      <c r="O497" s="1"/>
      <c r="P497" s="1"/>
      <c r="Q497" s="1"/>
      <c r="R497" s="1"/>
      <c r="S497" s="1"/>
      <c r="T497" s="1"/>
      <c r="U497" s="43" t="str">
        <f t="shared" ca="1" si="305"/>
        <v>1503 &amp; 2203</v>
      </c>
      <c r="V497" s="43">
        <f t="shared" ref="V497:W497" ca="1" si="307">V496+1</f>
        <v>1503</v>
      </c>
      <c r="W497" s="43">
        <f t="shared" ca="1" si="307"/>
        <v>2203</v>
      </c>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WZC497" s="1"/>
      <c r="WZD497" s="1"/>
      <c r="WZE497" s="1"/>
      <c r="WZF497" s="1"/>
      <c r="WZG497" s="1"/>
      <c r="WZH497" s="1"/>
      <c r="WZI497" s="1"/>
      <c r="WZJ497" s="1"/>
      <c r="WZK497" s="1"/>
      <c r="WZL497" s="1"/>
      <c r="WZM497" s="1"/>
      <c r="WZN497" s="1"/>
      <c r="WZO497" s="1"/>
      <c r="WZP497" s="1"/>
      <c r="WZQ497" s="1"/>
      <c r="WZR497" s="1"/>
      <c r="WZS497" s="1"/>
      <c r="WZT497" s="1"/>
      <c r="WZU497" s="1"/>
      <c r="WZV497" s="1"/>
      <c r="WZW497" s="1"/>
      <c r="WZX497" s="1"/>
      <c r="WZY497" s="1"/>
      <c r="WZZ497" s="1"/>
      <c r="XAA497" s="1"/>
      <c r="XAB497" s="1"/>
      <c r="XAC497" s="1"/>
      <c r="XAD497" s="1"/>
      <c r="XAE497" s="1"/>
      <c r="XAF497" s="1"/>
      <c r="XAG497" s="1"/>
      <c r="XAH497" s="1"/>
      <c r="XAI497" s="1"/>
      <c r="XAJ497" s="1"/>
      <c r="XAK497" s="1"/>
      <c r="XAL497" s="1"/>
      <c r="XAM497" s="1"/>
      <c r="XAN497" s="1"/>
      <c r="XAO497" s="1"/>
      <c r="XAP497" s="1"/>
      <c r="XAQ497" s="1"/>
      <c r="XAR497" s="1"/>
      <c r="XAS497" s="1"/>
      <c r="XAT497" s="1"/>
      <c r="XAU497" s="1"/>
      <c r="XAV497" s="1"/>
      <c r="XAW497" s="1"/>
      <c r="XAX497" s="1"/>
      <c r="XAY497" s="1"/>
      <c r="XAZ497" s="1"/>
      <c r="XBA497" s="1"/>
      <c r="XBB497" s="1"/>
      <c r="XBC497" s="1"/>
      <c r="XBD497" s="1"/>
      <c r="XBE497" s="1"/>
      <c r="XBF497" s="1"/>
      <c r="XBG497" s="1"/>
      <c r="XBH497" s="1"/>
      <c r="XBI497" s="1"/>
      <c r="XBJ497" s="1"/>
      <c r="XBK497" s="1"/>
      <c r="XBL497" s="1"/>
      <c r="XBM497" s="1"/>
      <c r="XBN497" s="1"/>
      <c r="XBO497" s="1"/>
      <c r="XBP497" s="1"/>
      <c r="XBQ497" s="1"/>
      <c r="XBR497" s="1"/>
      <c r="XBS497" s="1"/>
      <c r="XBT497" s="1"/>
      <c r="XBU497" s="1"/>
      <c r="XBV497" s="1"/>
      <c r="XBW497" s="1"/>
      <c r="XBX497" s="1"/>
      <c r="XBY497" s="1"/>
      <c r="XBZ497" s="1"/>
      <c r="XCA497" s="1"/>
      <c r="XCB497" s="1"/>
      <c r="XCC497" s="1"/>
      <c r="XCD497" s="1"/>
      <c r="XCE497" s="1"/>
      <c r="XCF497" s="1"/>
      <c r="XCG497" s="1"/>
      <c r="XCH497" s="1"/>
      <c r="XCI497" s="1"/>
      <c r="XCJ497" s="1"/>
      <c r="XCK497" s="1"/>
      <c r="XCL497" s="1"/>
      <c r="XCM497" s="1"/>
      <c r="XCN497" s="1"/>
      <c r="XCO497" s="1"/>
      <c r="XCP497" s="1"/>
      <c r="XCQ497" s="1"/>
      <c r="XCR497" s="1"/>
      <c r="XCS497" s="1"/>
      <c r="XCT497" s="1"/>
      <c r="XCU497" s="1"/>
      <c r="XCV497" s="1"/>
      <c r="XCW497" s="1"/>
      <c r="XCX497" s="1"/>
      <c r="XCY497" s="1"/>
      <c r="XCZ497" s="1"/>
      <c r="XDA497" s="1"/>
      <c r="XDB497" s="1"/>
      <c r="XDC497" s="1"/>
      <c r="XDD497" s="1"/>
      <c r="XDE497" s="1"/>
      <c r="XDF497" s="1"/>
      <c r="XDG497" s="1"/>
      <c r="XDH497" s="1"/>
      <c r="XDI497" s="1"/>
      <c r="XDJ497" s="1"/>
      <c r="XDK497" s="1"/>
      <c r="XDL497" s="1"/>
      <c r="XDM497" s="1"/>
      <c r="XDN497" s="1"/>
      <c r="XDO497" s="1"/>
      <c r="XDP497" s="1"/>
      <c r="XDQ497" s="1"/>
      <c r="XDR497" s="1"/>
      <c r="XDS497" s="1"/>
      <c r="XDT497" s="1"/>
      <c r="XDU497" s="1"/>
      <c r="XDV497" s="1"/>
      <c r="XDW497" s="1"/>
      <c r="XDX497" s="1"/>
      <c r="XDY497" s="1"/>
      <c r="XDZ497" s="1"/>
      <c r="XEA497" s="1"/>
      <c r="XEB497" s="1"/>
      <c r="XEC497" s="1"/>
      <c r="XED497" s="1"/>
      <c r="XEE497" s="1"/>
      <c r="XEF497" s="1"/>
      <c r="XEG497" s="1"/>
      <c r="XEH497" s="1"/>
      <c r="XEI497" s="1"/>
      <c r="XEJ497" s="1"/>
      <c r="XEK497" s="1"/>
      <c r="XEL497" s="1"/>
      <c r="XEM497" s="1"/>
      <c r="XEN497" s="1"/>
      <c r="XEO497" s="1"/>
      <c r="XEP497" s="1"/>
      <c r="XEQ497" s="1"/>
      <c r="XER497" s="1"/>
      <c r="XES497" s="1"/>
      <c r="XET497" s="1"/>
      <c r="XEU497" s="1"/>
      <c r="XEV497" s="1"/>
      <c r="XEW497" s="1"/>
      <c r="XEX497" s="1"/>
      <c r="XEY497" s="1"/>
      <c r="XEZ497" s="1"/>
      <c r="XFA497" s="1"/>
      <c r="XFB497" s="1"/>
      <c r="XFC497" s="1"/>
      <c r="XFD497" s="1"/>
    </row>
    <row r="498" spans="1:151 16227:16384" s="11" customFormat="1" ht="20.25" customHeight="1" x14ac:dyDescent="0.3">
      <c r="A498" s="88">
        <f t="shared" si="306"/>
        <v>4</v>
      </c>
      <c r="B498" s="88"/>
      <c r="C498" s="89" t="s">
        <v>240</v>
      </c>
      <c r="D498" s="90" t="s">
        <v>240</v>
      </c>
      <c r="E498" s="21">
        <f>(3.2*5.65+2.28*3.05+3.05*3.65+3.2*3.33+3*0.95+2.45*1.53+2.5*1.53+2.73*1.23+0.98*3.28+1.1*1.02+1.08*1.02)*10.764</f>
        <v>710.87501160000011</v>
      </c>
      <c r="F498" s="89">
        <f>(2.95*1.22+1.85*1.08)*10.764</f>
        <v>60.246108</v>
      </c>
      <c r="G498" s="90">
        <f>(2.95*1.22+1.85*1.08)*10.764</f>
        <v>60.246108</v>
      </c>
      <c r="H498" s="21">
        <v>0</v>
      </c>
      <c r="I498" s="21">
        <f t="shared" si="304"/>
        <v>771.12111960000016</v>
      </c>
      <c r="J498" s="1"/>
      <c r="K498" s="1"/>
      <c r="L498" s="1"/>
      <c r="M498" s="1"/>
      <c r="N498" s="1"/>
      <c r="O498" s="1"/>
      <c r="P498" s="1"/>
      <c r="Q498" s="1"/>
      <c r="R498" s="1"/>
      <c r="S498" s="1"/>
      <c r="T498" s="1"/>
      <c r="U498" s="43" t="str">
        <f t="shared" ca="1" si="305"/>
        <v>1504 &amp; 2204</v>
      </c>
      <c r="V498" s="43">
        <f t="shared" ref="V498:W498" ca="1" si="308">V497+1</f>
        <v>1504</v>
      </c>
      <c r="W498" s="43">
        <f t="shared" ca="1" si="308"/>
        <v>2204</v>
      </c>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WZC498" s="1"/>
      <c r="WZD498" s="1"/>
      <c r="WZE498" s="1"/>
      <c r="WZF498" s="1"/>
      <c r="WZG498" s="1"/>
      <c r="WZH498" s="1"/>
      <c r="WZI498" s="1"/>
      <c r="WZJ498" s="1"/>
      <c r="WZK498" s="1"/>
      <c r="WZL498" s="1"/>
      <c r="WZM498" s="1"/>
      <c r="WZN498" s="1"/>
      <c r="WZO498" s="1"/>
      <c r="WZP498" s="1"/>
      <c r="WZQ498" s="1"/>
      <c r="WZR498" s="1"/>
      <c r="WZS498" s="1"/>
      <c r="WZT498" s="1"/>
      <c r="WZU498" s="1"/>
      <c r="WZV498" s="1"/>
      <c r="WZW498" s="1"/>
      <c r="WZX498" s="1"/>
      <c r="WZY498" s="1"/>
      <c r="WZZ498" s="1"/>
      <c r="XAA498" s="1"/>
      <c r="XAB498" s="1"/>
      <c r="XAC498" s="1"/>
      <c r="XAD498" s="1"/>
      <c r="XAE498" s="1"/>
      <c r="XAF498" s="1"/>
      <c r="XAG498" s="1"/>
      <c r="XAH498" s="1"/>
      <c r="XAI498" s="1"/>
      <c r="XAJ498" s="1"/>
      <c r="XAK498" s="1"/>
      <c r="XAL498" s="1"/>
      <c r="XAM498" s="1"/>
      <c r="XAN498" s="1"/>
      <c r="XAO498" s="1"/>
      <c r="XAP498" s="1"/>
      <c r="XAQ498" s="1"/>
      <c r="XAR498" s="1"/>
      <c r="XAS498" s="1"/>
      <c r="XAT498" s="1"/>
      <c r="XAU498" s="1"/>
      <c r="XAV498" s="1"/>
      <c r="XAW498" s="1"/>
      <c r="XAX498" s="1"/>
      <c r="XAY498" s="1"/>
      <c r="XAZ498" s="1"/>
      <c r="XBA498" s="1"/>
      <c r="XBB498" s="1"/>
      <c r="XBC498" s="1"/>
      <c r="XBD498" s="1"/>
      <c r="XBE498" s="1"/>
      <c r="XBF498" s="1"/>
      <c r="XBG498" s="1"/>
      <c r="XBH498" s="1"/>
      <c r="XBI498" s="1"/>
      <c r="XBJ498" s="1"/>
      <c r="XBK498" s="1"/>
      <c r="XBL498" s="1"/>
      <c r="XBM498" s="1"/>
      <c r="XBN498" s="1"/>
      <c r="XBO498" s="1"/>
      <c r="XBP498" s="1"/>
      <c r="XBQ498" s="1"/>
      <c r="XBR498" s="1"/>
      <c r="XBS498" s="1"/>
      <c r="XBT498" s="1"/>
      <c r="XBU498" s="1"/>
      <c r="XBV498" s="1"/>
      <c r="XBW498" s="1"/>
      <c r="XBX498" s="1"/>
      <c r="XBY498" s="1"/>
      <c r="XBZ498" s="1"/>
      <c r="XCA498" s="1"/>
      <c r="XCB498" s="1"/>
      <c r="XCC498" s="1"/>
      <c r="XCD498" s="1"/>
      <c r="XCE498" s="1"/>
      <c r="XCF498" s="1"/>
      <c r="XCG498" s="1"/>
      <c r="XCH498" s="1"/>
      <c r="XCI498" s="1"/>
      <c r="XCJ498" s="1"/>
      <c r="XCK498" s="1"/>
      <c r="XCL498" s="1"/>
      <c r="XCM498" s="1"/>
      <c r="XCN498" s="1"/>
      <c r="XCO498" s="1"/>
      <c r="XCP498" s="1"/>
      <c r="XCQ498" s="1"/>
      <c r="XCR498" s="1"/>
      <c r="XCS498" s="1"/>
      <c r="XCT498" s="1"/>
      <c r="XCU498" s="1"/>
      <c r="XCV498" s="1"/>
      <c r="XCW498" s="1"/>
      <c r="XCX498" s="1"/>
      <c r="XCY498" s="1"/>
      <c r="XCZ498" s="1"/>
      <c r="XDA498" s="1"/>
      <c r="XDB498" s="1"/>
      <c r="XDC498" s="1"/>
      <c r="XDD498" s="1"/>
      <c r="XDE498" s="1"/>
      <c r="XDF498" s="1"/>
      <c r="XDG498" s="1"/>
      <c r="XDH498" s="1"/>
      <c r="XDI498" s="1"/>
      <c r="XDJ498" s="1"/>
      <c r="XDK498" s="1"/>
      <c r="XDL498" s="1"/>
      <c r="XDM498" s="1"/>
      <c r="XDN498" s="1"/>
      <c r="XDO498" s="1"/>
      <c r="XDP498" s="1"/>
      <c r="XDQ498" s="1"/>
      <c r="XDR498" s="1"/>
      <c r="XDS498" s="1"/>
      <c r="XDT498" s="1"/>
      <c r="XDU498" s="1"/>
      <c r="XDV498" s="1"/>
      <c r="XDW498" s="1"/>
      <c r="XDX498" s="1"/>
      <c r="XDY498" s="1"/>
      <c r="XDZ498" s="1"/>
      <c r="XEA498" s="1"/>
      <c r="XEB498" s="1"/>
      <c r="XEC498" s="1"/>
      <c r="XED498" s="1"/>
      <c r="XEE498" s="1"/>
      <c r="XEF498" s="1"/>
      <c r="XEG498" s="1"/>
      <c r="XEH498" s="1"/>
      <c r="XEI498" s="1"/>
      <c r="XEJ498" s="1"/>
      <c r="XEK498" s="1"/>
      <c r="XEL498" s="1"/>
      <c r="XEM498" s="1"/>
      <c r="XEN498" s="1"/>
      <c r="XEO498" s="1"/>
      <c r="XEP498" s="1"/>
      <c r="XEQ498" s="1"/>
      <c r="XER498" s="1"/>
      <c r="XES498" s="1"/>
      <c r="XET498" s="1"/>
      <c r="XEU498" s="1"/>
      <c r="XEV498" s="1"/>
      <c r="XEW498" s="1"/>
      <c r="XEX498" s="1"/>
      <c r="XEY498" s="1"/>
      <c r="XEZ498" s="1"/>
      <c r="XFA498" s="1"/>
      <c r="XFB498" s="1"/>
      <c r="XFC498" s="1"/>
      <c r="XFD498" s="1"/>
    </row>
    <row r="499" spans="1:151 16227:16384" s="11" customFormat="1" ht="20.25" customHeight="1" x14ac:dyDescent="0.3">
      <c r="A499" s="88">
        <f t="shared" si="306"/>
        <v>5</v>
      </c>
      <c r="B499" s="88"/>
      <c r="C499" s="95" t="s">
        <v>233</v>
      </c>
      <c r="D499" s="96"/>
      <c r="E499" s="96"/>
      <c r="F499" s="96"/>
      <c r="G499" s="96"/>
      <c r="H499" s="96"/>
      <c r="I499" s="97"/>
      <c r="J499" s="1"/>
      <c r="K499" s="1"/>
      <c r="L499" s="1"/>
      <c r="M499" s="1"/>
      <c r="N499" s="1"/>
      <c r="O499" s="1"/>
      <c r="P499" s="1"/>
      <c r="Q499" s="1"/>
      <c r="R499" s="1"/>
      <c r="S499" s="1"/>
      <c r="T499" s="1"/>
      <c r="U499" s="43" t="str">
        <f t="shared" ca="1" si="305"/>
        <v>1505 &amp; 2205</v>
      </c>
      <c r="V499" s="43">
        <f t="shared" ref="V499:W499" ca="1" si="309">V498+1</f>
        <v>1505</v>
      </c>
      <c r="W499" s="43">
        <f t="shared" ca="1" si="309"/>
        <v>2205</v>
      </c>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WZC499" s="1"/>
      <c r="WZD499" s="1"/>
      <c r="WZE499" s="1"/>
      <c r="WZF499" s="1"/>
      <c r="WZG499" s="1"/>
      <c r="WZH499" s="1"/>
      <c r="WZI499" s="1"/>
      <c r="WZJ499" s="1"/>
      <c r="WZK499" s="1"/>
      <c r="WZL499" s="1"/>
      <c r="WZM499" s="1"/>
      <c r="WZN499" s="1"/>
      <c r="WZO499" s="1"/>
      <c r="WZP499" s="1"/>
      <c r="WZQ499" s="1"/>
      <c r="WZR499" s="1"/>
      <c r="WZS499" s="1"/>
      <c r="WZT499" s="1"/>
      <c r="WZU499" s="1"/>
      <c r="WZV499" s="1"/>
      <c r="WZW499" s="1"/>
      <c r="WZX499" s="1"/>
      <c r="WZY499" s="1"/>
      <c r="WZZ499" s="1"/>
      <c r="XAA499" s="1"/>
      <c r="XAB499" s="1"/>
      <c r="XAC499" s="1"/>
      <c r="XAD499" s="1"/>
      <c r="XAE499" s="1"/>
      <c r="XAF499" s="1"/>
      <c r="XAG499" s="1"/>
      <c r="XAH499" s="1"/>
      <c r="XAI499" s="1"/>
      <c r="XAJ499" s="1"/>
      <c r="XAK499" s="1"/>
      <c r="XAL499" s="1"/>
      <c r="XAM499" s="1"/>
      <c r="XAN499" s="1"/>
      <c r="XAO499" s="1"/>
      <c r="XAP499" s="1"/>
      <c r="XAQ499" s="1"/>
      <c r="XAR499" s="1"/>
      <c r="XAS499" s="1"/>
      <c r="XAT499" s="1"/>
      <c r="XAU499" s="1"/>
      <c r="XAV499" s="1"/>
      <c r="XAW499" s="1"/>
      <c r="XAX499" s="1"/>
      <c r="XAY499" s="1"/>
      <c r="XAZ499" s="1"/>
      <c r="XBA499" s="1"/>
      <c r="XBB499" s="1"/>
      <c r="XBC499" s="1"/>
      <c r="XBD499" s="1"/>
      <c r="XBE499" s="1"/>
      <c r="XBF499" s="1"/>
      <c r="XBG499" s="1"/>
      <c r="XBH499" s="1"/>
      <c r="XBI499" s="1"/>
      <c r="XBJ499" s="1"/>
      <c r="XBK499" s="1"/>
      <c r="XBL499" s="1"/>
      <c r="XBM499" s="1"/>
      <c r="XBN499" s="1"/>
      <c r="XBO499" s="1"/>
      <c r="XBP499" s="1"/>
      <c r="XBQ499" s="1"/>
      <c r="XBR499" s="1"/>
      <c r="XBS499" s="1"/>
      <c r="XBT499" s="1"/>
      <c r="XBU499" s="1"/>
      <c r="XBV499" s="1"/>
      <c r="XBW499" s="1"/>
      <c r="XBX499" s="1"/>
      <c r="XBY499" s="1"/>
      <c r="XBZ499" s="1"/>
      <c r="XCA499" s="1"/>
      <c r="XCB499" s="1"/>
      <c r="XCC499" s="1"/>
      <c r="XCD499" s="1"/>
      <c r="XCE499" s="1"/>
      <c r="XCF499" s="1"/>
      <c r="XCG499" s="1"/>
      <c r="XCH499" s="1"/>
      <c r="XCI499" s="1"/>
      <c r="XCJ499" s="1"/>
      <c r="XCK499" s="1"/>
      <c r="XCL499" s="1"/>
      <c r="XCM499" s="1"/>
      <c r="XCN499" s="1"/>
      <c r="XCO499" s="1"/>
      <c r="XCP499" s="1"/>
      <c r="XCQ499" s="1"/>
      <c r="XCR499" s="1"/>
      <c r="XCS499" s="1"/>
      <c r="XCT499" s="1"/>
      <c r="XCU499" s="1"/>
      <c r="XCV499" s="1"/>
      <c r="XCW499" s="1"/>
      <c r="XCX499" s="1"/>
      <c r="XCY499" s="1"/>
      <c r="XCZ499" s="1"/>
      <c r="XDA499" s="1"/>
      <c r="XDB499" s="1"/>
      <c r="XDC499" s="1"/>
      <c r="XDD499" s="1"/>
      <c r="XDE499" s="1"/>
      <c r="XDF499" s="1"/>
      <c r="XDG499" s="1"/>
      <c r="XDH499" s="1"/>
      <c r="XDI499" s="1"/>
      <c r="XDJ499" s="1"/>
      <c r="XDK499" s="1"/>
      <c r="XDL499" s="1"/>
      <c r="XDM499" s="1"/>
      <c r="XDN499" s="1"/>
      <c r="XDO499" s="1"/>
      <c r="XDP499" s="1"/>
      <c r="XDQ499" s="1"/>
      <c r="XDR499" s="1"/>
      <c r="XDS499" s="1"/>
      <c r="XDT499" s="1"/>
      <c r="XDU499" s="1"/>
      <c r="XDV499" s="1"/>
      <c r="XDW499" s="1"/>
      <c r="XDX499" s="1"/>
      <c r="XDY499" s="1"/>
      <c r="XDZ499" s="1"/>
      <c r="XEA499" s="1"/>
      <c r="XEB499" s="1"/>
      <c r="XEC499" s="1"/>
      <c r="XED499" s="1"/>
      <c r="XEE499" s="1"/>
      <c r="XEF499" s="1"/>
      <c r="XEG499" s="1"/>
      <c r="XEH499" s="1"/>
      <c r="XEI499" s="1"/>
      <c r="XEJ499" s="1"/>
      <c r="XEK499" s="1"/>
      <c r="XEL499" s="1"/>
      <c r="XEM499" s="1"/>
      <c r="XEN499" s="1"/>
      <c r="XEO499" s="1"/>
      <c r="XEP499" s="1"/>
      <c r="XEQ499" s="1"/>
      <c r="XER499" s="1"/>
      <c r="XES499" s="1"/>
      <c r="XET499" s="1"/>
      <c r="XEU499" s="1"/>
      <c r="XEV499" s="1"/>
      <c r="XEW499" s="1"/>
      <c r="XEX499" s="1"/>
      <c r="XEY499" s="1"/>
      <c r="XEZ499" s="1"/>
      <c r="XFA499" s="1"/>
      <c r="XFB499" s="1"/>
      <c r="XFC499" s="1"/>
      <c r="XFD499" s="1"/>
    </row>
    <row r="500" spans="1:151 16227:16384" s="11" customFormat="1" ht="20.25" customHeight="1" x14ac:dyDescent="0.3">
      <c r="A500" s="88">
        <f t="shared" si="306"/>
        <v>6</v>
      </c>
      <c r="B500" s="88"/>
      <c r="C500" s="98"/>
      <c r="D500" s="99"/>
      <c r="E500" s="99"/>
      <c r="F500" s="99"/>
      <c r="G500" s="99"/>
      <c r="H500" s="99"/>
      <c r="I500" s="100"/>
      <c r="J500" s="1"/>
      <c r="K500" s="1"/>
      <c r="L500" s="1"/>
      <c r="M500" s="1"/>
      <c r="N500" s="1"/>
      <c r="O500" s="1"/>
      <c r="P500" s="1"/>
      <c r="Q500" s="1"/>
      <c r="R500" s="1"/>
      <c r="S500" s="1"/>
      <c r="T500" s="1"/>
      <c r="U500" s="43" t="str">
        <f t="shared" ca="1" si="305"/>
        <v>1506 &amp; 2206</v>
      </c>
      <c r="V500" s="43">
        <f t="shared" ref="V500:W500" ca="1" si="310">V499+1</f>
        <v>1506</v>
      </c>
      <c r="W500" s="43">
        <f t="shared" ca="1" si="310"/>
        <v>2206</v>
      </c>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WZC500" s="1"/>
      <c r="WZD500" s="1"/>
      <c r="WZE500" s="1"/>
      <c r="WZF500" s="1"/>
      <c r="WZG500" s="1"/>
      <c r="WZH500" s="1"/>
      <c r="WZI500" s="1"/>
      <c r="WZJ500" s="1"/>
      <c r="WZK500" s="1"/>
      <c r="WZL500" s="1"/>
      <c r="WZM500" s="1"/>
      <c r="WZN500" s="1"/>
      <c r="WZO500" s="1"/>
      <c r="WZP500" s="1"/>
      <c r="WZQ500" s="1"/>
      <c r="WZR500" s="1"/>
      <c r="WZS500" s="1"/>
      <c r="WZT500" s="1"/>
      <c r="WZU500" s="1"/>
      <c r="WZV500" s="1"/>
      <c r="WZW500" s="1"/>
      <c r="WZX500" s="1"/>
      <c r="WZY500" s="1"/>
      <c r="WZZ500" s="1"/>
      <c r="XAA500" s="1"/>
      <c r="XAB500" s="1"/>
      <c r="XAC500" s="1"/>
      <c r="XAD500" s="1"/>
      <c r="XAE500" s="1"/>
      <c r="XAF500" s="1"/>
      <c r="XAG500" s="1"/>
      <c r="XAH500" s="1"/>
      <c r="XAI500" s="1"/>
      <c r="XAJ500" s="1"/>
      <c r="XAK500" s="1"/>
      <c r="XAL500" s="1"/>
      <c r="XAM500" s="1"/>
      <c r="XAN500" s="1"/>
      <c r="XAO500" s="1"/>
      <c r="XAP500" s="1"/>
      <c r="XAQ500" s="1"/>
      <c r="XAR500" s="1"/>
      <c r="XAS500" s="1"/>
      <c r="XAT500" s="1"/>
      <c r="XAU500" s="1"/>
      <c r="XAV500" s="1"/>
      <c r="XAW500" s="1"/>
      <c r="XAX500" s="1"/>
      <c r="XAY500" s="1"/>
      <c r="XAZ500" s="1"/>
      <c r="XBA500" s="1"/>
      <c r="XBB500" s="1"/>
      <c r="XBC500" s="1"/>
      <c r="XBD500" s="1"/>
      <c r="XBE500" s="1"/>
      <c r="XBF500" s="1"/>
      <c r="XBG500" s="1"/>
      <c r="XBH500" s="1"/>
      <c r="XBI500" s="1"/>
      <c r="XBJ500" s="1"/>
      <c r="XBK500" s="1"/>
      <c r="XBL500" s="1"/>
      <c r="XBM500" s="1"/>
      <c r="XBN500" s="1"/>
      <c r="XBO500" s="1"/>
      <c r="XBP500" s="1"/>
      <c r="XBQ500" s="1"/>
      <c r="XBR500" s="1"/>
      <c r="XBS500" s="1"/>
      <c r="XBT500" s="1"/>
      <c r="XBU500" s="1"/>
      <c r="XBV500" s="1"/>
      <c r="XBW500" s="1"/>
      <c r="XBX500" s="1"/>
      <c r="XBY500" s="1"/>
      <c r="XBZ500" s="1"/>
      <c r="XCA500" s="1"/>
      <c r="XCB500" s="1"/>
      <c r="XCC500" s="1"/>
      <c r="XCD500" s="1"/>
      <c r="XCE500" s="1"/>
      <c r="XCF500" s="1"/>
      <c r="XCG500" s="1"/>
      <c r="XCH500" s="1"/>
      <c r="XCI500" s="1"/>
      <c r="XCJ500" s="1"/>
      <c r="XCK500" s="1"/>
      <c r="XCL500" s="1"/>
      <c r="XCM500" s="1"/>
      <c r="XCN500" s="1"/>
      <c r="XCO500" s="1"/>
      <c r="XCP500" s="1"/>
      <c r="XCQ500" s="1"/>
      <c r="XCR500" s="1"/>
      <c r="XCS500" s="1"/>
      <c r="XCT500" s="1"/>
      <c r="XCU500" s="1"/>
      <c r="XCV500" s="1"/>
      <c r="XCW500" s="1"/>
      <c r="XCX500" s="1"/>
      <c r="XCY500" s="1"/>
      <c r="XCZ500" s="1"/>
      <c r="XDA500" s="1"/>
      <c r="XDB500" s="1"/>
      <c r="XDC500" s="1"/>
      <c r="XDD500" s="1"/>
      <c r="XDE500" s="1"/>
      <c r="XDF500" s="1"/>
      <c r="XDG500" s="1"/>
      <c r="XDH500" s="1"/>
      <c r="XDI500" s="1"/>
      <c r="XDJ500" s="1"/>
      <c r="XDK500" s="1"/>
      <c r="XDL500" s="1"/>
      <c r="XDM500" s="1"/>
      <c r="XDN500" s="1"/>
      <c r="XDO500" s="1"/>
      <c r="XDP500" s="1"/>
      <c r="XDQ500" s="1"/>
      <c r="XDR500" s="1"/>
      <c r="XDS500" s="1"/>
      <c r="XDT500" s="1"/>
      <c r="XDU500" s="1"/>
      <c r="XDV500" s="1"/>
      <c r="XDW500" s="1"/>
      <c r="XDX500" s="1"/>
      <c r="XDY500" s="1"/>
      <c r="XDZ500" s="1"/>
      <c r="XEA500" s="1"/>
      <c r="XEB500" s="1"/>
      <c r="XEC500" s="1"/>
      <c r="XED500" s="1"/>
      <c r="XEE500" s="1"/>
      <c r="XEF500" s="1"/>
      <c r="XEG500" s="1"/>
      <c r="XEH500" s="1"/>
      <c r="XEI500" s="1"/>
      <c r="XEJ500" s="1"/>
      <c r="XEK500" s="1"/>
      <c r="XEL500" s="1"/>
      <c r="XEM500" s="1"/>
      <c r="XEN500" s="1"/>
      <c r="XEO500" s="1"/>
      <c r="XEP500" s="1"/>
      <c r="XEQ500" s="1"/>
      <c r="XER500" s="1"/>
      <c r="XES500" s="1"/>
      <c r="XET500" s="1"/>
      <c r="XEU500" s="1"/>
      <c r="XEV500" s="1"/>
      <c r="XEW500" s="1"/>
      <c r="XEX500" s="1"/>
      <c r="XEY500" s="1"/>
      <c r="XEZ500" s="1"/>
      <c r="XFA500" s="1"/>
      <c r="XFB500" s="1"/>
      <c r="XFC500" s="1"/>
      <c r="XFD500" s="1"/>
    </row>
    <row r="501" spans="1:151 16227:16384" s="11" customFormat="1" ht="20.25" customHeight="1" x14ac:dyDescent="0.3">
      <c r="A501" s="88">
        <f t="shared" si="306"/>
        <v>7</v>
      </c>
      <c r="B501" s="88"/>
      <c r="C501" s="89" t="s">
        <v>240</v>
      </c>
      <c r="D501" s="90" t="s">
        <v>240</v>
      </c>
      <c r="E501" s="21">
        <f>(3.2*5.65+2.28*3.05+3.05*3.65+3.2*3.33+3*0.95+2.45*1.53+2.5*1.53+2.73*1.23+0.98*3.28+1.1*1.02+1.08*1.02)*10.764</f>
        <v>710.87501160000011</v>
      </c>
      <c r="F501" s="89">
        <f>(2.95*1.22+1.85*1.08)*10.764</f>
        <v>60.246108</v>
      </c>
      <c r="G501" s="90">
        <f>(2.95*1.22+1.85*1.08)*10.764</f>
        <v>60.246108</v>
      </c>
      <c r="H501" s="21">
        <v>0</v>
      </c>
      <c r="I501" s="21">
        <f t="shared" si="304"/>
        <v>771.12111960000016</v>
      </c>
      <c r="J501" s="1"/>
      <c r="K501" s="1"/>
      <c r="L501" s="1"/>
      <c r="M501" s="1"/>
      <c r="N501" s="1"/>
      <c r="O501" s="1"/>
      <c r="P501" s="1"/>
      <c r="Q501" s="1"/>
      <c r="R501" s="1"/>
      <c r="S501" s="1"/>
      <c r="T501" s="1"/>
      <c r="U501" s="43" t="str">
        <f t="shared" ca="1" si="305"/>
        <v>1507 &amp; 2207</v>
      </c>
      <c r="V501" s="43">
        <f t="shared" ref="V501:W501" ca="1" si="311">V500+1</f>
        <v>1507</v>
      </c>
      <c r="W501" s="43">
        <f t="shared" ca="1" si="311"/>
        <v>2207</v>
      </c>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WZC501" s="1"/>
      <c r="WZD501" s="1"/>
      <c r="WZE501" s="1"/>
      <c r="WZF501" s="1"/>
      <c r="WZG501" s="1"/>
      <c r="WZH501" s="1"/>
      <c r="WZI501" s="1"/>
      <c r="WZJ501" s="1"/>
      <c r="WZK501" s="1"/>
      <c r="WZL501" s="1"/>
      <c r="WZM501" s="1"/>
      <c r="WZN501" s="1"/>
      <c r="WZO501" s="1"/>
      <c r="WZP501" s="1"/>
      <c r="WZQ501" s="1"/>
      <c r="WZR501" s="1"/>
      <c r="WZS501" s="1"/>
      <c r="WZT501" s="1"/>
      <c r="WZU501" s="1"/>
      <c r="WZV501" s="1"/>
      <c r="WZW501" s="1"/>
      <c r="WZX501" s="1"/>
      <c r="WZY501" s="1"/>
      <c r="WZZ501" s="1"/>
      <c r="XAA501" s="1"/>
      <c r="XAB501" s="1"/>
      <c r="XAC501" s="1"/>
      <c r="XAD501" s="1"/>
      <c r="XAE501" s="1"/>
      <c r="XAF501" s="1"/>
      <c r="XAG501" s="1"/>
      <c r="XAH501" s="1"/>
      <c r="XAI501" s="1"/>
      <c r="XAJ501" s="1"/>
      <c r="XAK501" s="1"/>
      <c r="XAL501" s="1"/>
      <c r="XAM501" s="1"/>
      <c r="XAN501" s="1"/>
      <c r="XAO501" s="1"/>
      <c r="XAP501" s="1"/>
      <c r="XAQ501" s="1"/>
      <c r="XAR501" s="1"/>
      <c r="XAS501" s="1"/>
      <c r="XAT501" s="1"/>
      <c r="XAU501" s="1"/>
      <c r="XAV501" s="1"/>
      <c r="XAW501" s="1"/>
      <c r="XAX501" s="1"/>
      <c r="XAY501" s="1"/>
      <c r="XAZ501" s="1"/>
      <c r="XBA501" s="1"/>
      <c r="XBB501" s="1"/>
      <c r="XBC501" s="1"/>
      <c r="XBD501" s="1"/>
      <c r="XBE501" s="1"/>
      <c r="XBF501" s="1"/>
      <c r="XBG501" s="1"/>
      <c r="XBH501" s="1"/>
      <c r="XBI501" s="1"/>
      <c r="XBJ501" s="1"/>
      <c r="XBK501" s="1"/>
      <c r="XBL501" s="1"/>
      <c r="XBM501" s="1"/>
      <c r="XBN501" s="1"/>
      <c r="XBO501" s="1"/>
      <c r="XBP501" s="1"/>
      <c r="XBQ501" s="1"/>
      <c r="XBR501" s="1"/>
      <c r="XBS501" s="1"/>
      <c r="XBT501" s="1"/>
      <c r="XBU501" s="1"/>
      <c r="XBV501" s="1"/>
      <c r="XBW501" s="1"/>
      <c r="XBX501" s="1"/>
      <c r="XBY501" s="1"/>
      <c r="XBZ501" s="1"/>
      <c r="XCA501" s="1"/>
      <c r="XCB501" s="1"/>
      <c r="XCC501" s="1"/>
      <c r="XCD501" s="1"/>
      <c r="XCE501" s="1"/>
      <c r="XCF501" s="1"/>
      <c r="XCG501" s="1"/>
      <c r="XCH501" s="1"/>
      <c r="XCI501" s="1"/>
      <c r="XCJ501" s="1"/>
      <c r="XCK501" s="1"/>
      <c r="XCL501" s="1"/>
      <c r="XCM501" s="1"/>
      <c r="XCN501" s="1"/>
      <c r="XCO501" s="1"/>
      <c r="XCP501" s="1"/>
      <c r="XCQ501" s="1"/>
      <c r="XCR501" s="1"/>
      <c r="XCS501" s="1"/>
      <c r="XCT501" s="1"/>
      <c r="XCU501" s="1"/>
      <c r="XCV501" s="1"/>
      <c r="XCW501" s="1"/>
      <c r="XCX501" s="1"/>
      <c r="XCY501" s="1"/>
      <c r="XCZ501" s="1"/>
      <c r="XDA501" s="1"/>
      <c r="XDB501" s="1"/>
      <c r="XDC501" s="1"/>
      <c r="XDD501" s="1"/>
      <c r="XDE501" s="1"/>
      <c r="XDF501" s="1"/>
      <c r="XDG501" s="1"/>
      <c r="XDH501" s="1"/>
      <c r="XDI501" s="1"/>
      <c r="XDJ501" s="1"/>
      <c r="XDK501" s="1"/>
      <c r="XDL501" s="1"/>
      <c r="XDM501" s="1"/>
      <c r="XDN501" s="1"/>
      <c r="XDO501" s="1"/>
      <c r="XDP501" s="1"/>
      <c r="XDQ501" s="1"/>
      <c r="XDR501" s="1"/>
      <c r="XDS501" s="1"/>
      <c r="XDT501" s="1"/>
      <c r="XDU501" s="1"/>
      <c r="XDV501" s="1"/>
      <c r="XDW501" s="1"/>
      <c r="XDX501" s="1"/>
      <c r="XDY501" s="1"/>
      <c r="XDZ501" s="1"/>
      <c r="XEA501" s="1"/>
      <c r="XEB501" s="1"/>
      <c r="XEC501" s="1"/>
      <c r="XED501" s="1"/>
      <c r="XEE501" s="1"/>
      <c r="XEF501" s="1"/>
      <c r="XEG501" s="1"/>
      <c r="XEH501" s="1"/>
      <c r="XEI501" s="1"/>
      <c r="XEJ501" s="1"/>
      <c r="XEK501" s="1"/>
      <c r="XEL501" s="1"/>
      <c r="XEM501" s="1"/>
      <c r="XEN501" s="1"/>
      <c r="XEO501" s="1"/>
      <c r="XEP501" s="1"/>
      <c r="XEQ501" s="1"/>
      <c r="XER501" s="1"/>
      <c r="XES501" s="1"/>
      <c r="XET501" s="1"/>
      <c r="XEU501" s="1"/>
      <c r="XEV501" s="1"/>
      <c r="XEW501" s="1"/>
      <c r="XEX501" s="1"/>
      <c r="XEY501" s="1"/>
      <c r="XEZ501" s="1"/>
      <c r="XFA501" s="1"/>
      <c r="XFB501" s="1"/>
      <c r="XFC501" s="1"/>
      <c r="XFD501" s="1"/>
    </row>
    <row r="502" spans="1:151 16227:16384" s="11" customFormat="1" ht="20.25" customHeight="1" x14ac:dyDescent="0.3">
      <c r="A502" s="88">
        <f t="shared" si="306"/>
        <v>8</v>
      </c>
      <c r="B502" s="88"/>
      <c r="C502" s="89" t="s">
        <v>240</v>
      </c>
      <c r="D502" s="90" t="s">
        <v>240</v>
      </c>
      <c r="E502" s="21">
        <f>(3.2*5.65+2.28*3.05+3.05*3.65+3.2*3.33+3*0.95+2.45*1.53+2.5*1.53+2.73*1.23+0.98*3.28+1.1*1.02+1.08*1.02)*10.764</f>
        <v>710.87501160000011</v>
      </c>
      <c r="F502" s="89">
        <f>(2.95*1.22+1.85*1.08)*10.764</f>
        <v>60.246108</v>
      </c>
      <c r="G502" s="90">
        <f>(2.95*1.22+1.85*1.08)*10.764</f>
        <v>60.246108</v>
      </c>
      <c r="H502" s="21">
        <v>0</v>
      </c>
      <c r="I502" s="21">
        <f t="shared" si="304"/>
        <v>771.12111960000016</v>
      </c>
      <c r="J502" s="1"/>
      <c r="K502" s="1"/>
      <c r="L502" s="1"/>
      <c r="M502" s="1"/>
      <c r="N502" s="1"/>
      <c r="O502" s="1"/>
      <c r="P502" s="1"/>
      <c r="Q502" s="1"/>
      <c r="R502" s="1"/>
      <c r="S502" s="1"/>
      <c r="T502" s="1"/>
      <c r="U502" s="43" t="str">
        <f t="shared" ca="1" si="305"/>
        <v>1508 &amp; 2208</v>
      </c>
      <c r="V502" s="43">
        <f t="shared" ref="V502:W502" ca="1" si="312">V501+1</f>
        <v>1508</v>
      </c>
      <c r="W502" s="43">
        <f t="shared" ca="1" si="312"/>
        <v>2208</v>
      </c>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WZC502" s="1"/>
      <c r="WZD502" s="1"/>
      <c r="WZE502" s="1"/>
      <c r="WZF502" s="1"/>
      <c r="WZG502" s="1"/>
      <c r="WZH502" s="1"/>
      <c r="WZI502" s="1"/>
      <c r="WZJ502" s="1"/>
      <c r="WZK502" s="1"/>
      <c r="WZL502" s="1"/>
      <c r="WZM502" s="1"/>
      <c r="WZN502" s="1"/>
      <c r="WZO502" s="1"/>
      <c r="WZP502" s="1"/>
      <c r="WZQ502" s="1"/>
      <c r="WZR502" s="1"/>
      <c r="WZS502" s="1"/>
      <c r="WZT502" s="1"/>
      <c r="WZU502" s="1"/>
      <c r="WZV502" s="1"/>
      <c r="WZW502" s="1"/>
      <c r="WZX502" s="1"/>
      <c r="WZY502" s="1"/>
      <c r="WZZ502" s="1"/>
      <c r="XAA502" s="1"/>
      <c r="XAB502" s="1"/>
      <c r="XAC502" s="1"/>
      <c r="XAD502" s="1"/>
      <c r="XAE502" s="1"/>
      <c r="XAF502" s="1"/>
      <c r="XAG502" s="1"/>
      <c r="XAH502" s="1"/>
      <c r="XAI502" s="1"/>
      <c r="XAJ502" s="1"/>
      <c r="XAK502" s="1"/>
      <c r="XAL502" s="1"/>
      <c r="XAM502" s="1"/>
      <c r="XAN502" s="1"/>
      <c r="XAO502" s="1"/>
      <c r="XAP502" s="1"/>
      <c r="XAQ502" s="1"/>
      <c r="XAR502" s="1"/>
      <c r="XAS502" s="1"/>
      <c r="XAT502" s="1"/>
      <c r="XAU502" s="1"/>
      <c r="XAV502" s="1"/>
      <c r="XAW502" s="1"/>
      <c r="XAX502" s="1"/>
      <c r="XAY502" s="1"/>
      <c r="XAZ502" s="1"/>
      <c r="XBA502" s="1"/>
      <c r="XBB502" s="1"/>
      <c r="XBC502" s="1"/>
      <c r="XBD502" s="1"/>
      <c r="XBE502" s="1"/>
      <c r="XBF502" s="1"/>
      <c r="XBG502" s="1"/>
      <c r="XBH502" s="1"/>
      <c r="XBI502" s="1"/>
      <c r="XBJ502" s="1"/>
      <c r="XBK502" s="1"/>
      <c r="XBL502" s="1"/>
      <c r="XBM502" s="1"/>
      <c r="XBN502" s="1"/>
      <c r="XBO502" s="1"/>
      <c r="XBP502" s="1"/>
      <c r="XBQ502" s="1"/>
      <c r="XBR502" s="1"/>
      <c r="XBS502" s="1"/>
      <c r="XBT502" s="1"/>
      <c r="XBU502" s="1"/>
      <c r="XBV502" s="1"/>
      <c r="XBW502" s="1"/>
      <c r="XBX502" s="1"/>
      <c r="XBY502" s="1"/>
      <c r="XBZ502" s="1"/>
      <c r="XCA502" s="1"/>
      <c r="XCB502" s="1"/>
      <c r="XCC502" s="1"/>
      <c r="XCD502" s="1"/>
      <c r="XCE502" s="1"/>
      <c r="XCF502" s="1"/>
      <c r="XCG502" s="1"/>
      <c r="XCH502" s="1"/>
      <c r="XCI502" s="1"/>
      <c r="XCJ502" s="1"/>
      <c r="XCK502" s="1"/>
      <c r="XCL502" s="1"/>
      <c r="XCM502" s="1"/>
      <c r="XCN502" s="1"/>
      <c r="XCO502" s="1"/>
      <c r="XCP502" s="1"/>
      <c r="XCQ502" s="1"/>
      <c r="XCR502" s="1"/>
      <c r="XCS502" s="1"/>
      <c r="XCT502" s="1"/>
      <c r="XCU502" s="1"/>
      <c r="XCV502" s="1"/>
      <c r="XCW502" s="1"/>
      <c r="XCX502" s="1"/>
      <c r="XCY502" s="1"/>
      <c r="XCZ502" s="1"/>
      <c r="XDA502" s="1"/>
      <c r="XDB502" s="1"/>
      <c r="XDC502" s="1"/>
      <c r="XDD502" s="1"/>
      <c r="XDE502" s="1"/>
      <c r="XDF502" s="1"/>
      <c r="XDG502" s="1"/>
      <c r="XDH502" s="1"/>
      <c r="XDI502" s="1"/>
      <c r="XDJ502" s="1"/>
      <c r="XDK502" s="1"/>
      <c r="XDL502" s="1"/>
      <c r="XDM502" s="1"/>
      <c r="XDN502" s="1"/>
      <c r="XDO502" s="1"/>
      <c r="XDP502" s="1"/>
      <c r="XDQ502" s="1"/>
      <c r="XDR502" s="1"/>
      <c r="XDS502" s="1"/>
      <c r="XDT502" s="1"/>
      <c r="XDU502" s="1"/>
      <c r="XDV502" s="1"/>
      <c r="XDW502" s="1"/>
      <c r="XDX502" s="1"/>
      <c r="XDY502" s="1"/>
      <c r="XDZ502" s="1"/>
      <c r="XEA502" s="1"/>
      <c r="XEB502" s="1"/>
      <c r="XEC502" s="1"/>
      <c r="XED502" s="1"/>
      <c r="XEE502" s="1"/>
      <c r="XEF502" s="1"/>
      <c r="XEG502" s="1"/>
      <c r="XEH502" s="1"/>
      <c r="XEI502" s="1"/>
      <c r="XEJ502" s="1"/>
      <c r="XEK502" s="1"/>
      <c r="XEL502" s="1"/>
      <c r="XEM502" s="1"/>
      <c r="XEN502" s="1"/>
      <c r="XEO502" s="1"/>
      <c r="XEP502" s="1"/>
      <c r="XEQ502" s="1"/>
      <c r="XER502" s="1"/>
      <c r="XES502" s="1"/>
      <c r="XET502" s="1"/>
      <c r="XEU502" s="1"/>
      <c r="XEV502" s="1"/>
      <c r="XEW502" s="1"/>
      <c r="XEX502" s="1"/>
      <c r="XEY502" s="1"/>
      <c r="XEZ502" s="1"/>
      <c r="XFA502" s="1"/>
      <c r="XFB502" s="1"/>
      <c r="XFC502" s="1"/>
      <c r="XFD502" s="1"/>
    </row>
    <row r="503" spans="1:151 16227:16384" s="11" customFormat="1" ht="21" x14ac:dyDescent="0.3">
      <c r="A503" s="92" t="s">
        <v>236</v>
      </c>
      <c r="B503" s="93"/>
      <c r="C503" s="93"/>
      <c r="D503" s="93"/>
      <c r="E503" s="93"/>
      <c r="F503" s="93"/>
      <c r="G503" s="93"/>
      <c r="H503" s="93"/>
      <c r="I503" s="94"/>
      <c r="J503" s="1">
        <v>3</v>
      </c>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WZC503" s="1"/>
      <c r="WZD503" s="1"/>
      <c r="WZE503" s="1"/>
      <c r="WZF503" s="1"/>
      <c r="WZG503" s="1"/>
      <c r="WZH503" s="1"/>
      <c r="WZI503" s="1"/>
      <c r="WZJ503" s="1"/>
      <c r="WZK503" s="1"/>
      <c r="WZL503" s="1"/>
      <c r="WZM503" s="1"/>
      <c r="WZN503" s="1"/>
      <c r="WZO503" s="1"/>
      <c r="WZP503" s="1"/>
      <c r="WZQ503" s="1"/>
      <c r="WZR503" s="1"/>
      <c r="WZS503" s="1"/>
      <c r="WZT503" s="1"/>
      <c r="WZU503" s="1"/>
      <c r="WZV503" s="1"/>
      <c r="WZW503" s="1"/>
      <c r="WZX503" s="1"/>
      <c r="WZY503" s="1"/>
      <c r="WZZ503" s="1"/>
      <c r="XAA503" s="1"/>
      <c r="XAB503" s="1"/>
      <c r="XAC503" s="1"/>
      <c r="XAD503" s="1"/>
      <c r="XAE503" s="1"/>
      <c r="XAF503" s="1"/>
      <c r="XAG503" s="1"/>
      <c r="XAH503" s="1"/>
      <c r="XAI503" s="1"/>
      <c r="XAJ503" s="1"/>
      <c r="XAK503" s="1"/>
      <c r="XAL503" s="1"/>
      <c r="XAM503" s="1"/>
      <c r="XAN503" s="1"/>
      <c r="XAO503" s="1"/>
      <c r="XAP503" s="1"/>
      <c r="XAQ503" s="1"/>
      <c r="XAR503" s="1"/>
      <c r="XAS503" s="1"/>
      <c r="XAT503" s="1"/>
      <c r="XAU503" s="1"/>
      <c r="XAV503" s="1"/>
      <c r="XAW503" s="1"/>
      <c r="XAX503" s="1"/>
      <c r="XAY503" s="1"/>
      <c r="XAZ503" s="1"/>
      <c r="XBA503" s="1"/>
      <c r="XBB503" s="1"/>
      <c r="XBC503" s="1"/>
      <c r="XBD503" s="1"/>
      <c r="XBE503" s="1"/>
      <c r="XBF503" s="1"/>
      <c r="XBG503" s="1"/>
      <c r="XBH503" s="1"/>
      <c r="XBI503" s="1"/>
      <c r="XBJ503" s="1"/>
      <c r="XBK503" s="1"/>
      <c r="XBL503" s="1"/>
      <c r="XBM503" s="1"/>
      <c r="XBN503" s="1"/>
      <c r="XBO503" s="1"/>
      <c r="XBP503" s="1"/>
      <c r="XBQ503" s="1"/>
      <c r="XBR503" s="1"/>
      <c r="XBS503" s="1"/>
      <c r="XBT503" s="1"/>
      <c r="XBU503" s="1"/>
      <c r="XBV503" s="1"/>
      <c r="XBW503" s="1"/>
      <c r="XBX503" s="1"/>
      <c r="XBY503" s="1"/>
      <c r="XBZ503" s="1"/>
      <c r="XCA503" s="1"/>
      <c r="XCB503" s="1"/>
      <c r="XCC503" s="1"/>
      <c r="XCD503" s="1"/>
      <c r="XCE503" s="1"/>
      <c r="XCF503" s="1"/>
      <c r="XCG503" s="1"/>
      <c r="XCH503" s="1"/>
      <c r="XCI503" s="1"/>
      <c r="XCJ503" s="1"/>
      <c r="XCK503" s="1"/>
      <c r="XCL503" s="1"/>
      <c r="XCM503" s="1"/>
      <c r="XCN503" s="1"/>
      <c r="XCO503" s="1"/>
      <c r="XCP503" s="1"/>
      <c r="XCQ503" s="1"/>
      <c r="XCR503" s="1"/>
      <c r="XCS503" s="1"/>
      <c r="XCT503" s="1"/>
      <c r="XCU503" s="1"/>
      <c r="XCV503" s="1"/>
      <c r="XCW503" s="1"/>
      <c r="XCX503" s="1"/>
      <c r="XCY503" s="1"/>
      <c r="XCZ503" s="1"/>
      <c r="XDA503" s="1"/>
      <c r="XDB503" s="1"/>
      <c r="XDC503" s="1"/>
      <c r="XDD503" s="1"/>
      <c r="XDE503" s="1"/>
      <c r="XDF503" s="1"/>
      <c r="XDG503" s="1"/>
      <c r="XDH503" s="1"/>
      <c r="XDI503" s="1"/>
      <c r="XDJ503" s="1"/>
      <c r="XDK503" s="1"/>
      <c r="XDL503" s="1"/>
      <c r="XDM503" s="1"/>
      <c r="XDN503" s="1"/>
      <c r="XDO503" s="1"/>
      <c r="XDP503" s="1"/>
      <c r="XDQ503" s="1"/>
      <c r="XDR503" s="1"/>
      <c r="XDS503" s="1"/>
      <c r="XDT503" s="1"/>
      <c r="XDU503" s="1"/>
      <c r="XDV503" s="1"/>
      <c r="XDW503" s="1"/>
      <c r="XDX503" s="1"/>
      <c r="XDY503" s="1"/>
      <c r="XDZ503" s="1"/>
      <c r="XEA503" s="1"/>
      <c r="XEB503" s="1"/>
      <c r="XEC503" s="1"/>
      <c r="XED503" s="1"/>
      <c r="XEE503" s="1"/>
      <c r="XEF503" s="1"/>
      <c r="XEG503" s="1"/>
      <c r="XEH503" s="1"/>
      <c r="XEI503" s="1"/>
      <c r="XEJ503" s="1"/>
      <c r="XEK503" s="1"/>
      <c r="XEL503" s="1"/>
      <c r="XEM503" s="1"/>
      <c r="XEN503" s="1"/>
      <c r="XEO503" s="1"/>
      <c r="XEP503" s="1"/>
      <c r="XEQ503" s="1"/>
      <c r="XER503" s="1"/>
      <c r="XES503" s="1"/>
      <c r="XET503" s="1"/>
      <c r="XEU503" s="1"/>
      <c r="XEV503" s="1"/>
      <c r="XEW503" s="1"/>
      <c r="XEX503" s="1"/>
      <c r="XEY503" s="1"/>
      <c r="XEZ503" s="1"/>
      <c r="XFA503" s="1"/>
      <c r="XFB503" s="1"/>
      <c r="XFC503" s="1"/>
      <c r="XFD503" s="1"/>
    </row>
    <row r="504" spans="1:151 16227:16384" s="11" customFormat="1" ht="20.25" customHeight="1" x14ac:dyDescent="0.3">
      <c r="A504" s="88">
        <v>1</v>
      </c>
      <c r="B504" s="88"/>
      <c r="C504" s="89" t="s">
        <v>229</v>
      </c>
      <c r="D504" s="90" t="s">
        <v>229</v>
      </c>
      <c r="E504" s="21">
        <f>(3.65*6.62+3.35*2.45+3.4*4.28+3.73*4.56+3.88*3.42+1.63*1.53+2.45*1.53+1.53*2.45+2.45*1.53+1.23*3+1.24*3.42+3.48*1.03+1*1.03+2.73*1.05+1.68*0.62+1.05*0.77)*10.764</f>
        <v>1164.6874044000001</v>
      </c>
      <c r="F504" s="89">
        <f>(3.65*1.43+1.28*1.83)*10.764</f>
        <v>81.396291599999998</v>
      </c>
      <c r="G504" s="90">
        <f>(3.65*1.43+1.28*1.83)*10.764</f>
        <v>81.396291599999998</v>
      </c>
      <c r="H504" s="21">
        <v>0</v>
      </c>
      <c r="I504" s="21">
        <f t="shared" ref="I504:I507" si="313">E504+F504+(IF(H504&lt;101,H504,IF(H504&lt;201,H504/2,IF(H504&lt;=301,H504/3,H504/4))))</f>
        <v>1246.0836960000001</v>
      </c>
      <c r="J504" s="1"/>
      <c r="K504" s="1"/>
      <c r="L504" s="1"/>
      <c r="M504" s="1"/>
      <c r="N504" s="1"/>
      <c r="O504" s="1"/>
      <c r="P504" s="1"/>
      <c r="Q504" s="1"/>
      <c r="R504" s="1"/>
      <c r="S504" s="1"/>
      <c r="T504" s="1"/>
      <c r="U504" s="43" t="str">
        <f ca="1">V504&amp;""&amp;" &amp; "&amp;""&amp;W504</f>
        <v>2901 &amp; 4301</v>
      </c>
      <c r="V504" s="43">
        <f ca="1">(SUMPRODUCT(MID(0&amp;(LEFT(A503,SUM(LEN(A503)-LEN(SUBSTITUTE(A503,{"0","1","2","3"},""))))), LARGE(INDEX(ISNUMBER(--MID((LEFT(A503,SUM(LEN(A503)-LEN(SUBSTITUTE(A503,{"0","1","2","3"},""))))), ROW(INDIRECT("1:"&amp;LEN((LEFT(A503,SUM(LEN(A503)-LEN(SUBSTITUTE(A503,{"0","1","2","3"},"")))))))), 1)) * ROW(INDIRECT("1:"&amp;LEN((LEFT(A503,SUM(LEN(A503)-LEN(SUBSTITUTE(A503,{"0","1","2","3"},"")))))))), 0), ROW(INDIRECT("1:"&amp;LEN((LEFT(A503,SUM(LEN(A503)-LEN(SUBSTITUTE(A503,{"0","1","2","3"},"")))))))))+1, 1) * 10^ROW(INDIRECT("1:"&amp;LEN((LEFT(A503,SUM(LEN(A503)-LEN(SUBSTITUTE(A503,{"0","1","2","3"},""))))))))/10))*100+1</f>
        <v>2901</v>
      </c>
      <c r="W504" s="43">
        <f ca="1">(SUMPRODUCT(MID(0&amp;(--TRIM(RIGHT(SUBSTITUTE(LEFT(A503,_xlfn.AGGREGATE(16,6,FIND({0,1,2,3,4,5,6,7,8,9},A503,ROW(INDIRECT("1:"&amp;LEN(A503)))),1))," ",REPT(" ",LEN(A503))),LEN(A503)))), LARGE(INDEX(ISNUMBER(--MID((--TRIM(RIGHT(SUBSTITUTE(LEFT(A503,_xlfn.AGGREGATE(16,6,FIND({0,1,2,3,4,5,6,7,8,9},A503,ROW(INDIRECT("1:"&amp;LEN(A503)))),1))," ",REPT(" ",LEN(A503))),LEN(A503)))), ROW(INDIRECT("1:"&amp;LEN((--TRIM(RIGHT(SUBSTITUTE(LEFT(A503,_xlfn.AGGREGATE(16,6,FIND({0,1,2,3,4,5,6,7,8,9},A503,ROW(INDIRECT("1:"&amp;LEN(A503)))),1))," ",REPT(" ",LEN(A503))),LEN(A503))))))), 1)) * ROW(INDIRECT("1:"&amp;LEN((--TRIM(RIGHT(SUBSTITUTE(LEFT(A503,_xlfn.AGGREGATE(16,6,FIND({0,1,2,3,4,5,6,7,8,9},A503,ROW(INDIRECT("1:"&amp;LEN(A503)))),1))," ",REPT(" ",LEN(A503))),LEN(A503))))))), 0), ROW(INDIRECT("1:"&amp;LEN((--TRIM(RIGHT(SUBSTITUTE(LEFT(A503,_xlfn.AGGREGATE(16,6,FIND({0,1,2,3,4,5,6,7,8,9},A503,ROW(INDIRECT("1:"&amp;LEN(A503)))),1))," ",REPT(" ",LEN(A503))),LEN(A503))))))))+1, 1) * 10^ROW(INDIRECT("1:"&amp;LEN((--TRIM(RIGHT(SUBSTITUTE(LEFT(A503,_xlfn.AGGREGATE(16,6,FIND({0,1,2,3,4,5,6,7,8,9},A503,ROW(INDIRECT("1:"&amp;LEN(A503)))),1))," ",REPT(" ",LEN(A503))),LEN(A503)))))))/10))*100+1</f>
        <v>4301</v>
      </c>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c r="XFA504" s="1"/>
      <c r="XFB504" s="1"/>
      <c r="XFC504" s="1"/>
      <c r="XFD504" s="1"/>
    </row>
    <row r="505" spans="1:151 16227:16384" s="11" customFormat="1" ht="20.25" customHeight="1" x14ac:dyDescent="0.3">
      <c r="A505" s="88">
        <f>A504+1</f>
        <v>2</v>
      </c>
      <c r="B505" s="88"/>
      <c r="C505" s="89" t="s">
        <v>229</v>
      </c>
      <c r="D505" s="90" t="s">
        <v>229</v>
      </c>
      <c r="E505" s="21">
        <f>(3.65*6.62+3.35*2.45+3.4*4.28+3.73*4.56+3.88*3.42+1.63*1.53+2.45*1.53+1.53*2.45+2.45*1.53+1.23*3+1.24*3.42+3.48*1.03+1*1.03+2.73*1.05+1.68*0.62+1.05*0.77)*10.764</f>
        <v>1164.6874044000001</v>
      </c>
      <c r="F505" s="89">
        <f>(3.65*1.43+1.28*1.83)*10.764</f>
        <v>81.396291599999998</v>
      </c>
      <c r="G505" s="90">
        <f>(3.65*1.43+1.28*1.83)*10.764</f>
        <v>81.396291599999998</v>
      </c>
      <c r="H505" s="21">
        <v>0</v>
      </c>
      <c r="I505" s="21">
        <f t="shared" si="313"/>
        <v>1246.0836960000001</v>
      </c>
      <c r="J505" s="1"/>
      <c r="K505" s="1"/>
      <c r="L505" s="1"/>
      <c r="M505" s="1"/>
      <c r="N505" s="1"/>
      <c r="O505" s="1"/>
      <c r="P505" s="1"/>
      <c r="Q505" s="1"/>
      <c r="R505" s="1"/>
      <c r="S505" s="1"/>
      <c r="T505" s="1"/>
      <c r="U505" s="43" t="str">
        <f t="shared" ref="U505:U511" ca="1" si="314">V505&amp;""&amp;" &amp; "&amp;""&amp;W505</f>
        <v>2902 &amp; 4302</v>
      </c>
      <c r="V505" s="43">
        <f ca="1">V504+1</f>
        <v>2902</v>
      </c>
      <c r="W505" s="43">
        <f ca="1">W504+1</f>
        <v>4302</v>
      </c>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c r="XFA505" s="1"/>
      <c r="XFB505" s="1"/>
      <c r="XFC505" s="1"/>
      <c r="XFD505" s="1"/>
    </row>
    <row r="506" spans="1:151 16227:16384" s="11" customFormat="1" ht="20.25" customHeight="1" x14ac:dyDescent="0.3">
      <c r="A506" s="88">
        <f t="shared" ref="A506:A511" si="315">A505+1</f>
        <v>3</v>
      </c>
      <c r="B506" s="88"/>
      <c r="C506" s="89" t="s">
        <v>240</v>
      </c>
      <c r="D506" s="90" t="s">
        <v>240</v>
      </c>
      <c r="E506" s="21">
        <f>(3.2*5.65+2.35*3.05+3.05*3.65+3.2*3.63+3*0.65+2.55*1.53+2.45*1.53+2.73*1.23+1.02*3.28+1.1*1.02+1.08*1.02)*10.764</f>
        <v>716.05464840000013</v>
      </c>
      <c r="F506" s="89">
        <f>(1.9*1.08+3*1.22)*10.764</f>
        <v>61.48396799999999</v>
      </c>
      <c r="G506" s="90">
        <f>(1.9*1.08+3*1.22)*10.764</f>
        <v>61.48396799999999</v>
      </c>
      <c r="H506" s="21">
        <v>0</v>
      </c>
      <c r="I506" s="21">
        <f t="shared" si="313"/>
        <v>777.53861640000014</v>
      </c>
      <c r="J506" s="1"/>
      <c r="K506" s="1"/>
      <c r="L506" s="1"/>
      <c r="M506" s="1"/>
      <c r="N506" s="1"/>
      <c r="O506" s="1"/>
      <c r="P506" s="1"/>
      <c r="Q506" s="1"/>
      <c r="R506" s="1"/>
      <c r="S506" s="1"/>
      <c r="T506" s="1"/>
      <c r="U506" s="43" t="str">
        <f t="shared" ca="1" si="314"/>
        <v>2903 &amp; 4303</v>
      </c>
      <c r="V506" s="43">
        <f t="shared" ref="V506:W506" ca="1" si="316">V505+1</f>
        <v>2903</v>
      </c>
      <c r="W506" s="43">
        <f t="shared" ca="1" si="316"/>
        <v>4303</v>
      </c>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WZC506" s="1"/>
      <c r="WZD506" s="1"/>
      <c r="WZE506" s="1"/>
      <c r="WZF506" s="1"/>
      <c r="WZG506" s="1"/>
      <c r="WZH506" s="1"/>
      <c r="WZI506" s="1"/>
      <c r="WZJ506" s="1"/>
      <c r="WZK506" s="1"/>
      <c r="WZL506" s="1"/>
      <c r="WZM506" s="1"/>
      <c r="WZN506" s="1"/>
      <c r="WZO506" s="1"/>
      <c r="WZP506" s="1"/>
      <c r="WZQ506" s="1"/>
      <c r="WZR506" s="1"/>
      <c r="WZS506" s="1"/>
      <c r="WZT506" s="1"/>
      <c r="WZU506" s="1"/>
      <c r="WZV506" s="1"/>
      <c r="WZW506" s="1"/>
      <c r="WZX506" s="1"/>
      <c r="WZY506" s="1"/>
      <c r="WZZ506" s="1"/>
      <c r="XAA506" s="1"/>
      <c r="XAB506" s="1"/>
      <c r="XAC506" s="1"/>
      <c r="XAD506" s="1"/>
      <c r="XAE506" s="1"/>
      <c r="XAF506" s="1"/>
      <c r="XAG506" s="1"/>
      <c r="XAH506" s="1"/>
      <c r="XAI506" s="1"/>
      <c r="XAJ506" s="1"/>
      <c r="XAK506" s="1"/>
      <c r="XAL506" s="1"/>
      <c r="XAM506" s="1"/>
      <c r="XAN506" s="1"/>
      <c r="XAO506" s="1"/>
      <c r="XAP506" s="1"/>
      <c r="XAQ506" s="1"/>
      <c r="XAR506" s="1"/>
      <c r="XAS506" s="1"/>
      <c r="XAT506" s="1"/>
      <c r="XAU506" s="1"/>
      <c r="XAV506" s="1"/>
      <c r="XAW506" s="1"/>
      <c r="XAX506" s="1"/>
      <c r="XAY506" s="1"/>
      <c r="XAZ506" s="1"/>
      <c r="XBA506" s="1"/>
      <c r="XBB506" s="1"/>
      <c r="XBC506" s="1"/>
      <c r="XBD506" s="1"/>
      <c r="XBE506" s="1"/>
      <c r="XBF506" s="1"/>
      <c r="XBG506" s="1"/>
      <c r="XBH506" s="1"/>
      <c r="XBI506" s="1"/>
      <c r="XBJ506" s="1"/>
      <c r="XBK506" s="1"/>
      <c r="XBL506" s="1"/>
      <c r="XBM506" s="1"/>
      <c r="XBN506" s="1"/>
      <c r="XBO506" s="1"/>
      <c r="XBP506" s="1"/>
      <c r="XBQ506" s="1"/>
      <c r="XBR506" s="1"/>
      <c r="XBS506" s="1"/>
      <c r="XBT506" s="1"/>
      <c r="XBU506" s="1"/>
      <c r="XBV506" s="1"/>
      <c r="XBW506" s="1"/>
      <c r="XBX506" s="1"/>
      <c r="XBY506" s="1"/>
      <c r="XBZ506" s="1"/>
      <c r="XCA506" s="1"/>
      <c r="XCB506" s="1"/>
      <c r="XCC506" s="1"/>
      <c r="XCD506" s="1"/>
      <c r="XCE506" s="1"/>
      <c r="XCF506" s="1"/>
      <c r="XCG506" s="1"/>
      <c r="XCH506" s="1"/>
      <c r="XCI506" s="1"/>
      <c r="XCJ506" s="1"/>
      <c r="XCK506" s="1"/>
      <c r="XCL506" s="1"/>
      <c r="XCM506" s="1"/>
      <c r="XCN506" s="1"/>
      <c r="XCO506" s="1"/>
      <c r="XCP506" s="1"/>
      <c r="XCQ506" s="1"/>
      <c r="XCR506" s="1"/>
      <c r="XCS506" s="1"/>
      <c r="XCT506" s="1"/>
      <c r="XCU506" s="1"/>
      <c r="XCV506" s="1"/>
      <c r="XCW506" s="1"/>
      <c r="XCX506" s="1"/>
      <c r="XCY506" s="1"/>
      <c r="XCZ506" s="1"/>
      <c r="XDA506" s="1"/>
      <c r="XDB506" s="1"/>
      <c r="XDC506" s="1"/>
      <c r="XDD506" s="1"/>
      <c r="XDE506" s="1"/>
      <c r="XDF506" s="1"/>
      <c r="XDG506" s="1"/>
      <c r="XDH506" s="1"/>
      <c r="XDI506" s="1"/>
      <c r="XDJ506" s="1"/>
      <c r="XDK506" s="1"/>
      <c r="XDL506" s="1"/>
      <c r="XDM506" s="1"/>
      <c r="XDN506" s="1"/>
      <c r="XDO506" s="1"/>
      <c r="XDP506" s="1"/>
      <c r="XDQ506" s="1"/>
      <c r="XDR506" s="1"/>
      <c r="XDS506" s="1"/>
      <c r="XDT506" s="1"/>
      <c r="XDU506" s="1"/>
      <c r="XDV506" s="1"/>
      <c r="XDW506" s="1"/>
      <c r="XDX506" s="1"/>
      <c r="XDY506" s="1"/>
      <c r="XDZ506" s="1"/>
      <c r="XEA506" s="1"/>
      <c r="XEB506" s="1"/>
      <c r="XEC506" s="1"/>
      <c r="XED506" s="1"/>
      <c r="XEE506" s="1"/>
      <c r="XEF506" s="1"/>
      <c r="XEG506" s="1"/>
      <c r="XEH506" s="1"/>
      <c r="XEI506" s="1"/>
      <c r="XEJ506" s="1"/>
      <c r="XEK506" s="1"/>
      <c r="XEL506" s="1"/>
      <c r="XEM506" s="1"/>
      <c r="XEN506" s="1"/>
      <c r="XEO506" s="1"/>
      <c r="XEP506" s="1"/>
      <c r="XEQ506" s="1"/>
      <c r="XER506" s="1"/>
      <c r="XES506" s="1"/>
      <c r="XET506" s="1"/>
      <c r="XEU506" s="1"/>
      <c r="XEV506" s="1"/>
      <c r="XEW506" s="1"/>
      <c r="XEX506" s="1"/>
      <c r="XEY506" s="1"/>
      <c r="XEZ506" s="1"/>
      <c r="XFA506" s="1"/>
      <c r="XFB506" s="1"/>
      <c r="XFC506" s="1"/>
      <c r="XFD506" s="1"/>
    </row>
    <row r="507" spans="1:151 16227:16384" s="11" customFormat="1" ht="20.25" customHeight="1" x14ac:dyDescent="0.3">
      <c r="A507" s="88">
        <f t="shared" si="315"/>
        <v>4</v>
      </c>
      <c r="B507" s="88"/>
      <c r="C507" s="89" t="s">
        <v>240</v>
      </c>
      <c r="D507" s="90" t="s">
        <v>240</v>
      </c>
      <c r="E507" s="21">
        <f>(3.2*5.65+2.35*3.05+3.05*3.65+3.2*3.63+3*0.65+2.55*1.53+2.45*1.53+2.73*1.23+1.02*3.28+1.1*1.02+1.08*1.02)*10.764</f>
        <v>716.05464840000013</v>
      </c>
      <c r="F507" s="89">
        <f>(1.9*1.08+3*1.22)*10.764</f>
        <v>61.48396799999999</v>
      </c>
      <c r="G507" s="90">
        <f>(1.9*1.08+3*1.22)*10.764</f>
        <v>61.48396799999999</v>
      </c>
      <c r="H507" s="21">
        <v>0</v>
      </c>
      <c r="I507" s="21">
        <f t="shared" si="313"/>
        <v>777.53861640000014</v>
      </c>
      <c r="J507" s="1"/>
      <c r="K507" s="1"/>
      <c r="L507" s="1"/>
      <c r="M507" s="1"/>
      <c r="N507" s="1"/>
      <c r="O507" s="1"/>
      <c r="P507" s="1"/>
      <c r="Q507" s="1"/>
      <c r="R507" s="1"/>
      <c r="S507" s="1"/>
      <c r="T507" s="1"/>
      <c r="U507" s="43" t="str">
        <f t="shared" ca="1" si="314"/>
        <v>2904 &amp; 4304</v>
      </c>
      <c r="V507" s="43">
        <f t="shared" ref="V507:W507" ca="1" si="317">V506+1</f>
        <v>2904</v>
      </c>
      <c r="W507" s="43">
        <f t="shared" ca="1" si="317"/>
        <v>4304</v>
      </c>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WZC507" s="1"/>
      <c r="WZD507" s="1"/>
      <c r="WZE507" s="1"/>
      <c r="WZF507" s="1"/>
      <c r="WZG507" s="1"/>
      <c r="WZH507" s="1"/>
      <c r="WZI507" s="1"/>
      <c r="WZJ507" s="1"/>
      <c r="WZK507" s="1"/>
      <c r="WZL507" s="1"/>
      <c r="WZM507" s="1"/>
      <c r="WZN507" s="1"/>
      <c r="WZO507" s="1"/>
      <c r="WZP507" s="1"/>
      <c r="WZQ507" s="1"/>
      <c r="WZR507" s="1"/>
      <c r="WZS507" s="1"/>
      <c r="WZT507" s="1"/>
      <c r="WZU507" s="1"/>
      <c r="WZV507" s="1"/>
      <c r="WZW507" s="1"/>
      <c r="WZX507" s="1"/>
      <c r="WZY507" s="1"/>
      <c r="WZZ507" s="1"/>
      <c r="XAA507" s="1"/>
      <c r="XAB507" s="1"/>
      <c r="XAC507" s="1"/>
      <c r="XAD507" s="1"/>
      <c r="XAE507" s="1"/>
      <c r="XAF507" s="1"/>
      <c r="XAG507" s="1"/>
      <c r="XAH507" s="1"/>
      <c r="XAI507" s="1"/>
      <c r="XAJ507" s="1"/>
      <c r="XAK507" s="1"/>
      <c r="XAL507" s="1"/>
      <c r="XAM507" s="1"/>
      <c r="XAN507" s="1"/>
      <c r="XAO507" s="1"/>
      <c r="XAP507" s="1"/>
      <c r="XAQ507" s="1"/>
      <c r="XAR507" s="1"/>
      <c r="XAS507" s="1"/>
      <c r="XAT507" s="1"/>
      <c r="XAU507" s="1"/>
      <c r="XAV507" s="1"/>
      <c r="XAW507" s="1"/>
      <c r="XAX507" s="1"/>
      <c r="XAY507" s="1"/>
      <c r="XAZ507" s="1"/>
      <c r="XBA507" s="1"/>
      <c r="XBB507" s="1"/>
      <c r="XBC507" s="1"/>
      <c r="XBD507" s="1"/>
      <c r="XBE507" s="1"/>
      <c r="XBF507" s="1"/>
      <c r="XBG507" s="1"/>
      <c r="XBH507" s="1"/>
      <c r="XBI507" s="1"/>
      <c r="XBJ507" s="1"/>
      <c r="XBK507" s="1"/>
      <c r="XBL507" s="1"/>
      <c r="XBM507" s="1"/>
      <c r="XBN507" s="1"/>
      <c r="XBO507" s="1"/>
      <c r="XBP507" s="1"/>
      <c r="XBQ507" s="1"/>
      <c r="XBR507" s="1"/>
      <c r="XBS507" s="1"/>
      <c r="XBT507" s="1"/>
      <c r="XBU507" s="1"/>
      <c r="XBV507" s="1"/>
      <c r="XBW507" s="1"/>
      <c r="XBX507" s="1"/>
      <c r="XBY507" s="1"/>
      <c r="XBZ507" s="1"/>
      <c r="XCA507" s="1"/>
      <c r="XCB507" s="1"/>
      <c r="XCC507" s="1"/>
      <c r="XCD507" s="1"/>
      <c r="XCE507" s="1"/>
      <c r="XCF507" s="1"/>
      <c r="XCG507" s="1"/>
      <c r="XCH507" s="1"/>
      <c r="XCI507" s="1"/>
      <c r="XCJ507" s="1"/>
      <c r="XCK507" s="1"/>
      <c r="XCL507" s="1"/>
      <c r="XCM507" s="1"/>
      <c r="XCN507" s="1"/>
      <c r="XCO507" s="1"/>
      <c r="XCP507" s="1"/>
      <c r="XCQ507" s="1"/>
      <c r="XCR507" s="1"/>
      <c r="XCS507" s="1"/>
      <c r="XCT507" s="1"/>
      <c r="XCU507" s="1"/>
      <c r="XCV507" s="1"/>
      <c r="XCW507" s="1"/>
      <c r="XCX507" s="1"/>
      <c r="XCY507" s="1"/>
      <c r="XCZ507" s="1"/>
      <c r="XDA507" s="1"/>
      <c r="XDB507" s="1"/>
      <c r="XDC507" s="1"/>
      <c r="XDD507" s="1"/>
      <c r="XDE507" s="1"/>
      <c r="XDF507" s="1"/>
      <c r="XDG507" s="1"/>
      <c r="XDH507" s="1"/>
      <c r="XDI507" s="1"/>
      <c r="XDJ507" s="1"/>
      <c r="XDK507" s="1"/>
      <c r="XDL507" s="1"/>
      <c r="XDM507" s="1"/>
      <c r="XDN507" s="1"/>
      <c r="XDO507" s="1"/>
      <c r="XDP507" s="1"/>
      <c r="XDQ507" s="1"/>
      <c r="XDR507" s="1"/>
      <c r="XDS507" s="1"/>
      <c r="XDT507" s="1"/>
      <c r="XDU507" s="1"/>
      <c r="XDV507" s="1"/>
      <c r="XDW507" s="1"/>
      <c r="XDX507" s="1"/>
      <c r="XDY507" s="1"/>
      <c r="XDZ507" s="1"/>
      <c r="XEA507" s="1"/>
      <c r="XEB507" s="1"/>
      <c r="XEC507" s="1"/>
      <c r="XED507" s="1"/>
      <c r="XEE507" s="1"/>
      <c r="XEF507" s="1"/>
      <c r="XEG507" s="1"/>
      <c r="XEH507" s="1"/>
      <c r="XEI507" s="1"/>
      <c r="XEJ507" s="1"/>
      <c r="XEK507" s="1"/>
      <c r="XEL507" s="1"/>
      <c r="XEM507" s="1"/>
      <c r="XEN507" s="1"/>
      <c r="XEO507" s="1"/>
      <c r="XEP507" s="1"/>
      <c r="XEQ507" s="1"/>
      <c r="XER507" s="1"/>
      <c r="XES507" s="1"/>
      <c r="XET507" s="1"/>
      <c r="XEU507" s="1"/>
      <c r="XEV507" s="1"/>
      <c r="XEW507" s="1"/>
      <c r="XEX507" s="1"/>
      <c r="XEY507" s="1"/>
      <c r="XEZ507" s="1"/>
      <c r="XFA507" s="1"/>
      <c r="XFB507" s="1"/>
      <c r="XFC507" s="1"/>
      <c r="XFD507" s="1"/>
    </row>
    <row r="508" spans="1:151 16227:16384" s="11" customFormat="1" ht="20.25" customHeight="1" x14ac:dyDescent="0.3">
      <c r="A508" s="88">
        <f t="shared" si="315"/>
        <v>5</v>
      </c>
      <c r="B508" s="88"/>
      <c r="C508" s="95" t="s">
        <v>233</v>
      </c>
      <c r="D508" s="96"/>
      <c r="E508" s="96"/>
      <c r="F508" s="96"/>
      <c r="G508" s="96"/>
      <c r="H508" s="96"/>
      <c r="I508" s="97"/>
      <c r="J508" s="1"/>
      <c r="K508" s="1"/>
      <c r="L508" s="1"/>
      <c r="M508" s="1"/>
      <c r="N508" s="1"/>
      <c r="O508" s="1"/>
      <c r="P508" s="1"/>
      <c r="Q508" s="1"/>
      <c r="R508" s="1"/>
      <c r="S508" s="1"/>
      <c r="T508" s="1"/>
      <c r="U508" s="43" t="str">
        <f t="shared" ca="1" si="314"/>
        <v>2905 &amp; 4305</v>
      </c>
      <c r="V508" s="43">
        <f t="shared" ref="V508:W508" ca="1" si="318">V507+1</f>
        <v>2905</v>
      </c>
      <c r="W508" s="43">
        <f t="shared" ca="1" si="318"/>
        <v>4305</v>
      </c>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WZC508" s="1"/>
      <c r="WZD508" s="1"/>
      <c r="WZE508" s="1"/>
      <c r="WZF508" s="1"/>
      <c r="WZG508" s="1"/>
      <c r="WZH508" s="1"/>
      <c r="WZI508" s="1"/>
      <c r="WZJ508" s="1"/>
      <c r="WZK508" s="1"/>
      <c r="WZL508" s="1"/>
      <c r="WZM508" s="1"/>
      <c r="WZN508" s="1"/>
      <c r="WZO508" s="1"/>
      <c r="WZP508" s="1"/>
      <c r="WZQ508" s="1"/>
      <c r="WZR508" s="1"/>
      <c r="WZS508" s="1"/>
      <c r="WZT508" s="1"/>
      <c r="WZU508" s="1"/>
      <c r="WZV508" s="1"/>
      <c r="WZW508" s="1"/>
      <c r="WZX508" s="1"/>
      <c r="WZY508" s="1"/>
      <c r="WZZ508" s="1"/>
      <c r="XAA508" s="1"/>
      <c r="XAB508" s="1"/>
      <c r="XAC508" s="1"/>
      <c r="XAD508" s="1"/>
      <c r="XAE508" s="1"/>
      <c r="XAF508" s="1"/>
      <c r="XAG508" s="1"/>
      <c r="XAH508" s="1"/>
      <c r="XAI508" s="1"/>
      <c r="XAJ508" s="1"/>
      <c r="XAK508" s="1"/>
      <c r="XAL508" s="1"/>
      <c r="XAM508" s="1"/>
      <c r="XAN508" s="1"/>
      <c r="XAO508" s="1"/>
      <c r="XAP508" s="1"/>
      <c r="XAQ508" s="1"/>
      <c r="XAR508" s="1"/>
      <c r="XAS508" s="1"/>
      <c r="XAT508" s="1"/>
      <c r="XAU508" s="1"/>
      <c r="XAV508" s="1"/>
      <c r="XAW508" s="1"/>
      <c r="XAX508" s="1"/>
      <c r="XAY508" s="1"/>
      <c r="XAZ508" s="1"/>
      <c r="XBA508" s="1"/>
      <c r="XBB508" s="1"/>
      <c r="XBC508" s="1"/>
      <c r="XBD508" s="1"/>
      <c r="XBE508" s="1"/>
      <c r="XBF508" s="1"/>
      <c r="XBG508" s="1"/>
      <c r="XBH508" s="1"/>
      <c r="XBI508" s="1"/>
      <c r="XBJ508" s="1"/>
      <c r="XBK508" s="1"/>
      <c r="XBL508" s="1"/>
      <c r="XBM508" s="1"/>
      <c r="XBN508" s="1"/>
      <c r="XBO508" s="1"/>
      <c r="XBP508" s="1"/>
      <c r="XBQ508" s="1"/>
      <c r="XBR508" s="1"/>
      <c r="XBS508" s="1"/>
      <c r="XBT508" s="1"/>
      <c r="XBU508" s="1"/>
      <c r="XBV508" s="1"/>
      <c r="XBW508" s="1"/>
      <c r="XBX508" s="1"/>
      <c r="XBY508" s="1"/>
      <c r="XBZ508" s="1"/>
      <c r="XCA508" s="1"/>
      <c r="XCB508" s="1"/>
      <c r="XCC508" s="1"/>
      <c r="XCD508" s="1"/>
      <c r="XCE508" s="1"/>
      <c r="XCF508" s="1"/>
      <c r="XCG508" s="1"/>
      <c r="XCH508" s="1"/>
      <c r="XCI508" s="1"/>
      <c r="XCJ508" s="1"/>
      <c r="XCK508" s="1"/>
      <c r="XCL508" s="1"/>
      <c r="XCM508" s="1"/>
      <c r="XCN508" s="1"/>
      <c r="XCO508" s="1"/>
      <c r="XCP508" s="1"/>
      <c r="XCQ508" s="1"/>
      <c r="XCR508" s="1"/>
      <c r="XCS508" s="1"/>
      <c r="XCT508" s="1"/>
      <c r="XCU508" s="1"/>
      <c r="XCV508" s="1"/>
      <c r="XCW508" s="1"/>
      <c r="XCX508" s="1"/>
      <c r="XCY508" s="1"/>
      <c r="XCZ508" s="1"/>
      <c r="XDA508" s="1"/>
      <c r="XDB508" s="1"/>
      <c r="XDC508" s="1"/>
      <c r="XDD508" s="1"/>
      <c r="XDE508" s="1"/>
      <c r="XDF508" s="1"/>
      <c r="XDG508" s="1"/>
      <c r="XDH508" s="1"/>
      <c r="XDI508" s="1"/>
      <c r="XDJ508" s="1"/>
      <c r="XDK508" s="1"/>
      <c r="XDL508" s="1"/>
      <c r="XDM508" s="1"/>
      <c r="XDN508" s="1"/>
      <c r="XDO508" s="1"/>
      <c r="XDP508" s="1"/>
      <c r="XDQ508" s="1"/>
      <c r="XDR508" s="1"/>
      <c r="XDS508" s="1"/>
      <c r="XDT508" s="1"/>
      <c r="XDU508" s="1"/>
      <c r="XDV508" s="1"/>
      <c r="XDW508" s="1"/>
      <c r="XDX508" s="1"/>
      <c r="XDY508" s="1"/>
      <c r="XDZ508" s="1"/>
      <c r="XEA508" s="1"/>
      <c r="XEB508" s="1"/>
      <c r="XEC508" s="1"/>
      <c r="XED508" s="1"/>
      <c r="XEE508" s="1"/>
      <c r="XEF508" s="1"/>
      <c r="XEG508" s="1"/>
      <c r="XEH508" s="1"/>
      <c r="XEI508" s="1"/>
      <c r="XEJ508" s="1"/>
      <c r="XEK508" s="1"/>
      <c r="XEL508" s="1"/>
      <c r="XEM508" s="1"/>
      <c r="XEN508" s="1"/>
      <c r="XEO508" s="1"/>
      <c r="XEP508" s="1"/>
      <c r="XEQ508" s="1"/>
      <c r="XER508" s="1"/>
      <c r="XES508" s="1"/>
      <c r="XET508" s="1"/>
      <c r="XEU508" s="1"/>
      <c r="XEV508" s="1"/>
      <c r="XEW508" s="1"/>
      <c r="XEX508" s="1"/>
      <c r="XEY508" s="1"/>
      <c r="XEZ508" s="1"/>
      <c r="XFA508" s="1"/>
      <c r="XFB508" s="1"/>
      <c r="XFC508" s="1"/>
      <c r="XFD508" s="1"/>
    </row>
    <row r="509" spans="1:151 16227:16384" s="11" customFormat="1" ht="20.25" customHeight="1" x14ac:dyDescent="0.3">
      <c r="A509" s="88">
        <f t="shared" si="315"/>
        <v>6</v>
      </c>
      <c r="B509" s="88"/>
      <c r="C509" s="98"/>
      <c r="D509" s="99"/>
      <c r="E509" s="99"/>
      <c r="F509" s="99"/>
      <c r="G509" s="99"/>
      <c r="H509" s="99"/>
      <c r="I509" s="100"/>
      <c r="J509" s="1"/>
      <c r="K509" s="1"/>
      <c r="L509" s="1"/>
      <c r="M509" s="1"/>
      <c r="N509" s="1"/>
      <c r="O509" s="1"/>
      <c r="P509" s="1"/>
      <c r="Q509" s="1"/>
      <c r="R509" s="1"/>
      <c r="S509" s="1"/>
      <c r="T509" s="1"/>
      <c r="U509" s="43" t="str">
        <f t="shared" ca="1" si="314"/>
        <v>2906 &amp; 4306</v>
      </c>
      <c r="V509" s="43">
        <f t="shared" ref="V509:W509" ca="1" si="319">V508+1</f>
        <v>2906</v>
      </c>
      <c r="W509" s="43">
        <f t="shared" ca="1" si="319"/>
        <v>4306</v>
      </c>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WZC509" s="1"/>
      <c r="WZD509" s="1"/>
      <c r="WZE509" s="1"/>
      <c r="WZF509" s="1"/>
      <c r="WZG509" s="1"/>
      <c r="WZH509" s="1"/>
      <c r="WZI509" s="1"/>
      <c r="WZJ509" s="1"/>
      <c r="WZK509" s="1"/>
      <c r="WZL509" s="1"/>
      <c r="WZM509" s="1"/>
      <c r="WZN509" s="1"/>
      <c r="WZO509" s="1"/>
      <c r="WZP509" s="1"/>
      <c r="WZQ509" s="1"/>
      <c r="WZR509" s="1"/>
      <c r="WZS509" s="1"/>
      <c r="WZT509" s="1"/>
      <c r="WZU509" s="1"/>
      <c r="WZV509" s="1"/>
      <c r="WZW509" s="1"/>
      <c r="WZX509" s="1"/>
      <c r="WZY509" s="1"/>
      <c r="WZZ509" s="1"/>
      <c r="XAA509" s="1"/>
      <c r="XAB509" s="1"/>
      <c r="XAC509" s="1"/>
      <c r="XAD509" s="1"/>
      <c r="XAE509" s="1"/>
      <c r="XAF509" s="1"/>
      <c r="XAG509" s="1"/>
      <c r="XAH509" s="1"/>
      <c r="XAI509" s="1"/>
      <c r="XAJ509" s="1"/>
      <c r="XAK509" s="1"/>
      <c r="XAL509" s="1"/>
      <c r="XAM509" s="1"/>
      <c r="XAN509" s="1"/>
      <c r="XAO509" s="1"/>
      <c r="XAP509" s="1"/>
      <c r="XAQ509" s="1"/>
      <c r="XAR509" s="1"/>
      <c r="XAS509" s="1"/>
      <c r="XAT509" s="1"/>
      <c r="XAU509" s="1"/>
      <c r="XAV509" s="1"/>
      <c r="XAW509" s="1"/>
      <c r="XAX509" s="1"/>
      <c r="XAY509" s="1"/>
      <c r="XAZ509" s="1"/>
      <c r="XBA509" s="1"/>
      <c r="XBB509" s="1"/>
      <c r="XBC509" s="1"/>
      <c r="XBD509" s="1"/>
      <c r="XBE509" s="1"/>
      <c r="XBF509" s="1"/>
      <c r="XBG509" s="1"/>
      <c r="XBH509" s="1"/>
      <c r="XBI509" s="1"/>
      <c r="XBJ509" s="1"/>
      <c r="XBK509" s="1"/>
      <c r="XBL509" s="1"/>
      <c r="XBM509" s="1"/>
      <c r="XBN509" s="1"/>
      <c r="XBO509" s="1"/>
      <c r="XBP509" s="1"/>
      <c r="XBQ509" s="1"/>
      <c r="XBR509" s="1"/>
      <c r="XBS509" s="1"/>
      <c r="XBT509" s="1"/>
      <c r="XBU509" s="1"/>
      <c r="XBV509" s="1"/>
      <c r="XBW509" s="1"/>
      <c r="XBX509" s="1"/>
      <c r="XBY509" s="1"/>
      <c r="XBZ509" s="1"/>
      <c r="XCA509" s="1"/>
      <c r="XCB509" s="1"/>
      <c r="XCC509" s="1"/>
      <c r="XCD509" s="1"/>
      <c r="XCE509" s="1"/>
      <c r="XCF509" s="1"/>
      <c r="XCG509" s="1"/>
      <c r="XCH509" s="1"/>
      <c r="XCI509" s="1"/>
      <c r="XCJ509" s="1"/>
      <c r="XCK509" s="1"/>
      <c r="XCL509" s="1"/>
      <c r="XCM509" s="1"/>
      <c r="XCN509" s="1"/>
      <c r="XCO509" s="1"/>
      <c r="XCP509" s="1"/>
      <c r="XCQ509" s="1"/>
      <c r="XCR509" s="1"/>
      <c r="XCS509" s="1"/>
      <c r="XCT509" s="1"/>
      <c r="XCU509" s="1"/>
      <c r="XCV509" s="1"/>
      <c r="XCW509" s="1"/>
      <c r="XCX509" s="1"/>
      <c r="XCY509" s="1"/>
      <c r="XCZ509" s="1"/>
      <c r="XDA509" s="1"/>
      <c r="XDB509" s="1"/>
      <c r="XDC509" s="1"/>
      <c r="XDD509" s="1"/>
      <c r="XDE509" s="1"/>
      <c r="XDF509" s="1"/>
      <c r="XDG509" s="1"/>
      <c r="XDH509" s="1"/>
      <c r="XDI509" s="1"/>
      <c r="XDJ509" s="1"/>
      <c r="XDK509" s="1"/>
      <c r="XDL509" s="1"/>
      <c r="XDM509" s="1"/>
      <c r="XDN509" s="1"/>
      <c r="XDO509" s="1"/>
      <c r="XDP509" s="1"/>
      <c r="XDQ509" s="1"/>
      <c r="XDR509" s="1"/>
      <c r="XDS509" s="1"/>
      <c r="XDT509" s="1"/>
      <c r="XDU509" s="1"/>
      <c r="XDV509" s="1"/>
      <c r="XDW509" s="1"/>
      <c r="XDX509" s="1"/>
      <c r="XDY509" s="1"/>
      <c r="XDZ509" s="1"/>
      <c r="XEA509" s="1"/>
      <c r="XEB509" s="1"/>
      <c r="XEC509" s="1"/>
      <c r="XED509" s="1"/>
      <c r="XEE509" s="1"/>
      <c r="XEF509" s="1"/>
      <c r="XEG509" s="1"/>
      <c r="XEH509" s="1"/>
      <c r="XEI509" s="1"/>
      <c r="XEJ509" s="1"/>
      <c r="XEK509" s="1"/>
      <c r="XEL509" s="1"/>
      <c r="XEM509" s="1"/>
      <c r="XEN509" s="1"/>
      <c r="XEO509" s="1"/>
      <c r="XEP509" s="1"/>
      <c r="XEQ509" s="1"/>
      <c r="XER509" s="1"/>
      <c r="XES509" s="1"/>
      <c r="XET509" s="1"/>
      <c r="XEU509" s="1"/>
      <c r="XEV509" s="1"/>
      <c r="XEW509" s="1"/>
      <c r="XEX509" s="1"/>
      <c r="XEY509" s="1"/>
      <c r="XEZ509" s="1"/>
      <c r="XFA509" s="1"/>
      <c r="XFB509" s="1"/>
      <c r="XFC509" s="1"/>
      <c r="XFD509" s="1"/>
    </row>
    <row r="510" spans="1:151 16227:16384" s="11" customFormat="1" ht="20.25" customHeight="1" x14ac:dyDescent="0.3">
      <c r="A510" s="88">
        <f t="shared" si="315"/>
        <v>7</v>
      </c>
      <c r="B510" s="88"/>
      <c r="C510" s="89" t="s">
        <v>240</v>
      </c>
      <c r="D510" s="90" t="s">
        <v>240</v>
      </c>
      <c r="E510" s="21">
        <f>(3.2*5.65+2.35*3.05+3.05*3.65+3.2*3.63+3*0.65+2.55*1.53+2.45*1.53+2.73*1.23+1.02*3.28+1.1*1.02+1.08*1.02)*10.764</f>
        <v>716.05464840000013</v>
      </c>
      <c r="F510" s="89">
        <f>(3*1.22+1.9*1.08)*10.764</f>
        <v>61.48396799999999</v>
      </c>
      <c r="G510" s="90">
        <f>(3*1.22+1.9*1.08)*10.764</f>
        <v>61.48396799999999</v>
      </c>
      <c r="H510" s="21">
        <v>0</v>
      </c>
      <c r="I510" s="21">
        <f t="shared" ref="I510:I511" si="320">E510+F510+(IF(H510&lt;101,H510,IF(H510&lt;201,H510/2,IF(H510&lt;=301,H510/3,H510/4))))</f>
        <v>777.53861640000014</v>
      </c>
      <c r="J510" s="1"/>
      <c r="K510" s="1"/>
      <c r="L510" s="1"/>
      <c r="M510" s="1"/>
      <c r="N510" s="1"/>
      <c r="O510" s="1"/>
      <c r="P510" s="1"/>
      <c r="Q510" s="1"/>
      <c r="R510" s="1"/>
      <c r="S510" s="1"/>
      <c r="T510" s="1"/>
      <c r="U510" s="43" t="str">
        <f t="shared" ca="1" si="314"/>
        <v>2907 &amp; 4307</v>
      </c>
      <c r="V510" s="43">
        <f t="shared" ref="V510:W510" ca="1" si="321">V509+1</f>
        <v>2907</v>
      </c>
      <c r="W510" s="43">
        <f t="shared" ca="1" si="321"/>
        <v>4307</v>
      </c>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WZC510" s="1"/>
      <c r="WZD510" s="1"/>
      <c r="WZE510" s="1"/>
      <c r="WZF510" s="1"/>
      <c r="WZG510" s="1"/>
      <c r="WZH510" s="1"/>
      <c r="WZI510" s="1"/>
      <c r="WZJ510" s="1"/>
      <c r="WZK510" s="1"/>
      <c r="WZL510" s="1"/>
      <c r="WZM510" s="1"/>
      <c r="WZN510" s="1"/>
      <c r="WZO510" s="1"/>
      <c r="WZP510" s="1"/>
      <c r="WZQ510" s="1"/>
      <c r="WZR510" s="1"/>
      <c r="WZS510" s="1"/>
      <c r="WZT510" s="1"/>
      <c r="WZU510" s="1"/>
      <c r="WZV510" s="1"/>
      <c r="WZW510" s="1"/>
      <c r="WZX510" s="1"/>
      <c r="WZY510" s="1"/>
      <c r="WZZ510" s="1"/>
      <c r="XAA510" s="1"/>
      <c r="XAB510" s="1"/>
      <c r="XAC510" s="1"/>
      <c r="XAD510" s="1"/>
      <c r="XAE510" s="1"/>
      <c r="XAF510" s="1"/>
      <c r="XAG510" s="1"/>
      <c r="XAH510" s="1"/>
      <c r="XAI510" s="1"/>
      <c r="XAJ510" s="1"/>
      <c r="XAK510" s="1"/>
      <c r="XAL510" s="1"/>
      <c r="XAM510" s="1"/>
      <c r="XAN510" s="1"/>
      <c r="XAO510" s="1"/>
      <c r="XAP510" s="1"/>
      <c r="XAQ510" s="1"/>
      <c r="XAR510" s="1"/>
      <c r="XAS510" s="1"/>
      <c r="XAT510" s="1"/>
      <c r="XAU510" s="1"/>
      <c r="XAV510" s="1"/>
      <c r="XAW510" s="1"/>
      <c r="XAX510" s="1"/>
      <c r="XAY510" s="1"/>
      <c r="XAZ510" s="1"/>
      <c r="XBA510" s="1"/>
      <c r="XBB510" s="1"/>
      <c r="XBC510" s="1"/>
      <c r="XBD510" s="1"/>
      <c r="XBE510" s="1"/>
      <c r="XBF510" s="1"/>
      <c r="XBG510" s="1"/>
      <c r="XBH510" s="1"/>
      <c r="XBI510" s="1"/>
      <c r="XBJ510" s="1"/>
      <c r="XBK510" s="1"/>
      <c r="XBL510" s="1"/>
      <c r="XBM510" s="1"/>
      <c r="XBN510" s="1"/>
      <c r="XBO510" s="1"/>
      <c r="XBP510" s="1"/>
      <c r="XBQ510" s="1"/>
      <c r="XBR510" s="1"/>
      <c r="XBS510" s="1"/>
      <c r="XBT510" s="1"/>
      <c r="XBU510" s="1"/>
      <c r="XBV510" s="1"/>
      <c r="XBW510" s="1"/>
      <c r="XBX510" s="1"/>
      <c r="XBY510" s="1"/>
      <c r="XBZ510" s="1"/>
      <c r="XCA510" s="1"/>
      <c r="XCB510" s="1"/>
      <c r="XCC510" s="1"/>
      <c r="XCD510" s="1"/>
      <c r="XCE510" s="1"/>
      <c r="XCF510" s="1"/>
      <c r="XCG510" s="1"/>
      <c r="XCH510" s="1"/>
      <c r="XCI510" s="1"/>
      <c r="XCJ510" s="1"/>
      <c r="XCK510" s="1"/>
      <c r="XCL510" s="1"/>
      <c r="XCM510" s="1"/>
      <c r="XCN510" s="1"/>
      <c r="XCO510" s="1"/>
      <c r="XCP510" s="1"/>
      <c r="XCQ510" s="1"/>
      <c r="XCR510" s="1"/>
      <c r="XCS510" s="1"/>
      <c r="XCT510" s="1"/>
      <c r="XCU510" s="1"/>
      <c r="XCV510" s="1"/>
      <c r="XCW510" s="1"/>
      <c r="XCX510" s="1"/>
      <c r="XCY510" s="1"/>
      <c r="XCZ510" s="1"/>
      <c r="XDA510" s="1"/>
      <c r="XDB510" s="1"/>
      <c r="XDC510" s="1"/>
      <c r="XDD510" s="1"/>
      <c r="XDE510" s="1"/>
      <c r="XDF510" s="1"/>
      <c r="XDG510" s="1"/>
      <c r="XDH510" s="1"/>
      <c r="XDI510" s="1"/>
      <c r="XDJ510" s="1"/>
      <c r="XDK510" s="1"/>
      <c r="XDL510" s="1"/>
      <c r="XDM510" s="1"/>
      <c r="XDN510" s="1"/>
      <c r="XDO510" s="1"/>
      <c r="XDP510" s="1"/>
      <c r="XDQ510" s="1"/>
      <c r="XDR510" s="1"/>
      <c r="XDS510" s="1"/>
      <c r="XDT510" s="1"/>
      <c r="XDU510" s="1"/>
      <c r="XDV510" s="1"/>
      <c r="XDW510" s="1"/>
      <c r="XDX510" s="1"/>
      <c r="XDY510" s="1"/>
      <c r="XDZ510" s="1"/>
      <c r="XEA510" s="1"/>
      <c r="XEB510" s="1"/>
      <c r="XEC510" s="1"/>
      <c r="XED510" s="1"/>
      <c r="XEE510" s="1"/>
      <c r="XEF510" s="1"/>
      <c r="XEG510" s="1"/>
      <c r="XEH510" s="1"/>
      <c r="XEI510" s="1"/>
      <c r="XEJ510" s="1"/>
      <c r="XEK510" s="1"/>
      <c r="XEL510" s="1"/>
      <c r="XEM510" s="1"/>
      <c r="XEN510" s="1"/>
      <c r="XEO510" s="1"/>
      <c r="XEP510" s="1"/>
      <c r="XEQ510" s="1"/>
      <c r="XER510" s="1"/>
      <c r="XES510" s="1"/>
      <c r="XET510" s="1"/>
      <c r="XEU510" s="1"/>
      <c r="XEV510" s="1"/>
      <c r="XEW510" s="1"/>
      <c r="XEX510" s="1"/>
      <c r="XEY510" s="1"/>
      <c r="XEZ510" s="1"/>
      <c r="XFA510" s="1"/>
      <c r="XFB510" s="1"/>
      <c r="XFC510" s="1"/>
      <c r="XFD510" s="1"/>
    </row>
    <row r="511" spans="1:151 16227:16384" s="11" customFormat="1" ht="20.25" customHeight="1" x14ac:dyDescent="0.3">
      <c r="A511" s="88">
        <f t="shared" si="315"/>
        <v>8</v>
      </c>
      <c r="B511" s="88"/>
      <c r="C511" s="89" t="s">
        <v>240</v>
      </c>
      <c r="D511" s="90" t="s">
        <v>240</v>
      </c>
      <c r="E511" s="21">
        <f>(3.2*5.65+2.35*3.05+3.05*3.65+3.2*3.63+3*0.65+2.55*1.53+2.45*1.53+2.73*1.23+1.02*3.28+1.1*1.02+1.08*1.02)*10.764</f>
        <v>716.05464840000013</v>
      </c>
      <c r="F511" s="89">
        <f>(3*1.22+1.9*1.08)*10.764</f>
        <v>61.48396799999999</v>
      </c>
      <c r="G511" s="90">
        <f>(3*1.22+1.9*1.08)*10.764</f>
        <v>61.48396799999999</v>
      </c>
      <c r="H511" s="21">
        <v>0</v>
      </c>
      <c r="I511" s="21">
        <f t="shared" si="320"/>
        <v>777.53861640000014</v>
      </c>
      <c r="J511" s="1"/>
      <c r="K511" s="1"/>
      <c r="L511" s="1"/>
      <c r="M511" s="1"/>
      <c r="N511" s="1"/>
      <c r="O511" s="1"/>
      <c r="P511" s="1"/>
      <c r="Q511" s="1"/>
      <c r="R511" s="1"/>
      <c r="S511" s="1"/>
      <c r="T511" s="1"/>
      <c r="U511" s="43" t="str">
        <f t="shared" ca="1" si="314"/>
        <v>2908 &amp; 4308</v>
      </c>
      <c r="V511" s="43">
        <f t="shared" ref="V511:W511" ca="1" si="322">V510+1</f>
        <v>2908</v>
      </c>
      <c r="W511" s="43">
        <f t="shared" ca="1" si="322"/>
        <v>4308</v>
      </c>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WZC511" s="1"/>
      <c r="WZD511" s="1"/>
      <c r="WZE511" s="1"/>
      <c r="WZF511" s="1"/>
      <c r="WZG511" s="1"/>
      <c r="WZH511" s="1"/>
      <c r="WZI511" s="1"/>
      <c r="WZJ511" s="1"/>
      <c r="WZK511" s="1"/>
      <c r="WZL511" s="1"/>
      <c r="WZM511" s="1"/>
      <c r="WZN511" s="1"/>
      <c r="WZO511" s="1"/>
      <c r="WZP511" s="1"/>
      <c r="WZQ511" s="1"/>
      <c r="WZR511" s="1"/>
      <c r="WZS511" s="1"/>
      <c r="WZT511" s="1"/>
      <c r="WZU511" s="1"/>
      <c r="WZV511" s="1"/>
      <c r="WZW511" s="1"/>
      <c r="WZX511" s="1"/>
      <c r="WZY511" s="1"/>
      <c r="WZZ511" s="1"/>
      <c r="XAA511" s="1"/>
      <c r="XAB511" s="1"/>
      <c r="XAC511" s="1"/>
      <c r="XAD511" s="1"/>
      <c r="XAE511" s="1"/>
      <c r="XAF511" s="1"/>
      <c r="XAG511" s="1"/>
      <c r="XAH511" s="1"/>
      <c r="XAI511" s="1"/>
      <c r="XAJ511" s="1"/>
      <c r="XAK511" s="1"/>
      <c r="XAL511" s="1"/>
      <c r="XAM511" s="1"/>
      <c r="XAN511" s="1"/>
      <c r="XAO511" s="1"/>
      <c r="XAP511" s="1"/>
      <c r="XAQ511" s="1"/>
      <c r="XAR511" s="1"/>
      <c r="XAS511" s="1"/>
      <c r="XAT511" s="1"/>
      <c r="XAU511" s="1"/>
      <c r="XAV511" s="1"/>
      <c r="XAW511" s="1"/>
      <c r="XAX511" s="1"/>
      <c r="XAY511" s="1"/>
      <c r="XAZ511" s="1"/>
      <c r="XBA511" s="1"/>
      <c r="XBB511" s="1"/>
      <c r="XBC511" s="1"/>
      <c r="XBD511" s="1"/>
      <c r="XBE511" s="1"/>
      <c r="XBF511" s="1"/>
      <c r="XBG511" s="1"/>
      <c r="XBH511" s="1"/>
      <c r="XBI511" s="1"/>
      <c r="XBJ511" s="1"/>
      <c r="XBK511" s="1"/>
      <c r="XBL511" s="1"/>
      <c r="XBM511" s="1"/>
      <c r="XBN511" s="1"/>
      <c r="XBO511" s="1"/>
      <c r="XBP511" s="1"/>
      <c r="XBQ511" s="1"/>
      <c r="XBR511" s="1"/>
      <c r="XBS511" s="1"/>
      <c r="XBT511" s="1"/>
      <c r="XBU511" s="1"/>
      <c r="XBV511" s="1"/>
      <c r="XBW511" s="1"/>
      <c r="XBX511" s="1"/>
      <c r="XBY511" s="1"/>
      <c r="XBZ511" s="1"/>
      <c r="XCA511" s="1"/>
      <c r="XCB511" s="1"/>
      <c r="XCC511" s="1"/>
      <c r="XCD511" s="1"/>
      <c r="XCE511" s="1"/>
      <c r="XCF511" s="1"/>
      <c r="XCG511" s="1"/>
      <c r="XCH511" s="1"/>
      <c r="XCI511" s="1"/>
      <c r="XCJ511" s="1"/>
      <c r="XCK511" s="1"/>
      <c r="XCL511" s="1"/>
      <c r="XCM511" s="1"/>
      <c r="XCN511" s="1"/>
      <c r="XCO511" s="1"/>
      <c r="XCP511" s="1"/>
      <c r="XCQ511" s="1"/>
      <c r="XCR511" s="1"/>
      <c r="XCS511" s="1"/>
      <c r="XCT511" s="1"/>
      <c r="XCU511" s="1"/>
      <c r="XCV511" s="1"/>
      <c r="XCW511" s="1"/>
      <c r="XCX511" s="1"/>
      <c r="XCY511" s="1"/>
      <c r="XCZ511" s="1"/>
      <c r="XDA511" s="1"/>
      <c r="XDB511" s="1"/>
      <c r="XDC511" s="1"/>
      <c r="XDD511" s="1"/>
      <c r="XDE511" s="1"/>
      <c r="XDF511" s="1"/>
      <c r="XDG511" s="1"/>
      <c r="XDH511" s="1"/>
      <c r="XDI511" s="1"/>
      <c r="XDJ511" s="1"/>
      <c r="XDK511" s="1"/>
      <c r="XDL511" s="1"/>
      <c r="XDM511" s="1"/>
      <c r="XDN511" s="1"/>
      <c r="XDO511" s="1"/>
      <c r="XDP511" s="1"/>
      <c r="XDQ511" s="1"/>
      <c r="XDR511" s="1"/>
      <c r="XDS511" s="1"/>
      <c r="XDT511" s="1"/>
      <c r="XDU511" s="1"/>
      <c r="XDV511" s="1"/>
      <c r="XDW511" s="1"/>
      <c r="XDX511" s="1"/>
      <c r="XDY511" s="1"/>
      <c r="XDZ511" s="1"/>
      <c r="XEA511" s="1"/>
      <c r="XEB511" s="1"/>
      <c r="XEC511" s="1"/>
      <c r="XED511" s="1"/>
      <c r="XEE511" s="1"/>
      <c r="XEF511" s="1"/>
      <c r="XEG511" s="1"/>
      <c r="XEH511" s="1"/>
      <c r="XEI511" s="1"/>
      <c r="XEJ511" s="1"/>
      <c r="XEK511" s="1"/>
      <c r="XEL511" s="1"/>
      <c r="XEM511" s="1"/>
      <c r="XEN511" s="1"/>
      <c r="XEO511" s="1"/>
      <c r="XEP511" s="1"/>
      <c r="XEQ511" s="1"/>
      <c r="XER511" s="1"/>
      <c r="XES511" s="1"/>
      <c r="XET511" s="1"/>
      <c r="XEU511" s="1"/>
      <c r="XEV511" s="1"/>
      <c r="XEW511" s="1"/>
      <c r="XEX511" s="1"/>
      <c r="XEY511" s="1"/>
      <c r="XEZ511" s="1"/>
      <c r="XFA511" s="1"/>
      <c r="XFB511" s="1"/>
      <c r="XFC511" s="1"/>
      <c r="XFD511" s="1"/>
    </row>
    <row r="512" spans="1:151 16227:16384" s="11" customFormat="1" ht="21" x14ac:dyDescent="0.3">
      <c r="A512" s="124" t="s">
        <v>297</v>
      </c>
      <c r="B512" s="125"/>
      <c r="C512" s="125"/>
      <c r="D512" s="125"/>
      <c r="E512" s="125"/>
      <c r="F512" s="125"/>
      <c r="G512" s="125"/>
      <c r="H512" s="125"/>
      <c r="I512" s="126"/>
      <c r="J512" s="1">
        <f>12+4</f>
        <v>16</v>
      </c>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c r="XEZ512" s="1"/>
      <c r="XFA512" s="1"/>
      <c r="XFB512" s="1"/>
      <c r="XFC512" s="1"/>
      <c r="XFD512" s="1"/>
    </row>
    <row r="513" spans="1:151 16227:16384" s="11" customFormat="1" ht="20.25" customHeight="1" x14ac:dyDescent="0.3">
      <c r="A513" s="88">
        <v>1</v>
      </c>
      <c r="B513" s="88"/>
      <c r="C513" s="89" t="s">
        <v>229</v>
      </c>
      <c r="D513" s="90" t="s">
        <v>229</v>
      </c>
      <c r="E513" s="21">
        <f>(3.65*6.62+3.35*2.45+3.4*4.28+3.73*4.56+3.88*3.42+1.63*1.53+2.45*1.53+1.53*2.45+2.45*1.53+1.23*3+1.24*3.42+3.48*1.03+1*1.03+2.73*1.05+1.68*0.62+1.05*0.77)*10.764</f>
        <v>1164.6874044000001</v>
      </c>
      <c r="F513" s="89">
        <f>(3.65*1.43+1.28*1.83)*10.764</f>
        <v>81.396291599999998</v>
      </c>
      <c r="G513" s="90">
        <f>(3.65*1.43+1.28*1.83)*10.764</f>
        <v>81.396291599999998</v>
      </c>
      <c r="H513" s="21">
        <v>0</v>
      </c>
      <c r="I513" s="21">
        <f t="shared" ref="I513:I520" si="323">E513+F513+(IF(H513&lt;101,H513,IF(H513&lt;201,H513/2,IF(H513&lt;=301,H513/3,H513/4))))</f>
        <v>1246.0836960000001</v>
      </c>
      <c r="J513" s="1"/>
      <c r="K513" s="1"/>
      <c r="L513" s="1"/>
      <c r="M513" s="1"/>
      <c r="N513" s="1"/>
      <c r="O513" s="1"/>
      <c r="P513" s="1"/>
      <c r="Q513" s="1"/>
      <c r="R513" s="1"/>
      <c r="S513" s="1"/>
      <c r="T513" s="1"/>
      <c r="U513" s="43" t="str">
        <f ca="1">V513&amp;""&amp;" &amp; "&amp;""&amp;W513</f>
        <v>3001 &amp; 4701</v>
      </c>
      <c r="V513" s="43">
        <f ca="1">(SUMPRODUCT(MID(0&amp;(LEFT(A512,SUM(LEN(A512)-LEN(SUBSTITUTE(A512,{"0","1","2","3"},""))))), LARGE(INDEX(ISNUMBER(--MID((LEFT(A512,SUM(LEN(A512)-LEN(SUBSTITUTE(A512,{"0","1","2","3"},""))))), ROW(INDIRECT("1:"&amp;LEN((LEFT(A512,SUM(LEN(A512)-LEN(SUBSTITUTE(A512,{"0","1","2","3"},"")))))))), 1)) * ROW(INDIRECT("1:"&amp;LEN((LEFT(A512,SUM(LEN(A512)-LEN(SUBSTITUTE(A512,{"0","1","2","3"},"")))))))), 0), ROW(INDIRECT("1:"&amp;LEN((LEFT(A512,SUM(LEN(A512)-LEN(SUBSTITUTE(A512,{"0","1","2","3"},"")))))))))+1, 1) * 10^ROW(INDIRECT("1:"&amp;LEN((LEFT(A512,SUM(LEN(A512)-LEN(SUBSTITUTE(A512,{"0","1","2","3"},""))))))))/10))*100+1</f>
        <v>3001</v>
      </c>
      <c r="W513" s="43">
        <f ca="1">(SUMPRODUCT(MID(0&amp;(--TRIM(RIGHT(SUBSTITUTE(LEFT(A512,_xlfn.AGGREGATE(16,6,FIND({0,1,2,3,4,5,6,7,8,9},A512,ROW(INDIRECT("1:"&amp;LEN(A512)))),1))," ",REPT(" ",LEN(A512))),LEN(A512)))), LARGE(INDEX(ISNUMBER(--MID((--TRIM(RIGHT(SUBSTITUTE(LEFT(A512,_xlfn.AGGREGATE(16,6,FIND({0,1,2,3,4,5,6,7,8,9},A512,ROW(INDIRECT("1:"&amp;LEN(A512)))),1))," ",REPT(" ",LEN(A512))),LEN(A512)))), ROW(INDIRECT("1:"&amp;LEN((--TRIM(RIGHT(SUBSTITUTE(LEFT(A512,_xlfn.AGGREGATE(16,6,FIND({0,1,2,3,4,5,6,7,8,9},A512,ROW(INDIRECT("1:"&amp;LEN(A512)))),1))," ",REPT(" ",LEN(A512))),LEN(A512))))))), 1)) * ROW(INDIRECT("1:"&amp;LEN((--TRIM(RIGHT(SUBSTITUTE(LEFT(A512,_xlfn.AGGREGATE(16,6,FIND({0,1,2,3,4,5,6,7,8,9},A512,ROW(INDIRECT("1:"&amp;LEN(A512)))),1))," ",REPT(" ",LEN(A512))),LEN(A512))))))), 0), ROW(INDIRECT("1:"&amp;LEN((--TRIM(RIGHT(SUBSTITUTE(LEFT(A512,_xlfn.AGGREGATE(16,6,FIND({0,1,2,3,4,5,6,7,8,9},A512,ROW(INDIRECT("1:"&amp;LEN(A512)))),1))," ",REPT(" ",LEN(A512))),LEN(A512))))))))+1, 1) * 10^ROW(INDIRECT("1:"&amp;LEN((--TRIM(RIGHT(SUBSTITUTE(LEFT(A512,_xlfn.AGGREGATE(16,6,FIND({0,1,2,3,4,5,6,7,8,9},A512,ROW(INDIRECT("1:"&amp;LEN(A512)))),1))," ",REPT(" ",LEN(A512))),LEN(A512)))))))/10))*100+1</f>
        <v>4701</v>
      </c>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c r="XFA513" s="1"/>
      <c r="XFB513" s="1"/>
      <c r="XFC513" s="1"/>
      <c r="XFD513" s="1"/>
    </row>
    <row r="514" spans="1:151 16227:16384" s="11" customFormat="1" ht="20.25" customHeight="1" x14ac:dyDescent="0.3">
      <c r="A514" s="88">
        <f>A513+1</f>
        <v>2</v>
      </c>
      <c r="B514" s="88"/>
      <c r="C514" s="89" t="s">
        <v>229</v>
      </c>
      <c r="D514" s="90" t="s">
        <v>229</v>
      </c>
      <c r="E514" s="21">
        <f>(3.65*6.62+3.35*2.45+3.4*4.28+3.73*4.56+3.88*3.42+1.63*1.53+2.45*1.53+1.53*2.45+2.45*1.53+1.23*3+1.24*3.42+3.48*1.03+1*1.03+2.73*1.05+1.68*0.62+1.05*0.77)*10.764</f>
        <v>1164.6874044000001</v>
      </c>
      <c r="F514" s="89">
        <f>(3.65*1.43+1.28*1.83)*10.764</f>
        <v>81.396291599999998</v>
      </c>
      <c r="G514" s="90">
        <f>(3.65*1.43+1.28*1.83)*10.764</f>
        <v>81.396291599999998</v>
      </c>
      <c r="H514" s="21">
        <v>0</v>
      </c>
      <c r="I514" s="21">
        <f t="shared" si="323"/>
        <v>1246.0836960000001</v>
      </c>
      <c r="J514" s="1"/>
      <c r="K514" s="1"/>
      <c r="L514" s="1"/>
      <c r="M514" s="1"/>
      <c r="N514" s="1"/>
      <c r="O514" s="1"/>
      <c r="P514" s="1"/>
      <c r="Q514" s="1"/>
      <c r="R514" s="1"/>
      <c r="S514" s="1"/>
      <c r="T514" s="1"/>
      <c r="U514" s="43" t="str">
        <f t="shared" ref="U514:U520" ca="1" si="324">V514&amp;""&amp;" &amp; "&amp;""&amp;W514</f>
        <v>3002 &amp; 4702</v>
      </c>
      <c r="V514" s="43">
        <f ca="1">V513+1</f>
        <v>3002</v>
      </c>
      <c r="W514" s="43">
        <f ca="1">W513+1</f>
        <v>4702</v>
      </c>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WZC514" s="1"/>
      <c r="WZD514" s="1"/>
      <c r="WZE514" s="1"/>
      <c r="WZF514" s="1"/>
      <c r="WZG514" s="1"/>
      <c r="WZH514" s="1"/>
      <c r="WZI514" s="1"/>
      <c r="WZJ514" s="1"/>
      <c r="WZK514" s="1"/>
      <c r="WZL514" s="1"/>
      <c r="WZM514" s="1"/>
      <c r="WZN514" s="1"/>
      <c r="WZO514" s="1"/>
      <c r="WZP514" s="1"/>
      <c r="WZQ514" s="1"/>
      <c r="WZR514" s="1"/>
      <c r="WZS514" s="1"/>
      <c r="WZT514" s="1"/>
      <c r="WZU514" s="1"/>
      <c r="WZV514" s="1"/>
      <c r="WZW514" s="1"/>
      <c r="WZX514" s="1"/>
      <c r="WZY514" s="1"/>
      <c r="WZZ514" s="1"/>
      <c r="XAA514" s="1"/>
      <c r="XAB514" s="1"/>
      <c r="XAC514" s="1"/>
      <c r="XAD514" s="1"/>
      <c r="XAE514" s="1"/>
      <c r="XAF514" s="1"/>
      <c r="XAG514" s="1"/>
      <c r="XAH514" s="1"/>
      <c r="XAI514" s="1"/>
      <c r="XAJ514" s="1"/>
      <c r="XAK514" s="1"/>
      <c r="XAL514" s="1"/>
      <c r="XAM514" s="1"/>
      <c r="XAN514" s="1"/>
      <c r="XAO514" s="1"/>
      <c r="XAP514" s="1"/>
      <c r="XAQ514" s="1"/>
      <c r="XAR514" s="1"/>
      <c r="XAS514" s="1"/>
      <c r="XAT514" s="1"/>
      <c r="XAU514" s="1"/>
      <c r="XAV514" s="1"/>
      <c r="XAW514" s="1"/>
      <c r="XAX514" s="1"/>
      <c r="XAY514" s="1"/>
      <c r="XAZ514" s="1"/>
      <c r="XBA514" s="1"/>
      <c r="XBB514" s="1"/>
      <c r="XBC514" s="1"/>
      <c r="XBD514" s="1"/>
      <c r="XBE514" s="1"/>
      <c r="XBF514" s="1"/>
      <c r="XBG514" s="1"/>
      <c r="XBH514" s="1"/>
      <c r="XBI514" s="1"/>
      <c r="XBJ514" s="1"/>
      <c r="XBK514" s="1"/>
      <c r="XBL514" s="1"/>
      <c r="XBM514" s="1"/>
      <c r="XBN514" s="1"/>
      <c r="XBO514" s="1"/>
      <c r="XBP514" s="1"/>
      <c r="XBQ514" s="1"/>
      <c r="XBR514" s="1"/>
      <c r="XBS514" s="1"/>
      <c r="XBT514" s="1"/>
      <c r="XBU514" s="1"/>
      <c r="XBV514" s="1"/>
      <c r="XBW514" s="1"/>
      <c r="XBX514" s="1"/>
      <c r="XBY514" s="1"/>
      <c r="XBZ514" s="1"/>
      <c r="XCA514" s="1"/>
      <c r="XCB514" s="1"/>
      <c r="XCC514" s="1"/>
      <c r="XCD514" s="1"/>
      <c r="XCE514" s="1"/>
      <c r="XCF514" s="1"/>
      <c r="XCG514" s="1"/>
      <c r="XCH514" s="1"/>
      <c r="XCI514" s="1"/>
      <c r="XCJ514" s="1"/>
      <c r="XCK514" s="1"/>
      <c r="XCL514" s="1"/>
      <c r="XCM514" s="1"/>
      <c r="XCN514" s="1"/>
      <c r="XCO514" s="1"/>
      <c r="XCP514" s="1"/>
      <c r="XCQ514" s="1"/>
      <c r="XCR514" s="1"/>
      <c r="XCS514" s="1"/>
      <c r="XCT514" s="1"/>
      <c r="XCU514" s="1"/>
      <c r="XCV514" s="1"/>
      <c r="XCW514" s="1"/>
      <c r="XCX514" s="1"/>
      <c r="XCY514" s="1"/>
      <c r="XCZ514" s="1"/>
      <c r="XDA514" s="1"/>
      <c r="XDB514" s="1"/>
      <c r="XDC514" s="1"/>
      <c r="XDD514" s="1"/>
      <c r="XDE514" s="1"/>
      <c r="XDF514" s="1"/>
      <c r="XDG514" s="1"/>
      <c r="XDH514" s="1"/>
      <c r="XDI514" s="1"/>
      <c r="XDJ514" s="1"/>
      <c r="XDK514" s="1"/>
      <c r="XDL514" s="1"/>
      <c r="XDM514" s="1"/>
      <c r="XDN514" s="1"/>
      <c r="XDO514" s="1"/>
      <c r="XDP514" s="1"/>
      <c r="XDQ514" s="1"/>
      <c r="XDR514" s="1"/>
      <c r="XDS514" s="1"/>
      <c r="XDT514" s="1"/>
      <c r="XDU514" s="1"/>
      <c r="XDV514" s="1"/>
      <c r="XDW514" s="1"/>
      <c r="XDX514" s="1"/>
      <c r="XDY514" s="1"/>
      <c r="XDZ514" s="1"/>
      <c r="XEA514" s="1"/>
      <c r="XEB514" s="1"/>
      <c r="XEC514" s="1"/>
      <c r="XED514" s="1"/>
      <c r="XEE514" s="1"/>
      <c r="XEF514" s="1"/>
      <c r="XEG514" s="1"/>
      <c r="XEH514" s="1"/>
      <c r="XEI514" s="1"/>
      <c r="XEJ514" s="1"/>
      <c r="XEK514" s="1"/>
      <c r="XEL514" s="1"/>
      <c r="XEM514" s="1"/>
      <c r="XEN514" s="1"/>
      <c r="XEO514" s="1"/>
      <c r="XEP514" s="1"/>
      <c r="XEQ514" s="1"/>
      <c r="XER514" s="1"/>
      <c r="XES514" s="1"/>
      <c r="XET514" s="1"/>
      <c r="XEU514" s="1"/>
      <c r="XEV514" s="1"/>
      <c r="XEW514" s="1"/>
      <c r="XEX514" s="1"/>
      <c r="XEY514" s="1"/>
      <c r="XEZ514" s="1"/>
      <c r="XFA514" s="1"/>
      <c r="XFB514" s="1"/>
      <c r="XFC514" s="1"/>
      <c r="XFD514" s="1"/>
    </row>
    <row r="515" spans="1:151 16227:16384" s="11" customFormat="1" ht="20.25" customHeight="1" x14ac:dyDescent="0.3">
      <c r="A515" s="88">
        <f t="shared" ref="A515:A520" si="325">A514+1</f>
        <v>3</v>
      </c>
      <c r="B515" s="88"/>
      <c r="C515" s="89" t="s">
        <v>240</v>
      </c>
      <c r="D515" s="90" t="s">
        <v>240</v>
      </c>
      <c r="E515" s="21">
        <f>(3.2*5.65+2.35*3.05+3.05*3.65+3.2*3.63+3*0.65+2.55*1.53+2.45*1.53+2.73*1.23+1.02*3.28+1.1*1.02+1.08*1.02)*10.764</f>
        <v>716.05464840000013</v>
      </c>
      <c r="F515" s="89">
        <f>(1.9*1.08+3*1.22)*10.764</f>
        <v>61.48396799999999</v>
      </c>
      <c r="G515" s="90">
        <f>(1.9*1.08+3*1.22)*10.764</f>
        <v>61.48396799999999</v>
      </c>
      <c r="H515" s="21">
        <v>0</v>
      </c>
      <c r="I515" s="21">
        <f t="shared" si="323"/>
        <v>777.53861640000014</v>
      </c>
      <c r="J515" s="1"/>
      <c r="K515" s="1"/>
      <c r="L515" s="1"/>
      <c r="M515" s="1"/>
      <c r="N515" s="1"/>
      <c r="O515" s="1"/>
      <c r="P515" s="1"/>
      <c r="Q515" s="1"/>
      <c r="R515" s="1"/>
      <c r="S515" s="1"/>
      <c r="T515" s="1"/>
      <c r="U515" s="43" t="str">
        <f t="shared" ca="1" si="324"/>
        <v>3003 &amp; 4703</v>
      </c>
      <c r="V515" s="43">
        <f t="shared" ref="V515:W515" ca="1" si="326">V514+1</f>
        <v>3003</v>
      </c>
      <c r="W515" s="43">
        <f t="shared" ca="1" si="326"/>
        <v>4703</v>
      </c>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c r="XFA515" s="1"/>
      <c r="XFB515" s="1"/>
      <c r="XFC515" s="1"/>
      <c r="XFD515" s="1"/>
    </row>
    <row r="516" spans="1:151 16227:16384" s="11" customFormat="1" ht="20.25" customHeight="1" x14ac:dyDescent="0.3">
      <c r="A516" s="88">
        <f t="shared" si="325"/>
        <v>4</v>
      </c>
      <c r="B516" s="88"/>
      <c r="C516" s="89" t="s">
        <v>240</v>
      </c>
      <c r="D516" s="90" t="s">
        <v>240</v>
      </c>
      <c r="E516" s="21">
        <f>(3.2*5.65+2.35*3.05+3.05*3.65+3.2*3.63+3*0.65+2.55*1.53+2.45*1.53+2.73*1.23+1.02*3.28+1.1*1.02+1.08*1.02)*10.764</f>
        <v>716.05464840000013</v>
      </c>
      <c r="F516" s="89">
        <f>(1.9*1.08+3*1.22)*10.764</f>
        <v>61.48396799999999</v>
      </c>
      <c r="G516" s="90">
        <f>(1.9*1.08+3*1.22)*10.764</f>
        <v>61.48396799999999</v>
      </c>
      <c r="H516" s="21">
        <v>0</v>
      </c>
      <c r="I516" s="21">
        <f t="shared" si="323"/>
        <v>777.53861640000014</v>
      </c>
      <c r="J516" s="1"/>
      <c r="K516" s="1"/>
      <c r="L516" s="1"/>
      <c r="M516" s="1"/>
      <c r="N516" s="1"/>
      <c r="O516" s="1"/>
      <c r="P516" s="1"/>
      <c r="Q516" s="1"/>
      <c r="R516" s="1"/>
      <c r="S516" s="1"/>
      <c r="T516" s="1"/>
      <c r="U516" s="43" t="str">
        <f t="shared" ca="1" si="324"/>
        <v>3004 &amp; 4704</v>
      </c>
      <c r="V516" s="43">
        <f t="shared" ref="V516:W516" ca="1" si="327">V515+1</f>
        <v>3004</v>
      </c>
      <c r="W516" s="43">
        <f t="shared" ca="1" si="327"/>
        <v>4704</v>
      </c>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c r="XFA516" s="1"/>
      <c r="XFB516" s="1"/>
      <c r="XFC516" s="1"/>
      <c r="XFD516" s="1"/>
    </row>
    <row r="517" spans="1:151 16227:16384" s="11" customFormat="1" ht="20.25" customHeight="1" x14ac:dyDescent="0.3">
      <c r="A517" s="88">
        <f t="shared" si="325"/>
        <v>5</v>
      </c>
      <c r="B517" s="88"/>
      <c r="C517" s="89" t="s">
        <v>229</v>
      </c>
      <c r="D517" s="90" t="s">
        <v>229</v>
      </c>
      <c r="E517" s="21">
        <f>(3.65*6.62+3.35*2.45+3.4*4.28+3.73*4.56+3.88*3.43+1.63*1.53+2.45*1.53+1.53*2.45+2.53*1.53+1.23*3+1.24*3.42+3.48*1.03+1*1.03+2.73*1.05+1.68*0.62+1.05*0.77)*10.764</f>
        <v>1166.4225612000002</v>
      </c>
      <c r="F517" s="89">
        <f>(3.65*1.43+1.28*1.85)*10.764</f>
        <v>81.671849999999992</v>
      </c>
      <c r="G517" s="90">
        <f>(3.65*1.43+1.28*1.85)*10.764</f>
        <v>81.671849999999992</v>
      </c>
      <c r="H517" s="21">
        <v>0</v>
      </c>
      <c r="I517" s="21">
        <f t="shared" si="323"/>
        <v>1248.0944112000002</v>
      </c>
      <c r="J517" s="1"/>
      <c r="K517" s="1"/>
      <c r="L517" s="1"/>
      <c r="M517" s="1"/>
      <c r="N517" s="1"/>
      <c r="O517" s="1"/>
      <c r="P517" s="1"/>
      <c r="Q517" s="1"/>
      <c r="R517" s="1"/>
      <c r="S517" s="1"/>
      <c r="T517" s="1"/>
      <c r="U517" s="43" t="str">
        <f t="shared" ca="1" si="324"/>
        <v>3005 &amp; 4705</v>
      </c>
      <c r="V517" s="43">
        <f t="shared" ref="V517:W517" ca="1" si="328">V516+1</f>
        <v>3005</v>
      </c>
      <c r="W517" s="43">
        <f t="shared" ca="1" si="328"/>
        <v>4705</v>
      </c>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WZC517" s="1"/>
      <c r="WZD517" s="1"/>
      <c r="WZE517" s="1"/>
      <c r="WZF517" s="1"/>
      <c r="WZG517" s="1"/>
      <c r="WZH517" s="1"/>
      <c r="WZI517" s="1"/>
      <c r="WZJ517" s="1"/>
      <c r="WZK517" s="1"/>
      <c r="WZL517" s="1"/>
      <c r="WZM517" s="1"/>
      <c r="WZN517" s="1"/>
      <c r="WZO517" s="1"/>
      <c r="WZP517" s="1"/>
      <c r="WZQ517" s="1"/>
      <c r="WZR517" s="1"/>
      <c r="WZS517" s="1"/>
      <c r="WZT517" s="1"/>
      <c r="WZU517" s="1"/>
      <c r="WZV517" s="1"/>
      <c r="WZW517" s="1"/>
      <c r="WZX517" s="1"/>
      <c r="WZY517" s="1"/>
      <c r="WZZ517" s="1"/>
      <c r="XAA517" s="1"/>
      <c r="XAB517" s="1"/>
      <c r="XAC517" s="1"/>
      <c r="XAD517" s="1"/>
      <c r="XAE517" s="1"/>
      <c r="XAF517" s="1"/>
      <c r="XAG517" s="1"/>
      <c r="XAH517" s="1"/>
      <c r="XAI517" s="1"/>
      <c r="XAJ517" s="1"/>
      <c r="XAK517" s="1"/>
      <c r="XAL517" s="1"/>
      <c r="XAM517" s="1"/>
      <c r="XAN517" s="1"/>
      <c r="XAO517" s="1"/>
      <c r="XAP517" s="1"/>
      <c r="XAQ517" s="1"/>
      <c r="XAR517" s="1"/>
      <c r="XAS517" s="1"/>
      <c r="XAT517" s="1"/>
      <c r="XAU517" s="1"/>
      <c r="XAV517" s="1"/>
      <c r="XAW517" s="1"/>
      <c r="XAX517" s="1"/>
      <c r="XAY517" s="1"/>
      <c r="XAZ517" s="1"/>
      <c r="XBA517" s="1"/>
      <c r="XBB517" s="1"/>
      <c r="XBC517" s="1"/>
      <c r="XBD517" s="1"/>
      <c r="XBE517" s="1"/>
      <c r="XBF517" s="1"/>
      <c r="XBG517" s="1"/>
      <c r="XBH517" s="1"/>
      <c r="XBI517" s="1"/>
      <c r="XBJ517" s="1"/>
      <c r="XBK517" s="1"/>
      <c r="XBL517" s="1"/>
      <c r="XBM517" s="1"/>
      <c r="XBN517" s="1"/>
      <c r="XBO517" s="1"/>
      <c r="XBP517" s="1"/>
      <c r="XBQ517" s="1"/>
      <c r="XBR517" s="1"/>
      <c r="XBS517" s="1"/>
      <c r="XBT517" s="1"/>
      <c r="XBU517" s="1"/>
      <c r="XBV517" s="1"/>
      <c r="XBW517" s="1"/>
      <c r="XBX517" s="1"/>
      <c r="XBY517" s="1"/>
      <c r="XBZ517" s="1"/>
      <c r="XCA517" s="1"/>
      <c r="XCB517" s="1"/>
      <c r="XCC517" s="1"/>
      <c r="XCD517" s="1"/>
      <c r="XCE517" s="1"/>
      <c r="XCF517" s="1"/>
      <c r="XCG517" s="1"/>
      <c r="XCH517" s="1"/>
      <c r="XCI517" s="1"/>
      <c r="XCJ517" s="1"/>
      <c r="XCK517" s="1"/>
      <c r="XCL517" s="1"/>
      <c r="XCM517" s="1"/>
      <c r="XCN517" s="1"/>
      <c r="XCO517" s="1"/>
      <c r="XCP517" s="1"/>
      <c r="XCQ517" s="1"/>
      <c r="XCR517" s="1"/>
      <c r="XCS517" s="1"/>
      <c r="XCT517" s="1"/>
      <c r="XCU517" s="1"/>
      <c r="XCV517" s="1"/>
      <c r="XCW517" s="1"/>
      <c r="XCX517" s="1"/>
      <c r="XCY517" s="1"/>
      <c r="XCZ517" s="1"/>
      <c r="XDA517" s="1"/>
      <c r="XDB517" s="1"/>
      <c r="XDC517" s="1"/>
      <c r="XDD517" s="1"/>
      <c r="XDE517" s="1"/>
      <c r="XDF517" s="1"/>
      <c r="XDG517" s="1"/>
      <c r="XDH517" s="1"/>
      <c r="XDI517" s="1"/>
      <c r="XDJ517" s="1"/>
      <c r="XDK517" s="1"/>
      <c r="XDL517" s="1"/>
      <c r="XDM517" s="1"/>
      <c r="XDN517" s="1"/>
      <c r="XDO517" s="1"/>
      <c r="XDP517" s="1"/>
      <c r="XDQ517" s="1"/>
      <c r="XDR517" s="1"/>
      <c r="XDS517" s="1"/>
      <c r="XDT517" s="1"/>
      <c r="XDU517" s="1"/>
      <c r="XDV517" s="1"/>
      <c r="XDW517" s="1"/>
      <c r="XDX517" s="1"/>
      <c r="XDY517" s="1"/>
      <c r="XDZ517" s="1"/>
      <c r="XEA517" s="1"/>
      <c r="XEB517" s="1"/>
      <c r="XEC517" s="1"/>
      <c r="XED517" s="1"/>
      <c r="XEE517" s="1"/>
      <c r="XEF517" s="1"/>
      <c r="XEG517" s="1"/>
      <c r="XEH517" s="1"/>
      <c r="XEI517" s="1"/>
      <c r="XEJ517" s="1"/>
      <c r="XEK517" s="1"/>
      <c r="XEL517" s="1"/>
      <c r="XEM517" s="1"/>
      <c r="XEN517" s="1"/>
      <c r="XEO517" s="1"/>
      <c r="XEP517" s="1"/>
      <c r="XEQ517" s="1"/>
      <c r="XER517" s="1"/>
      <c r="XES517" s="1"/>
      <c r="XET517" s="1"/>
      <c r="XEU517" s="1"/>
      <c r="XEV517" s="1"/>
      <c r="XEW517" s="1"/>
      <c r="XEX517" s="1"/>
      <c r="XEY517" s="1"/>
      <c r="XEZ517" s="1"/>
      <c r="XFA517" s="1"/>
      <c r="XFB517" s="1"/>
      <c r="XFC517" s="1"/>
      <c r="XFD517" s="1"/>
    </row>
    <row r="518" spans="1:151 16227:16384" s="11" customFormat="1" ht="20.25" customHeight="1" x14ac:dyDescent="0.3">
      <c r="A518" s="88">
        <f t="shared" si="325"/>
        <v>6</v>
      </c>
      <c r="B518" s="88"/>
      <c r="C518" s="89" t="s">
        <v>229</v>
      </c>
      <c r="D518" s="90" t="s">
        <v>229</v>
      </c>
      <c r="E518" s="21">
        <f>(3.65*6.62+3.35*2.45+3.4*4.28+3.73*4.56+3.88*3.43+1.63*1.53+2.45*1.53+1.53*2.45+2.53*1.53+1.23*3+1.24*3.42+3.48*1.03+1*1.03+2.73*1.05+1.68*0.62+1.05*0.77)*10.764</f>
        <v>1166.4225612000002</v>
      </c>
      <c r="F518" s="89">
        <f>(3.65*1.43+1.28*1.85)*10.764</f>
        <v>81.671849999999992</v>
      </c>
      <c r="G518" s="90">
        <f>(3.65*1.43+1.28*1.85)*10.764</f>
        <v>81.671849999999992</v>
      </c>
      <c r="H518" s="21">
        <v>0</v>
      </c>
      <c r="I518" s="21">
        <f t="shared" si="323"/>
        <v>1248.0944112000002</v>
      </c>
      <c r="J518" s="1"/>
      <c r="K518" s="1"/>
      <c r="L518" s="1"/>
      <c r="M518" s="1"/>
      <c r="N518" s="1"/>
      <c r="O518" s="1"/>
      <c r="P518" s="1"/>
      <c r="Q518" s="1"/>
      <c r="R518" s="1"/>
      <c r="S518" s="1"/>
      <c r="T518" s="1"/>
      <c r="U518" s="43" t="str">
        <f t="shared" ca="1" si="324"/>
        <v>3006 &amp; 4706</v>
      </c>
      <c r="V518" s="43">
        <f t="shared" ref="V518:W518" ca="1" si="329">V517+1</f>
        <v>3006</v>
      </c>
      <c r="W518" s="43">
        <f t="shared" ca="1" si="329"/>
        <v>4706</v>
      </c>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WZC518" s="1"/>
      <c r="WZD518" s="1"/>
      <c r="WZE518" s="1"/>
      <c r="WZF518" s="1"/>
      <c r="WZG518" s="1"/>
      <c r="WZH518" s="1"/>
      <c r="WZI518" s="1"/>
      <c r="WZJ518" s="1"/>
      <c r="WZK518" s="1"/>
      <c r="WZL518" s="1"/>
      <c r="WZM518" s="1"/>
      <c r="WZN518" s="1"/>
      <c r="WZO518" s="1"/>
      <c r="WZP518" s="1"/>
      <c r="WZQ518" s="1"/>
      <c r="WZR518" s="1"/>
      <c r="WZS518" s="1"/>
      <c r="WZT518" s="1"/>
      <c r="WZU518" s="1"/>
      <c r="WZV518" s="1"/>
      <c r="WZW518" s="1"/>
      <c r="WZX518" s="1"/>
      <c r="WZY518" s="1"/>
      <c r="WZZ518" s="1"/>
      <c r="XAA518" s="1"/>
      <c r="XAB518" s="1"/>
      <c r="XAC518" s="1"/>
      <c r="XAD518" s="1"/>
      <c r="XAE518" s="1"/>
      <c r="XAF518" s="1"/>
      <c r="XAG518" s="1"/>
      <c r="XAH518" s="1"/>
      <c r="XAI518" s="1"/>
      <c r="XAJ518" s="1"/>
      <c r="XAK518" s="1"/>
      <c r="XAL518" s="1"/>
      <c r="XAM518" s="1"/>
      <c r="XAN518" s="1"/>
      <c r="XAO518" s="1"/>
      <c r="XAP518" s="1"/>
      <c r="XAQ518" s="1"/>
      <c r="XAR518" s="1"/>
      <c r="XAS518" s="1"/>
      <c r="XAT518" s="1"/>
      <c r="XAU518" s="1"/>
      <c r="XAV518" s="1"/>
      <c r="XAW518" s="1"/>
      <c r="XAX518" s="1"/>
      <c r="XAY518" s="1"/>
      <c r="XAZ518" s="1"/>
      <c r="XBA518" s="1"/>
      <c r="XBB518" s="1"/>
      <c r="XBC518" s="1"/>
      <c r="XBD518" s="1"/>
      <c r="XBE518" s="1"/>
      <c r="XBF518" s="1"/>
      <c r="XBG518" s="1"/>
      <c r="XBH518" s="1"/>
      <c r="XBI518" s="1"/>
      <c r="XBJ518" s="1"/>
      <c r="XBK518" s="1"/>
      <c r="XBL518" s="1"/>
      <c r="XBM518" s="1"/>
      <c r="XBN518" s="1"/>
      <c r="XBO518" s="1"/>
      <c r="XBP518" s="1"/>
      <c r="XBQ518" s="1"/>
      <c r="XBR518" s="1"/>
      <c r="XBS518" s="1"/>
      <c r="XBT518" s="1"/>
      <c r="XBU518" s="1"/>
      <c r="XBV518" s="1"/>
      <c r="XBW518" s="1"/>
      <c r="XBX518" s="1"/>
      <c r="XBY518" s="1"/>
      <c r="XBZ518" s="1"/>
      <c r="XCA518" s="1"/>
      <c r="XCB518" s="1"/>
      <c r="XCC518" s="1"/>
      <c r="XCD518" s="1"/>
      <c r="XCE518" s="1"/>
      <c r="XCF518" s="1"/>
      <c r="XCG518" s="1"/>
      <c r="XCH518" s="1"/>
      <c r="XCI518" s="1"/>
      <c r="XCJ518" s="1"/>
      <c r="XCK518" s="1"/>
      <c r="XCL518" s="1"/>
      <c r="XCM518" s="1"/>
      <c r="XCN518" s="1"/>
      <c r="XCO518" s="1"/>
      <c r="XCP518" s="1"/>
      <c r="XCQ518" s="1"/>
      <c r="XCR518" s="1"/>
      <c r="XCS518" s="1"/>
      <c r="XCT518" s="1"/>
      <c r="XCU518" s="1"/>
      <c r="XCV518" s="1"/>
      <c r="XCW518" s="1"/>
      <c r="XCX518" s="1"/>
      <c r="XCY518" s="1"/>
      <c r="XCZ518" s="1"/>
      <c r="XDA518" s="1"/>
      <c r="XDB518" s="1"/>
      <c r="XDC518" s="1"/>
      <c r="XDD518" s="1"/>
      <c r="XDE518" s="1"/>
      <c r="XDF518" s="1"/>
      <c r="XDG518" s="1"/>
      <c r="XDH518" s="1"/>
      <c r="XDI518" s="1"/>
      <c r="XDJ518" s="1"/>
      <c r="XDK518" s="1"/>
      <c r="XDL518" s="1"/>
      <c r="XDM518" s="1"/>
      <c r="XDN518" s="1"/>
      <c r="XDO518" s="1"/>
      <c r="XDP518" s="1"/>
      <c r="XDQ518" s="1"/>
      <c r="XDR518" s="1"/>
      <c r="XDS518" s="1"/>
      <c r="XDT518" s="1"/>
      <c r="XDU518" s="1"/>
      <c r="XDV518" s="1"/>
      <c r="XDW518" s="1"/>
      <c r="XDX518" s="1"/>
      <c r="XDY518" s="1"/>
      <c r="XDZ518" s="1"/>
      <c r="XEA518" s="1"/>
      <c r="XEB518" s="1"/>
      <c r="XEC518" s="1"/>
      <c r="XED518" s="1"/>
      <c r="XEE518" s="1"/>
      <c r="XEF518" s="1"/>
      <c r="XEG518" s="1"/>
      <c r="XEH518" s="1"/>
      <c r="XEI518" s="1"/>
      <c r="XEJ518" s="1"/>
      <c r="XEK518" s="1"/>
      <c r="XEL518" s="1"/>
      <c r="XEM518" s="1"/>
      <c r="XEN518" s="1"/>
      <c r="XEO518" s="1"/>
      <c r="XEP518" s="1"/>
      <c r="XEQ518" s="1"/>
      <c r="XER518" s="1"/>
      <c r="XES518" s="1"/>
      <c r="XET518" s="1"/>
      <c r="XEU518" s="1"/>
      <c r="XEV518" s="1"/>
      <c r="XEW518" s="1"/>
      <c r="XEX518" s="1"/>
      <c r="XEY518" s="1"/>
      <c r="XEZ518" s="1"/>
      <c r="XFA518" s="1"/>
      <c r="XFB518" s="1"/>
      <c r="XFC518" s="1"/>
      <c r="XFD518" s="1"/>
    </row>
    <row r="519" spans="1:151 16227:16384" s="11" customFormat="1" ht="20.25" customHeight="1" x14ac:dyDescent="0.3">
      <c r="A519" s="88">
        <f t="shared" si="325"/>
        <v>7</v>
      </c>
      <c r="B519" s="88"/>
      <c r="C519" s="89" t="s">
        <v>240</v>
      </c>
      <c r="D519" s="90" t="s">
        <v>240</v>
      </c>
      <c r="E519" s="21">
        <f>(3.2*5.65+2.35*3.05+3.05*3.65+3.2*3.63+3*0.65+2.55*1.53+2.45*1.53+2.73*1.23+1.02*3.28+1.1*1.02+1.08*1.02)*10.764</f>
        <v>716.05464840000013</v>
      </c>
      <c r="F519" s="89">
        <f>(3*1.22+1.9*1.08)*10.764</f>
        <v>61.48396799999999</v>
      </c>
      <c r="G519" s="90">
        <f>(3*1.22+1.9*1.08)*10.764</f>
        <v>61.48396799999999</v>
      </c>
      <c r="H519" s="21">
        <v>0</v>
      </c>
      <c r="I519" s="21">
        <f t="shared" si="323"/>
        <v>777.53861640000014</v>
      </c>
      <c r="J519" s="1"/>
      <c r="K519" s="1"/>
      <c r="L519" s="1"/>
      <c r="M519" s="1"/>
      <c r="N519" s="1"/>
      <c r="O519" s="1"/>
      <c r="P519" s="1"/>
      <c r="Q519" s="1"/>
      <c r="R519" s="1"/>
      <c r="S519" s="1"/>
      <c r="T519" s="1"/>
      <c r="U519" s="43" t="str">
        <f t="shared" ca="1" si="324"/>
        <v>3007 &amp; 4707</v>
      </c>
      <c r="V519" s="43">
        <f t="shared" ref="V519:W519" ca="1" si="330">V518+1</f>
        <v>3007</v>
      </c>
      <c r="W519" s="43">
        <f t="shared" ca="1" si="330"/>
        <v>4707</v>
      </c>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c r="XFA519" s="1"/>
      <c r="XFB519" s="1"/>
      <c r="XFC519" s="1"/>
      <c r="XFD519" s="1"/>
    </row>
    <row r="520" spans="1:151 16227:16384" s="11" customFormat="1" ht="20.25" customHeight="1" x14ac:dyDescent="0.3">
      <c r="A520" s="88">
        <f t="shared" si="325"/>
        <v>8</v>
      </c>
      <c r="B520" s="88"/>
      <c r="C520" s="89" t="s">
        <v>240</v>
      </c>
      <c r="D520" s="90" t="s">
        <v>240</v>
      </c>
      <c r="E520" s="21">
        <f>(3.2*5.65+2.35*3.05+3.05*3.65+3.2*3.63+3*0.65+2.55*1.53+2.45*1.53+2.73*1.23+1.02*3.28+1.1*1.02+1.08*1.02)*10.764</f>
        <v>716.05464840000013</v>
      </c>
      <c r="F520" s="89">
        <f>(3*1.22+1.9*1.08)*10.764</f>
        <v>61.48396799999999</v>
      </c>
      <c r="G520" s="90">
        <f>(3*1.22+1.9*1.08)*10.764</f>
        <v>61.48396799999999</v>
      </c>
      <c r="H520" s="21">
        <v>0</v>
      </c>
      <c r="I520" s="21">
        <f t="shared" si="323"/>
        <v>777.53861640000014</v>
      </c>
      <c r="J520" s="1"/>
      <c r="K520" s="1"/>
      <c r="L520" s="1"/>
      <c r="M520" s="1"/>
      <c r="N520" s="1"/>
      <c r="O520" s="1"/>
      <c r="P520" s="1"/>
      <c r="Q520" s="1"/>
      <c r="R520" s="1"/>
      <c r="S520" s="1"/>
      <c r="T520" s="1"/>
      <c r="U520" s="43" t="str">
        <f t="shared" ca="1" si="324"/>
        <v>3008 &amp; 4708</v>
      </c>
      <c r="V520" s="43">
        <f t="shared" ref="V520:W520" ca="1" si="331">V519+1</f>
        <v>3008</v>
      </c>
      <c r="W520" s="43">
        <f t="shared" ca="1" si="331"/>
        <v>4708</v>
      </c>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c r="XFA520" s="1"/>
      <c r="XFB520" s="1"/>
      <c r="XFC520" s="1"/>
      <c r="XFD520" s="1"/>
    </row>
    <row r="521" spans="1:151 16227:16384" s="11" customFormat="1" ht="21" x14ac:dyDescent="0.3">
      <c r="A521" s="92" t="s">
        <v>238</v>
      </c>
      <c r="B521" s="93"/>
      <c r="C521" s="93"/>
      <c r="D521" s="93"/>
      <c r="E521" s="93"/>
      <c r="F521" s="93"/>
      <c r="G521" s="93"/>
      <c r="H521" s="93"/>
      <c r="I521" s="94"/>
      <c r="J521" s="1">
        <v>1</v>
      </c>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WZC521" s="1"/>
      <c r="WZD521" s="1"/>
      <c r="WZE521" s="1"/>
      <c r="WZF521" s="1"/>
      <c r="WZG521" s="1"/>
      <c r="WZH521" s="1"/>
      <c r="WZI521" s="1"/>
      <c r="WZJ521" s="1"/>
      <c r="WZK521" s="1"/>
      <c r="WZL521" s="1"/>
      <c r="WZM521" s="1"/>
      <c r="WZN521" s="1"/>
      <c r="WZO521" s="1"/>
      <c r="WZP521" s="1"/>
      <c r="WZQ521" s="1"/>
      <c r="WZR521" s="1"/>
      <c r="WZS521" s="1"/>
      <c r="WZT521" s="1"/>
      <c r="WZU521" s="1"/>
      <c r="WZV521" s="1"/>
      <c r="WZW521" s="1"/>
      <c r="WZX521" s="1"/>
      <c r="WZY521" s="1"/>
      <c r="WZZ521" s="1"/>
      <c r="XAA521" s="1"/>
      <c r="XAB521" s="1"/>
      <c r="XAC521" s="1"/>
      <c r="XAD521" s="1"/>
      <c r="XAE521" s="1"/>
      <c r="XAF521" s="1"/>
      <c r="XAG521" s="1"/>
      <c r="XAH521" s="1"/>
      <c r="XAI521" s="1"/>
      <c r="XAJ521" s="1"/>
      <c r="XAK521" s="1"/>
      <c r="XAL521" s="1"/>
      <c r="XAM521" s="1"/>
      <c r="XAN521" s="1"/>
      <c r="XAO521" s="1"/>
      <c r="XAP521" s="1"/>
      <c r="XAQ521" s="1"/>
      <c r="XAR521" s="1"/>
      <c r="XAS521" s="1"/>
      <c r="XAT521" s="1"/>
      <c r="XAU521" s="1"/>
      <c r="XAV521" s="1"/>
      <c r="XAW521" s="1"/>
      <c r="XAX521" s="1"/>
      <c r="XAY521" s="1"/>
      <c r="XAZ521" s="1"/>
      <c r="XBA521" s="1"/>
      <c r="XBB521" s="1"/>
      <c r="XBC521" s="1"/>
      <c r="XBD521" s="1"/>
      <c r="XBE521" s="1"/>
      <c r="XBF521" s="1"/>
      <c r="XBG521" s="1"/>
      <c r="XBH521" s="1"/>
      <c r="XBI521" s="1"/>
      <c r="XBJ521" s="1"/>
      <c r="XBK521" s="1"/>
      <c r="XBL521" s="1"/>
      <c r="XBM521" s="1"/>
      <c r="XBN521" s="1"/>
      <c r="XBO521" s="1"/>
      <c r="XBP521" s="1"/>
      <c r="XBQ521" s="1"/>
      <c r="XBR521" s="1"/>
      <c r="XBS521" s="1"/>
      <c r="XBT521" s="1"/>
      <c r="XBU521" s="1"/>
      <c r="XBV521" s="1"/>
      <c r="XBW521" s="1"/>
      <c r="XBX521" s="1"/>
      <c r="XBY521" s="1"/>
      <c r="XBZ521" s="1"/>
      <c r="XCA521" s="1"/>
      <c r="XCB521" s="1"/>
      <c r="XCC521" s="1"/>
      <c r="XCD521" s="1"/>
      <c r="XCE521" s="1"/>
      <c r="XCF521" s="1"/>
      <c r="XCG521" s="1"/>
      <c r="XCH521" s="1"/>
      <c r="XCI521" s="1"/>
      <c r="XCJ521" s="1"/>
      <c r="XCK521" s="1"/>
      <c r="XCL521" s="1"/>
      <c r="XCM521" s="1"/>
      <c r="XCN521" s="1"/>
      <c r="XCO521" s="1"/>
      <c r="XCP521" s="1"/>
      <c r="XCQ521" s="1"/>
      <c r="XCR521" s="1"/>
      <c r="XCS521" s="1"/>
      <c r="XCT521" s="1"/>
      <c r="XCU521" s="1"/>
      <c r="XCV521" s="1"/>
      <c r="XCW521" s="1"/>
      <c r="XCX521" s="1"/>
      <c r="XCY521" s="1"/>
      <c r="XCZ521" s="1"/>
      <c r="XDA521" s="1"/>
      <c r="XDB521" s="1"/>
      <c r="XDC521" s="1"/>
      <c r="XDD521" s="1"/>
      <c r="XDE521" s="1"/>
      <c r="XDF521" s="1"/>
      <c r="XDG521" s="1"/>
      <c r="XDH521" s="1"/>
      <c r="XDI521" s="1"/>
      <c r="XDJ521" s="1"/>
      <c r="XDK521" s="1"/>
      <c r="XDL521" s="1"/>
      <c r="XDM521" s="1"/>
      <c r="XDN521" s="1"/>
      <c r="XDO521" s="1"/>
      <c r="XDP521" s="1"/>
      <c r="XDQ521" s="1"/>
      <c r="XDR521" s="1"/>
      <c r="XDS521" s="1"/>
      <c r="XDT521" s="1"/>
      <c r="XDU521" s="1"/>
      <c r="XDV521" s="1"/>
      <c r="XDW521" s="1"/>
      <c r="XDX521" s="1"/>
      <c r="XDY521" s="1"/>
      <c r="XDZ521" s="1"/>
      <c r="XEA521" s="1"/>
      <c r="XEB521" s="1"/>
      <c r="XEC521" s="1"/>
      <c r="XED521" s="1"/>
      <c r="XEE521" s="1"/>
      <c r="XEF521" s="1"/>
      <c r="XEG521" s="1"/>
      <c r="XEH521" s="1"/>
      <c r="XEI521" s="1"/>
      <c r="XEJ521" s="1"/>
      <c r="XEK521" s="1"/>
      <c r="XEL521" s="1"/>
      <c r="XEM521" s="1"/>
      <c r="XEN521" s="1"/>
      <c r="XEO521" s="1"/>
      <c r="XEP521" s="1"/>
      <c r="XEQ521" s="1"/>
      <c r="XER521" s="1"/>
      <c r="XES521" s="1"/>
      <c r="XET521" s="1"/>
      <c r="XEU521" s="1"/>
      <c r="XEV521" s="1"/>
      <c r="XEW521" s="1"/>
      <c r="XEX521" s="1"/>
      <c r="XEY521" s="1"/>
      <c r="XEZ521" s="1"/>
      <c r="XFA521" s="1"/>
      <c r="XFB521" s="1"/>
      <c r="XFC521" s="1"/>
      <c r="XFD521" s="1"/>
    </row>
    <row r="522" spans="1:151 16227:16384" s="11" customFormat="1" ht="20.25" customHeight="1" x14ac:dyDescent="0.3">
      <c r="A522" s="88">
        <v>1</v>
      </c>
      <c r="B522" s="88"/>
      <c r="C522" s="89" t="s">
        <v>229</v>
      </c>
      <c r="D522" s="90" t="s">
        <v>229</v>
      </c>
      <c r="E522" s="21">
        <f>(3.65*6.62+3.35*2.45+3.4*4.28+3.73*4.56+3.88*3.42+1.63*1.53+2.45*1.53+1.53*2.45+2.45*1.53+1.23*3+1.24*3.42+3.48*1.03+1*1.03+2.73*1.05+1.68*0.62+1.05*0.77)*10.764</f>
        <v>1164.6874044000001</v>
      </c>
      <c r="F522" s="89">
        <f>(3.65*1.43+1.28*1.83)*10.764</f>
        <v>81.396291599999998</v>
      </c>
      <c r="G522" s="90">
        <f>(3.65*1.43+1.28*1.83)*10.764</f>
        <v>81.396291599999998</v>
      </c>
      <c r="H522" s="21">
        <v>0</v>
      </c>
      <c r="I522" s="21">
        <f t="shared" ref="I522:I529" si="332">E522+F522+(IF(H522&lt;101,H522,IF(H522&lt;201,H522/2,IF(H522&lt;=301,H522/3,H522/4))))</f>
        <v>1246.0836960000001</v>
      </c>
      <c r="J522" s="1"/>
      <c r="K522" s="1"/>
      <c r="L522" s="1"/>
      <c r="M522" s="1"/>
      <c r="N522" s="1"/>
      <c r="O522" s="1"/>
      <c r="P522" s="1"/>
      <c r="Q522" s="1"/>
      <c r="R522" s="1"/>
      <c r="S522" s="1"/>
      <c r="T522" s="1"/>
      <c r="U522" s="43" t="str">
        <f ca="1">V522&amp;""&amp;" &amp; "&amp;""&amp;W522</f>
        <v>501 &amp; 5001</v>
      </c>
      <c r="V522" s="43">
        <f ca="1">(SUMPRODUCT(MID(0&amp;(LEFT(A521,SUM(LEN(A521)-LEN(SUBSTITUTE(A521,{"0","1","2","3"},""))))), LARGE(INDEX(ISNUMBER(--MID((LEFT(A521,SUM(LEN(A521)-LEN(SUBSTITUTE(A521,{"0","1","2","3"},""))))), ROW(INDIRECT("1:"&amp;LEN((LEFT(A521,SUM(LEN(A521)-LEN(SUBSTITUTE(A521,{"0","1","2","3"},"")))))))), 1)) * ROW(INDIRECT("1:"&amp;LEN((LEFT(A521,SUM(LEN(A521)-LEN(SUBSTITUTE(A521,{"0","1","2","3"},"")))))))), 0), ROW(INDIRECT("1:"&amp;LEN((LEFT(A521,SUM(LEN(A521)-LEN(SUBSTITUTE(A521,{"0","1","2","3"},"")))))))))+1, 1) * 10^ROW(INDIRECT("1:"&amp;LEN((LEFT(A521,SUM(LEN(A521)-LEN(SUBSTITUTE(A521,{"0","1","2","3"},""))))))))/10))*100+1</f>
        <v>501</v>
      </c>
      <c r="W522" s="43">
        <f ca="1">(SUMPRODUCT(MID(0&amp;(--TRIM(RIGHT(SUBSTITUTE(LEFT(A521,_xlfn.AGGREGATE(16,6,FIND({0,1,2,3,4,5,6,7,8,9},A521,ROW(INDIRECT("1:"&amp;LEN(A521)))),1))," ",REPT(" ",LEN(A521))),LEN(A521)))), LARGE(INDEX(ISNUMBER(--MID((--TRIM(RIGHT(SUBSTITUTE(LEFT(A521,_xlfn.AGGREGATE(16,6,FIND({0,1,2,3,4,5,6,7,8,9},A521,ROW(INDIRECT("1:"&amp;LEN(A521)))),1))," ",REPT(" ",LEN(A521))),LEN(A521)))), ROW(INDIRECT("1:"&amp;LEN((--TRIM(RIGHT(SUBSTITUTE(LEFT(A521,_xlfn.AGGREGATE(16,6,FIND({0,1,2,3,4,5,6,7,8,9},A521,ROW(INDIRECT("1:"&amp;LEN(A521)))),1))," ",REPT(" ",LEN(A521))),LEN(A521))))))), 1)) * ROW(INDIRECT("1:"&amp;LEN((--TRIM(RIGHT(SUBSTITUTE(LEFT(A521,_xlfn.AGGREGATE(16,6,FIND({0,1,2,3,4,5,6,7,8,9},A521,ROW(INDIRECT("1:"&amp;LEN(A521)))),1))," ",REPT(" ",LEN(A521))),LEN(A521))))))), 0), ROW(INDIRECT("1:"&amp;LEN((--TRIM(RIGHT(SUBSTITUTE(LEFT(A521,_xlfn.AGGREGATE(16,6,FIND({0,1,2,3,4,5,6,7,8,9},A521,ROW(INDIRECT("1:"&amp;LEN(A521)))),1))," ",REPT(" ",LEN(A521))),LEN(A521))))))))+1, 1) * 10^ROW(INDIRECT("1:"&amp;LEN((--TRIM(RIGHT(SUBSTITUTE(LEFT(A521,_xlfn.AGGREGATE(16,6,FIND({0,1,2,3,4,5,6,7,8,9},A521,ROW(INDIRECT("1:"&amp;LEN(A521)))),1))," ",REPT(" ",LEN(A521))),LEN(A521)))))))/10))*100+1</f>
        <v>5001</v>
      </c>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WZC522" s="1"/>
      <c r="WZD522" s="1"/>
      <c r="WZE522" s="1"/>
      <c r="WZF522" s="1"/>
      <c r="WZG522" s="1"/>
      <c r="WZH522" s="1"/>
      <c r="WZI522" s="1"/>
      <c r="WZJ522" s="1"/>
      <c r="WZK522" s="1"/>
      <c r="WZL522" s="1"/>
      <c r="WZM522" s="1"/>
      <c r="WZN522" s="1"/>
      <c r="WZO522" s="1"/>
      <c r="WZP522" s="1"/>
      <c r="WZQ522" s="1"/>
      <c r="WZR522" s="1"/>
      <c r="WZS522" s="1"/>
      <c r="WZT522" s="1"/>
      <c r="WZU522" s="1"/>
      <c r="WZV522" s="1"/>
      <c r="WZW522" s="1"/>
      <c r="WZX522" s="1"/>
      <c r="WZY522" s="1"/>
      <c r="WZZ522" s="1"/>
      <c r="XAA522" s="1"/>
      <c r="XAB522" s="1"/>
      <c r="XAC522" s="1"/>
      <c r="XAD522" s="1"/>
      <c r="XAE522" s="1"/>
      <c r="XAF522" s="1"/>
      <c r="XAG522" s="1"/>
      <c r="XAH522" s="1"/>
      <c r="XAI522" s="1"/>
      <c r="XAJ522" s="1"/>
      <c r="XAK522" s="1"/>
      <c r="XAL522" s="1"/>
      <c r="XAM522" s="1"/>
      <c r="XAN522" s="1"/>
      <c r="XAO522" s="1"/>
      <c r="XAP522" s="1"/>
      <c r="XAQ522" s="1"/>
      <c r="XAR522" s="1"/>
      <c r="XAS522" s="1"/>
      <c r="XAT522" s="1"/>
      <c r="XAU522" s="1"/>
      <c r="XAV522" s="1"/>
      <c r="XAW522" s="1"/>
      <c r="XAX522" s="1"/>
      <c r="XAY522" s="1"/>
      <c r="XAZ522" s="1"/>
      <c r="XBA522" s="1"/>
      <c r="XBB522" s="1"/>
      <c r="XBC522" s="1"/>
      <c r="XBD522" s="1"/>
      <c r="XBE522" s="1"/>
      <c r="XBF522" s="1"/>
      <c r="XBG522" s="1"/>
      <c r="XBH522" s="1"/>
      <c r="XBI522" s="1"/>
      <c r="XBJ522" s="1"/>
      <c r="XBK522" s="1"/>
      <c r="XBL522" s="1"/>
      <c r="XBM522" s="1"/>
      <c r="XBN522" s="1"/>
      <c r="XBO522" s="1"/>
      <c r="XBP522" s="1"/>
      <c r="XBQ522" s="1"/>
      <c r="XBR522" s="1"/>
      <c r="XBS522" s="1"/>
      <c r="XBT522" s="1"/>
      <c r="XBU522" s="1"/>
      <c r="XBV522" s="1"/>
      <c r="XBW522" s="1"/>
      <c r="XBX522" s="1"/>
      <c r="XBY522" s="1"/>
      <c r="XBZ522" s="1"/>
      <c r="XCA522" s="1"/>
      <c r="XCB522" s="1"/>
      <c r="XCC522" s="1"/>
      <c r="XCD522" s="1"/>
      <c r="XCE522" s="1"/>
      <c r="XCF522" s="1"/>
      <c r="XCG522" s="1"/>
      <c r="XCH522" s="1"/>
      <c r="XCI522" s="1"/>
      <c r="XCJ522" s="1"/>
      <c r="XCK522" s="1"/>
      <c r="XCL522" s="1"/>
      <c r="XCM522" s="1"/>
      <c r="XCN522" s="1"/>
      <c r="XCO522" s="1"/>
      <c r="XCP522" s="1"/>
      <c r="XCQ522" s="1"/>
      <c r="XCR522" s="1"/>
      <c r="XCS522" s="1"/>
      <c r="XCT522" s="1"/>
      <c r="XCU522" s="1"/>
      <c r="XCV522" s="1"/>
      <c r="XCW522" s="1"/>
      <c r="XCX522" s="1"/>
      <c r="XCY522" s="1"/>
      <c r="XCZ522" s="1"/>
      <c r="XDA522" s="1"/>
      <c r="XDB522" s="1"/>
      <c r="XDC522" s="1"/>
      <c r="XDD522" s="1"/>
      <c r="XDE522" s="1"/>
      <c r="XDF522" s="1"/>
      <c r="XDG522" s="1"/>
      <c r="XDH522" s="1"/>
      <c r="XDI522" s="1"/>
      <c r="XDJ522" s="1"/>
      <c r="XDK522" s="1"/>
      <c r="XDL522" s="1"/>
      <c r="XDM522" s="1"/>
      <c r="XDN522" s="1"/>
      <c r="XDO522" s="1"/>
      <c r="XDP522" s="1"/>
      <c r="XDQ522" s="1"/>
      <c r="XDR522" s="1"/>
      <c r="XDS522" s="1"/>
      <c r="XDT522" s="1"/>
      <c r="XDU522" s="1"/>
      <c r="XDV522" s="1"/>
      <c r="XDW522" s="1"/>
      <c r="XDX522" s="1"/>
      <c r="XDY522" s="1"/>
      <c r="XDZ522" s="1"/>
      <c r="XEA522" s="1"/>
      <c r="XEB522" s="1"/>
      <c r="XEC522" s="1"/>
      <c r="XED522" s="1"/>
      <c r="XEE522" s="1"/>
      <c r="XEF522" s="1"/>
      <c r="XEG522" s="1"/>
      <c r="XEH522" s="1"/>
      <c r="XEI522" s="1"/>
      <c r="XEJ522" s="1"/>
      <c r="XEK522" s="1"/>
      <c r="XEL522" s="1"/>
      <c r="XEM522" s="1"/>
      <c r="XEN522" s="1"/>
      <c r="XEO522" s="1"/>
      <c r="XEP522" s="1"/>
      <c r="XEQ522" s="1"/>
      <c r="XER522" s="1"/>
      <c r="XES522" s="1"/>
      <c r="XET522" s="1"/>
      <c r="XEU522" s="1"/>
      <c r="XEV522" s="1"/>
      <c r="XEW522" s="1"/>
      <c r="XEX522" s="1"/>
      <c r="XEY522" s="1"/>
      <c r="XEZ522" s="1"/>
      <c r="XFA522" s="1"/>
      <c r="XFB522" s="1"/>
      <c r="XFC522" s="1"/>
      <c r="XFD522" s="1"/>
    </row>
    <row r="523" spans="1:151 16227:16384" s="11" customFormat="1" ht="20.25" customHeight="1" x14ac:dyDescent="0.3">
      <c r="A523" s="88">
        <f>A522+1</f>
        <v>2</v>
      </c>
      <c r="B523" s="88"/>
      <c r="C523" s="89" t="s">
        <v>229</v>
      </c>
      <c r="D523" s="90" t="s">
        <v>229</v>
      </c>
      <c r="E523" s="21">
        <f>(3.65*6.62+3.35*2.45+3.4*4.28+3.73*4.56+3.88*3.42+1.63*1.53+2.45*1.53+1.53*2.45+2.45*1.53+1.23*3+1.24*3.42+3.48*1.03+1*1.03+2.73*1.05+1.68*0.62+1.05*0.77)*10.764</f>
        <v>1164.6874044000001</v>
      </c>
      <c r="F523" s="89">
        <f>(3.65*1.43+1.28*1.83)*10.764</f>
        <v>81.396291599999998</v>
      </c>
      <c r="G523" s="90">
        <f>(3.65*1.43+1.28*1.83)*10.764</f>
        <v>81.396291599999998</v>
      </c>
      <c r="H523" s="21">
        <v>0</v>
      </c>
      <c r="I523" s="21">
        <f t="shared" si="332"/>
        <v>1246.0836960000001</v>
      </c>
      <c r="J523" s="1"/>
      <c r="K523" s="1"/>
      <c r="L523" s="1"/>
      <c r="M523" s="1"/>
      <c r="N523" s="1"/>
      <c r="O523" s="1"/>
      <c r="P523" s="1"/>
      <c r="Q523" s="1"/>
      <c r="R523" s="1"/>
      <c r="S523" s="1"/>
      <c r="T523" s="1"/>
      <c r="U523" s="43" t="str">
        <f t="shared" ref="U523:U529" ca="1" si="333">V523&amp;""&amp;" &amp; "&amp;""&amp;W523</f>
        <v>502 &amp; 5002</v>
      </c>
      <c r="V523" s="43">
        <f ca="1">V522+1</f>
        <v>502</v>
      </c>
      <c r="W523" s="43">
        <f ca="1">W522+1</f>
        <v>5002</v>
      </c>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c r="XFA523" s="1"/>
      <c r="XFB523" s="1"/>
      <c r="XFC523" s="1"/>
      <c r="XFD523" s="1"/>
    </row>
    <row r="524" spans="1:151 16227:16384" s="11" customFormat="1" ht="20.25" customHeight="1" x14ac:dyDescent="0.3">
      <c r="A524" s="88">
        <f t="shared" ref="A524:A529" si="334">A523+1</f>
        <v>3</v>
      </c>
      <c r="B524" s="88"/>
      <c r="C524" s="89" t="s">
        <v>240</v>
      </c>
      <c r="D524" s="90" t="s">
        <v>240</v>
      </c>
      <c r="E524" s="21">
        <f>(3.2*5.65+2.35*3.05+3.05*3.65+3.2*3.63+3*0.65+2.55*1.53+2.45*1.53+2.73*1.23+1.02*3.28+1.1*1.02+1.08*1.02)*10.764</f>
        <v>716.05464840000013</v>
      </c>
      <c r="F524" s="89">
        <f>(1.9*1.08+3*1.22)*10.764</f>
        <v>61.48396799999999</v>
      </c>
      <c r="G524" s="90">
        <f>(1.9*1.08+3*1.22)*10.764</f>
        <v>61.48396799999999</v>
      </c>
      <c r="H524" s="21">
        <v>0</v>
      </c>
      <c r="I524" s="21">
        <f t="shared" si="332"/>
        <v>777.53861640000014</v>
      </c>
      <c r="J524" s="1"/>
      <c r="K524" s="1"/>
      <c r="L524" s="1"/>
      <c r="M524" s="1"/>
      <c r="N524" s="1"/>
      <c r="O524" s="1"/>
      <c r="P524" s="1"/>
      <c r="Q524" s="1"/>
      <c r="R524" s="1"/>
      <c r="S524" s="1"/>
      <c r="T524" s="1"/>
      <c r="U524" s="43" t="str">
        <f t="shared" ca="1" si="333"/>
        <v>503 &amp; 5003</v>
      </c>
      <c r="V524" s="43">
        <f t="shared" ref="V524:W524" ca="1" si="335">V523+1</f>
        <v>503</v>
      </c>
      <c r="W524" s="43">
        <f t="shared" ca="1" si="335"/>
        <v>5003</v>
      </c>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c r="XFA524" s="1"/>
      <c r="XFB524" s="1"/>
      <c r="XFC524" s="1"/>
      <c r="XFD524" s="1"/>
    </row>
    <row r="525" spans="1:151 16227:16384" s="11" customFormat="1" ht="20.25" customHeight="1" x14ac:dyDescent="0.3">
      <c r="A525" s="88">
        <f t="shared" si="334"/>
        <v>4</v>
      </c>
      <c r="B525" s="88"/>
      <c r="C525" s="89" t="s">
        <v>240</v>
      </c>
      <c r="D525" s="90" t="s">
        <v>240</v>
      </c>
      <c r="E525" s="21">
        <f>(3.2*5.65+2.35*3.05+3.05*3.65+3.2*3.63+3*0.65+2.55*1.53+2.45*1.53+2.73*1.23+1.02*3.28+1.1*1.02+1.08*1.02)*10.764</f>
        <v>716.05464840000013</v>
      </c>
      <c r="F525" s="89">
        <f>(1.9*1.08+3*1.22)*10.764</f>
        <v>61.48396799999999</v>
      </c>
      <c r="G525" s="90">
        <f>(1.9*1.08+3*1.22)*10.764</f>
        <v>61.48396799999999</v>
      </c>
      <c r="H525" s="21">
        <v>0</v>
      </c>
      <c r="I525" s="21">
        <f t="shared" si="332"/>
        <v>777.53861640000014</v>
      </c>
      <c r="J525" s="1"/>
      <c r="K525" s="1"/>
      <c r="L525" s="1"/>
      <c r="M525" s="1"/>
      <c r="N525" s="1"/>
      <c r="O525" s="1"/>
      <c r="P525" s="1"/>
      <c r="Q525" s="1"/>
      <c r="R525" s="1"/>
      <c r="S525" s="1"/>
      <c r="T525" s="1"/>
      <c r="U525" s="43" t="str">
        <f t="shared" ca="1" si="333"/>
        <v>504 &amp; 5004</v>
      </c>
      <c r="V525" s="43">
        <f t="shared" ref="V525:W525" ca="1" si="336">V524+1</f>
        <v>504</v>
      </c>
      <c r="W525" s="43">
        <f t="shared" ca="1" si="336"/>
        <v>5004</v>
      </c>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c r="XFA525" s="1"/>
      <c r="XFB525" s="1"/>
      <c r="XFC525" s="1"/>
      <c r="XFD525" s="1"/>
    </row>
    <row r="526" spans="1:151 16227:16384" s="11" customFormat="1" ht="20.25" customHeight="1" x14ac:dyDescent="0.3">
      <c r="A526" s="88">
        <f t="shared" si="334"/>
        <v>5</v>
      </c>
      <c r="B526" s="88"/>
      <c r="C526" s="89" t="s">
        <v>229</v>
      </c>
      <c r="D526" s="90" t="s">
        <v>229</v>
      </c>
      <c r="E526" s="21">
        <f>(3.65*6.62+3.35*2.45+3.4*4.28+3.73*4.56+3.88*3.43+1.63*1.53+2.45*1.53+1.53*2.45+2.53*1.53+1.23*3+1.24*3.42+3.48*1.03+1*1.03+2.73*1.05+1.68*0.62+1.05*0.77)*10.764</f>
        <v>1166.4225612000002</v>
      </c>
      <c r="F526" s="89">
        <f>(3.65*1.43+1.28*1.85)*10.764</f>
        <v>81.671849999999992</v>
      </c>
      <c r="G526" s="90">
        <f>(3.65*1.43+1.28*1.85)*10.764</f>
        <v>81.671849999999992</v>
      </c>
      <c r="H526" s="21">
        <v>0</v>
      </c>
      <c r="I526" s="21">
        <f t="shared" si="332"/>
        <v>1248.0944112000002</v>
      </c>
      <c r="J526" s="1"/>
      <c r="K526" s="1"/>
      <c r="L526" s="1"/>
      <c r="M526" s="1"/>
      <c r="N526" s="1"/>
      <c r="O526" s="1"/>
      <c r="P526" s="1"/>
      <c r="Q526" s="1"/>
      <c r="R526" s="1"/>
      <c r="S526" s="1"/>
      <c r="T526" s="1"/>
      <c r="U526" s="43" t="str">
        <f t="shared" ca="1" si="333"/>
        <v>505 &amp; 5005</v>
      </c>
      <c r="V526" s="43">
        <f t="shared" ref="V526:W526" ca="1" si="337">V525+1</f>
        <v>505</v>
      </c>
      <c r="W526" s="43">
        <f t="shared" ca="1" si="337"/>
        <v>5005</v>
      </c>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c r="XFA526" s="1"/>
      <c r="XFB526" s="1"/>
      <c r="XFC526" s="1"/>
      <c r="XFD526" s="1"/>
    </row>
    <row r="527" spans="1:151 16227:16384" s="11" customFormat="1" ht="20.25" customHeight="1" x14ac:dyDescent="0.3">
      <c r="A527" s="88">
        <f t="shared" si="334"/>
        <v>6</v>
      </c>
      <c r="B527" s="88"/>
      <c r="C527" s="89" t="s">
        <v>233</v>
      </c>
      <c r="D527" s="91"/>
      <c r="E527" s="91"/>
      <c r="F527" s="91"/>
      <c r="G527" s="91"/>
      <c r="H527" s="91"/>
      <c r="I527" s="90"/>
      <c r="J527" s="1"/>
      <c r="K527" s="1"/>
      <c r="L527" s="1"/>
      <c r="M527" s="1"/>
      <c r="N527" s="1"/>
      <c r="O527" s="1"/>
      <c r="P527" s="1"/>
      <c r="Q527" s="1"/>
      <c r="R527" s="1"/>
      <c r="S527" s="1"/>
      <c r="T527" s="1"/>
      <c r="U527" s="43" t="str">
        <f t="shared" ca="1" si="333"/>
        <v>506 &amp; 5006</v>
      </c>
      <c r="V527" s="43">
        <f t="shared" ref="V527:W527" ca="1" si="338">V526+1</f>
        <v>506</v>
      </c>
      <c r="W527" s="43">
        <f t="shared" ca="1" si="338"/>
        <v>5006</v>
      </c>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c r="XFA527" s="1"/>
      <c r="XFB527" s="1"/>
      <c r="XFC527" s="1"/>
      <c r="XFD527" s="1"/>
    </row>
    <row r="528" spans="1:151 16227:16384" s="11" customFormat="1" ht="20.25" customHeight="1" x14ac:dyDescent="0.3">
      <c r="A528" s="88">
        <f t="shared" si="334"/>
        <v>7</v>
      </c>
      <c r="B528" s="88"/>
      <c r="C528" s="89" t="s">
        <v>240</v>
      </c>
      <c r="D528" s="90" t="s">
        <v>240</v>
      </c>
      <c r="E528" s="21">
        <f>(3.2*5.65+2.35*3.05+3.05*3.65+3.2*3.63+3*0.65+2.55*1.53+2.45*1.53+2.73*1.23+1.02*3.28+1.1*1.02+1.08*1.02)*10.764</f>
        <v>716.05464840000013</v>
      </c>
      <c r="F528" s="89">
        <f>(3*1.22+1.9*1.08)*10.764</f>
        <v>61.48396799999999</v>
      </c>
      <c r="G528" s="90">
        <f>(3*1.22+1.9*1.08)*10.764</f>
        <v>61.48396799999999</v>
      </c>
      <c r="H528" s="21">
        <v>0</v>
      </c>
      <c r="I528" s="21">
        <f t="shared" si="332"/>
        <v>777.53861640000014</v>
      </c>
      <c r="J528" s="1"/>
      <c r="K528" s="1"/>
      <c r="L528" s="1"/>
      <c r="M528" s="1"/>
      <c r="N528" s="1"/>
      <c r="O528" s="1"/>
      <c r="P528" s="1"/>
      <c r="Q528" s="1"/>
      <c r="R528" s="1"/>
      <c r="S528" s="1"/>
      <c r="T528" s="1"/>
      <c r="U528" s="43" t="str">
        <f t="shared" ca="1" si="333"/>
        <v>507 &amp; 5007</v>
      </c>
      <c r="V528" s="43">
        <f t="shared" ref="V528:W528" ca="1" si="339">V527+1</f>
        <v>507</v>
      </c>
      <c r="W528" s="43">
        <f t="shared" ca="1" si="339"/>
        <v>5007</v>
      </c>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c r="XFA528" s="1"/>
      <c r="XFB528" s="1"/>
      <c r="XFC528" s="1"/>
      <c r="XFD528" s="1"/>
    </row>
    <row r="529" spans="1:151 16227:16384" s="11" customFormat="1" ht="20.25" customHeight="1" x14ac:dyDescent="0.3">
      <c r="A529" s="88">
        <f t="shared" si="334"/>
        <v>8</v>
      </c>
      <c r="B529" s="88"/>
      <c r="C529" s="89" t="s">
        <v>240</v>
      </c>
      <c r="D529" s="90" t="s">
        <v>240</v>
      </c>
      <c r="E529" s="21">
        <f>(3.2*5.65+2.35*3.05+3.05*3.65+3.2*3.63+3*0.65+2.55*1.53+2.45*1.53+2.73*1.23+1.02*3.28+1.1*1.02+1.08*1.02)*10.764</f>
        <v>716.05464840000013</v>
      </c>
      <c r="F529" s="89">
        <f>(3*1.22+1.9*1.08)*10.764</f>
        <v>61.48396799999999</v>
      </c>
      <c r="G529" s="90">
        <f>(3*1.22+1.9*1.08)*10.764</f>
        <v>61.48396799999999</v>
      </c>
      <c r="H529" s="21">
        <v>0</v>
      </c>
      <c r="I529" s="21">
        <f t="shared" si="332"/>
        <v>777.53861640000014</v>
      </c>
      <c r="J529" s="1"/>
      <c r="K529" s="1"/>
      <c r="L529" s="1"/>
      <c r="M529" s="1"/>
      <c r="N529" s="1"/>
      <c r="O529" s="1"/>
      <c r="P529" s="1"/>
      <c r="Q529" s="1"/>
      <c r="R529" s="1"/>
      <c r="S529" s="1"/>
      <c r="T529" s="1"/>
      <c r="U529" s="43" t="str">
        <f t="shared" ca="1" si="333"/>
        <v>508 &amp; 5008</v>
      </c>
      <c r="V529" s="43">
        <f t="shared" ref="V529:W529" ca="1" si="340">V528+1</f>
        <v>508</v>
      </c>
      <c r="W529" s="43">
        <f t="shared" ca="1" si="340"/>
        <v>5008</v>
      </c>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c r="XFA529" s="1"/>
      <c r="XFB529" s="1"/>
      <c r="XFC529" s="1"/>
      <c r="XFD529" s="1"/>
    </row>
    <row r="530" spans="1:151 16227:16384" s="11" customFormat="1" ht="21" x14ac:dyDescent="0.3">
      <c r="A530" s="124" t="s">
        <v>243</v>
      </c>
      <c r="B530" s="125"/>
      <c r="C530" s="125"/>
      <c r="D530" s="125"/>
      <c r="E530" s="125"/>
      <c r="F530" s="125"/>
      <c r="G530" s="125"/>
      <c r="H530" s="125"/>
      <c r="I530" s="126"/>
      <c r="J530" s="1">
        <v>3</v>
      </c>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WZC530" s="1"/>
      <c r="WZD530" s="1"/>
      <c r="WZE530" s="1"/>
      <c r="WZF530" s="1"/>
      <c r="WZG530" s="1"/>
      <c r="WZH530" s="1"/>
      <c r="WZI530" s="1"/>
      <c r="WZJ530" s="1"/>
      <c r="WZK530" s="1"/>
      <c r="WZL530" s="1"/>
      <c r="WZM530" s="1"/>
      <c r="WZN530" s="1"/>
      <c r="WZO530" s="1"/>
      <c r="WZP530" s="1"/>
      <c r="WZQ530" s="1"/>
      <c r="WZR530" s="1"/>
      <c r="WZS530" s="1"/>
      <c r="WZT530" s="1"/>
      <c r="WZU530" s="1"/>
      <c r="WZV530" s="1"/>
      <c r="WZW530" s="1"/>
      <c r="WZX530" s="1"/>
      <c r="WZY530" s="1"/>
      <c r="WZZ530" s="1"/>
      <c r="XAA530" s="1"/>
      <c r="XAB530" s="1"/>
      <c r="XAC530" s="1"/>
      <c r="XAD530" s="1"/>
      <c r="XAE530" s="1"/>
      <c r="XAF530" s="1"/>
      <c r="XAG530" s="1"/>
      <c r="XAH530" s="1"/>
      <c r="XAI530" s="1"/>
      <c r="XAJ530" s="1"/>
      <c r="XAK530" s="1"/>
      <c r="XAL530" s="1"/>
      <c r="XAM530" s="1"/>
      <c r="XAN530" s="1"/>
      <c r="XAO530" s="1"/>
      <c r="XAP530" s="1"/>
      <c r="XAQ530" s="1"/>
      <c r="XAR530" s="1"/>
      <c r="XAS530" s="1"/>
      <c r="XAT530" s="1"/>
      <c r="XAU530" s="1"/>
      <c r="XAV530" s="1"/>
      <c r="XAW530" s="1"/>
      <c r="XAX530" s="1"/>
      <c r="XAY530" s="1"/>
      <c r="XAZ530" s="1"/>
      <c r="XBA530" s="1"/>
      <c r="XBB530" s="1"/>
      <c r="XBC530" s="1"/>
      <c r="XBD530" s="1"/>
      <c r="XBE530" s="1"/>
      <c r="XBF530" s="1"/>
      <c r="XBG530" s="1"/>
      <c r="XBH530" s="1"/>
      <c r="XBI530" s="1"/>
      <c r="XBJ530" s="1"/>
      <c r="XBK530" s="1"/>
      <c r="XBL530" s="1"/>
      <c r="XBM530" s="1"/>
      <c r="XBN530" s="1"/>
      <c r="XBO530" s="1"/>
      <c r="XBP530" s="1"/>
      <c r="XBQ530" s="1"/>
      <c r="XBR530" s="1"/>
      <c r="XBS530" s="1"/>
      <c r="XBT530" s="1"/>
      <c r="XBU530" s="1"/>
      <c r="XBV530" s="1"/>
      <c r="XBW530" s="1"/>
      <c r="XBX530" s="1"/>
      <c r="XBY530" s="1"/>
      <c r="XBZ530" s="1"/>
      <c r="XCA530" s="1"/>
      <c r="XCB530" s="1"/>
      <c r="XCC530" s="1"/>
      <c r="XCD530" s="1"/>
      <c r="XCE530" s="1"/>
      <c r="XCF530" s="1"/>
      <c r="XCG530" s="1"/>
      <c r="XCH530" s="1"/>
      <c r="XCI530" s="1"/>
      <c r="XCJ530" s="1"/>
      <c r="XCK530" s="1"/>
      <c r="XCL530" s="1"/>
      <c r="XCM530" s="1"/>
      <c r="XCN530" s="1"/>
      <c r="XCO530" s="1"/>
      <c r="XCP530" s="1"/>
      <c r="XCQ530" s="1"/>
      <c r="XCR530" s="1"/>
      <c r="XCS530" s="1"/>
      <c r="XCT530" s="1"/>
      <c r="XCU530" s="1"/>
      <c r="XCV530" s="1"/>
      <c r="XCW530" s="1"/>
      <c r="XCX530" s="1"/>
      <c r="XCY530" s="1"/>
      <c r="XCZ530" s="1"/>
      <c r="XDA530" s="1"/>
      <c r="XDB530" s="1"/>
      <c r="XDC530" s="1"/>
      <c r="XDD530" s="1"/>
      <c r="XDE530" s="1"/>
      <c r="XDF530" s="1"/>
      <c r="XDG530" s="1"/>
      <c r="XDH530" s="1"/>
      <c r="XDI530" s="1"/>
      <c r="XDJ530" s="1"/>
      <c r="XDK530" s="1"/>
      <c r="XDL530" s="1"/>
      <c r="XDM530" s="1"/>
      <c r="XDN530" s="1"/>
      <c r="XDO530" s="1"/>
      <c r="XDP530" s="1"/>
      <c r="XDQ530" s="1"/>
      <c r="XDR530" s="1"/>
      <c r="XDS530" s="1"/>
      <c r="XDT530" s="1"/>
      <c r="XDU530" s="1"/>
      <c r="XDV530" s="1"/>
      <c r="XDW530" s="1"/>
      <c r="XDX530" s="1"/>
      <c r="XDY530" s="1"/>
      <c r="XDZ530" s="1"/>
      <c r="XEA530" s="1"/>
      <c r="XEB530" s="1"/>
      <c r="XEC530" s="1"/>
      <c r="XED530" s="1"/>
      <c r="XEE530" s="1"/>
      <c r="XEF530" s="1"/>
      <c r="XEG530" s="1"/>
      <c r="XEH530" s="1"/>
      <c r="XEI530" s="1"/>
      <c r="XEJ530" s="1"/>
      <c r="XEK530" s="1"/>
      <c r="XEL530" s="1"/>
      <c r="XEM530" s="1"/>
      <c r="XEN530" s="1"/>
      <c r="XEO530" s="1"/>
      <c r="XEP530" s="1"/>
      <c r="XEQ530" s="1"/>
      <c r="XER530" s="1"/>
      <c r="XES530" s="1"/>
      <c r="XET530" s="1"/>
      <c r="XEU530" s="1"/>
      <c r="XEV530" s="1"/>
      <c r="XEW530" s="1"/>
      <c r="XEX530" s="1"/>
      <c r="XEY530" s="1"/>
      <c r="XEZ530" s="1"/>
      <c r="XFA530" s="1"/>
      <c r="XFB530" s="1"/>
      <c r="XFC530" s="1"/>
      <c r="XFD530" s="1"/>
    </row>
    <row r="531" spans="1:151 16227:16384" s="11" customFormat="1" ht="20.25" customHeight="1" x14ac:dyDescent="0.3">
      <c r="A531" s="88">
        <v>1</v>
      </c>
      <c r="B531" s="88"/>
      <c r="C531" s="89" t="s">
        <v>229</v>
      </c>
      <c r="D531" s="90" t="s">
        <v>229</v>
      </c>
      <c r="E531" s="21">
        <f>(3.65*6.62+3.35*2.45+3.4*4.28+3.73*4.56+3.88*3.42+1.63*1.53+2.45*1.53+1.53*2.45+2.45*1.53+1.23*3+1.24*3.42+3.48*1.03+1*1.03+2.73*1.05+1.68*0.62+1.05*0.77)*10.764</f>
        <v>1164.6874044000001</v>
      </c>
      <c r="F531" s="89">
        <f>(3.65*1.43+1.28*1.83)*10.764</f>
        <v>81.396291599999998</v>
      </c>
      <c r="G531" s="90">
        <f>(3.65*1.43+1.28*1.83)*10.764</f>
        <v>81.396291599999998</v>
      </c>
      <c r="H531" s="21">
        <v>0</v>
      </c>
      <c r="I531" s="21">
        <f t="shared" ref="I531:I538" si="341">E531+F531+(IF(H531&lt;101,H531,IF(H531&lt;201,H531/2,IF(H531&lt;=301,H531/3,H531/4))))</f>
        <v>1246.0836960000001</v>
      </c>
      <c r="J531" s="1"/>
      <c r="K531" s="1"/>
      <c r="L531" s="1"/>
      <c r="M531" s="1"/>
      <c r="N531" s="1"/>
      <c r="O531" s="1"/>
      <c r="P531" s="1"/>
      <c r="Q531" s="1"/>
      <c r="R531" s="1"/>
      <c r="S531" s="1"/>
      <c r="T531" s="1"/>
      <c r="U531" s="43" t="str">
        <f ca="1">V531&amp;""&amp;" &amp; "&amp;""&amp;W531</f>
        <v>401 &amp; 5101</v>
      </c>
      <c r="V531" s="43">
        <f ca="1">(SUMPRODUCT(MID(0&amp;(LEFT(A530,SUM(LEN(A530)-LEN(SUBSTITUTE(A530,{"0","1","2","3"},""))))), LARGE(INDEX(ISNUMBER(--MID((LEFT(A530,SUM(LEN(A530)-LEN(SUBSTITUTE(A530,{"0","1","2","3"},""))))), ROW(INDIRECT("1:"&amp;LEN((LEFT(A530,SUM(LEN(A530)-LEN(SUBSTITUTE(A530,{"0","1","2","3"},"")))))))), 1)) * ROW(INDIRECT("1:"&amp;LEN((LEFT(A530,SUM(LEN(A530)-LEN(SUBSTITUTE(A530,{"0","1","2","3"},"")))))))), 0), ROW(INDIRECT("1:"&amp;LEN((LEFT(A530,SUM(LEN(A530)-LEN(SUBSTITUTE(A530,{"0","1","2","3"},"")))))))))+1, 1) * 10^ROW(INDIRECT("1:"&amp;LEN((LEFT(A530,SUM(LEN(A530)-LEN(SUBSTITUTE(A530,{"0","1","2","3"},""))))))))/10))*100+1</f>
        <v>401</v>
      </c>
      <c r="W531" s="43">
        <f ca="1">(SUMPRODUCT(MID(0&amp;(--TRIM(RIGHT(SUBSTITUTE(LEFT(A530,_xlfn.AGGREGATE(16,6,FIND({0,1,2,3,4,5,6,7,8,9},A530,ROW(INDIRECT("1:"&amp;LEN(A530)))),1))," ",REPT(" ",LEN(A530))),LEN(A530)))), LARGE(INDEX(ISNUMBER(--MID((--TRIM(RIGHT(SUBSTITUTE(LEFT(A530,_xlfn.AGGREGATE(16,6,FIND({0,1,2,3,4,5,6,7,8,9},A530,ROW(INDIRECT("1:"&amp;LEN(A530)))),1))," ",REPT(" ",LEN(A530))),LEN(A530)))), ROW(INDIRECT("1:"&amp;LEN((--TRIM(RIGHT(SUBSTITUTE(LEFT(A530,_xlfn.AGGREGATE(16,6,FIND({0,1,2,3,4,5,6,7,8,9},A530,ROW(INDIRECT("1:"&amp;LEN(A530)))),1))," ",REPT(" ",LEN(A530))),LEN(A530))))))), 1)) * ROW(INDIRECT("1:"&amp;LEN((--TRIM(RIGHT(SUBSTITUTE(LEFT(A530,_xlfn.AGGREGATE(16,6,FIND({0,1,2,3,4,5,6,7,8,9},A530,ROW(INDIRECT("1:"&amp;LEN(A530)))),1))," ",REPT(" ",LEN(A530))),LEN(A530))))))), 0), ROW(INDIRECT("1:"&amp;LEN((--TRIM(RIGHT(SUBSTITUTE(LEFT(A530,_xlfn.AGGREGATE(16,6,FIND({0,1,2,3,4,5,6,7,8,9},A530,ROW(INDIRECT("1:"&amp;LEN(A530)))),1))," ",REPT(" ",LEN(A530))),LEN(A530))))))))+1, 1) * 10^ROW(INDIRECT("1:"&amp;LEN((--TRIM(RIGHT(SUBSTITUTE(LEFT(A530,_xlfn.AGGREGATE(16,6,FIND({0,1,2,3,4,5,6,7,8,9},A530,ROW(INDIRECT("1:"&amp;LEN(A530)))),1))," ",REPT(" ",LEN(A530))),LEN(A530)))))))/10))*100+1</f>
        <v>5101</v>
      </c>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c r="XFA531" s="1"/>
      <c r="XFB531" s="1"/>
      <c r="XFC531" s="1"/>
      <c r="XFD531" s="1"/>
    </row>
    <row r="532" spans="1:151 16227:16384" s="11" customFormat="1" ht="20.25" customHeight="1" x14ac:dyDescent="0.3">
      <c r="A532" s="88">
        <f>A531+1</f>
        <v>2</v>
      </c>
      <c r="B532" s="88"/>
      <c r="C532" s="89" t="s">
        <v>229</v>
      </c>
      <c r="D532" s="90" t="s">
        <v>229</v>
      </c>
      <c r="E532" s="21">
        <f>(3.65*6.62+3.35*2.45+3.4*4.28+3.73*4.56+3.88*3.42+1.63*1.53+2.45*1.53+1.53*2.45+2.45*1.53+1.23*3+1.24*3.42+3.48*1.03+1*1.03+2.73*1.05+1.68*0.62+1.05*0.77)*10.764</f>
        <v>1164.6874044000001</v>
      </c>
      <c r="F532" s="89">
        <f>(3.65*1.43+1.28*1.83)*10.764</f>
        <v>81.396291599999998</v>
      </c>
      <c r="G532" s="90">
        <f>(3.65*1.43+1.28*1.83)*10.764</f>
        <v>81.396291599999998</v>
      </c>
      <c r="H532" s="21">
        <v>0</v>
      </c>
      <c r="I532" s="21">
        <f t="shared" si="341"/>
        <v>1246.0836960000001</v>
      </c>
      <c r="J532" s="1"/>
      <c r="K532" s="1"/>
      <c r="L532" s="1"/>
      <c r="M532" s="1"/>
      <c r="N532" s="1"/>
      <c r="O532" s="1"/>
      <c r="P532" s="1"/>
      <c r="Q532" s="1"/>
      <c r="R532" s="1"/>
      <c r="S532" s="1"/>
      <c r="T532" s="1"/>
      <c r="U532" s="43" t="str">
        <f t="shared" ref="U532:U538" ca="1" si="342">V532&amp;""&amp;" &amp; "&amp;""&amp;W532</f>
        <v>402 &amp; 5102</v>
      </c>
      <c r="V532" s="43">
        <f ca="1">V531+1</f>
        <v>402</v>
      </c>
      <c r="W532" s="43">
        <f ca="1">W531+1</f>
        <v>5102</v>
      </c>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WZC532" s="1"/>
      <c r="WZD532" s="1"/>
      <c r="WZE532" s="1"/>
      <c r="WZF532" s="1"/>
      <c r="WZG532" s="1"/>
      <c r="WZH532" s="1"/>
      <c r="WZI532" s="1"/>
      <c r="WZJ532" s="1"/>
      <c r="WZK532" s="1"/>
      <c r="WZL532" s="1"/>
      <c r="WZM532" s="1"/>
      <c r="WZN532" s="1"/>
      <c r="WZO532" s="1"/>
      <c r="WZP532" s="1"/>
      <c r="WZQ532" s="1"/>
      <c r="WZR532" s="1"/>
      <c r="WZS532" s="1"/>
      <c r="WZT532" s="1"/>
      <c r="WZU532" s="1"/>
      <c r="WZV532" s="1"/>
      <c r="WZW532" s="1"/>
      <c r="WZX532" s="1"/>
      <c r="WZY532" s="1"/>
      <c r="WZZ532" s="1"/>
      <c r="XAA532" s="1"/>
      <c r="XAB532" s="1"/>
      <c r="XAC532" s="1"/>
      <c r="XAD532" s="1"/>
      <c r="XAE532" s="1"/>
      <c r="XAF532" s="1"/>
      <c r="XAG532" s="1"/>
      <c r="XAH532" s="1"/>
      <c r="XAI532" s="1"/>
      <c r="XAJ532" s="1"/>
      <c r="XAK532" s="1"/>
      <c r="XAL532" s="1"/>
      <c r="XAM532" s="1"/>
      <c r="XAN532" s="1"/>
      <c r="XAO532" s="1"/>
      <c r="XAP532" s="1"/>
      <c r="XAQ532" s="1"/>
      <c r="XAR532" s="1"/>
      <c r="XAS532" s="1"/>
      <c r="XAT532" s="1"/>
      <c r="XAU532" s="1"/>
      <c r="XAV532" s="1"/>
      <c r="XAW532" s="1"/>
      <c r="XAX532" s="1"/>
      <c r="XAY532" s="1"/>
      <c r="XAZ532" s="1"/>
      <c r="XBA532" s="1"/>
      <c r="XBB532" s="1"/>
      <c r="XBC532" s="1"/>
      <c r="XBD532" s="1"/>
      <c r="XBE532" s="1"/>
      <c r="XBF532" s="1"/>
      <c r="XBG532" s="1"/>
      <c r="XBH532" s="1"/>
      <c r="XBI532" s="1"/>
      <c r="XBJ532" s="1"/>
      <c r="XBK532" s="1"/>
      <c r="XBL532" s="1"/>
      <c r="XBM532" s="1"/>
      <c r="XBN532" s="1"/>
      <c r="XBO532" s="1"/>
      <c r="XBP532" s="1"/>
      <c r="XBQ532" s="1"/>
      <c r="XBR532" s="1"/>
      <c r="XBS532" s="1"/>
      <c r="XBT532" s="1"/>
      <c r="XBU532" s="1"/>
      <c r="XBV532" s="1"/>
      <c r="XBW532" s="1"/>
      <c r="XBX532" s="1"/>
      <c r="XBY532" s="1"/>
      <c r="XBZ532" s="1"/>
      <c r="XCA532" s="1"/>
      <c r="XCB532" s="1"/>
      <c r="XCC532" s="1"/>
      <c r="XCD532" s="1"/>
      <c r="XCE532" s="1"/>
      <c r="XCF532" s="1"/>
      <c r="XCG532" s="1"/>
      <c r="XCH532" s="1"/>
      <c r="XCI532" s="1"/>
      <c r="XCJ532" s="1"/>
      <c r="XCK532" s="1"/>
      <c r="XCL532" s="1"/>
      <c r="XCM532" s="1"/>
      <c r="XCN532" s="1"/>
      <c r="XCO532" s="1"/>
      <c r="XCP532" s="1"/>
      <c r="XCQ532" s="1"/>
      <c r="XCR532" s="1"/>
      <c r="XCS532" s="1"/>
      <c r="XCT532" s="1"/>
      <c r="XCU532" s="1"/>
      <c r="XCV532" s="1"/>
      <c r="XCW532" s="1"/>
      <c r="XCX532" s="1"/>
      <c r="XCY532" s="1"/>
      <c r="XCZ532" s="1"/>
      <c r="XDA532" s="1"/>
      <c r="XDB532" s="1"/>
      <c r="XDC532" s="1"/>
      <c r="XDD532" s="1"/>
      <c r="XDE532" s="1"/>
      <c r="XDF532" s="1"/>
      <c r="XDG532" s="1"/>
      <c r="XDH532" s="1"/>
      <c r="XDI532" s="1"/>
      <c r="XDJ532" s="1"/>
      <c r="XDK532" s="1"/>
      <c r="XDL532" s="1"/>
      <c r="XDM532" s="1"/>
      <c r="XDN532" s="1"/>
      <c r="XDO532" s="1"/>
      <c r="XDP532" s="1"/>
      <c r="XDQ532" s="1"/>
      <c r="XDR532" s="1"/>
      <c r="XDS532" s="1"/>
      <c r="XDT532" s="1"/>
      <c r="XDU532" s="1"/>
      <c r="XDV532" s="1"/>
      <c r="XDW532" s="1"/>
      <c r="XDX532" s="1"/>
      <c r="XDY532" s="1"/>
      <c r="XDZ532" s="1"/>
      <c r="XEA532" s="1"/>
      <c r="XEB532" s="1"/>
      <c r="XEC532" s="1"/>
      <c r="XED532" s="1"/>
      <c r="XEE532" s="1"/>
      <c r="XEF532" s="1"/>
      <c r="XEG532" s="1"/>
      <c r="XEH532" s="1"/>
      <c r="XEI532" s="1"/>
      <c r="XEJ532" s="1"/>
      <c r="XEK532" s="1"/>
      <c r="XEL532" s="1"/>
      <c r="XEM532" s="1"/>
      <c r="XEN532" s="1"/>
      <c r="XEO532" s="1"/>
      <c r="XEP532" s="1"/>
      <c r="XEQ532" s="1"/>
      <c r="XER532" s="1"/>
      <c r="XES532" s="1"/>
      <c r="XET532" s="1"/>
      <c r="XEU532" s="1"/>
      <c r="XEV532" s="1"/>
      <c r="XEW532" s="1"/>
      <c r="XEX532" s="1"/>
      <c r="XEY532" s="1"/>
      <c r="XEZ532" s="1"/>
      <c r="XFA532" s="1"/>
      <c r="XFB532" s="1"/>
      <c r="XFC532" s="1"/>
      <c r="XFD532" s="1"/>
    </row>
    <row r="533" spans="1:151 16227:16384" s="11" customFormat="1" ht="20.25" customHeight="1" x14ac:dyDescent="0.3">
      <c r="A533" s="88">
        <f t="shared" ref="A533:A538" si="343">A532+1</f>
        <v>3</v>
      </c>
      <c r="B533" s="88"/>
      <c r="C533" s="89" t="s">
        <v>240</v>
      </c>
      <c r="D533" s="90" t="s">
        <v>240</v>
      </c>
      <c r="E533" s="21">
        <f>(3.2*5.65+2.35*3.05+3.05*3.65+3.2*3.63+3*0.65+2.55*1.53+2.45*1.53+2.73*1.23+1.02*3.28+1.1*1.02+1.08*1.02)*10.764</f>
        <v>716.05464840000013</v>
      </c>
      <c r="F533" s="89">
        <f>(1.9*1.08+3*1.22)*10.764</f>
        <v>61.48396799999999</v>
      </c>
      <c r="G533" s="90">
        <f>(1.9*1.08+3*1.22)*10.764</f>
        <v>61.48396799999999</v>
      </c>
      <c r="H533" s="21">
        <v>0</v>
      </c>
      <c r="I533" s="21">
        <f t="shared" si="341"/>
        <v>777.53861640000014</v>
      </c>
      <c r="J533" s="1"/>
      <c r="K533" s="1"/>
      <c r="L533" s="1"/>
      <c r="M533" s="1"/>
      <c r="N533" s="1"/>
      <c r="O533" s="1"/>
      <c r="P533" s="1"/>
      <c r="Q533" s="1"/>
      <c r="R533" s="1"/>
      <c r="S533" s="1"/>
      <c r="T533" s="1"/>
      <c r="U533" s="43" t="str">
        <f t="shared" ca="1" si="342"/>
        <v>403 &amp; 5103</v>
      </c>
      <c r="V533" s="43">
        <f t="shared" ref="V533:W533" ca="1" si="344">V532+1</f>
        <v>403</v>
      </c>
      <c r="W533" s="43">
        <f t="shared" ca="1" si="344"/>
        <v>5103</v>
      </c>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c r="XFA533" s="1"/>
      <c r="XFB533" s="1"/>
      <c r="XFC533" s="1"/>
      <c r="XFD533" s="1"/>
    </row>
    <row r="534" spans="1:151 16227:16384" s="11" customFormat="1" ht="20.25" customHeight="1" x14ac:dyDescent="0.3">
      <c r="A534" s="88">
        <f t="shared" si="343"/>
        <v>4</v>
      </c>
      <c r="B534" s="88"/>
      <c r="C534" s="89" t="s">
        <v>240</v>
      </c>
      <c r="D534" s="90" t="s">
        <v>240</v>
      </c>
      <c r="E534" s="21">
        <f>(3.2*5.65+2.35*3.05+3.05*3.65+3.2*3.63+3*0.65+2.55*1.53+2.45*1.53+2.73*1.23+1.02*3.28+1.1*1.02+1.08*1.02)*10.764</f>
        <v>716.05464840000013</v>
      </c>
      <c r="F534" s="89">
        <f>(1.9*1.08+3*1.22)*10.764</f>
        <v>61.48396799999999</v>
      </c>
      <c r="G534" s="90">
        <f>(1.9*1.08+3*1.22)*10.764</f>
        <v>61.48396799999999</v>
      </c>
      <c r="H534" s="21">
        <v>0</v>
      </c>
      <c r="I534" s="21">
        <f t="shared" si="341"/>
        <v>777.53861640000014</v>
      </c>
      <c r="J534" s="1"/>
      <c r="K534" s="1"/>
      <c r="L534" s="1"/>
      <c r="M534" s="1"/>
      <c r="N534" s="1"/>
      <c r="O534" s="1"/>
      <c r="P534" s="1"/>
      <c r="Q534" s="1"/>
      <c r="R534" s="1"/>
      <c r="S534" s="1"/>
      <c r="T534" s="1"/>
      <c r="U534" s="43" t="str">
        <f t="shared" ca="1" si="342"/>
        <v>404 &amp; 5104</v>
      </c>
      <c r="V534" s="43">
        <f t="shared" ref="V534:W534" ca="1" si="345">V533+1</f>
        <v>404</v>
      </c>
      <c r="W534" s="43">
        <f t="shared" ca="1" si="345"/>
        <v>5104</v>
      </c>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c r="XFA534" s="1"/>
      <c r="XFB534" s="1"/>
      <c r="XFC534" s="1"/>
      <c r="XFD534" s="1"/>
    </row>
    <row r="535" spans="1:151 16227:16384" s="11" customFormat="1" ht="20.25" customHeight="1" x14ac:dyDescent="0.3">
      <c r="A535" s="88">
        <f t="shared" si="343"/>
        <v>5</v>
      </c>
      <c r="B535" s="88"/>
      <c r="C535" s="89" t="s">
        <v>229</v>
      </c>
      <c r="D535" s="90" t="s">
        <v>229</v>
      </c>
      <c r="E535" s="21">
        <f>(3.65*6.62+3.35*2.45+3.4*4.28+3.73*4.56+3.88*3.43+1.63*1.53+2.45*1.53+1.53*2.45+2.53*1.53+1.23*3+1.24*3.42+3.48*1.03+1*1.03+2.73*1.05+1.68*0.62+1.05*0.77)*10.764</f>
        <v>1166.4225612000002</v>
      </c>
      <c r="F535" s="89">
        <f>(3.65*1.43+1.28*1.85)*10.764</f>
        <v>81.671849999999992</v>
      </c>
      <c r="G535" s="90">
        <f>(3.65*1.43+1.28*1.85)*10.764</f>
        <v>81.671849999999992</v>
      </c>
      <c r="H535" s="21">
        <v>0</v>
      </c>
      <c r="I535" s="21">
        <f t="shared" si="341"/>
        <v>1248.0944112000002</v>
      </c>
      <c r="J535" s="1"/>
      <c r="K535" s="1"/>
      <c r="L535" s="1"/>
      <c r="M535" s="1"/>
      <c r="N535" s="1"/>
      <c r="O535" s="1"/>
      <c r="P535" s="1"/>
      <c r="Q535" s="1"/>
      <c r="R535" s="1"/>
      <c r="S535" s="1"/>
      <c r="T535" s="1"/>
      <c r="U535" s="43" t="str">
        <f t="shared" ca="1" si="342"/>
        <v>405 &amp; 5105</v>
      </c>
      <c r="V535" s="43">
        <f t="shared" ref="V535:W535" ca="1" si="346">V534+1</f>
        <v>405</v>
      </c>
      <c r="W535" s="43">
        <f t="shared" ca="1" si="346"/>
        <v>5105</v>
      </c>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c r="XFA535" s="1"/>
      <c r="XFB535" s="1"/>
      <c r="XFC535" s="1"/>
      <c r="XFD535" s="1"/>
    </row>
    <row r="536" spans="1:151 16227:16384" s="11" customFormat="1" ht="20.25" customHeight="1" x14ac:dyDescent="0.3">
      <c r="A536" s="88">
        <f t="shared" si="343"/>
        <v>6</v>
      </c>
      <c r="B536" s="88"/>
      <c r="C536" s="89" t="s">
        <v>229</v>
      </c>
      <c r="D536" s="90" t="s">
        <v>229</v>
      </c>
      <c r="E536" s="21">
        <f>(3.65*6.62+3.35*2.45+3.4*4.28+3.73*4.56+3.88*3.43+1.63*1.53+2.45*1.53+1.53*2.45+2.53*1.53+1.23*3+1.24*3.42+3.48*1.03+1*1.03+2.73*1.05+1.68*0.62+1.05*0.77)*10.764</f>
        <v>1166.4225612000002</v>
      </c>
      <c r="F536" s="89">
        <f>(3.65*1.43+1.28*1.85)*10.764</f>
        <v>81.671849999999992</v>
      </c>
      <c r="G536" s="90">
        <f>(3.65*1.43+1.28*1.85)*10.764</f>
        <v>81.671849999999992</v>
      </c>
      <c r="H536" s="21">
        <v>0</v>
      </c>
      <c r="I536" s="21">
        <f t="shared" si="341"/>
        <v>1248.0944112000002</v>
      </c>
      <c r="J536" s="1"/>
      <c r="K536" s="1"/>
      <c r="L536" s="1"/>
      <c r="M536" s="1"/>
      <c r="N536" s="1"/>
      <c r="O536" s="1"/>
      <c r="P536" s="1"/>
      <c r="Q536" s="1"/>
      <c r="R536" s="1"/>
      <c r="S536" s="1"/>
      <c r="T536" s="1"/>
      <c r="U536" s="43" t="str">
        <f t="shared" ca="1" si="342"/>
        <v>406 &amp; 5106</v>
      </c>
      <c r="V536" s="43">
        <f t="shared" ref="V536:W536" ca="1" si="347">V535+1</f>
        <v>406</v>
      </c>
      <c r="W536" s="43">
        <f t="shared" ca="1" si="347"/>
        <v>5106</v>
      </c>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c r="XFA536" s="1"/>
      <c r="XFB536" s="1"/>
      <c r="XFC536" s="1"/>
      <c r="XFD536" s="1"/>
    </row>
    <row r="537" spans="1:151 16227:16384" s="11" customFormat="1" ht="20.25" customHeight="1" x14ac:dyDescent="0.3">
      <c r="A537" s="88">
        <f t="shared" si="343"/>
        <v>7</v>
      </c>
      <c r="B537" s="88"/>
      <c r="C537" s="89" t="s">
        <v>240</v>
      </c>
      <c r="D537" s="90" t="s">
        <v>240</v>
      </c>
      <c r="E537" s="21">
        <f>(3.2*5.65+2.35*3.05+3.05*3.65+3.2*3.63+3*0.65+2.55*1.53+2.45*1.53+2.73*1.23+1.02*3.28+1.1*1.02+1.08*1.02)*10.764</f>
        <v>716.05464840000013</v>
      </c>
      <c r="F537" s="89">
        <f>(3*1.22+1.9*1.08)*10.764</f>
        <v>61.48396799999999</v>
      </c>
      <c r="G537" s="90">
        <f>(3*1.22+1.9*1.08)*10.764</f>
        <v>61.48396799999999</v>
      </c>
      <c r="H537" s="21">
        <v>0</v>
      </c>
      <c r="I537" s="21">
        <f t="shared" si="341"/>
        <v>777.53861640000014</v>
      </c>
      <c r="J537" s="1"/>
      <c r="K537" s="1"/>
      <c r="L537" s="1"/>
      <c r="M537" s="1"/>
      <c r="N537" s="1"/>
      <c r="O537" s="1"/>
      <c r="P537" s="1"/>
      <c r="Q537" s="1"/>
      <c r="R537" s="1"/>
      <c r="S537" s="1"/>
      <c r="T537" s="1"/>
      <c r="U537" s="43" t="str">
        <f t="shared" ca="1" si="342"/>
        <v>407 &amp; 5107</v>
      </c>
      <c r="V537" s="43">
        <f t="shared" ref="V537:W537" ca="1" si="348">V536+1</f>
        <v>407</v>
      </c>
      <c r="W537" s="43">
        <f t="shared" ca="1" si="348"/>
        <v>5107</v>
      </c>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WZC537" s="1"/>
      <c r="WZD537" s="1"/>
      <c r="WZE537" s="1"/>
      <c r="WZF537" s="1"/>
      <c r="WZG537" s="1"/>
      <c r="WZH537" s="1"/>
      <c r="WZI537" s="1"/>
      <c r="WZJ537" s="1"/>
      <c r="WZK537" s="1"/>
      <c r="WZL537" s="1"/>
      <c r="WZM537" s="1"/>
      <c r="WZN537" s="1"/>
      <c r="WZO537" s="1"/>
      <c r="WZP537" s="1"/>
      <c r="WZQ537" s="1"/>
      <c r="WZR537" s="1"/>
      <c r="WZS537" s="1"/>
      <c r="WZT537" s="1"/>
      <c r="WZU537" s="1"/>
      <c r="WZV537" s="1"/>
      <c r="WZW537" s="1"/>
      <c r="WZX537" s="1"/>
      <c r="WZY537" s="1"/>
      <c r="WZZ537" s="1"/>
      <c r="XAA537" s="1"/>
      <c r="XAB537" s="1"/>
      <c r="XAC537" s="1"/>
      <c r="XAD537" s="1"/>
      <c r="XAE537" s="1"/>
      <c r="XAF537" s="1"/>
      <c r="XAG537" s="1"/>
      <c r="XAH537" s="1"/>
      <c r="XAI537" s="1"/>
      <c r="XAJ537" s="1"/>
      <c r="XAK537" s="1"/>
      <c r="XAL537" s="1"/>
      <c r="XAM537" s="1"/>
      <c r="XAN537" s="1"/>
      <c r="XAO537" s="1"/>
      <c r="XAP537" s="1"/>
      <c r="XAQ537" s="1"/>
      <c r="XAR537" s="1"/>
      <c r="XAS537" s="1"/>
      <c r="XAT537" s="1"/>
      <c r="XAU537" s="1"/>
      <c r="XAV537" s="1"/>
      <c r="XAW537" s="1"/>
      <c r="XAX537" s="1"/>
      <c r="XAY537" s="1"/>
      <c r="XAZ537" s="1"/>
      <c r="XBA537" s="1"/>
      <c r="XBB537" s="1"/>
      <c r="XBC537" s="1"/>
      <c r="XBD537" s="1"/>
      <c r="XBE537" s="1"/>
      <c r="XBF537" s="1"/>
      <c r="XBG537" s="1"/>
      <c r="XBH537" s="1"/>
      <c r="XBI537" s="1"/>
      <c r="XBJ537" s="1"/>
      <c r="XBK537" s="1"/>
      <c r="XBL537" s="1"/>
      <c r="XBM537" s="1"/>
      <c r="XBN537" s="1"/>
      <c r="XBO537" s="1"/>
      <c r="XBP537" s="1"/>
      <c r="XBQ537" s="1"/>
      <c r="XBR537" s="1"/>
      <c r="XBS537" s="1"/>
      <c r="XBT537" s="1"/>
      <c r="XBU537" s="1"/>
      <c r="XBV537" s="1"/>
      <c r="XBW537" s="1"/>
      <c r="XBX537" s="1"/>
      <c r="XBY537" s="1"/>
      <c r="XBZ537" s="1"/>
      <c r="XCA537" s="1"/>
      <c r="XCB537" s="1"/>
      <c r="XCC537" s="1"/>
      <c r="XCD537" s="1"/>
      <c r="XCE537" s="1"/>
      <c r="XCF537" s="1"/>
      <c r="XCG537" s="1"/>
      <c r="XCH537" s="1"/>
      <c r="XCI537" s="1"/>
      <c r="XCJ537" s="1"/>
      <c r="XCK537" s="1"/>
      <c r="XCL537" s="1"/>
      <c r="XCM537" s="1"/>
      <c r="XCN537" s="1"/>
      <c r="XCO537" s="1"/>
      <c r="XCP537" s="1"/>
      <c r="XCQ537" s="1"/>
      <c r="XCR537" s="1"/>
      <c r="XCS537" s="1"/>
      <c r="XCT537" s="1"/>
      <c r="XCU537" s="1"/>
      <c r="XCV537" s="1"/>
      <c r="XCW537" s="1"/>
      <c r="XCX537" s="1"/>
      <c r="XCY537" s="1"/>
      <c r="XCZ537" s="1"/>
      <c r="XDA537" s="1"/>
      <c r="XDB537" s="1"/>
      <c r="XDC537" s="1"/>
      <c r="XDD537" s="1"/>
      <c r="XDE537" s="1"/>
      <c r="XDF537" s="1"/>
      <c r="XDG537" s="1"/>
      <c r="XDH537" s="1"/>
      <c r="XDI537" s="1"/>
      <c r="XDJ537" s="1"/>
      <c r="XDK537" s="1"/>
      <c r="XDL537" s="1"/>
      <c r="XDM537" s="1"/>
      <c r="XDN537" s="1"/>
      <c r="XDO537" s="1"/>
      <c r="XDP537" s="1"/>
      <c r="XDQ537" s="1"/>
      <c r="XDR537" s="1"/>
      <c r="XDS537" s="1"/>
      <c r="XDT537" s="1"/>
      <c r="XDU537" s="1"/>
      <c r="XDV537" s="1"/>
      <c r="XDW537" s="1"/>
      <c r="XDX537" s="1"/>
      <c r="XDY537" s="1"/>
      <c r="XDZ537" s="1"/>
      <c r="XEA537" s="1"/>
      <c r="XEB537" s="1"/>
      <c r="XEC537" s="1"/>
      <c r="XED537" s="1"/>
      <c r="XEE537" s="1"/>
      <c r="XEF537" s="1"/>
      <c r="XEG537" s="1"/>
      <c r="XEH537" s="1"/>
      <c r="XEI537" s="1"/>
      <c r="XEJ537" s="1"/>
      <c r="XEK537" s="1"/>
      <c r="XEL537" s="1"/>
      <c r="XEM537" s="1"/>
      <c r="XEN537" s="1"/>
      <c r="XEO537" s="1"/>
      <c r="XEP537" s="1"/>
      <c r="XEQ537" s="1"/>
      <c r="XER537" s="1"/>
      <c r="XES537" s="1"/>
      <c r="XET537" s="1"/>
      <c r="XEU537" s="1"/>
      <c r="XEV537" s="1"/>
      <c r="XEW537" s="1"/>
      <c r="XEX537" s="1"/>
      <c r="XEY537" s="1"/>
      <c r="XEZ537" s="1"/>
      <c r="XFA537" s="1"/>
      <c r="XFB537" s="1"/>
      <c r="XFC537" s="1"/>
      <c r="XFD537" s="1"/>
    </row>
    <row r="538" spans="1:151 16227:16384" s="11" customFormat="1" ht="20.25" customHeight="1" x14ac:dyDescent="0.3">
      <c r="A538" s="88">
        <f t="shared" si="343"/>
        <v>8</v>
      </c>
      <c r="B538" s="88"/>
      <c r="C538" s="89" t="s">
        <v>240</v>
      </c>
      <c r="D538" s="90" t="s">
        <v>240</v>
      </c>
      <c r="E538" s="21">
        <f>(3.2*5.65+2.35*3.05+3.05*3.65+3.2*3.63+3*0.65+2.55*1.53+2.45*1.53+2.73*1.23+1.02*3.28+1.1*1.02+1.08*1.02)*10.764</f>
        <v>716.05464840000013</v>
      </c>
      <c r="F538" s="89">
        <f>(3*1.22+1.9*1.08)*10.764</f>
        <v>61.48396799999999</v>
      </c>
      <c r="G538" s="90">
        <f>(3*1.22+1.9*1.08)*10.764</f>
        <v>61.48396799999999</v>
      </c>
      <c r="H538" s="21">
        <v>0</v>
      </c>
      <c r="I538" s="21">
        <f t="shared" si="341"/>
        <v>777.53861640000014</v>
      </c>
      <c r="J538" s="1"/>
      <c r="K538" s="1"/>
      <c r="L538" s="1"/>
      <c r="M538" s="1"/>
      <c r="N538" s="1"/>
      <c r="O538" s="1"/>
      <c r="P538" s="1"/>
      <c r="Q538" s="1"/>
      <c r="R538" s="1"/>
      <c r="S538" s="1"/>
      <c r="T538" s="1"/>
      <c r="U538" s="43" t="str">
        <f t="shared" ca="1" si="342"/>
        <v>408 &amp; 5108</v>
      </c>
      <c r="V538" s="43">
        <f t="shared" ref="V538:W538" ca="1" si="349">V537+1</f>
        <v>408</v>
      </c>
      <c r="W538" s="43">
        <f t="shared" ca="1" si="349"/>
        <v>5108</v>
      </c>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c r="XFA538" s="1"/>
      <c r="XFB538" s="1"/>
      <c r="XFC538" s="1"/>
      <c r="XFD538" s="1"/>
    </row>
    <row r="539" spans="1:151 16227:16384" ht="21" x14ac:dyDescent="0.3">
      <c r="A539" s="147" t="s">
        <v>71</v>
      </c>
      <c r="B539" s="147"/>
      <c r="C539" s="147"/>
      <c r="D539" s="147"/>
      <c r="E539" s="147"/>
      <c r="F539" s="147"/>
      <c r="G539" s="147"/>
      <c r="H539" s="147"/>
      <c r="I539" s="147"/>
    </row>
    <row r="540" spans="1:151 16227:16384" ht="171" customHeight="1" x14ac:dyDescent="0.3">
      <c r="A540" s="9" t="s">
        <v>79</v>
      </c>
      <c r="B540" s="12" t="s">
        <v>4</v>
      </c>
      <c r="C540" s="143" t="s">
        <v>346</v>
      </c>
      <c r="D540" s="143"/>
      <c r="E540" s="143"/>
      <c r="F540" s="143"/>
      <c r="G540" s="143"/>
      <c r="H540" s="143"/>
      <c r="I540" s="143"/>
    </row>
    <row r="541" spans="1:151 16227:16384" ht="21" x14ac:dyDescent="0.3">
      <c r="A541" s="147" t="s">
        <v>80</v>
      </c>
      <c r="B541" s="147"/>
      <c r="C541" s="147"/>
      <c r="D541" s="147"/>
      <c r="E541" s="147"/>
      <c r="F541" s="147"/>
      <c r="G541" s="147"/>
      <c r="H541" s="147"/>
      <c r="I541" s="147"/>
    </row>
    <row r="542" spans="1:151 16227:16384" ht="21" x14ac:dyDescent="0.3">
      <c r="A542" s="144" t="s">
        <v>72</v>
      </c>
      <c r="B542" s="144"/>
      <c r="C542" s="144"/>
      <c r="D542" s="2" t="s">
        <v>4</v>
      </c>
      <c r="E542" s="101" t="str">
        <f>E3</f>
        <v>Godrej Reserve Wing 1 to 5</v>
      </c>
      <c r="F542" s="102"/>
      <c r="G542" s="102"/>
      <c r="H542" s="102"/>
      <c r="I542" s="103"/>
    </row>
    <row r="543" spans="1:151 16227:16384" ht="70.8" customHeight="1" x14ac:dyDescent="0.3">
      <c r="A543" s="144" t="s">
        <v>129</v>
      </c>
      <c r="B543" s="144"/>
      <c r="C543" s="144"/>
      <c r="D543" s="2" t="s">
        <v>4</v>
      </c>
      <c r="E543" s="101" t="str">
        <f>E9</f>
        <v>Godrej Reserve, Plot Bearing / CTS / Survey / Final Plot No.:  124, 125, 126, 127, 127/1, 128, 146, 146/1, 146/2, 146/3, 146/4, 146/5, 146/6, 146/7 at Akurli, Borivali, Mumbai Suburban, 400101</v>
      </c>
      <c r="F543" s="102"/>
      <c r="G543" s="102"/>
      <c r="H543" s="102"/>
      <c r="I543" s="103"/>
    </row>
    <row r="544" spans="1:151 16227:16384" ht="20.25" customHeight="1" x14ac:dyDescent="0.3">
      <c r="A544" s="172" t="s">
        <v>135</v>
      </c>
      <c r="B544" s="172"/>
      <c r="C544" s="172"/>
      <c r="D544" s="16" t="s">
        <v>4</v>
      </c>
      <c r="E544" s="101" t="str">
        <f>I3</f>
        <v>26/07/2025 @ 02:00PM</v>
      </c>
      <c r="F544" s="102"/>
      <c r="G544" s="102"/>
      <c r="H544" s="102"/>
      <c r="I544" s="103"/>
    </row>
    <row r="545" spans="1:9" ht="21" x14ac:dyDescent="0.3">
      <c r="A545" s="30"/>
      <c r="B545" s="31"/>
      <c r="C545" s="31"/>
      <c r="D545" s="31"/>
      <c r="E545" s="31"/>
      <c r="F545" s="31"/>
      <c r="G545" s="31"/>
      <c r="H545" s="31"/>
      <c r="I545" s="25"/>
    </row>
    <row r="546" spans="1:9" ht="21" x14ac:dyDescent="0.3">
      <c r="A546" s="32"/>
      <c r="B546" s="33"/>
      <c r="C546" s="33"/>
      <c r="D546" s="33"/>
      <c r="E546" s="33"/>
      <c r="F546" s="33"/>
      <c r="G546" s="33"/>
      <c r="H546" s="33"/>
      <c r="I546" s="26"/>
    </row>
    <row r="547" spans="1:9" ht="21" x14ac:dyDescent="0.3">
      <c r="A547" s="32"/>
      <c r="B547" s="33"/>
      <c r="C547" s="33"/>
      <c r="D547" s="33"/>
      <c r="E547" s="33"/>
      <c r="F547" s="33"/>
      <c r="G547" s="33"/>
      <c r="H547" s="33"/>
      <c r="I547" s="26"/>
    </row>
    <row r="548" spans="1:9" ht="21" x14ac:dyDescent="0.3">
      <c r="A548" s="32"/>
      <c r="B548" s="33"/>
      <c r="C548" s="33"/>
      <c r="D548" s="33"/>
      <c r="E548" s="33"/>
      <c r="F548" s="33"/>
      <c r="G548" s="33"/>
      <c r="H548" s="33"/>
      <c r="I548" s="26"/>
    </row>
    <row r="549" spans="1:9" ht="21" x14ac:dyDescent="0.3">
      <c r="A549" s="32"/>
      <c r="B549" s="33"/>
      <c r="C549" s="33"/>
      <c r="D549" s="33"/>
      <c r="E549" s="33"/>
      <c r="F549" s="33"/>
      <c r="G549" s="33"/>
      <c r="H549" s="33"/>
      <c r="I549" s="26"/>
    </row>
    <row r="550" spans="1:9" ht="21" x14ac:dyDescent="0.3">
      <c r="A550" s="32"/>
      <c r="B550" s="33"/>
      <c r="C550" s="33"/>
      <c r="D550" s="33"/>
      <c r="E550" s="33"/>
      <c r="F550" s="33"/>
      <c r="G550" s="33"/>
      <c r="H550" s="33"/>
      <c r="I550" s="26"/>
    </row>
    <row r="551" spans="1:9" ht="21" x14ac:dyDescent="0.3">
      <c r="A551" s="32"/>
      <c r="B551" s="33"/>
      <c r="C551" s="33"/>
      <c r="D551" s="33"/>
      <c r="E551" s="33"/>
      <c r="F551" s="33"/>
      <c r="G551" s="33"/>
      <c r="H551" s="33"/>
      <c r="I551" s="26"/>
    </row>
    <row r="552" spans="1:9" ht="21" x14ac:dyDescent="0.3">
      <c r="A552" s="32"/>
      <c r="B552" s="33"/>
      <c r="C552" s="33"/>
      <c r="D552" s="33"/>
      <c r="E552" s="33"/>
      <c r="F552" s="33"/>
      <c r="G552" s="33"/>
      <c r="H552" s="33"/>
      <c r="I552" s="26"/>
    </row>
    <row r="553" spans="1:9" ht="21" x14ac:dyDescent="0.3">
      <c r="A553" s="32"/>
      <c r="B553" s="33"/>
      <c r="C553" s="33"/>
      <c r="D553" s="33"/>
      <c r="E553" s="33"/>
      <c r="F553" s="33"/>
      <c r="G553" s="33"/>
      <c r="H553" s="33"/>
      <c r="I553" s="26"/>
    </row>
    <row r="554" spans="1:9" ht="21" x14ac:dyDescent="0.3">
      <c r="A554" s="32"/>
      <c r="B554" s="33"/>
      <c r="C554" s="33"/>
      <c r="D554" s="33"/>
      <c r="E554" s="33"/>
      <c r="F554" s="33"/>
      <c r="G554" s="33"/>
      <c r="H554" s="33"/>
      <c r="I554" s="26"/>
    </row>
    <row r="555" spans="1:9" ht="21" x14ac:dyDescent="0.3">
      <c r="A555" s="32"/>
      <c r="B555" s="33"/>
      <c r="C555" s="33"/>
      <c r="D555" s="33"/>
      <c r="E555" s="33"/>
      <c r="F555" s="33"/>
      <c r="G555" s="33"/>
      <c r="H555" s="33"/>
      <c r="I555" s="26"/>
    </row>
    <row r="556" spans="1:9" ht="21" x14ac:dyDescent="0.3">
      <c r="A556" s="32"/>
      <c r="B556" s="33"/>
      <c r="C556" s="33"/>
      <c r="D556" s="33"/>
      <c r="E556" s="33"/>
      <c r="F556" s="33"/>
      <c r="G556" s="33"/>
      <c r="H556" s="33"/>
      <c r="I556" s="26"/>
    </row>
    <row r="557" spans="1:9" ht="21" x14ac:dyDescent="0.3">
      <c r="A557" s="32"/>
      <c r="B557" s="33"/>
      <c r="C557" s="33"/>
      <c r="D557" s="33"/>
      <c r="E557" s="33"/>
      <c r="F557" s="33"/>
      <c r="G557" s="33"/>
      <c r="H557" s="33"/>
      <c r="I557" s="26"/>
    </row>
    <row r="558" spans="1:9" ht="21" x14ac:dyDescent="0.3">
      <c r="A558" s="32"/>
      <c r="B558" s="33"/>
      <c r="C558" s="33"/>
      <c r="D558" s="33"/>
      <c r="E558" s="33"/>
      <c r="F558" s="33"/>
      <c r="G558" s="33"/>
      <c r="H558" s="33"/>
      <c r="I558" s="26"/>
    </row>
    <row r="559" spans="1:9" ht="21" x14ac:dyDescent="0.3">
      <c r="A559" s="32"/>
      <c r="B559" s="33"/>
      <c r="C559" s="33"/>
      <c r="D559" s="33"/>
      <c r="E559" s="33"/>
      <c r="F559" s="33"/>
      <c r="G559" s="33"/>
      <c r="H559" s="33"/>
      <c r="I559" s="26"/>
    </row>
    <row r="560" spans="1:9" ht="21" x14ac:dyDescent="0.3">
      <c r="A560" s="32"/>
      <c r="B560" s="33"/>
      <c r="C560" s="33"/>
      <c r="D560" s="33"/>
      <c r="E560" s="33"/>
      <c r="F560" s="33"/>
      <c r="G560" s="33"/>
      <c r="H560" s="33"/>
      <c r="I560" s="26"/>
    </row>
    <row r="561" spans="1:9" ht="21" x14ac:dyDescent="0.3">
      <c r="A561" s="32"/>
      <c r="B561" s="33"/>
      <c r="C561" s="33"/>
      <c r="D561" s="33"/>
      <c r="E561" s="33"/>
      <c r="F561" s="33"/>
      <c r="G561" s="33"/>
      <c r="H561" s="33"/>
      <c r="I561" s="26"/>
    </row>
    <row r="562" spans="1:9" ht="21" x14ac:dyDescent="0.3">
      <c r="A562" s="32"/>
      <c r="B562" s="33"/>
      <c r="C562" s="33"/>
      <c r="D562" s="33"/>
      <c r="E562" s="33"/>
      <c r="F562" s="33"/>
      <c r="G562" s="33"/>
      <c r="H562" s="33"/>
      <c r="I562" s="26"/>
    </row>
    <row r="563" spans="1:9" ht="21" x14ac:dyDescent="0.3">
      <c r="A563" s="32"/>
      <c r="B563" s="33"/>
      <c r="C563" s="33"/>
      <c r="D563" s="33"/>
      <c r="E563" s="33"/>
      <c r="F563" s="33"/>
      <c r="G563" s="33"/>
      <c r="H563" s="33"/>
      <c r="I563" s="26"/>
    </row>
    <row r="564" spans="1:9" ht="21" x14ac:dyDescent="0.3">
      <c r="A564" s="32"/>
      <c r="B564" s="33"/>
      <c r="C564" s="33"/>
      <c r="D564" s="33"/>
      <c r="E564" s="33"/>
      <c r="F564" s="33"/>
      <c r="G564" s="33"/>
      <c r="H564" s="33"/>
      <c r="I564" s="26"/>
    </row>
    <row r="565" spans="1:9" ht="21" x14ac:dyDescent="0.3">
      <c r="A565" s="32"/>
      <c r="B565" s="33"/>
      <c r="C565" s="33"/>
      <c r="D565" s="33"/>
      <c r="E565" s="33"/>
      <c r="F565" s="33"/>
      <c r="G565" s="33"/>
      <c r="H565" s="33"/>
      <c r="I565" s="26"/>
    </row>
    <row r="566" spans="1:9" ht="21" x14ac:dyDescent="0.3">
      <c r="A566" s="32"/>
      <c r="B566" s="33"/>
      <c r="C566" s="33"/>
      <c r="D566" s="33"/>
      <c r="E566" s="33"/>
      <c r="F566" s="33"/>
      <c r="G566" s="33"/>
      <c r="H566" s="33"/>
      <c r="I566" s="26"/>
    </row>
    <row r="567" spans="1:9" ht="21" x14ac:dyDescent="0.3">
      <c r="A567" s="32"/>
      <c r="B567" s="33"/>
      <c r="C567" s="33"/>
      <c r="D567" s="33"/>
      <c r="E567" s="33"/>
      <c r="F567" s="33"/>
      <c r="G567" s="33"/>
      <c r="H567" s="33"/>
      <c r="I567" s="26"/>
    </row>
    <row r="568" spans="1:9" ht="21" x14ac:dyDescent="0.3">
      <c r="A568" s="32"/>
      <c r="B568" s="33"/>
      <c r="C568" s="33"/>
      <c r="D568" s="33"/>
      <c r="E568" s="33"/>
      <c r="F568" s="33"/>
      <c r="G568" s="33"/>
      <c r="H568" s="33"/>
      <c r="I568" s="26"/>
    </row>
    <row r="569" spans="1:9" ht="21" x14ac:dyDescent="0.3">
      <c r="A569" s="32"/>
      <c r="B569" s="33"/>
      <c r="C569" s="33"/>
      <c r="D569" s="33"/>
      <c r="E569" s="33"/>
      <c r="F569" s="33"/>
      <c r="G569" s="33"/>
      <c r="H569" s="33"/>
      <c r="I569" s="26"/>
    </row>
    <row r="570" spans="1:9" ht="21" x14ac:dyDescent="0.3">
      <c r="A570" s="32"/>
      <c r="B570" s="33"/>
      <c r="C570" s="33"/>
      <c r="D570" s="33"/>
      <c r="E570" s="33"/>
      <c r="F570" s="33"/>
      <c r="G570" s="33"/>
      <c r="H570" s="33"/>
      <c r="I570" s="26"/>
    </row>
    <row r="571" spans="1:9" ht="21" x14ac:dyDescent="0.3">
      <c r="A571" s="32"/>
      <c r="B571" s="33"/>
      <c r="C571" s="33"/>
      <c r="D571" s="33"/>
      <c r="E571" s="33"/>
      <c r="F571" s="33"/>
      <c r="G571" s="33"/>
      <c r="H571" s="33"/>
      <c r="I571" s="26"/>
    </row>
    <row r="572" spans="1:9" ht="21" x14ac:dyDescent="0.3">
      <c r="A572" s="32"/>
      <c r="B572" s="33"/>
      <c r="C572" s="33"/>
      <c r="D572" s="33"/>
      <c r="E572" s="33"/>
      <c r="F572" s="33"/>
      <c r="G572" s="33"/>
      <c r="H572" s="33"/>
      <c r="I572" s="26"/>
    </row>
    <row r="573" spans="1:9" ht="21" x14ac:dyDescent="0.3">
      <c r="A573" s="32"/>
      <c r="B573" s="33"/>
      <c r="C573" s="33"/>
      <c r="D573" s="33"/>
      <c r="E573" s="33"/>
      <c r="F573" s="33"/>
      <c r="G573" s="33"/>
      <c r="H573" s="33"/>
      <c r="I573" s="26"/>
    </row>
    <row r="574" spans="1:9" ht="21" x14ac:dyDescent="0.3">
      <c r="A574" s="32"/>
      <c r="B574" s="33"/>
      <c r="C574" s="33"/>
      <c r="D574" s="33"/>
      <c r="E574" s="33"/>
      <c r="F574" s="33"/>
      <c r="G574" s="33"/>
      <c r="H574" s="33"/>
      <c r="I574" s="26"/>
    </row>
    <row r="575" spans="1:9" ht="21" x14ac:dyDescent="0.3">
      <c r="A575" s="32"/>
      <c r="B575" s="33"/>
      <c r="C575" s="33"/>
      <c r="D575" s="33"/>
      <c r="E575" s="33"/>
      <c r="F575" s="33"/>
      <c r="G575" s="33"/>
      <c r="H575" s="33"/>
      <c r="I575" s="26"/>
    </row>
    <row r="576" spans="1:9" ht="21" x14ac:dyDescent="0.3">
      <c r="A576" s="32"/>
      <c r="B576" s="33"/>
      <c r="C576" s="33"/>
      <c r="D576" s="33"/>
      <c r="E576" s="33"/>
      <c r="F576" s="33"/>
      <c r="G576" s="33"/>
      <c r="H576" s="33"/>
      <c r="I576" s="26"/>
    </row>
    <row r="577" spans="1:9" ht="21" x14ac:dyDescent="0.3">
      <c r="A577" s="32"/>
      <c r="B577" s="33"/>
      <c r="C577" s="33"/>
      <c r="D577" s="33"/>
      <c r="E577" s="33"/>
      <c r="F577" s="33"/>
      <c r="G577" s="33"/>
      <c r="H577" s="33"/>
      <c r="I577" s="26"/>
    </row>
    <row r="578" spans="1:9" ht="21" x14ac:dyDescent="0.3">
      <c r="A578" s="32"/>
      <c r="B578" s="33"/>
      <c r="C578" s="33"/>
      <c r="D578" s="33"/>
      <c r="E578" s="33"/>
      <c r="F578" s="33"/>
      <c r="G578" s="33"/>
      <c r="H578" s="33"/>
      <c r="I578" s="26"/>
    </row>
    <row r="579" spans="1:9" ht="21" x14ac:dyDescent="0.3">
      <c r="A579" s="32"/>
      <c r="B579" s="33"/>
      <c r="C579" s="33"/>
      <c r="D579" s="33"/>
      <c r="E579" s="33"/>
      <c r="F579" s="33"/>
      <c r="G579" s="33"/>
      <c r="H579" s="33"/>
      <c r="I579" s="26"/>
    </row>
    <row r="580" spans="1:9" ht="21" x14ac:dyDescent="0.3">
      <c r="A580" s="32"/>
      <c r="B580" s="33"/>
      <c r="C580" s="33"/>
      <c r="D580" s="33"/>
      <c r="E580" s="33"/>
      <c r="F580" s="33"/>
      <c r="G580" s="33"/>
      <c r="H580" s="33"/>
      <c r="I580" s="26"/>
    </row>
    <row r="581" spans="1:9" ht="21" x14ac:dyDescent="0.3">
      <c r="A581" s="32"/>
      <c r="B581" s="33"/>
      <c r="C581" s="33"/>
      <c r="D581" s="33"/>
      <c r="E581" s="33"/>
      <c r="F581" s="33"/>
      <c r="G581" s="33"/>
      <c r="H581" s="33"/>
      <c r="I581" s="26"/>
    </row>
    <row r="582" spans="1:9" ht="21" x14ac:dyDescent="0.3">
      <c r="A582" s="32"/>
      <c r="B582" s="33"/>
      <c r="C582" s="33"/>
      <c r="D582" s="33"/>
      <c r="E582" s="33"/>
      <c r="F582" s="33"/>
      <c r="G582" s="33"/>
      <c r="H582" s="33"/>
      <c r="I582" s="26"/>
    </row>
    <row r="583" spans="1:9" ht="21" x14ac:dyDescent="0.3">
      <c r="A583" s="32"/>
      <c r="B583" s="33"/>
      <c r="C583" s="33"/>
      <c r="D583" s="33"/>
      <c r="E583" s="33"/>
      <c r="F583" s="33"/>
      <c r="G583" s="33"/>
      <c r="H583" s="33"/>
      <c r="I583" s="26"/>
    </row>
    <row r="584" spans="1:9" ht="21" x14ac:dyDescent="0.3">
      <c r="A584" s="34"/>
      <c r="B584" s="35"/>
      <c r="C584" s="35"/>
      <c r="D584" s="35"/>
      <c r="E584" s="35"/>
      <c r="F584" s="35"/>
      <c r="G584" s="35"/>
      <c r="H584" s="35"/>
      <c r="I584" s="27"/>
    </row>
    <row r="585" spans="1:9" ht="21" x14ac:dyDescent="0.3">
      <c r="A585" s="147" t="s">
        <v>186</v>
      </c>
      <c r="B585" s="147"/>
      <c r="C585" s="147"/>
      <c r="D585" s="147"/>
      <c r="E585" s="147"/>
      <c r="F585" s="147"/>
      <c r="G585" s="147"/>
      <c r="H585" s="147"/>
      <c r="I585" s="147"/>
    </row>
    <row r="586" spans="1:9" ht="21" x14ac:dyDescent="0.3">
      <c r="A586" s="30"/>
      <c r="B586" s="31"/>
      <c r="C586" s="31"/>
      <c r="D586" s="31"/>
      <c r="E586" s="31"/>
      <c r="F586" s="31"/>
      <c r="G586" s="31"/>
      <c r="H586" s="31"/>
      <c r="I586" s="25"/>
    </row>
    <row r="587" spans="1:9" ht="21" x14ac:dyDescent="0.3">
      <c r="A587" s="32"/>
      <c r="B587" s="33"/>
      <c r="C587" s="33"/>
      <c r="D587" s="33"/>
      <c r="E587" s="33"/>
      <c r="F587" s="33"/>
      <c r="G587" s="33"/>
      <c r="H587" s="33"/>
      <c r="I587" s="26"/>
    </row>
    <row r="588" spans="1:9" ht="21" x14ac:dyDescent="0.3">
      <c r="A588" s="32"/>
      <c r="B588" s="33"/>
      <c r="C588" s="33"/>
      <c r="D588" s="33"/>
      <c r="E588" s="33"/>
      <c r="F588" s="33"/>
      <c r="G588" s="33"/>
      <c r="H588" s="33"/>
      <c r="I588" s="26"/>
    </row>
    <row r="589" spans="1:9" ht="21" x14ac:dyDescent="0.3">
      <c r="A589" s="32"/>
      <c r="B589" s="33"/>
      <c r="C589" s="33"/>
      <c r="D589" s="33"/>
      <c r="E589" s="33"/>
      <c r="F589" s="33"/>
      <c r="G589" s="33"/>
      <c r="H589" s="33"/>
      <c r="I589" s="26"/>
    </row>
    <row r="590" spans="1:9" ht="21" x14ac:dyDescent="0.3">
      <c r="A590" s="32"/>
      <c r="B590" s="33"/>
      <c r="C590" s="33"/>
      <c r="D590" s="33"/>
      <c r="E590" s="33"/>
      <c r="F590" s="33"/>
      <c r="G590" s="33"/>
      <c r="H590" s="33"/>
      <c r="I590" s="26"/>
    </row>
    <row r="591" spans="1:9" ht="21" x14ac:dyDescent="0.3">
      <c r="A591" s="32"/>
      <c r="B591" s="33"/>
      <c r="C591" s="33"/>
      <c r="D591" s="33"/>
      <c r="E591" s="33"/>
      <c r="F591" s="33"/>
      <c r="G591" s="33"/>
      <c r="H591" s="33"/>
      <c r="I591" s="26"/>
    </row>
    <row r="592" spans="1:9" ht="21" x14ac:dyDescent="0.3">
      <c r="A592" s="32"/>
      <c r="B592" s="33"/>
      <c r="C592" s="33"/>
      <c r="D592" s="33"/>
      <c r="E592" s="33"/>
      <c r="F592" s="33"/>
      <c r="G592" s="33"/>
      <c r="H592" s="33"/>
      <c r="I592" s="26"/>
    </row>
    <row r="593" spans="1:9" ht="21" x14ac:dyDescent="0.3">
      <c r="A593" s="32"/>
      <c r="B593" s="33"/>
      <c r="C593" s="33"/>
      <c r="D593" s="33"/>
      <c r="E593" s="33"/>
      <c r="F593" s="33"/>
      <c r="G593" s="33"/>
      <c r="H593" s="33"/>
      <c r="I593" s="26"/>
    </row>
    <row r="594" spans="1:9" ht="21" x14ac:dyDescent="0.3">
      <c r="A594" s="32"/>
      <c r="B594" s="33"/>
      <c r="C594" s="33"/>
      <c r="D594" s="33"/>
      <c r="E594" s="33"/>
      <c r="F594" s="33"/>
      <c r="G594" s="33"/>
      <c r="H594" s="33"/>
      <c r="I594" s="26"/>
    </row>
    <row r="595" spans="1:9" ht="21" x14ac:dyDescent="0.3">
      <c r="A595" s="32"/>
      <c r="B595" s="33"/>
      <c r="C595" s="33"/>
      <c r="D595" s="33"/>
      <c r="E595" s="33"/>
      <c r="F595" s="33"/>
      <c r="G595" s="33"/>
      <c r="H595" s="33"/>
      <c r="I595" s="26"/>
    </row>
    <row r="596" spans="1:9" ht="21" x14ac:dyDescent="0.3">
      <c r="A596" s="32"/>
      <c r="B596" s="33"/>
      <c r="C596" s="33"/>
      <c r="D596" s="33"/>
      <c r="E596" s="33"/>
      <c r="F596" s="33"/>
      <c r="G596" s="33"/>
      <c r="H596" s="33"/>
      <c r="I596" s="26"/>
    </row>
    <row r="597" spans="1:9" ht="21" x14ac:dyDescent="0.3">
      <c r="A597" s="32"/>
      <c r="B597" s="33"/>
      <c r="C597" s="33"/>
      <c r="D597" s="33"/>
      <c r="E597" s="33"/>
      <c r="F597" s="33"/>
      <c r="G597" s="33"/>
      <c r="H597" s="33"/>
      <c r="I597" s="26"/>
    </row>
    <row r="598" spans="1:9" ht="21" x14ac:dyDescent="0.3">
      <c r="A598" s="32"/>
      <c r="B598" s="33"/>
      <c r="C598" s="33"/>
      <c r="D598" s="33"/>
      <c r="E598" s="33"/>
      <c r="F598" s="33"/>
      <c r="G598" s="33"/>
      <c r="H598" s="33"/>
      <c r="I598" s="26"/>
    </row>
    <row r="599" spans="1:9" ht="21" x14ac:dyDescent="0.3">
      <c r="A599" s="32"/>
      <c r="B599" s="33"/>
      <c r="C599" s="33"/>
      <c r="D599" s="33"/>
      <c r="E599" s="33"/>
      <c r="F599" s="33"/>
      <c r="G599" s="33"/>
      <c r="H599" s="33"/>
      <c r="I599" s="26"/>
    </row>
    <row r="600" spans="1:9" ht="21" x14ac:dyDescent="0.3">
      <c r="A600" s="32"/>
      <c r="B600" s="33"/>
      <c r="C600" s="33"/>
      <c r="D600" s="33"/>
      <c r="E600" s="33"/>
      <c r="F600" s="33"/>
      <c r="G600" s="33"/>
      <c r="H600" s="33"/>
      <c r="I600" s="26"/>
    </row>
    <row r="601" spans="1:9" ht="21" x14ac:dyDescent="0.3">
      <c r="A601" s="32"/>
      <c r="B601" s="33"/>
      <c r="C601" s="33"/>
      <c r="D601" s="33"/>
      <c r="E601" s="33"/>
      <c r="F601" s="33"/>
      <c r="G601" s="33"/>
      <c r="H601" s="33"/>
      <c r="I601" s="26"/>
    </row>
    <row r="602" spans="1:9" ht="21" x14ac:dyDescent="0.3">
      <c r="A602" s="32"/>
      <c r="B602" s="33"/>
      <c r="C602" s="33"/>
      <c r="D602" s="33"/>
      <c r="E602" s="33"/>
      <c r="F602" s="33"/>
      <c r="G602" s="33"/>
      <c r="H602" s="33"/>
      <c r="I602" s="26"/>
    </row>
    <row r="603" spans="1:9" ht="21" x14ac:dyDescent="0.3">
      <c r="A603" s="32"/>
      <c r="B603" s="33"/>
      <c r="C603" s="33"/>
      <c r="D603" s="33"/>
      <c r="E603" s="33"/>
      <c r="F603" s="33"/>
      <c r="G603" s="33"/>
      <c r="H603" s="33"/>
      <c r="I603" s="26"/>
    </row>
    <row r="604" spans="1:9" ht="21" x14ac:dyDescent="0.3">
      <c r="A604" s="32"/>
      <c r="B604" s="33"/>
      <c r="C604" s="33"/>
      <c r="D604" s="33"/>
      <c r="E604" s="33"/>
      <c r="F604" s="33"/>
      <c r="G604" s="33"/>
      <c r="H604" s="33"/>
      <c r="I604" s="26"/>
    </row>
    <row r="605" spans="1:9" ht="21" x14ac:dyDescent="0.3">
      <c r="A605" s="32"/>
      <c r="B605" s="33"/>
      <c r="C605" s="33"/>
      <c r="D605" s="33"/>
      <c r="E605" s="33"/>
      <c r="F605" s="33"/>
      <c r="G605" s="33"/>
      <c r="H605" s="33"/>
      <c r="I605" s="26"/>
    </row>
    <row r="606" spans="1:9" ht="21" x14ac:dyDescent="0.3">
      <c r="A606" s="32"/>
      <c r="B606" s="33"/>
      <c r="C606" s="33"/>
      <c r="D606" s="33"/>
      <c r="E606" s="33"/>
      <c r="F606" s="33"/>
      <c r="G606" s="33"/>
      <c r="H606" s="33"/>
      <c r="I606" s="26"/>
    </row>
    <row r="607" spans="1:9" ht="21" x14ac:dyDescent="0.3">
      <c r="A607" s="32"/>
      <c r="B607" s="33"/>
      <c r="C607" s="33"/>
      <c r="D607" s="33"/>
      <c r="E607" s="33"/>
      <c r="F607" s="33"/>
      <c r="G607" s="33"/>
      <c r="H607" s="33"/>
      <c r="I607" s="26"/>
    </row>
    <row r="608" spans="1:9" ht="21" x14ac:dyDescent="0.3">
      <c r="A608" s="32"/>
      <c r="B608" s="33"/>
      <c r="C608" s="33"/>
      <c r="D608" s="33"/>
      <c r="E608" s="33"/>
      <c r="F608" s="33"/>
      <c r="G608" s="33"/>
      <c r="H608" s="33"/>
      <c r="I608" s="26"/>
    </row>
    <row r="609" spans="1:9" ht="21" x14ac:dyDescent="0.3">
      <c r="A609" s="32"/>
      <c r="B609" s="33"/>
      <c r="C609" s="33"/>
      <c r="D609" s="33"/>
      <c r="E609" s="33"/>
      <c r="F609" s="33"/>
      <c r="G609" s="33"/>
      <c r="H609" s="33"/>
      <c r="I609" s="26"/>
    </row>
    <row r="610" spans="1:9" ht="21" x14ac:dyDescent="0.3">
      <c r="A610" s="32"/>
      <c r="B610" s="33"/>
      <c r="C610" s="33"/>
      <c r="D610" s="33"/>
      <c r="E610" s="33"/>
      <c r="F610" s="33"/>
      <c r="G610" s="33"/>
      <c r="H610" s="33"/>
      <c r="I610" s="26"/>
    </row>
    <row r="611" spans="1:9" ht="21" x14ac:dyDescent="0.3">
      <c r="A611" s="32"/>
      <c r="B611" s="33"/>
      <c r="C611" s="33"/>
      <c r="D611" s="33"/>
      <c r="E611" s="33"/>
      <c r="F611" s="33"/>
      <c r="G611" s="33"/>
      <c r="H611" s="33"/>
      <c r="I611" s="26"/>
    </row>
    <row r="612" spans="1:9" ht="21" x14ac:dyDescent="0.3">
      <c r="A612" s="32"/>
      <c r="B612" s="33"/>
      <c r="C612" s="33"/>
      <c r="D612" s="33"/>
      <c r="E612" s="33"/>
      <c r="F612" s="33"/>
      <c r="G612" s="33"/>
      <c r="H612" s="33"/>
      <c r="I612" s="26"/>
    </row>
    <row r="613" spans="1:9" ht="21" x14ac:dyDescent="0.3">
      <c r="A613" s="32"/>
      <c r="B613" s="33"/>
      <c r="C613" s="33"/>
      <c r="D613" s="33"/>
      <c r="E613" s="33"/>
      <c r="F613" s="33"/>
      <c r="G613" s="33"/>
      <c r="H613" s="33"/>
      <c r="I613" s="26"/>
    </row>
    <row r="614" spans="1:9" ht="21" x14ac:dyDescent="0.3">
      <c r="A614" s="32"/>
      <c r="B614" s="33"/>
      <c r="C614" s="33"/>
      <c r="D614" s="33"/>
      <c r="E614" s="33"/>
      <c r="F614" s="33"/>
      <c r="G614" s="33"/>
      <c r="H614" s="33"/>
      <c r="I614" s="26"/>
    </row>
    <row r="615" spans="1:9" ht="21" x14ac:dyDescent="0.3">
      <c r="A615" s="32"/>
      <c r="B615" s="33"/>
      <c r="C615" s="33"/>
      <c r="D615" s="33"/>
      <c r="E615" s="33"/>
      <c r="F615" s="33"/>
      <c r="G615" s="33"/>
      <c r="H615" s="33"/>
      <c r="I615" s="26"/>
    </row>
    <row r="616" spans="1:9" ht="21" x14ac:dyDescent="0.3">
      <c r="A616" s="32"/>
      <c r="B616" s="33"/>
      <c r="C616" s="33"/>
      <c r="D616" s="33"/>
      <c r="E616" s="33"/>
      <c r="F616" s="33"/>
      <c r="G616" s="33"/>
      <c r="H616" s="33"/>
      <c r="I616" s="26"/>
    </row>
    <row r="617" spans="1:9" ht="21" x14ac:dyDescent="0.3">
      <c r="A617" s="32"/>
      <c r="B617" s="33"/>
      <c r="C617" s="33"/>
      <c r="D617" s="33"/>
      <c r="E617" s="33"/>
      <c r="F617" s="33"/>
      <c r="G617" s="33"/>
      <c r="H617" s="33"/>
      <c r="I617" s="26"/>
    </row>
    <row r="618" spans="1:9" ht="21" x14ac:dyDescent="0.3">
      <c r="A618" s="32"/>
      <c r="B618" s="33"/>
      <c r="C618" s="33"/>
      <c r="D618" s="33"/>
      <c r="E618" s="33"/>
      <c r="F618" s="33"/>
      <c r="G618" s="33"/>
      <c r="H618" s="33"/>
      <c r="I618" s="26"/>
    </row>
    <row r="619" spans="1:9" ht="21" x14ac:dyDescent="0.3">
      <c r="A619" s="32"/>
      <c r="B619" s="33"/>
      <c r="C619" s="33"/>
      <c r="D619" s="33"/>
      <c r="E619" s="33"/>
      <c r="F619" s="33"/>
      <c r="G619" s="33"/>
      <c r="H619" s="33"/>
      <c r="I619" s="26"/>
    </row>
    <row r="620" spans="1:9" ht="21" x14ac:dyDescent="0.3">
      <c r="A620" s="32"/>
      <c r="B620" s="33"/>
      <c r="C620" s="33"/>
      <c r="D620" s="33"/>
      <c r="E620" s="33"/>
      <c r="F620" s="33"/>
      <c r="G620" s="33"/>
      <c r="H620" s="33"/>
      <c r="I620" s="26"/>
    </row>
    <row r="621" spans="1:9" ht="21" x14ac:dyDescent="0.3">
      <c r="A621" s="32"/>
      <c r="B621" s="33"/>
      <c r="C621" s="33"/>
      <c r="D621" s="33"/>
      <c r="E621" s="33"/>
      <c r="F621" s="33"/>
      <c r="G621" s="33"/>
      <c r="H621" s="33"/>
      <c r="I621" s="26"/>
    </row>
    <row r="622" spans="1:9" ht="21" x14ac:dyDescent="0.3">
      <c r="A622" s="32"/>
      <c r="B622" s="33"/>
      <c r="C622" s="33"/>
      <c r="D622" s="33"/>
      <c r="E622" s="33"/>
      <c r="F622" s="33"/>
      <c r="G622" s="33"/>
      <c r="H622" s="33"/>
      <c r="I622" s="26"/>
    </row>
    <row r="623" spans="1:9" ht="21" x14ac:dyDescent="0.3">
      <c r="A623" s="32"/>
      <c r="B623" s="33"/>
      <c r="C623" s="33"/>
      <c r="D623" s="33"/>
      <c r="E623" s="33"/>
      <c r="F623" s="33"/>
      <c r="G623" s="33"/>
      <c r="H623" s="33"/>
      <c r="I623" s="26"/>
    </row>
    <row r="624" spans="1:9" ht="21" x14ac:dyDescent="0.3">
      <c r="A624" s="32"/>
      <c r="B624" s="33"/>
      <c r="C624" s="33"/>
      <c r="D624" s="33"/>
      <c r="E624" s="33"/>
      <c r="F624" s="33"/>
      <c r="G624" s="33"/>
      <c r="H624" s="33"/>
      <c r="I624" s="26"/>
    </row>
    <row r="625" spans="1:9" ht="21" x14ac:dyDescent="0.3">
      <c r="A625" s="32"/>
      <c r="B625" s="33"/>
      <c r="C625" s="33"/>
      <c r="D625" s="33"/>
      <c r="E625" s="33"/>
      <c r="F625" s="33"/>
      <c r="G625" s="33"/>
      <c r="H625" s="33"/>
      <c r="I625" s="26"/>
    </row>
    <row r="626" spans="1:9" ht="21" x14ac:dyDescent="0.3">
      <c r="A626" s="32"/>
      <c r="B626" s="33"/>
      <c r="C626" s="33"/>
      <c r="D626" s="33"/>
      <c r="E626" s="33"/>
      <c r="F626" s="33"/>
      <c r="G626" s="33"/>
      <c r="H626" s="33"/>
      <c r="I626" s="26"/>
    </row>
    <row r="627" spans="1:9" ht="21" x14ac:dyDescent="0.3">
      <c r="A627" s="32"/>
      <c r="B627" s="33"/>
      <c r="C627" s="33"/>
      <c r="D627" s="33"/>
      <c r="E627" s="33"/>
      <c r="F627" s="33"/>
      <c r="G627" s="33"/>
      <c r="H627" s="33"/>
      <c r="I627" s="26"/>
    </row>
    <row r="628" spans="1:9" ht="21" x14ac:dyDescent="0.3">
      <c r="A628" s="32"/>
      <c r="B628" s="33"/>
      <c r="C628" s="33"/>
      <c r="D628" s="33"/>
      <c r="E628" s="33"/>
      <c r="F628" s="33"/>
      <c r="G628" s="33"/>
      <c r="H628" s="33"/>
      <c r="I628" s="26"/>
    </row>
    <row r="629" spans="1:9" ht="21" x14ac:dyDescent="0.3">
      <c r="A629" s="32"/>
      <c r="B629" s="33"/>
      <c r="C629" s="33"/>
      <c r="D629" s="33"/>
      <c r="E629" s="33"/>
      <c r="F629" s="33"/>
      <c r="G629" s="33"/>
      <c r="H629" s="33"/>
      <c r="I629" s="26"/>
    </row>
    <row r="630" spans="1:9" ht="21" x14ac:dyDescent="0.3">
      <c r="A630" s="32"/>
      <c r="B630" s="33"/>
      <c r="C630" s="33"/>
      <c r="D630" s="33"/>
      <c r="E630" s="33"/>
      <c r="F630" s="33"/>
      <c r="G630" s="33"/>
      <c r="H630" s="33"/>
      <c r="I630" s="26"/>
    </row>
    <row r="631" spans="1:9" ht="21" x14ac:dyDescent="0.3">
      <c r="A631" s="32"/>
      <c r="B631" s="33"/>
      <c r="C631" s="33"/>
      <c r="D631" s="33"/>
      <c r="E631" s="33"/>
      <c r="F631" s="33"/>
      <c r="G631" s="33"/>
      <c r="H631" s="33"/>
      <c r="I631" s="26"/>
    </row>
    <row r="632" spans="1:9" ht="21" x14ac:dyDescent="0.3">
      <c r="A632" s="32"/>
      <c r="B632" s="33"/>
      <c r="C632" s="33"/>
      <c r="D632" s="33"/>
      <c r="E632" s="33"/>
      <c r="F632" s="33"/>
      <c r="G632" s="33"/>
      <c r="H632" s="33"/>
      <c r="I632" s="26"/>
    </row>
    <row r="633" spans="1:9" ht="21" x14ac:dyDescent="0.3">
      <c r="A633" s="32"/>
      <c r="B633" s="33"/>
      <c r="C633" s="33"/>
      <c r="D633" s="33"/>
      <c r="E633" s="33"/>
      <c r="F633" s="33"/>
      <c r="G633" s="33"/>
      <c r="H633" s="33"/>
      <c r="I633" s="26"/>
    </row>
    <row r="634" spans="1:9" ht="21" x14ac:dyDescent="0.3">
      <c r="A634" s="32"/>
      <c r="B634" s="33"/>
      <c r="C634" s="33"/>
      <c r="D634" s="33"/>
      <c r="E634" s="33"/>
      <c r="F634" s="33"/>
      <c r="G634" s="33"/>
      <c r="H634" s="33"/>
      <c r="I634" s="26"/>
    </row>
    <row r="635" spans="1:9" ht="21" x14ac:dyDescent="0.3">
      <c r="A635" s="34"/>
      <c r="B635" s="35"/>
      <c r="C635" s="35"/>
      <c r="D635" s="35"/>
      <c r="E635" s="35"/>
      <c r="F635" s="35"/>
      <c r="G635" s="35"/>
      <c r="H635" s="35"/>
      <c r="I635" s="27"/>
    </row>
    <row r="636" spans="1:9" ht="21" x14ac:dyDescent="0.3">
      <c r="A636" s="154" t="s">
        <v>81</v>
      </c>
      <c r="B636" s="155"/>
      <c r="C636" s="155"/>
      <c r="D636" s="155"/>
      <c r="E636" s="155"/>
      <c r="F636" s="155"/>
      <c r="G636" s="155"/>
      <c r="H636" s="155"/>
      <c r="I636" s="156"/>
    </row>
    <row r="637" spans="1:9" ht="21" x14ac:dyDescent="0.3">
      <c r="A637" s="30"/>
      <c r="B637" s="31"/>
      <c r="C637" s="31"/>
      <c r="D637" s="31"/>
      <c r="E637" s="31"/>
      <c r="F637" s="31"/>
      <c r="G637" s="31"/>
      <c r="H637" s="31"/>
      <c r="I637" s="25"/>
    </row>
    <row r="638" spans="1:9" ht="21" x14ac:dyDescent="0.3">
      <c r="A638" s="32"/>
      <c r="B638" s="33"/>
      <c r="C638" s="33"/>
      <c r="D638" s="33"/>
      <c r="E638" s="33"/>
      <c r="F638" s="33"/>
      <c r="G638" s="33"/>
      <c r="H638" s="33"/>
      <c r="I638" s="26"/>
    </row>
    <row r="639" spans="1:9" ht="21" x14ac:dyDescent="0.3">
      <c r="A639" s="32"/>
      <c r="B639" s="33"/>
      <c r="C639" s="33"/>
      <c r="D639" s="33"/>
      <c r="E639" s="33"/>
      <c r="F639" s="33"/>
      <c r="G639" s="33"/>
      <c r="H639" s="33"/>
      <c r="I639" s="26"/>
    </row>
    <row r="640" spans="1:9" ht="21" x14ac:dyDescent="0.3">
      <c r="A640" s="32"/>
      <c r="B640" s="33"/>
      <c r="C640" s="33"/>
      <c r="D640" s="33"/>
      <c r="E640" s="33"/>
      <c r="F640" s="33"/>
      <c r="G640" s="33"/>
      <c r="H640" s="33"/>
      <c r="I640" s="26"/>
    </row>
    <row r="641" spans="1:9" ht="21" x14ac:dyDescent="0.3">
      <c r="A641" s="32"/>
      <c r="B641" s="33"/>
      <c r="C641" s="33"/>
      <c r="D641" s="33"/>
      <c r="E641" s="33"/>
      <c r="F641" s="33"/>
      <c r="G641" s="33"/>
      <c r="H641" s="33"/>
      <c r="I641" s="26"/>
    </row>
    <row r="642" spans="1:9" ht="21" x14ac:dyDescent="0.3">
      <c r="A642" s="32"/>
      <c r="B642" s="33"/>
      <c r="C642" s="33"/>
      <c r="D642" s="33"/>
      <c r="E642" s="33"/>
      <c r="F642" s="33"/>
      <c r="G642" s="33"/>
      <c r="H642" s="33"/>
      <c r="I642" s="26"/>
    </row>
    <row r="643" spans="1:9" ht="21" x14ac:dyDescent="0.3">
      <c r="A643" s="32"/>
      <c r="B643" s="33"/>
      <c r="C643" s="33"/>
      <c r="D643" s="33"/>
      <c r="E643" s="33"/>
      <c r="F643" s="33"/>
      <c r="G643" s="33"/>
      <c r="H643" s="33"/>
      <c r="I643" s="26"/>
    </row>
    <row r="644" spans="1:9" ht="21" x14ac:dyDescent="0.3">
      <c r="A644" s="32"/>
      <c r="B644" s="33"/>
      <c r="C644" s="33"/>
      <c r="D644" s="33"/>
      <c r="E644" s="33"/>
      <c r="F644" s="33"/>
      <c r="G644" s="33"/>
      <c r="H644" s="33"/>
      <c r="I644" s="26"/>
    </row>
    <row r="645" spans="1:9" ht="21" x14ac:dyDescent="0.3">
      <c r="A645" s="32"/>
      <c r="B645" s="33"/>
      <c r="C645" s="33"/>
      <c r="D645" s="33"/>
      <c r="E645" s="33"/>
      <c r="F645" s="33"/>
      <c r="G645" s="33"/>
      <c r="H645" s="33"/>
      <c r="I645" s="26"/>
    </row>
    <row r="646" spans="1:9" ht="21" x14ac:dyDescent="0.3">
      <c r="A646" s="32"/>
      <c r="B646" s="33"/>
      <c r="C646" s="33"/>
      <c r="D646" s="33"/>
      <c r="E646" s="33"/>
      <c r="F646" s="33"/>
      <c r="G646" s="33"/>
      <c r="H646" s="33"/>
      <c r="I646" s="26"/>
    </row>
    <row r="647" spans="1:9" ht="21" x14ac:dyDescent="0.3">
      <c r="A647" s="32"/>
      <c r="B647" s="33"/>
      <c r="C647" s="33"/>
      <c r="D647" s="33"/>
      <c r="E647" s="33"/>
      <c r="F647" s="33"/>
      <c r="G647" s="33"/>
      <c r="H647" s="33"/>
      <c r="I647" s="26"/>
    </row>
    <row r="648" spans="1:9" ht="21" x14ac:dyDescent="0.3">
      <c r="A648" s="32"/>
      <c r="B648" s="33"/>
      <c r="C648" s="33"/>
      <c r="D648" s="33"/>
      <c r="E648" s="33"/>
      <c r="F648" s="33"/>
      <c r="G648" s="33"/>
      <c r="H648" s="33"/>
      <c r="I648" s="26"/>
    </row>
    <row r="649" spans="1:9" ht="21" x14ac:dyDescent="0.3">
      <c r="A649" s="32"/>
      <c r="B649" s="33"/>
      <c r="C649" s="33"/>
      <c r="D649" s="33"/>
      <c r="E649" s="33"/>
      <c r="F649" s="33"/>
      <c r="G649" s="33"/>
      <c r="H649" s="33"/>
      <c r="I649" s="26"/>
    </row>
    <row r="650" spans="1:9" ht="21" x14ac:dyDescent="0.3">
      <c r="A650" s="32"/>
      <c r="B650" s="33"/>
      <c r="C650" s="33"/>
      <c r="D650" s="33"/>
      <c r="E650" s="33"/>
      <c r="F650" s="33"/>
      <c r="G650" s="33"/>
      <c r="H650" s="33"/>
      <c r="I650" s="26"/>
    </row>
    <row r="651" spans="1:9" ht="21" x14ac:dyDescent="0.3">
      <c r="A651" s="32"/>
      <c r="B651" s="33"/>
      <c r="C651" s="33"/>
      <c r="D651" s="33"/>
      <c r="E651" s="33"/>
      <c r="F651" s="33"/>
      <c r="G651" s="33"/>
      <c r="H651" s="33"/>
      <c r="I651" s="26"/>
    </row>
    <row r="652" spans="1:9" ht="21" x14ac:dyDescent="0.3">
      <c r="A652" s="32"/>
      <c r="B652" s="33"/>
      <c r="C652" s="33"/>
      <c r="D652" s="33"/>
      <c r="E652" s="33"/>
      <c r="F652" s="33"/>
      <c r="G652" s="33"/>
      <c r="H652" s="33"/>
      <c r="I652" s="26"/>
    </row>
    <row r="653" spans="1:9" ht="21" x14ac:dyDescent="0.3">
      <c r="A653" s="32"/>
      <c r="B653" s="33"/>
      <c r="C653" s="33"/>
      <c r="D653" s="33"/>
      <c r="E653" s="33"/>
      <c r="F653" s="33"/>
      <c r="G653" s="33"/>
      <c r="H653" s="33"/>
      <c r="I653" s="26"/>
    </row>
    <row r="654" spans="1:9" ht="21" x14ac:dyDescent="0.3">
      <c r="A654" s="32"/>
      <c r="B654" s="33"/>
      <c r="C654" s="33"/>
      <c r="D654" s="33"/>
      <c r="E654" s="33"/>
      <c r="F654" s="33"/>
      <c r="G654" s="33"/>
      <c r="H654" s="33"/>
      <c r="I654" s="26"/>
    </row>
    <row r="655" spans="1:9" ht="21" x14ac:dyDescent="0.3">
      <c r="A655" s="32"/>
      <c r="B655" s="33"/>
      <c r="C655" s="33"/>
      <c r="D655" s="33"/>
      <c r="E655" s="33"/>
      <c r="F655" s="33"/>
      <c r="G655" s="33"/>
      <c r="H655" s="33"/>
      <c r="I655" s="26"/>
    </row>
    <row r="656" spans="1:9" ht="21" x14ac:dyDescent="0.3">
      <c r="A656" s="32"/>
      <c r="B656" s="33"/>
      <c r="C656" s="33"/>
      <c r="D656" s="33"/>
      <c r="E656" s="33"/>
      <c r="F656" s="33"/>
      <c r="G656" s="33"/>
      <c r="H656" s="33"/>
      <c r="I656" s="26"/>
    </row>
    <row r="657" spans="1:9" ht="21" x14ac:dyDescent="0.3">
      <c r="A657" s="32"/>
      <c r="B657" s="33"/>
      <c r="C657" s="33"/>
      <c r="D657" s="33"/>
      <c r="E657" s="33"/>
      <c r="F657" s="33"/>
      <c r="G657" s="33"/>
      <c r="H657" s="33"/>
      <c r="I657" s="26"/>
    </row>
    <row r="658" spans="1:9" ht="21" x14ac:dyDescent="0.3">
      <c r="A658" s="32"/>
      <c r="B658" s="33"/>
      <c r="C658" s="33"/>
      <c r="D658" s="33"/>
      <c r="E658" s="33"/>
      <c r="F658" s="33"/>
      <c r="G658" s="33"/>
      <c r="H658" s="33"/>
      <c r="I658" s="26"/>
    </row>
    <row r="659" spans="1:9" ht="21" x14ac:dyDescent="0.3">
      <c r="A659" s="32"/>
      <c r="B659" s="33"/>
      <c r="C659" s="33"/>
      <c r="D659" s="33"/>
      <c r="E659" s="33"/>
      <c r="F659" s="33"/>
      <c r="G659" s="33"/>
      <c r="H659" s="33"/>
      <c r="I659" s="26"/>
    </row>
    <row r="660" spans="1:9" ht="21" x14ac:dyDescent="0.3">
      <c r="A660" s="32"/>
      <c r="B660" s="33"/>
      <c r="C660" s="33"/>
      <c r="D660" s="33"/>
      <c r="E660" s="33"/>
      <c r="F660" s="33"/>
      <c r="G660" s="33"/>
      <c r="H660" s="33"/>
      <c r="I660" s="26"/>
    </row>
    <row r="661" spans="1:9" ht="21" x14ac:dyDescent="0.3">
      <c r="A661" s="32"/>
      <c r="B661" s="33"/>
      <c r="C661" s="33"/>
      <c r="D661" s="33"/>
      <c r="E661" s="33"/>
      <c r="F661" s="33"/>
      <c r="G661" s="33"/>
      <c r="H661" s="33"/>
      <c r="I661" s="26"/>
    </row>
    <row r="662" spans="1:9" ht="21" x14ac:dyDescent="0.3">
      <c r="A662" s="32"/>
      <c r="B662" s="33"/>
      <c r="C662" s="33"/>
      <c r="D662" s="33"/>
      <c r="E662" s="33"/>
      <c r="F662" s="33"/>
      <c r="G662" s="33"/>
      <c r="H662" s="33"/>
      <c r="I662" s="26"/>
    </row>
    <row r="663" spans="1:9" ht="21" x14ac:dyDescent="0.3">
      <c r="A663" s="32"/>
      <c r="B663" s="33"/>
      <c r="C663" s="33"/>
      <c r="D663" s="33"/>
      <c r="E663" s="33"/>
      <c r="F663" s="33"/>
      <c r="G663" s="33"/>
      <c r="H663" s="33"/>
      <c r="I663" s="26"/>
    </row>
    <row r="664" spans="1:9" ht="21" x14ac:dyDescent="0.3">
      <c r="A664" s="32"/>
      <c r="B664" s="33"/>
      <c r="C664" s="33"/>
      <c r="D664" s="33"/>
      <c r="E664" s="33"/>
      <c r="F664" s="33"/>
      <c r="G664" s="33"/>
      <c r="H664" s="33"/>
      <c r="I664" s="26"/>
    </row>
    <row r="665" spans="1:9" ht="21" x14ac:dyDescent="0.3">
      <c r="A665" s="32"/>
      <c r="B665" s="33"/>
      <c r="C665" s="33"/>
      <c r="D665" s="33"/>
      <c r="E665" s="33"/>
      <c r="F665" s="33"/>
      <c r="G665" s="33"/>
      <c r="H665" s="33"/>
      <c r="I665" s="26"/>
    </row>
    <row r="666" spans="1:9" ht="21" x14ac:dyDescent="0.3">
      <c r="A666" s="32"/>
      <c r="B666" s="33"/>
      <c r="C666" s="33"/>
      <c r="D666" s="33"/>
      <c r="E666" s="33"/>
      <c r="F666" s="33"/>
      <c r="G666" s="33"/>
      <c r="H666" s="33"/>
      <c r="I666" s="26"/>
    </row>
    <row r="667" spans="1:9" ht="21" x14ac:dyDescent="0.3">
      <c r="A667" s="32"/>
      <c r="B667" s="33"/>
      <c r="C667" s="33"/>
      <c r="D667" s="33"/>
      <c r="E667" s="33"/>
      <c r="F667" s="33"/>
      <c r="G667" s="33"/>
      <c r="H667" s="33"/>
      <c r="I667" s="26"/>
    </row>
    <row r="668" spans="1:9" ht="21" x14ac:dyDescent="0.3">
      <c r="A668" s="32"/>
      <c r="B668" s="33"/>
      <c r="C668" s="33"/>
      <c r="D668" s="33"/>
      <c r="E668" s="33"/>
      <c r="F668" s="33"/>
      <c r="G668" s="33"/>
      <c r="H668" s="33"/>
      <c r="I668" s="26"/>
    </row>
    <row r="669" spans="1:9" ht="21" x14ac:dyDescent="0.3">
      <c r="A669" s="32"/>
      <c r="B669" s="33"/>
      <c r="C669" s="33"/>
      <c r="D669" s="33"/>
      <c r="E669" s="33"/>
      <c r="F669" s="33"/>
      <c r="G669" s="33"/>
      <c r="H669" s="33"/>
      <c r="I669" s="26"/>
    </row>
    <row r="670" spans="1:9" ht="21" x14ac:dyDescent="0.3">
      <c r="A670" s="147" t="s">
        <v>27</v>
      </c>
      <c r="B670" s="147"/>
      <c r="C670" s="147"/>
      <c r="D670" s="147"/>
      <c r="E670" s="147"/>
      <c r="F670" s="147"/>
      <c r="G670" s="147"/>
      <c r="H670" s="147"/>
      <c r="I670" s="147"/>
    </row>
    <row r="671" spans="1:9" ht="21" x14ac:dyDescent="0.3">
      <c r="A671" s="163" t="s">
        <v>83</v>
      </c>
      <c r="B671" s="164"/>
      <c r="C671" s="164"/>
      <c r="D671" s="164"/>
      <c r="E671" s="164"/>
      <c r="F671" s="164"/>
      <c r="G671" s="164"/>
      <c r="H671" s="164"/>
      <c r="I671" s="165"/>
    </row>
    <row r="672" spans="1:9" ht="21" x14ac:dyDescent="0.3">
      <c r="A672" s="166" t="s">
        <v>84</v>
      </c>
      <c r="B672" s="167"/>
      <c r="C672" s="167"/>
      <c r="D672" s="167"/>
      <c r="E672" s="167"/>
      <c r="F672" s="167"/>
      <c r="G672" s="167"/>
      <c r="H672" s="167"/>
      <c r="I672" s="168"/>
    </row>
    <row r="673" spans="1:9" ht="45" customHeight="1" x14ac:dyDescent="0.3">
      <c r="A673" s="166" t="s">
        <v>85</v>
      </c>
      <c r="B673" s="167"/>
      <c r="C673" s="167"/>
      <c r="D673" s="167"/>
      <c r="E673" s="167"/>
      <c r="F673" s="167"/>
      <c r="G673" s="167"/>
      <c r="H673" s="167"/>
      <c r="I673" s="168"/>
    </row>
    <row r="674" spans="1:9" ht="42.75" customHeight="1" x14ac:dyDescent="0.3">
      <c r="A674" s="166" t="s">
        <v>86</v>
      </c>
      <c r="B674" s="167"/>
      <c r="C674" s="167"/>
      <c r="D674" s="167"/>
      <c r="E674" s="167"/>
      <c r="F674" s="167"/>
      <c r="G674" s="167"/>
      <c r="H674" s="167"/>
      <c r="I674" s="168"/>
    </row>
    <row r="675" spans="1:9" ht="21" x14ac:dyDescent="0.3">
      <c r="A675" s="166" t="s">
        <v>87</v>
      </c>
      <c r="B675" s="167"/>
      <c r="C675" s="167"/>
      <c r="D675" s="167"/>
      <c r="E675" s="167"/>
      <c r="F675" s="167"/>
      <c r="G675" s="167"/>
      <c r="H675" s="167"/>
      <c r="I675" s="168"/>
    </row>
    <row r="676" spans="1:9" ht="21" x14ac:dyDescent="0.3">
      <c r="A676" s="166" t="s">
        <v>88</v>
      </c>
      <c r="B676" s="167"/>
      <c r="C676" s="167"/>
      <c r="D676" s="167"/>
      <c r="E676" s="167"/>
      <c r="F676" s="167"/>
      <c r="G676" s="167"/>
      <c r="H676" s="167"/>
      <c r="I676" s="168"/>
    </row>
    <row r="677" spans="1:9" ht="45" customHeight="1" x14ac:dyDescent="0.3">
      <c r="A677" s="166" t="s">
        <v>89</v>
      </c>
      <c r="B677" s="167"/>
      <c r="C677" s="167"/>
      <c r="D677" s="167"/>
      <c r="E677" s="167"/>
      <c r="F677" s="167"/>
      <c r="G677" s="167"/>
      <c r="H677" s="167"/>
      <c r="I677" s="168"/>
    </row>
    <row r="678" spans="1:9" ht="45" customHeight="1" x14ac:dyDescent="0.3">
      <c r="A678" s="166" t="s">
        <v>90</v>
      </c>
      <c r="B678" s="167"/>
      <c r="C678" s="167"/>
      <c r="D678" s="167"/>
      <c r="E678" s="167"/>
      <c r="F678" s="167"/>
      <c r="G678" s="167"/>
      <c r="H678" s="167"/>
      <c r="I678" s="168"/>
    </row>
    <row r="679" spans="1:9" ht="21" x14ac:dyDescent="0.3">
      <c r="A679" s="169" t="s">
        <v>91</v>
      </c>
      <c r="B679" s="170"/>
      <c r="C679" s="170"/>
      <c r="D679" s="170"/>
      <c r="E679" s="170"/>
      <c r="F679" s="170"/>
      <c r="G679" s="170"/>
      <c r="H679" s="170"/>
      <c r="I679" s="171"/>
    </row>
    <row r="680" spans="1:9" ht="70.5" customHeight="1" x14ac:dyDescent="0.3">
      <c r="A680" s="161" t="s">
        <v>33</v>
      </c>
      <c r="B680" s="161"/>
      <c r="C680" s="161"/>
      <c r="D680" s="2" t="s">
        <v>4</v>
      </c>
      <c r="E680" s="23" t="s">
        <v>337</v>
      </c>
      <c r="F680" s="13" t="s">
        <v>10</v>
      </c>
      <c r="G680" s="2" t="s">
        <v>4</v>
      </c>
      <c r="H680" s="162"/>
      <c r="I680" s="162"/>
    </row>
  </sheetData>
  <mergeCells count="1238">
    <mergeCell ref="A137:B137"/>
    <mergeCell ref="C137:D137"/>
    <mergeCell ref="A138:B138"/>
    <mergeCell ref="C138:D138"/>
    <mergeCell ref="A139:B139"/>
    <mergeCell ref="C139:D139"/>
    <mergeCell ref="A123:B123"/>
    <mergeCell ref="C123:D123"/>
    <mergeCell ref="C54:I54"/>
    <mergeCell ref="C55:I55"/>
    <mergeCell ref="A124:I124"/>
    <mergeCell ref="A125:C126"/>
    <mergeCell ref="D125:D126"/>
    <mergeCell ref="F125:G125"/>
    <mergeCell ref="F126:G126"/>
    <mergeCell ref="A127:B127"/>
    <mergeCell ref="C127:D127"/>
    <mergeCell ref="F127:G127"/>
    <mergeCell ref="A128:B128"/>
    <mergeCell ref="C128:D128"/>
    <mergeCell ref="F128:G139"/>
    <mergeCell ref="H128:I139"/>
    <mergeCell ref="A129:B129"/>
    <mergeCell ref="C129:D129"/>
    <mergeCell ref="A130:B130"/>
    <mergeCell ref="C130:D130"/>
    <mergeCell ref="A131:B131"/>
    <mergeCell ref="C131:D131"/>
    <mergeCell ref="A132:B132"/>
    <mergeCell ref="C132:D132"/>
    <mergeCell ref="A133:B133"/>
    <mergeCell ref="C133:D133"/>
    <mergeCell ref="A134:B134"/>
    <mergeCell ref="C134:D134"/>
    <mergeCell ref="A135:B135"/>
    <mergeCell ref="C135:D135"/>
    <mergeCell ref="A136:B136"/>
    <mergeCell ref="C136:D136"/>
    <mergeCell ref="A108:I108"/>
    <mergeCell ref="A109:C110"/>
    <mergeCell ref="D109:D110"/>
    <mergeCell ref="F109:G109"/>
    <mergeCell ref="F110:G110"/>
    <mergeCell ref="A111:B111"/>
    <mergeCell ref="C111:D111"/>
    <mergeCell ref="F111:G111"/>
    <mergeCell ref="A112:B112"/>
    <mergeCell ref="C112:D112"/>
    <mergeCell ref="F112:G123"/>
    <mergeCell ref="H112:I123"/>
    <mergeCell ref="A113:B113"/>
    <mergeCell ref="C113:D113"/>
    <mergeCell ref="A114:B114"/>
    <mergeCell ref="C114:D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121:B121"/>
    <mergeCell ref="C121:D121"/>
    <mergeCell ref="A122:B122"/>
    <mergeCell ref="C122:D122"/>
    <mergeCell ref="A285:B285"/>
    <mergeCell ref="C285:I285"/>
    <mergeCell ref="A286:B286"/>
    <mergeCell ref="C286:D286"/>
    <mergeCell ref="F286:G286"/>
    <mergeCell ref="C231:I233"/>
    <mergeCell ref="C238:I240"/>
    <mergeCell ref="A244:I244"/>
    <mergeCell ref="A277:B277"/>
    <mergeCell ref="C277:D277"/>
    <mergeCell ref="F277:G277"/>
    <mergeCell ref="A278:B278"/>
    <mergeCell ref="C278:D278"/>
    <mergeCell ref="F278:G278"/>
    <mergeCell ref="A279:B279"/>
    <mergeCell ref="C279:D279"/>
    <mergeCell ref="F279:G279"/>
    <mergeCell ref="A280:I280"/>
    <mergeCell ref="A281:B281"/>
    <mergeCell ref="C281:D281"/>
    <mergeCell ref="F281:G281"/>
    <mergeCell ref="A282:B282"/>
    <mergeCell ref="C282:D282"/>
    <mergeCell ref="F282:G282"/>
    <mergeCell ref="A283:B283"/>
    <mergeCell ref="C283:D283"/>
    <mergeCell ref="F283:G283"/>
    <mergeCell ref="A270:B270"/>
    <mergeCell ref="C270:D270"/>
    <mergeCell ref="A271:B271"/>
    <mergeCell ref="C271:D271"/>
    <mergeCell ref="F271:G271"/>
    <mergeCell ref="A272:B272"/>
    <mergeCell ref="C272:D272"/>
    <mergeCell ref="F272:G272"/>
    <mergeCell ref="A273:I273"/>
    <mergeCell ref="A274:B274"/>
    <mergeCell ref="C274:D274"/>
    <mergeCell ref="F274:G274"/>
    <mergeCell ref="A275:B275"/>
    <mergeCell ref="C275:D275"/>
    <mergeCell ref="F275:G275"/>
    <mergeCell ref="A276:B276"/>
    <mergeCell ref="C276:D276"/>
    <mergeCell ref="F276:G276"/>
    <mergeCell ref="A284:B284"/>
    <mergeCell ref="C284:D284"/>
    <mergeCell ref="F284:G284"/>
    <mergeCell ref="A263:B263"/>
    <mergeCell ref="C263:I264"/>
    <mergeCell ref="A264:B264"/>
    <mergeCell ref="A265:B265"/>
    <mergeCell ref="C265:D265"/>
    <mergeCell ref="F265:G265"/>
    <mergeCell ref="A266:I266"/>
    <mergeCell ref="A267:B267"/>
    <mergeCell ref="C267:D267"/>
    <mergeCell ref="F267:G267"/>
    <mergeCell ref="A268:B268"/>
    <mergeCell ref="C268:D268"/>
    <mergeCell ref="F268:G268"/>
    <mergeCell ref="A269:B269"/>
    <mergeCell ref="C269:D269"/>
    <mergeCell ref="F269:G269"/>
    <mergeCell ref="F270:G270"/>
    <mergeCell ref="A255:B255"/>
    <mergeCell ref="C255:D255"/>
    <mergeCell ref="F255:G255"/>
    <mergeCell ref="A256:B256"/>
    <mergeCell ref="C256:I257"/>
    <mergeCell ref="A257:B257"/>
    <mergeCell ref="A258:B258"/>
    <mergeCell ref="C258:D258"/>
    <mergeCell ref="F258:G258"/>
    <mergeCell ref="A259:I259"/>
    <mergeCell ref="A260:B260"/>
    <mergeCell ref="C260:D260"/>
    <mergeCell ref="F260:G260"/>
    <mergeCell ref="A261:B261"/>
    <mergeCell ref="C261:D261"/>
    <mergeCell ref="F261:G261"/>
    <mergeCell ref="A262:B262"/>
    <mergeCell ref="C262:D262"/>
    <mergeCell ref="F262:G262"/>
    <mergeCell ref="A248:B248"/>
    <mergeCell ref="C248:D248"/>
    <mergeCell ref="F248:G248"/>
    <mergeCell ref="A249:B249"/>
    <mergeCell ref="C249:D249"/>
    <mergeCell ref="F249:G249"/>
    <mergeCell ref="A250:B250"/>
    <mergeCell ref="C250:D250"/>
    <mergeCell ref="F250:G250"/>
    <mergeCell ref="A251:B251"/>
    <mergeCell ref="C251:D251"/>
    <mergeCell ref="F251:G251"/>
    <mergeCell ref="A252:I252"/>
    <mergeCell ref="A253:B253"/>
    <mergeCell ref="C253:D253"/>
    <mergeCell ref="F253:G253"/>
    <mergeCell ref="A254:B254"/>
    <mergeCell ref="C254:D254"/>
    <mergeCell ref="F254:G254"/>
    <mergeCell ref="N233:O233"/>
    <mergeCell ref="A234:B234"/>
    <mergeCell ref="C234:D234"/>
    <mergeCell ref="F234:G234"/>
    <mergeCell ref="A235:B235"/>
    <mergeCell ref="C235:D235"/>
    <mergeCell ref="F235:G235"/>
    <mergeCell ref="A236:B236"/>
    <mergeCell ref="C236:I236"/>
    <mergeCell ref="A237:I237"/>
    <mergeCell ref="A238:B238"/>
    <mergeCell ref="A239:B239"/>
    <mergeCell ref="A240:B240"/>
    <mergeCell ref="A241:B241"/>
    <mergeCell ref="C241:I242"/>
    <mergeCell ref="A242:B242"/>
    <mergeCell ref="A45:B45"/>
    <mergeCell ref="C45:D45"/>
    <mergeCell ref="E45:G45"/>
    <mergeCell ref="H45:I45"/>
    <mergeCell ref="A158:B158"/>
    <mergeCell ref="C158:D158"/>
    <mergeCell ref="F158:G158"/>
    <mergeCell ref="H158:I158"/>
    <mergeCell ref="C53:I53"/>
    <mergeCell ref="A226:I226"/>
    <mergeCell ref="A227:I227"/>
    <mergeCell ref="A228:I228"/>
    <mergeCell ref="A229:I229"/>
    <mergeCell ref="A230:I230"/>
    <mergeCell ref="A231:B231"/>
    <mergeCell ref="A232:B232"/>
    <mergeCell ref="J4:K4"/>
    <mergeCell ref="E43:G43"/>
    <mergeCell ref="E47:G47"/>
    <mergeCell ref="C43:D43"/>
    <mergeCell ref="C44:D44"/>
    <mergeCell ref="C47:D47"/>
    <mergeCell ref="A46:B46"/>
    <mergeCell ref="C46:D46"/>
    <mergeCell ref="E46:G46"/>
    <mergeCell ref="C19:E19"/>
    <mergeCell ref="C20:E20"/>
    <mergeCell ref="C21:E21"/>
    <mergeCell ref="C22:E22"/>
    <mergeCell ref="C24:I24"/>
    <mergeCell ref="C23:I23"/>
    <mergeCell ref="A163:I163"/>
    <mergeCell ref="F156:G156"/>
    <mergeCell ref="F157:G157"/>
    <mergeCell ref="F162:G162"/>
    <mergeCell ref="A156:B156"/>
    <mergeCell ref="C156:D156"/>
    <mergeCell ref="A157:B157"/>
    <mergeCell ref="C157:D157"/>
    <mergeCell ref="A162:B162"/>
    <mergeCell ref="C162:D162"/>
    <mergeCell ref="H156:I156"/>
    <mergeCell ref="H157:I157"/>
    <mergeCell ref="H162:I162"/>
    <mergeCell ref="F64:G75"/>
    <mergeCell ref="H64:I75"/>
    <mergeCell ref="A74:B74"/>
    <mergeCell ref="C74:D74"/>
    <mergeCell ref="G39:H39"/>
    <mergeCell ref="C28:E28"/>
    <mergeCell ref="C29:E29"/>
    <mergeCell ref="C30:E30"/>
    <mergeCell ref="C31:E31"/>
    <mergeCell ref="C32:I32"/>
    <mergeCell ref="A75:B75"/>
    <mergeCell ref="A40:C40"/>
    <mergeCell ref="A38:C38"/>
    <mergeCell ref="H16:I16"/>
    <mergeCell ref="H160:I160"/>
    <mergeCell ref="H161:I161"/>
    <mergeCell ref="H46:I46"/>
    <mergeCell ref="A92:I92"/>
    <mergeCell ref="A93:C94"/>
    <mergeCell ref="D93:D94"/>
    <mergeCell ref="F93:G93"/>
    <mergeCell ref="F94:G94"/>
    <mergeCell ref="A148:C148"/>
    <mergeCell ref="H148:I148"/>
    <mergeCell ref="A149:C149"/>
    <mergeCell ref="H149:I149"/>
    <mergeCell ref="A150:C150"/>
    <mergeCell ref="H150:I150"/>
    <mergeCell ref="C75:D75"/>
    <mergeCell ref="C72:D72"/>
    <mergeCell ref="A140:G140"/>
    <mergeCell ref="H140:I140"/>
    <mergeCell ref="A64:B64"/>
    <mergeCell ref="A65:B65"/>
    <mergeCell ref="A70:B70"/>
    <mergeCell ref="A71:B71"/>
    <mergeCell ref="A9:A11"/>
    <mergeCell ref="E10:I10"/>
    <mergeCell ref="E11:I11"/>
    <mergeCell ref="H6:I6"/>
    <mergeCell ref="A5:I5"/>
    <mergeCell ref="A12:C12"/>
    <mergeCell ref="A33:I33"/>
    <mergeCell ref="H30:I30"/>
    <mergeCell ref="H29:I29"/>
    <mergeCell ref="A13:I13"/>
    <mergeCell ref="C26:E26"/>
    <mergeCell ref="C27:E27"/>
    <mergeCell ref="H36:I36"/>
    <mergeCell ref="A36:C36"/>
    <mergeCell ref="H35:I35"/>
    <mergeCell ref="H20:I20"/>
    <mergeCell ref="H21:I21"/>
    <mergeCell ref="H14:I14"/>
    <mergeCell ref="A35:C35"/>
    <mergeCell ref="H17:I17"/>
    <mergeCell ref="H15:I15"/>
    <mergeCell ref="H18:I18"/>
    <mergeCell ref="H19:I19"/>
    <mergeCell ref="H31:I31"/>
    <mergeCell ref="H22:I22"/>
    <mergeCell ref="C14:E14"/>
    <mergeCell ref="C15:E15"/>
    <mergeCell ref="C16:E16"/>
    <mergeCell ref="C17:E17"/>
    <mergeCell ref="C18:E18"/>
    <mergeCell ref="A34:C34"/>
    <mergeCell ref="H34:I34"/>
    <mergeCell ref="C174:D174"/>
    <mergeCell ref="F174:G174"/>
    <mergeCell ref="C175:D175"/>
    <mergeCell ref="F175:G175"/>
    <mergeCell ref="A170:I170"/>
    <mergeCell ref="C68:D68"/>
    <mergeCell ref="C69:D69"/>
    <mergeCell ref="C70:D70"/>
    <mergeCell ref="C71:D71"/>
    <mergeCell ref="H144:I144"/>
    <mergeCell ref="A154:F154"/>
    <mergeCell ref="H154:I154"/>
    <mergeCell ref="A153:F153"/>
    <mergeCell ref="A151:I151"/>
    <mergeCell ref="A100:B100"/>
    <mergeCell ref="C100:D100"/>
    <mergeCell ref="A101:B101"/>
    <mergeCell ref="C101:D101"/>
    <mergeCell ref="A102:B102"/>
    <mergeCell ref="C102:D102"/>
    <mergeCell ref="A103:B103"/>
    <mergeCell ref="C103:D103"/>
    <mergeCell ref="A104:B104"/>
    <mergeCell ref="C104:D104"/>
    <mergeCell ref="A105:B105"/>
    <mergeCell ref="C105:D105"/>
    <mergeCell ref="A106:B106"/>
    <mergeCell ref="C106:D106"/>
    <mergeCell ref="C85:D85"/>
    <mergeCell ref="A86:B86"/>
    <mergeCell ref="C86:D86"/>
    <mergeCell ref="A87:B87"/>
    <mergeCell ref="A1:I1"/>
    <mergeCell ref="A4:C4"/>
    <mergeCell ref="A542:C542"/>
    <mergeCell ref="H27:I27"/>
    <mergeCell ref="H28:I28"/>
    <mergeCell ref="A37:I37"/>
    <mergeCell ref="A42:I42"/>
    <mergeCell ref="A49:I49"/>
    <mergeCell ref="A155:I155"/>
    <mergeCell ref="H153:I153"/>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7:I47"/>
    <mergeCell ref="H43:I43"/>
    <mergeCell ref="A3:C3"/>
    <mergeCell ref="E3:F3"/>
    <mergeCell ref="A25:I25"/>
    <mergeCell ref="H26:I26"/>
    <mergeCell ref="G40:H40"/>
    <mergeCell ref="A680:C680"/>
    <mergeCell ref="H680:I680"/>
    <mergeCell ref="A541:I541"/>
    <mergeCell ref="E543:I543"/>
    <mergeCell ref="A671:I671"/>
    <mergeCell ref="A677:I677"/>
    <mergeCell ref="A678:I678"/>
    <mergeCell ref="A679:I679"/>
    <mergeCell ref="A672:I672"/>
    <mergeCell ref="A673:I673"/>
    <mergeCell ref="A674:I674"/>
    <mergeCell ref="A675:I675"/>
    <mergeCell ref="A543:C543"/>
    <mergeCell ref="A670:I670"/>
    <mergeCell ref="A676:I676"/>
    <mergeCell ref="A636:I636"/>
    <mergeCell ref="E542:I542"/>
    <mergeCell ref="A544:C544"/>
    <mergeCell ref="E544:I544"/>
    <mergeCell ref="A585:I585"/>
    <mergeCell ref="C540:I540"/>
    <mergeCell ref="A539:I539"/>
    <mergeCell ref="A141:I141"/>
    <mergeCell ref="A142:C142"/>
    <mergeCell ref="H142:I142"/>
    <mergeCell ref="F61:G61"/>
    <mergeCell ref="F62:G62"/>
    <mergeCell ref="F63:G63"/>
    <mergeCell ref="A147:C147"/>
    <mergeCell ref="H147:I147"/>
    <mergeCell ref="A175:B175"/>
    <mergeCell ref="C64:D64"/>
    <mergeCell ref="C65:D65"/>
    <mergeCell ref="C66:D66"/>
    <mergeCell ref="A43:B43"/>
    <mergeCell ref="A44:B44"/>
    <mergeCell ref="A47:B47"/>
    <mergeCell ref="E44:G44"/>
    <mergeCell ref="A169:I169"/>
    <mergeCell ref="C171:I172"/>
    <mergeCell ref="A182:B182"/>
    <mergeCell ref="A180:B180"/>
    <mergeCell ref="C178:I179"/>
    <mergeCell ref="C181:I182"/>
    <mergeCell ref="A172:B172"/>
    <mergeCell ref="A173:B173"/>
    <mergeCell ref="A174:B174"/>
    <mergeCell ref="A196:B196"/>
    <mergeCell ref="H152:I152"/>
    <mergeCell ref="H44:I44"/>
    <mergeCell ref="C63:D63"/>
    <mergeCell ref="A66:B66"/>
    <mergeCell ref="G38:H38"/>
    <mergeCell ref="A39:C39"/>
    <mergeCell ref="A152:F152"/>
    <mergeCell ref="H59:I59"/>
    <mergeCell ref="A143:C143"/>
    <mergeCell ref="H143:I143"/>
    <mergeCell ref="A145:C145"/>
    <mergeCell ref="H145:I145"/>
    <mergeCell ref="A146:C146"/>
    <mergeCell ref="H146:I146"/>
    <mergeCell ref="A144:C144"/>
    <mergeCell ref="A63:B63"/>
    <mergeCell ref="A61:C62"/>
    <mergeCell ref="D61:D62"/>
    <mergeCell ref="A60:I60"/>
    <mergeCell ref="A72:B72"/>
    <mergeCell ref="A73:B73"/>
    <mergeCell ref="H48:I48"/>
    <mergeCell ref="C67:D67"/>
    <mergeCell ref="C59:E59"/>
    <mergeCell ref="A48:B48"/>
    <mergeCell ref="C48:D48"/>
    <mergeCell ref="E48:G48"/>
    <mergeCell ref="A68:B68"/>
    <mergeCell ref="A69:B69"/>
    <mergeCell ref="A76:I76"/>
    <mergeCell ref="A77:C78"/>
    <mergeCell ref="A80:B80"/>
    <mergeCell ref="C80:D80"/>
    <mergeCell ref="C73:D73"/>
    <mergeCell ref="A67:B67"/>
    <mergeCell ref="A89:B89"/>
    <mergeCell ref="F164:G164"/>
    <mergeCell ref="C164:D164"/>
    <mergeCell ref="A164:B164"/>
    <mergeCell ref="A95:B95"/>
    <mergeCell ref="C95:D95"/>
    <mergeCell ref="F95:G95"/>
    <mergeCell ref="A96:B96"/>
    <mergeCell ref="C96:D96"/>
    <mergeCell ref="F96:G107"/>
    <mergeCell ref="H96:I107"/>
    <mergeCell ref="A97:B97"/>
    <mergeCell ref="C97:D97"/>
    <mergeCell ref="A98:B98"/>
    <mergeCell ref="C98:D98"/>
    <mergeCell ref="A99:B99"/>
    <mergeCell ref="C99:D99"/>
    <mergeCell ref="C87:D87"/>
    <mergeCell ref="A90:B90"/>
    <mergeCell ref="C90:D90"/>
    <mergeCell ref="A91:B91"/>
    <mergeCell ref="F80:G91"/>
    <mergeCell ref="H80:I91"/>
    <mergeCell ref="A81:B81"/>
    <mergeCell ref="C81:D81"/>
    <mergeCell ref="A82:B82"/>
    <mergeCell ref="C82:D82"/>
    <mergeCell ref="A83:B83"/>
    <mergeCell ref="C83:D83"/>
    <mergeCell ref="A84:B84"/>
    <mergeCell ref="C89:D89"/>
    <mergeCell ref="A88:B88"/>
    <mergeCell ref="C88:D88"/>
    <mergeCell ref="C183:I183"/>
    <mergeCell ref="A184:I184"/>
    <mergeCell ref="A176:B176"/>
    <mergeCell ref="C176:I176"/>
    <mergeCell ref="A186:B186"/>
    <mergeCell ref="A188:B188"/>
    <mergeCell ref="C188:D188"/>
    <mergeCell ref="F188:G188"/>
    <mergeCell ref="A189:B189"/>
    <mergeCell ref="C189:D189"/>
    <mergeCell ref="F189:G189"/>
    <mergeCell ref="A171:B171"/>
    <mergeCell ref="A165:I165"/>
    <mergeCell ref="A166:I166"/>
    <mergeCell ref="A167:I167"/>
    <mergeCell ref="A168:I168"/>
    <mergeCell ref="C186:D186"/>
    <mergeCell ref="F186:G186"/>
    <mergeCell ref="A187:B187"/>
    <mergeCell ref="C187:D187"/>
    <mergeCell ref="F187:G187"/>
    <mergeCell ref="A185:B185"/>
    <mergeCell ref="C185:D185"/>
    <mergeCell ref="F185:G185"/>
    <mergeCell ref="A181:B181"/>
    <mergeCell ref="C180:D180"/>
    <mergeCell ref="F180:G180"/>
    <mergeCell ref="F173:G173"/>
    <mergeCell ref="C173:D173"/>
    <mergeCell ref="A179:B179"/>
    <mergeCell ref="A177:I177"/>
    <mergeCell ref="A178:B178"/>
    <mergeCell ref="A200:B200"/>
    <mergeCell ref="C200:D200"/>
    <mergeCell ref="F200:G200"/>
    <mergeCell ref="A201:B201"/>
    <mergeCell ref="C201:D201"/>
    <mergeCell ref="F201:G201"/>
    <mergeCell ref="A202:B202"/>
    <mergeCell ref="C202:I203"/>
    <mergeCell ref="A203:B203"/>
    <mergeCell ref="A190:B190"/>
    <mergeCell ref="C190:D190"/>
    <mergeCell ref="F190:G190"/>
    <mergeCell ref="A183:B183"/>
    <mergeCell ref="F192:G192"/>
    <mergeCell ref="A191:I191"/>
    <mergeCell ref="A192:B192"/>
    <mergeCell ref="C192:D192"/>
    <mergeCell ref="A198:I198"/>
    <mergeCell ref="A199:B199"/>
    <mergeCell ref="C199:D199"/>
    <mergeCell ref="F199:G199"/>
    <mergeCell ref="A197:B197"/>
    <mergeCell ref="C197:D197"/>
    <mergeCell ref="F197:G197"/>
    <mergeCell ref="A193:B193"/>
    <mergeCell ref="C193:D193"/>
    <mergeCell ref="F193:G193"/>
    <mergeCell ref="A194:B194"/>
    <mergeCell ref="C194:D194"/>
    <mergeCell ref="F194:G194"/>
    <mergeCell ref="A195:B195"/>
    <mergeCell ref="C195:I196"/>
    <mergeCell ref="F208:G208"/>
    <mergeCell ref="A209:B209"/>
    <mergeCell ref="C209:D209"/>
    <mergeCell ref="F209:G209"/>
    <mergeCell ref="A210:B210"/>
    <mergeCell ref="C210:D210"/>
    <mergeCell ref="F210:G210"/>
    <mergeCell ref="A204:B204"/>
    <mergeCell ref="C204:D204"/>
    <mergeCell ref="F204:G204"/>
    <mergeCell ref="A205:I205"/>
    <mergeCell ref="A206:B206"/>
    <mergeCell ref="C206:D206"/>
    <mergeCell ref="F206:G206"/>
    <mergeCell ref="A207:B207"/>
    <mergeCell ref="C207:D207"/>
    <mergeCell ref="F207:G207"/>
    <mergeCell ref="A208:B208"/>
    <mergeCell ref="C208:D208"/>
    <mergeCell ref="C382:D382"/>
    <mergeCell ref="F382:G382"/>
    <mergeCell ref="A378:B378"/>
    <mergeCell ref="A379:B379"/>
    <mergeCell ref="A380:B380"/>
    <mergeCell ref="C379:I380"/>
    <mergeCell ref="C375:I378"/>
    <mergeCell ref="C216:D216"/>
    <mergeCell ref="F216:G216"/>
    <mergeCell ref="A217:B217"/>
    <mergeCell ref="C217:D217"/>
    <mergeCell ref="F217:G217"/>
    <mergeCell ref="A211:B211"/>
    <mergeCell ref="C211:D211"/>
    <mergeCell ref="F211:G211"/>
    <mergeCell ref="A212:I212"/>
    <mergeCell ref="A213:B213"/>
    <mergeCell ref="C213:D213"/>
    <mergeCell ref="F213:G213"/>
    <mergeCell ref="A214:B214"/>
    <mergeCell ref="C214:D214"/>
    <mergeCell ref="F214:G214"/>
    <mergeCell ref="C221:D221"/>
    <mergeCell ref="F221:G221"/>
    <mergeCell ref="A215:B215"/>
    <mergeCell ref="C215:D215"/>
    <mergeCell ref="F215:G215"/>
    <mergeCell ref="A216:B216"/>
    <mergeCell ref="A309:B309"/>
    <mergeCell ref="A310:B310"/>
    <mergeCell ref="A311:B311"/>
    <mergeCell ref="C311:D311"/>
    <mergeCell ref="A383:I383"/>
    <mergeCell ref="A384:B384"/>
    <mergeCell ref="A303:B303"/>
    <mergeCell ref="C303:D303"/>
    <mergeCell ref="A222:B222"/>
    <mergeCell ref="C222:D222"/>
    <mergeCell ref="F222:G222"/>
    <mergeCell ref="A223:B223"/>
    <mergeCell ref="C223:D223"/>
    <mergeCell ref="F223:G223"/>
    <mergeCell ref="A224:B224"/>
    <mergeCell ref="A385:B385"/>
    <mergeCell ref="A386:B386"/>
    <mergeCell ref="F303:G303"/>
    <mergeCell ref="A304:B304"/>
    <mergeCell ref="C304:D304"/>
    <mergeCell ref="F304:G304"/>
    <mergeCell ref="A305:B305"/>
    <mergeCell ref="C305:D305"/>
    <mergeCell ref="F305:G305"/>
    <mergeCell ref="C313:I314"/>
    <mergeCell ref="A314:B314"/>
    <mergeCell ref="A315:B315"/>
    <mergeCell ref="C315:D315"/>
    <mergeCell ref="F315:G315"/>
    <mergeCell ref="A306:B306"/>
    <mergeCell ref="C306:D306"/>
    <mergeCell ref="F306:G306"/>
    <mergeCell ref="A381:B381"/>
    <mergeCell ref="C381:D381"/>
    <mergeCell ref="F381:G381"/>
    <mergeCell ref="A382:B382"/>
    <mergeCell ref="A391:B391"/>
    <mergeCell ref="C391:D391"/>
    <mergeCell ref="F391:G391"/>
    <mergeCell ref="A388:B388"/>
    <mergeCell ref="C388:D388"/>
    <mergeCell ref="F388:G388"/>
    <mergeCell ref="A389:B389"/>
    <mergeCell ref="C389:D389"/>
    <mergeCell ref="F389:G389"/>
    <mergeCell ref="A390:B390"/>
    <mergeCell ref="C390:D390"/>
    <mergeCell ref="F390:G390"/>
    <mergeCell ref="A387:B387"/>
    <mergeCell ref="C387:D387"/>
    <mergeCell ref="F387:G387"/>
    <mergeCell ref="C384:I386"/>
    <mergeCell ref="A225:B225"/>
    <mergeCell ref="C225:D225"/>
    <mergeCell ref="F225:G225"/>
    <mergeCell ref="A374:I374"/>
    <mergeCell ref="A375:B375"/>
    <mergeCell ref="A376:B376"/>
    <mergeCell ref="A377:B377"/>
    <mergeCell ref="A297:B297"/>
    <mergeCell ref="A298:B298"/>
    <mergeCell ref="A299:I299"/>
    <mergeCell ref="A300:B300"/>
    <mergeCell ref="A301:B301"/>
    <mergeCell ref="A302:B302"/>
    <mergeCell ref="A371:I371"/>
    <mergeCell ref="A372:I372"/>
    <mergeCell ref="A373:I373"/>
    <mergeCell ref="A417:B417"/>
    <mergeCell ref="C417:D417"/>
    <mergeCell ref="C406:D406"/>
    <mergeCell ref="F406:G406"/>
    <mergeCell ref="A407:B407"/>
    <mergeCell ref="C407:D407"/>
    <mergeCell ref="F407:G407"/>
    <mergeCell ref="A401:I401"/>
    <mergeCell ref="A402:B402"/>
    <mergeCell ref="C402:D402"/>
    <mergeCell ref="F402:G402"/>
    <mergeCell ref="A403:B403"/>
    <mergeCell ref="C403:D403"/>
    <mergeCell ref="F403:G403"/>
    <mergeCell ref="A404:B404"/>
    <mergeCell ref="C404:D404"/>
    <mergeCell ref="F404:G404"/>
    <mergeCell ref="F417:G417"/>
    <mergeCell ref="A392:I392"/>
    <mergeCell ref="A393:B393"/>
    <mergeCell ref="C393:I395"/>
    <mergeCell ref="A394:B394"/>
    <mergeCell ref="A395:B395"/>
    <mergeCell ref="A396:B396"/>
    <mergeCell ref="C396:D396"/>
    <mergeCell ref="F396:G396"/>
    <mergeCell ref="A397:B397"/>
    <mergeCell ref="A470:B470"/>
    <mergeCell ref="A471:B471"/>
    <mergeCell ref="C471:D471"/>
    <mergeCell ref="F471:G471"/>
    <mergeCell ref="A467:I467"/>
    <mergeCell ref="A468:B468"/>
    <mergeCell ref="A464:B464"/>
    <mergeCell ref="A465:B465"/>
    <mergeCell ref="A466:B466"/>
    <mergeCell ref="C468:I470"/>
    <mergeCell ref="A461:B461"/>
    <mergeCell ref="A462:B462"/>
    <mergeCell ref="C462:D462"/>
    <mergeCell ref="F462:G462"/>
    <mergeCell ref="A463:B463"/>
    <mergeCell ref="A411:B411"/>
    <mergeCell ref="C411:D411"/>
    <mergeCell ref="F411:G411"/>
    <mergeCell ref="A458:I458"/>
    <mergeCell ref="A459:B459"/>
    <mergeCell ref="A460:B460"/>
    <mergeCell ref="A412:B412"/>
    <mergeCell ref="C412:D412"/>
    <mergeCell ref="A418:B418"/>
    <mergeCell ref="C418:D418"/>
    <mergeCell ref="F418:G418"/>
    <mergeCell ref="C415:I416"/>
    <mergeCell ref="A398:B398"/>
    <mergeCell ref="A399:B399"/>
    <mergeCell ref="C399:D399"/>
    <mergeCell ref="F399:G399"/>
    <mergeCell ref="A400:B400"/>
    <mergeCell ref="C400:D400"/>
    <mergeCell ref="F400:G400"/>
    <mergeCell ref="C397:I398"/>
    <mergeCell ref="A410:I410"/>
    <mergeCell ref="A408:B408"/>
    <mergeCell ref="C408:D408"/>
    <mergeCell ref="F408:G408"/>
    <mergeCell ref="A409:B409"/>
    <mergeCell ref="C409:D409"/>
    <mergeCell ref="F409:G409"/>
    <mergeCell ref="A405:B405"/>
    <mergeCell ref="C405:D405"/>
    <mergeCell ref="F405:G405"/>
    <mergeCell ref="A406:B406"/>
    <mergeCell ref="F412:G412"/>
    <mergeCell ref="A413:B413"/>
    <mergeCell ref="C413:D413"/>
    <mergeCell ref="F413:G413"/>
    <mergeCell ref="A414:B414"/>
    <mergeCell ref="C414:D414"/>
    <mergeCell ref="F414:G414"/>
    <mergeCell ref="A415:B415"/>
    <mergeCell ref="A416:B416"/>
    <mergeCell ref="A423:B423"/>
    <mergeCell ref="C423:D423"/>
    <mergeCell ref="F423:G423"/>
    <mergeCell ref="A424:B424"/>
    <mergeCell ref="C424:I425"/>
    <mergeCell ref="A425:B425"/>
    <mergeCell ref="A426:B426"/>
    <mergeCell ref="C426:D426"/>
    <mergeCell ref="F426:G426"/>
    <mergeCell ref="A419:I419"/>
    <mergeCell ref="A420:B420"/>
    <mergeCell ref="C420:D420"/>
    <mergeCell ref="F420:G420"/>
    <mergeCell ref="A421:B421"/>
    <mergeCell ref="C421:D421"/>
    <mergeCell ref="F421:G421"/>
    <mergeCell ref="A422:B422"/>
    <mergeCell ref="C422:D422"/>
    <mergeCell ref="F422:G422"/>
    <mergeCell ref="F434:G434"/>
    <mergeCell ref="A435:B435"/>
    <mergeCell ref="C435:D435"/>
    <mergeCell ref="F435:G435"/>
    <mergeCell ref="A436:B436"/>
    <mergeCell ref="C436:D436"/>
    <mergeCell ref="F436:G436"/>
    <mergeCell ref="A431:B431"/>
    <mergeCell ref="C431:D431"/>
    <mergeCell ref="F431:G431"/>
    <mergeCell ref="A432:B432"/>
    <mergeCell ref="C432:D432"/>
    <mergeCell ref="F432:G432"/>
    <mergeCell ref="A433:B433"/>
    <mergeCell ref="C433:D433"/>
    <mergeCell ref="F433:G433"/>
    <mergeCell ref="A427:B427"/>
    <mergeCell ref="C427:D427"/>
    <mergeCell ref="F427:G427"/>
    <mergeCell ref="A428:I428"/>
    <mergeCell ref="A429:B429"/>
    <mergeCell ref="C429:D429"/>
    <mergeCell ref="F429:G429"/>
    <mergeCell ref="A430:B430"/>
    <mergeCell ref="C430:D430"/>
    <mergeCell ref="F430:G430"/>
    <mergeCell ref="C434:D434"/>
    <mergeCell ref="C488:D488"/>
    <mergeCell ref="F488:G488"/>
    <mergeCell ref="A484:B484"/>
    <mergeCell ref="A481:B481"/>
    <mergeCell ref="A482:B482"/>
    <mergeCell ref="A483:B483"/>
    <mergeCell ref="C483:D483"/>
    <mergeCell ref="F483:G483"/>
    <mergeCell ref="A478:B478"/>
    <mergeCell ref="A479:B479"/>
    <mergeCell ref="A480:B480"/>
    <mergeCell ref="C480:D480"/>
    <mergeCell ref="F480:G480"/>
    <mergeCell ref="A455:I455"/>
    <mergeCell ref="A456:I456"/>
    <mergeCell ref="A457:I457"/>
    <mergeCell ref="C459:I461"/>
    <mergeCell ref="C463:I464"/>
    <mergeCell ref="C465:I466"/>
    <mergeCell ref="A476:I476"/>
    <mergeCell ref="A477:B477"/>
    <mergeCell ref="A475:B475"/>
    <mergeCell ref="A472:B472"/>
    <mergeCell ref="C472:D472"/>
    <mergeCell ref="F472:G472"/>
    <mergeCell ref="A473:B473"/>
    <mergeCell ref="C473:D473"/>
    <mergeCell ref="F473:G473"/>
    <mergeCell ref="A474:B474"/>
    <mergeCell ref="C474:D474"/>
    <mergeCell ref="F474:G474"/>
    <mergeCell ref="A469:B469"/>
    <mergeCell ref="C475:I475"/>
    <mergeCell ref="C477:I479"/>
    <mergeCell ref="C481:I482"/>
    <mergeCell ref="C484:I484"/>
    <mergeCell ref="F501:G501"/>
    <mergeCell ref="A502:B502"/>
    <mergeCell ref="C502:D502"/>
    <mergeCell ref="F502:G502"/>
    <mergeCell ref="C499:I500"/>
    <mergeCell ref="A489:B489"/>
    <mergeCell ref="C489:D489"/>
    <mergeCell ref="F489:G489"/>
    <mergeCell ref="A490:B490"/>
    <mergeCell ref="C490:D490"/>
    <mergeCell ref="F490:G490"/>
    <mergeCell ref="A491:B491"/>
    <mergeCell ref="C491:D491"/>
    <mergeCell ref="F491:G491"/>
    <mergeCell ref="A485:I485"/>
    <mergeCell ref="A486:B486"/>
    <mergeCell ref="C486:D486"/>
    <mergeCell ref="F486:G486"/>
    <mergeCell ref="A487:B487"/>
    <mergeCell ref="C487:D487"/>
    <mergeCell ref="A492:B492"/>
    <mergeCell ref="C492:D492"/>
    <mergeCell ref="F492:G492"/>
    <mergeCell ref="A493:B493"/>
    <mergeCell ref="C493:D493"/>
    <mergeCell ref="F493:G493"/>
    <mergeCell ref="F487:G487"/>
    <mergeCell ref="A488:B488"/>
    <mergeCell ref="A507:B507"/>
    <mergeCell ref="C507:D507"/>
    <mergeCell ref="F507:G507"/>
    <mergeCell ref="A508:B508"/>
    <mergeCell ref="A509:B509"/>
    <mergeCell ref="A494:I494"/>
    <mergeCell ref="A495:B495"/>
    <mergeCell ref="C495:D495"/>
    <mergeCell ref="F495:G495"/>
    <mergeCell ref="A496:B496"/>
    <mergeCell ref="C496:D496"/>
    <mergeCell ref="F496:G496"/>
    <mergeCell ref="A497:B497"/>
    <mergeCell ref="C497:D497"/>
    <mergeCell ref="F497:G497"/>
    <mergeCell ref="A498:B498"/>
    <mergeCell ref="C498:D498"/>
    <mergeCell ref="F498:G498"/>
    <mergeCell ref="A499:B499"/>
    <mergeCell ref="A500:B500"/>
    <mergeCell ref="A501:B501"/>
    <mergeCell ref="C501:D501"/>
    <mergeCell ref="A503:I503"/>
    <mergeCell ref="A504:B504"/>
    <mergeCell ref="C504:D504"/>
    <mergeCell ref="F504:G504"/>
    <mergeCell ref="A505:B505"/>
    <mergeCell ref="C505:D505"/>
    <mergeCell ref="F505:G505"/>
    <mergeCell ref="A506:B506"/>
    <mergeCell ref="C506:D506"/>
    <mergeCell ref="F506:G506"/>
    <mergeCell ref="A514:B514"/>
    <mergeCell ref="C514:D514"/>
    <mergeCell ref="F514:G514"/>
    <mergeCell ref="A515:B515"/>
    <mergeCell ref="C515:D515"/>
    <mergeCell ref="F515:G515"/>
    <mergeCell ref="A516:B516"/>
    <mergeCell ref="C516:D516"/>
    <mergeCell ref="F516:G516"/>
    <mergeCell ref="A510:B510"/>
    <mergeCell ref="C510:D510"/>
    <mergeCell ref="F510:G510"/>
    <mergeCell ref="A511:B511"/>
    <mergeCell ref="C511:D511"/>
    <mergeCell ref="F511:G511"/>
    <mergeCell ref="C508:I509"/>
    <mergeCell ref="A512:I512"/>
    <mergeCell ref="A513:B513"/>
    <mergeCell ref="C513:D513"/>
    <mergeCell ref="F513:G513"/>
    <mergeCell ref="A520:B520"/>
    <mergeCell ref="C520:D520"/>
    <mergeCell ref="F520:G520"/>
    <mergeCell ref="A521:I521"/>
    <mergeCell ref="A522:B522"/>
    <mergeCell ref="C522:D522"/>
    <mergeCell ref="F522:G522"/>
    <mergeCell ref="A523:B523"/>
    <mergeCell ref="C523:D523"/>
    <mergeCell ref="F523:G523"/>
    <mergeCell ref="A517:B517"/>
    <mergeCell ref="C517:D517"/>
    <mergeCell ref="F517:G517"/>
    <mergeCell ref="A518:B518"/>
    <mergeCell ref="C518:D518"/>
    <mergeCell ref="F518:G518"/>
    <mergeCell ref="A519:B519"/>
    <mergeCell ref="C519:D519"/>
    <mergeCell ref="F519:G519"/>
    <mergeCell ref="A527:B527"/>
    <mergeCell ref="A528:B528"/>
    <mergeCell ref="C528:D528"/>
    <mergeCell ref="F528:G528"/>
    <mergeCell ref="A529:B529"/>
    <mergeCell ref="C529:D529"/>
    <mergeCell ref="F529:G529"/>
    <mergeCell ref="C527:I527"/>
    <mergeCell ref="A524:B524"/>
    <mergeCell ref="C524:D524"/>
    <mergeCell ref="F524:G524"/>
    <mergeCell ref="A525:B525"/>
    <mergeCell ref="C525:D525"/>
    <mergeCell ref="F525:G525"/>
    <mergeCell ref="A526:B526"/>
    <mergeCell ref="C526:D526"/>
    <mergeCell ref="F526:G526"/>
    <mergeCell ref="A537:B537"/>
    <mergeCell ref="C537:D537"/>
    <mergeCell ref="F537:G537"/>
    <mergeCell ref="A538:B538"/>
    <mergeCell ref="C538:D538"/>
    <mergeCell ref="F538:G538"/>
    <mergeCell ref="A160:B160"/>
    <mergeCell ref="C160:D160"/>
    <mergeCell ref="F160:G160"/>
    <mergeCell ref="A161:B161"/>
    <mergeCell ref="C161:D161"/>
    <mergeCell ref="F161:G161"/>
    <mergeCell ref="A534:B534"/>
    <mergeCell ref="C534:D534"/>
    <mergeCell ref="F534:G534"/>
    <mergeCell ref="A535:B535"/>
    <mergeCell ref="C535:D535"/>
    <mergeCell ref="F535:G535"/>
    <mergeCell ref="A536:B536"/>
    <mergeCell ref="C536:D536"/>
    <mergeCell ref="F536:G536"/>
    <mergeCell ref="A530:I530"/>
    <mergeCell ref="A531:B531"/>
    <mergeCell ref="C531:D531"/>
    <mergeCell ref="F531:G531"/>
    <mergeCell ref="A532:B532"/>
    <mergeCell ref="C532:D532"/>
    <mergeCell ref="F532:G532"/>
    <mergeCell ref="A533:B533"/>
    <mergeCell ref="C533:D533"/>
    <mergeCell ref="F533:G533"/>
    <mergeCell ref="F444:G444"/>
    <mergeCell ref="A445:B445"/>
    <mergeCell ref="C445:D445"/>
    <mergeCell ref="F445:G445"/>
    <mergeCell ref="C442:I442"/>
    <mergeCell ref="A446:I446"/>
    <mergeCell ref="A447:B447"/>
    <mergeCell ref="C447:D447"/>
    <mergeCell ref="F447:G447"/>
    <mergeCell ref="N173:O173"/>
    <mergeCell ref="N373:O373"/>
    <mergeCell ref="O456:P456"/>
    <mergeCell ref="A437:I437"/>
    <mergeCell ref="A438:B438"/>
    <mergeCell ref="C438:D438"/>
    <mergeCell ref="F438:G438"/>
    <mergeCell ref="A439:B439"/>
    <mergeCell ref="C439:D439"/>
    <mergeCell ref="F439:G439"/>
    <mergeCell ref="A440:B440"/>
    <mergeCell ref="C440:D440"/>
    <mergeCell ref="F440:G440"/>
    <mergeCell ref="A441:B441"/>
    <mergeCell ref="C441:D441"/>
    <mergeCell ref="F441:G441"/>
    <mergeCell ref="A442:B442"/>
    <mergeCell ref="A443:B443"/>
    <mergeCell ref="C443:D443"/>
    <mergeCell ref="F443:G443"/>
    <mergeCell ref="A444:B444"/>
    <mergeCell ref="C444:D444"/>
    <mergeCell ref="A434:B434"/>
    <mergeCell ref="A454:B454"/>
    <mergeCell ref="C454:D454"/>
    <mergeCell ref="F454:G454"/>
    <mergeCell ref="A451:B451"/>
    <mergeCell ref="C451:D451"/>
    <mergeCell ref="F451:G451"/>
    <mergeCell ref="A452:B452"/>
    <mergeCell ref="C452:D452"/>
    <mergeCell ref="F452:G452"/>
    <mergeCell ref="A453:B453"/>
    <mergeCell ref="C453:D453"/>
    <mergeCell ref="F453:G453"/>
    <mergeCell ref="A448:B448"/>
    <mergeCell ref="C448:D448"/>
    <mergeCell ref="F448:G448"/>
    <mergeCell ref="A449:B449"/>
    <mergeCell ref="C449:D449"/>
    <mergeCell ref="F449:G449"/>
    <mergeCell ref="A450:B450"/>
    <mergeCell ref="C450:D450"/>
    <mergeCell ref="F450:G450"/>
    <mergeCell ref="C91:D91"/>
    <mergeCell ref="C84:D84"/>
    <mergeCell ref="A85:B85"/>
    <mergeCell ref="D77:D78"/>
    <mergeCell ref="F77:G77"/>
    <mergeCell ref="F78:G78"/>
    <mergeCell ref="A79:B79"/>
    <mergeCell ref="C79:D79"/>
    <mergeCell ref="F79:G79"/>
    <mergeCell ref="N289:O289"/>
    <mergeCell ref="A290:I290"/>
    <mergeCell ref="A291:B291"/>
    <mergeCell ref="A292:B292"/>
    <mergeCell ref="A293:B293"/>
    <mergeCell ref="A294:B294"/>
    <mergeCell ref="A295:B295"/>
    <mergeCell ref="A296:B296"/>
    <mergeCell ref="C293:D293"/>
    <mergeCell ref="F293:G293"/>
    <mergeCell ref="C294:D294"/>
    <mergeCell ref="F294:G294"/>
    <mergeCell ref="C291:I292"/>
    <mergeCell ref="C295:I298"/>
    <mergeCell ref="A107:B107"/>
    <mergeCell ref="C107:D107"/>
    <mergeCell ref="A159:B159"/>
    <mergeCell ref="C159:D159"/>
    <mergeCell ref="F159:G159"/>
    <mergeCell ref="H159:I159"/>
    <mergeCell ref="A287:I287"/>
    <mergeCell ref="A288:I288"/>
    <mergeCell ref="A289:I289"/>
    <mergeCell ref="C224:I224"/>
    <mergeCell ref="A218:B218"/>
    <mergeCell ref="C218:D218"/>
    <mergeCell ref="F218:G218"/>
    <mergeCell ref="A219:I219"/>
    <mergeCell ref="A220:B220"/>
    <mergeCell ref="C220:D220"/>
    <mergeCell ref="F220:G220"/>
    <mergeCell ref="A221:B221"/>
    <mergeCell ref="A325:B325"/>
    <mergeCell ref="C325:D325"/>
    <mergeCell ref="F325:G325"/>
    <mergeCell ref="A320:B320"/>
    <mergeCell ref="C320:D320"/>
    <mergeCell ref="F320:G320"/>
    <mergeCell ref="A321:B321"/>
    <mergeCell ref="C321:D321"/>
    <mergeCell ref="F321:G321"/>
    <mergeCell ref="A322:B322"/>
    <mergeCell ref="C322:D322"/>
    <mergeCell ref="F322:G322"/>
    <mergeCell ref="F311:G311"/>
    <mergeCell ref="A233:B233"/>
    <mergeCell ref="A243:B243"/>
    <mergeCell ref="C243:I243"/>
    <mergeCell ref="A245:I245"/>
    <mergeCell ref="A246:B246"/>
    <mergeCell ref="C246:D246"/>
    <mergeCell ref="F246:G246"/>
    <mergeCell ref="A247:B247"/>
    <mergeCell ref="C247:D247"/>
    <mergeCell ref="F247:G247"/>
    <mergeCell ref="A328:B328"/>
    <mergeCell ref="C328:D328"/>
    <mergeCell ref="F328:G328"/>
    <mergeCell ref="A329:B329"/>
    <mergeCell ref="C329:D329"/>
    <mergeCell ref="F329:G329"/>
    <mergeCell ref="C302:D302"/>
    <mergeCell ref="F302:G302"/>
    <mergeCell ref="C300:I301"/>
    <mergeCell ref="C307:I307"/>
    <mergeCell ref="C309:I310"/>
    <mergeCell ref="A323:B323"/>
    <mergeCell ref="C323:D323"/>
    <mergeCell ref="F323:G323"/>
    <mergeCell ref="A324:B324"/>
    <mergeCell ref="C324:D324"/>
    <mergeCell ref="F324:G324"/>
    <mergeCell ref="A316:B316"/>
    <mergeCell ref="A317:I317"/>
    <mergeCell ref="A318:B318"/>
    <mergeCell ref="C318:D318"/>
    <mergeCell ref="F318:G318"/>
    <mergeCell ref="A319:B319"/>
    <mergeCell ref="C319:D319"/>
    <mergeCell ref="F319:G319"/>
    <mergeCell ref="C316:I316"/>
    <mergeCell ref="A312:B312"/>
    <mergeCell ref="C312:D312"/>
    <mergeCell ref="F312:G312"/>
    <mergeCell ref="A313:B313"/>
    <mergeCell ref="A307:B307"/>
    <mergeCell ref="A308:I308"/>
    <mergeCell ref="A335:I335"/>
    <mergeCell ref="A336:B336"/>
    <mergeCell ref="C336:D336"/>
    <mergeCell ref="F336:G336"/>
    <mergeCell ref="A337:B337"/>
    <mergeCell ref="C337:D337"/>
    <mergeCell ref="F337:G337"/>
    <mergeCell ref="A338:B338"/>
    <mergeCell ref="C338:D338"/>
    <mergeCell ref="F338:G338"/>
    <mergeCell ref="C50:I50"/>
    <mergeCell ref="C51:I51"/>
    <mergeCell ref="C52:I52"/>
    <mergeCell ref="C56:I56"/>
    <mergeCell ref="C57:I57"/>
    <mergeCell ref="C58:I58"/>
    <mergeCell ref="A333:B333"/>
    <mergeCell ref="C333:D333"/>
    <mergeCell ref="F333:G333"/>
    <mergeCell ref="A334:B334"/>
    <mergeCell ref="C334:D334"/>
    <mergeCell ref="F334:G334"/>
    <mergeCell ref="C331:I332"/>
    <mergeCell ref="A330:B330"/>
    <mergeCell ref="C330:D330"/>
    <mergeCell ref="F330:G330"/>
    <mergeCell ref="A331:B331"/>
    <mergeCell ref="A332:B332"/>
    <mergeCell ref="A326:I326"/>
    <mergeCell ref="A327:B327"/>
    <mergeCell ref="C327:D327"/>
    <mergeCell ref="F327:G327"/>
    <mergeCell ref="A342:B342"/>
    <mergeCell ref="C342:D342"/>
    <mergeCell ref="F342:G342"/>
    <mergeCell ref="A343:B343"/>
    <mergeCell ref="C343:D343"/>
    <mergeCell ref="F343:G343"/>
    <mergeCell ref="A344:I344"/>
    <mergeCell ref="A345:B345"/>
    <mergeCell ref="C345:D345"/>
    <mergeCell ref="F345:G345"/>
    <mergeCell ref="A339:B339"/>
    <mergeCell ref="C339:D339"/>
    <mergeCell ref="F339:G339"/>
    <mergeCell ref="A340:B340"/>
    <mergeCell ref="C340:D340"/>
    <mergeCell ref="F340:G340"/>
    <mergeCell ref="A341:B341"/>
    <mergeCell ref="C341:D341"/>
    <mergeCell ref="F341:G341"/>
    <mergeCell ref="A352:B352"/>
    <mergeCell ref="C352:D352"/>
    <mergeCell ref="F352:G352"/>
    <mergeCell ref="C349:I350"/>
    <mergeCell ref="A353:I353"/>
    <mergeCell ref="A354:B354"/>
    <mergeCell ref="C354:D354"/>
    <mergeCell ref="F354:G354"/>
    <mergeCell ref="A355:B355"/>
    <mergeCell ref="C355:D355"/>
    <mergeCell ref="F355:G355"/>
    <mergeCell ref="A349:B349"/>
    <mergeCell ref="A350:B350"/>
    <mergeCell ref="A351:B351"/>
    <mergeCell ref="C351:D351"/>
    <mergeCell ref="F351:G351"/>
    <mergeCell ref="A346:B346"/>
    <mergeCell ref="C346:D346"/>
    <mergeCell ref="F346:G346"/>
    <mergeCell ref="A347:B347"/>
    <mergeCell ref="C347:D347"/>
    <mergeCell ref="F347:G347"/>
    <mergeCell ref="A348:B348"/>
    <mergeCell ref="C348:D348"/>
    <mergeCell ref="F348:G348"/>
    <mergeCell ref="A359:B359"/>
    <mergeCell ref="C359:D359"/>
    <mergeCell ref="F359:G359"/>
    <mergeCell ref="A360:B360"/>
    <mergeCell ref="C360:D360"/>
    <mergeCell ref="F360:G360"/>
    <mergeCell ref="A361:B361"/>
    <mergeCell ref="C361:D361"/>
    <mergeCell ref="F361:G361"/>
    <mergeCell ref="A356:B356"/>
    <mergeCell ref="C356:D356"/>
    <mergeCell ref="F356:G356"/>
    <mergeCell ref="A357:B357"/>
    <mergeCell ref="C357:D357"/>
    <mergeCell ref="F357:G357"/>
    <mergeCell ref="A358:B358"/>
    <mergeCell ref="C358:D358"/>
    <mergeCell ref="F358:G358"/>
    <mergeCell ref="A369:B369"/>
    <mergeCell ref="C369:D369"/>
    <mergeCell ref="F369:G369"/>
    <mergeCell ref="A370:B370"/>
    <mergeCell ref="C370:D370"/>
    <mergeCell ref="F370:G370"/>
    <mergeCell ref="C368:I368"/>
    <mergeCell ref="A366:B366"/>
    <mergeCell ref="C366:D366"/>
    <mergeCell ref="F366:G366"/>
    <mergeCell ref="A367:B367"/>
    <mergeCell ref="C367:D367"/>
    <mergeCell ref="F367:G367"/>
    <mergeCell ref="A368:B368"/>
    <mergeCell ref="A362:I362"/>
    <mergeCell ref="A363:B363"/>
    <mergeCell ref="C363:D363"/>
    <mergeCell ref="F363:G363"/>
    <mergeCell ref="A364:B364"/>
    <mergeCell ref="C364:D364"/>
    <mergeCell ref="F364:G364"/>
    <mergeCell ref="A365:B365"/>
    <mergeCell ref="C365:D365"/>
    <mergeCell ref="F365:G365"/>
  </mergeCells>
  <dataValidations count="6">
    <dataValidation type="list" allowBlank="1" showInputMessage="1" showErrorMessage="1" sqref="H6:I6" xr:uid="{00000000-0002-0000-0000-000000000000}">
      <formula1>"Mr.Rushil Sanghvi,Mr.Fahad Quershi,Mr.Vaibhav Gite,Miss Ankita Mohite, Mr. Suraj Khare"</formula1>
    </dataValidation>
    <dataValidation type="list" allowBlank="1" showInputMessage="1" showErrorMessage="1" sqref="H26:I26" xr:uid="{00000000-0002-0000-0000-000001000000}">
      <formula1>"Middle,Upper"</formula1>
    </dataValidation>
    <dataValidation type="list" allowBlank="1" showInputMessage="1" showErrorMessage="1" sqref="C26:E26" xr:uid="{00000000-0002-0000-0000-000002000000}">
      <formula1>"Developing,Developed"</formula1>
    </dataValidation>
    <dataValidation type="list" allowBlank="1" showInputMessage="1" showErrorMessage="1" sqref="C27:E27" xr:uid="{00000000-0002-0000-0000-000003000000}">
      <formula1>"Bitumen,Concrete"</formula1>
    </dataValidation>
    <dataValidation type="list" allowBlank="1" showInputMessage="1" showErrorMessage="1" sqref="E144" xr:uid="{00000000-0002-0000-0000-000004000000}">
      <formula1>"300000,350000,400000,500000,600000,700000,800000,900000,1000000,1200000,1400000,1500000,1600000"</formula1>
    </dataValidation>
    <dataValidation type="list" allowBlank="1" showInputMessage="1" showErrorMessage="1" sqref="F164:G164" xr:uid="{00000000-0002-0000-0000-000005000000}">
      <formula1>"Deck + Utility,Fungible area,Balcony Area,Chajja Area,Cornice Area,AP Area,WS Area"</formula1>
    </dataValidation>
  </dataValidation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3" manualBreakCount="3">
    <brk id="540" max="8" man="1"/>
    <brk id="584" max="16383" man="1"/>
    <brk id="635" max="16383" man="1"/>
  </rowBreaks>
  <drawing r:id="rId3"/>
  <legacy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T26"/>
  <sheetViews>
    <sheetView topLeftCell="A7" workbookViewId="0">
      <selection activeCell="F27" sqref="F27"/>
    </sheetView>
  </sheetViews>
  <sheetFormatPr defaultRowHeight="14.4" x14ac:dyDescent="0.3"/>
  <cols>
    <col min="3" max="3" width="17.88671875" customWidth="1"/>
  </cols>
  <sheetData>
    <row r="1" spans="2:19" x14ac:dyDescent="0.3">
      <c r="B1" s="58"/>
      <c r="C1" s="59"/>
      <c r="D1" s="213" t="s">
        <v>219</v>
      </c>
      <c r="E1" s="213"/>
      <c r="F1" s="213"/>
      <c r="G1" s="213"/>
      <c r="H1" s="213"/>
      <c r="I1" s="213"/>
      <c r="J1" s="213"/>
      <c r="K1" s="213"/>
      <c r="L1" s="213"/>
      <c r="M1" s="213"/>
      <c r="N1" s="213"/>
      <c r="O1" s="58"/>
    </row>
    <row r="2" spans="2:19" x14ac:dyDescent="0.3">
      <c r="B2" s="58"/>
      <c r="C2" s="58"/>
      <c r="D2" s="58"/>
      <c r="E2" s="60"/>
      <c r="F2" s="60"/>
      <c r="G2" s="60"/>
      <c r="H2" s="60"/>
      <c r="I2" s="60"/>
      <c r="J2" s="60"/>
      <c r="K2" s="58"/>
      <c r="L2" s="58"/>
      <c r="M2" s="58"/>
      <c r="N2" s="58"/>
      <c r="O2" s="58"/>
    </row>
    <row r="3" spans="2:19" x14ac:dyDescent="0.3">
      <c r="B3" s="59" t="s">
        <v>248</v>
      </c>
      <c r="C3" s="61" t="s">
        <v>249</v>
      </c>
      <c r="D3" s="214" t="s">
        <v>250</v>
      </c>
      <c r="E3" s="214"/>
      <c r="F3" s="214"/>
      <c r="G3" s="62"/>
      <c r="H3" s="214" t="s">
        <v>251</v>
      </c>
      <c r="I3" s="214"/>
      <c r="J3" s="214"/>
      <c r="K3" s="214" t="s">
        <v>252</v>
      </c>
      <c r="L3" s="214"/>
      <c r="M3" s="214"/>
      <c r="N3" s="58"/>
      <c r="O3" s="58"/>
    </row>
    <row r="4" spans="2:19" x14ac:dyDescent="0.3">
      <c r="B4" s="59">
        <v>5</v>
      </c>
      <c r="C4" s="61"/>
      <c r="D4" s="61" t="s">
        <v>253</v>
      </c>
      <c r="E4" s="61" t="s">
        <v>254</v>
      </c>
      <c r="F4" s="61" t="s">
        <v>255</v>
      </c>
      <c r="G4" s="61"/>
      <c r="H4" s="61" t="s">
        <v>253</v>
      </c>
      <c r="I4" s="61" t="s">
        <v>254</v>
      </c>
      <c r="J4" s="61" t="s">
        <v>255</v>
      </c>
      <c r="K4" s="61" t="s">
        <v>253</v>
      </c>
      <c r="L4" s="61" t="s">
        <v>254</v>
      </c>
      <c r="M4" s="61" t="s">
        <v>255</v>
      </c>
      <c r="N4" s="58"/>
      <c r="O4" s="58"/>
    </row>
    <row r="5" spans="2:19" x14ac:dyDescent="0.3">
      <c r="B5" s="59">
        <v>6</v>
      </c>
      <c r="C5" s="67" t="s">
        <v>256</v>
      </c>
      <c r="D5" s="67">
        <v>3.65</v>
      </c>
      <c r="E5" s="67">
        <v>6.85</v>
      </c>
      <c r="F5" s="70">
        <f>D5*E5</f>
        <v>25.002499999999998</v>
      </c>
      <c r="G5" s="63"/>
      <c r="H5" s="63"/>
      <c r="I5" s="63"/>
      <c r="J5" s="63">
        <v>0</v>
      </c>
      <c r="K5" s="63"/>
      <c r="L5" s="63"/>
      <c r="M5" s="63">
        <v>0</v>
      </c>
      <c r="N5" s="58"/>
      <c r="O5" s="58"/>
    </row>
    <row r="6" spans="2:19" x14ac:dyDescent="0.3">
      <c r="B6" s="59">
        <v>0</v>
      </c>
      <c r="C6" s="67" t="s">
        <v>258</v>
      </c>
      <c r="D6" s="67">
        <v>3.35</v>
      </c>
      <c r="E6" s="67">
        <v>2.4500000000000002</v>
      </c>
      <c r="F6" s="70">
        <f t="shared" ref="F6:F23" si="0">D6*E6</f>
        <v>8.2075000000000014</v>
      </c>
      <c r="G6" s="63"/>
      <c r="H6" s="63"/>
      <c r="I6" s="63"/>
      <c r="J6" s="63">
        <v>0</v>
      </c>
      <c r="K6" s="63"/>
      <c r="L6" s="63"/>
      <c r="M6" s="63">
        <v>0</v>
      </c>
      <c r="N6" s="58">
        <v>31.16</v>
      </c>
      <c r="O6" s="58" t="s">
        <v>257</v>
      </c>
    </row>
    <row r="7" spans="2:19" x14ac:dyDescent="0.3">
      <c r="B7" s="58"/>
      <c r="C7" s="63" t="s">
        <v>259</v>
      </c>
      <c r="D7" s="63">
        <v>3.4</v>
      </c>
      <c r="E7" s="63">
        <v>4.28</v>
      </c>
      <c r="F7" s="70">
        <f t="shared" si="0"/>
        <v>14.552</v>
      </c>
      <c r="G7" s="63"/>
      <c r="H7" s="63"/>
      <c r="I7" s="63"/>
      <c r="J7" s="63">
        <v>0</v>
      </c>
      <c r="K7" s="63"/>
      <c r="L7" s="63"/>
      <c r="M7" s="63">
        <v>0</v>
      </c>
      <c r="N7" s="58"/>
      <c r="O7" s="58"/>
    </row>
    <row r="8" spans="2:19" x14ac:dyDescent="0.3">
      <c r="B8" s="58"/>
      <c r="C8" s="66" t="s">
        <v>260</v>
      </c>
      <c r="D8" s="66">
        <v>3.73</v>
      </c>
      <c r="E8" s="66">
        <v>4.5599999999999996</v>
      </c>
      <c r="F8" s="70">
        <f t="shared" si="0"/>
        <v>17.008799999999997</v>
      </c>
      <c r="G8" s="63"/>
      <c r="H8" s="63"/>
      <c r="I8" s="63"/>
      <c r="J8" s="63">
        <v>0</v>
      </c>
      <c r="K8" s="63"/>
      <c r="L8" s="63"/>
      <c r="M8" s="63">
        <v>0</v>
      </c>
      <c r="N8" s="58"/>
      <c r="O8" s="58"/>
    </row>
    <row r="9" spans="2:19" x14ac:dyDescent="0.3">
      <c r="B9" s="58"/>
      <c r="C9" s="66" t="s">
        <v>263</v>
      </c>
      <c r="D9" s="66">
        <v>3.88</v>
      </c>
      <c r="E9" s="66">
        <v>3.43</v>
      </c>
      <c r="F9" s="70">
        <f t="shared" si="0"/>
        <v>13.308400000000001</v>
      </c>
      <c r="G9" s="63"/>
      <c r="H9" s="63"/>
      <c r="I9" s="63"/>
      <c r="J9" s="63">
        <v>0</v>
      </c>
      <c r="K9" s="63"/>
      <c r="L9" s="63"/>
      <c r="M9" s="63">
        <v>0</v>
      </c>
      <c r="N9" s="58"/>
      <c r="O9" s="58"/>
    </row>
    <row r="10" spans="2:19" x14ac:dyDescent="0.3">
      <c r="B10" s="58"/>
      <c r="C10" s="63" t="s">
        <v>267</v>
      </c>
      <c r="D10" s="63">
        <v>1.24</v>
      </c>
      <c r="E10" s="63">
        <v>3.42</v>
      </c>
      <c r="F10" s="70">
        <f t="shared" si="0"/>
        <v>4.2408000000000001</v>
      </c>
      <c r="G10" s="63"/>
      <c r="H10" s="63"/>
      <c r="I10" s="63"/>
      <c r="J10" s="63">
        <v>0</v>
      </c>
      <c r="K10" s="63"/>
      <c r="L10" s="63"/>
      <c r="M10" s="63">
        <v>0</v>
      </c>
      <c r="N10" s="58"/>
      <c r="O10" s="58"/>
    </row>
    <row r="11" spans="2:19" x14ac:dyDescent="0.3">
      <c r="B11" s="58"/>
      <c r="C11" s="63" t="s">
        <v>269</v>
      </c>
      <c r="D11" s="63">
        <v>1.63</v>
      </c>
      <c r="E11" s="63">
        <v>1.53</v>
      </c>
      <c r="F11" s="70">
        <f>D11*E11</f>
        <v>2.4939</v>
      </c>
      <c r="G11" s="63"/>
      <c r="H11" s="63"/>
      <c r="I11" s="63"/>
      <c r="J11" s="63">
        <v>0</v>
      </c>
      <c r="K11" s="63"/>
      <c r="L11" s="63"/>
      <c r="M11" s="63">
        <v>0</v>
      </c>
      <c r="N11" s="58"/>
      <c r="O11" s="58"/>
    </row>
    <row r="12" spans="2:19" x14ac:dyDescent="0.3">
      <c r="C12" s="67" t="s">
        <v>272</v>
      </c>
      <c r="D12" s="69">
        <v>1.53</v>
      </c>
      <c r="E12" s="69">
        <v>2.4500000000000002</v>
      </c>
      <c r="F12" s="70">
        <f t="shared" si="0"/>
        <v>3.7485000000000004</v>
      </c>
      <c r="G12" s="63"/>
      <c r="H12" s="63"/>
      <c r="I12" s="63"/>
      <c r="J12" s="63">
        <v>0</v>
      </c>
      <c r="K12" s="63"/>
      <c r="L12" s="63"/>
      <c r="M12" s="63">
        <v>0</v>
      </c>
      <c r="N12" s="58"/>
      <c r="O12" s="58">
        <v>5.7600000000000007</v>
      </c>
      <c r="P12" s="58"/>
      <c r="Q12" s="58"/>
      <c r="R12" s="58"/>
      <c r="S12" s="58"/>
    </row>
    <row r="13" spans="2:19" x14ac:dyDescent="0.3">
      <c r="C13" s="68" t="s">
        <v>273</v>
      </c>
      <c r="D13" s="68">
        <v>2.5299999999999998</v>
      </c>
      <c r="E13" s="68">
        <v>1.53</v>
      </c>
      <c r="F13" s="70">
        <f t="shared" si="0"/>
        <v>3.8708999999999998</v>
      </c>
      <c r="G13" s="63"/>
      <c r="H13" s="63"/>
      <c r="I13" s="63"/>
      <c r="J13" s="63">
        <v>0</v>
      </c>
      <c r="K13" s="63"/>
      <c r="L13" s="63"/>
      <c r="M13" s="63">
        <v>0</v>
      </c>
      <c r="N13" s="58"/>
      <c r="O13" s="58"/>
      <c r="P13" s="58"/>
      <c r="Q13" s="58"/>
      <c r="R13" s="58"/>
      <c r="S13" s="58"/>
    </row>
    <row r="14" spans="2:19" x14ac:dyDescent="0.3">
      <c r="B14" s="58"/>
      <c r="C14" s="63" t="s">
        <v>295</v>
      </c>
      <c r="D14" s="63">
        <v>2.4500000000000002</v>
      </c>
      <c r="E14" s="63">
        <v>1.53</v>
      </c>
      <c r="F14" s="70">
        <f>D14*E14</f>
        <v>3.7485000000000004</v>
      </c>
      <c r="G14" s="63"/>
      <c r="H14" s="63"/>
      <c r="I14" s="63"/>
      <c r="J14" s="63">
        <v>0</v>
      </c>
      <c r="K14" s="63"/>
      <c r="L14" s="63"/>
      <c r="M14" s="63">
        <v>0</v>
      </c>
      <c r="N14" s="58"/>
      <c r="O14" s="58"/>
    </row>
    <row r="15" spans="2:19" x14ac:dyDescent="0.3">
      <c r="B15" s="58"/>
      <c r="C15" s="63" t="s">
        <v>270</v>
      </c>
      <c r="D15" s="63">
        <v>3.48</v>
      </c>
      <c r="E15" s="64">
        <v>1.03</v>
      </c>
      <c r="F15" s="70">
        <f>D15*E15</f>
        <v>3.5844</v>
      </c>
      <c r="G15" s="63"/>
      <c r="H15" s="63"/>
      <c r="I15" s="63"/>
      <c r="J15" s="63">
        <v>0</v>
      </c>
      <c r="K15" s="63"/>
      <c r="L15" s="63"/>
      <c r="M15" s="63">
        <v>0</v>
      </c>
      <c r="N15" s="58"/>
      <c r="O15" s="58"/>
    </row>
    <row r="16" spans="2:19" x14ac:dyDescent="0.3">
      <c r="B16" s="58"/>
      <c r="C16" s="63" t="s">
        <v>271</v>
      </c>
      <c r="D16" s="63">
        <v>1</v>
      </c>
      <c r="E16" s="63">
        <v>1.03</v>
      </c>
      <c r="F16" s="70">
        <f>D16*E16</f>
        <v>1.03</v>
      </c>
      <c r="G16" s="63"/>
      <c r="H16" s="63"/>
      <c r="I16" s="63"/>
      <c r="J16" s="63">
        <v>0</v>
      </c>
      <c r="K16" s="63"/>
      <c r="L16" s="63"/>
      <c r="M16" s="63">
        <v>0</v>
      </c>
      <c r="N16" s="58"/>
      <c r="O16" s="58"/>
    </row>
    <row r="17" spans="3:20" x14ac:dyDescent="0.3">
      <c r="C17" s="68" t="s">
        <v>277</v>
      </c>
      <c r="D17" s="68">
        <v>1.23</v>
      </c>
      <c r="E17" s="68">
        <v>2.77</v>
      </c>
      <c r="F17" s="70">
        <f>D17*E17</f>
        <v>3.4070999999999998</v>
      </c>
      <c r="G17" s="63"/>
      <c r="H17" s="63"/>
      <c r="I17" s="63"/>
      <c r="J17" s="63">
        <v>0</v>
      </c>
      <c r="K17" s="63"/>
      <c r="L17" s="63"/>
      <c r="M17" s="63">
        <v>0</v>
      </c>
      <c r="N17" s="58"/>
      <c r="O17" s="58"/>
      <c r="P17" s="58"/>
      <c r="Q17" s="58"/>
      <c r="R17" s="58"/>
      <c r="S17" s="58"/>
    </row>
    <row r="18" spans="3:20" x14ac:dyDescent="0.3">
      <c r="C18" s="67" t="s">
        <v>274</v>
      </c>
      <c r="D18" s="67">
        <v>2.73</v>
      </c>
      <c r="E18" s="67">
        <v>1.05</v>
      </c>
      <c r="F18" s="70">
        <f t="shared" si="0"/>
        <v>2.8665000000000003</v>
      </c>
      <c r="G18" s="63"/>
      <c r="H18" s="63"/>
      <c r="I18" s="63"/>
      <c r="J18" s="63">
        <v>0</v>
      </c>
      <c r="K18" s="63"/>
      <c r="L18" s="63"/>
      <c r="M18" s="63">
        <v>0</v>
      </c>
      <c r="N18" s="58"/>
      <c r="O18" s="58"/>
      <c r="P18" s="58"/>
      <c r="Q18" s="58"/>
      <c r="R18" s="58"/>
      <c r="S18" s="58"/>
    </row>
    <row r="19" spans="3:20" x14ac:dyDescent="0.3">
      <c r="C19" s="67" t="s">
        <v>275</v>
      </c>
      <c r="D19" s="67">
        <v>1.68</v>
      </c>
      <c r="E19" s="67">
        <v>0.62</v>
      </c>
      <c r="F19" s="70">
        <f t="shared" si="0"/>
        <v>1.0415999999999999</v>
      </c>
      <c r="G19" s="63"/>
      <c r="H19" s="63"/>
      <c r="I19" s="63"/>
      <c r="J19" s="63">
        <v>0</v>
      </c>
      <c r="K19" s="63"/>
      <c r="L19" s="63"/>
      <c r="M19" s="63">
        <v>0</v>
      </c>
      <c r="N19" s="58"/>
      <c r="O19" s="58"/>
      <c r="P19" s="58"/>
      <c r="Q19" s="58"/>
      <c r="R19" s="58"/>
      <c r="S19" s="58"/>
    </row>
    <row r="20" spans="3:20" x14ac:dyDescent="0.3">
      <c r="C20" s="67" t="s">
        <v>276</v>
      </c>
      <c r="D20" s="67">
        <v>1.05</v>
      </c>
      <c r="E20" s="67">
        <v>0.77</v>
      </c>
      <c r="F20" s="70">
        <f t="shared" si="0"/>
        <v>0.80850000000000011</v>
      </c>
      <c r="G20" s="63"/>
      <c r="H20" s="63"/>
      <c r="I20" s="63"/>
      <c r="J20" s="63">
        <v>0</v>
      </c>
      <c r="K20" s="63"/>
      <c r="L20" s="63"/>
      <c r="M20" s="63">
        <v>0</v>
      </c>
      <c r="N20" s="58"/>
      <c r="O20" s="58"/>
      <c r="P20" s="58"/>
      <c r="Q20" s="58"/>
      <c r="R20" s="58"/>
      <c r="S20" s="58"/>
    </row>
    <row r="21" spans="3:20" x14ac:dyDescent="0.3">
      <c r="C21" s="63" t="s">
        <v>177</v>
      </c>
      <c r="D21" s="63"/>
      <c r="E21" s="63"/>
      <c r="F21" s="71">
        <f>SUM(F5:F20)</f>
        <v>108.91990000000001</v>
      </c>
      <c r="G21" s="63"/>
      <c r="H21" s="63"/>
      <c r="I21" s="63">
        <v>0</v>
      </c>
      <c r="J21" s="63">
        <v>0</v>
      </c>
      <c r="K21" s="63"/>
      <c r="L21" s="63">
        <v>0</v>
      </c>
      <c r="M21" s="63">
        <v>0</v>
      </c>
      <c r="N21" s="58"/>
      <c r="O21" s="58"/>
      <c r="P21" s="58"/>
      <c r="Q21" s="58"/>
      <c r="R21" s="58"/>
      <c r="S21" s="58"/>
      <c r="T21" s="58"/>
    </row>
    <row r="22" spans="3:20" x14ac:dyDescent="0.3">
      <c r="C22" s="68" t="s">
        <v>278</v>
      </c>
      <c r="D22" s="68">
        <v>1.28</v>
      </c>
      <c r="E22" s="68">
        <v>1.85</v>
      </c>
      <c r="F22" s="70">
        <f t="shared" si="0"/>
        <v>2.3680000000000003</v>
      </c>
      <c r="G22" s="63" t="s">
        <v>261</v>
      </c>
      <c r="H22" s="63"/>
      <c r="I22" s="63"/>
      <c r="J22" s="63">
        <v>0</v>
      </c>
      <c r="K22" s="63"/>
      <c r="L22" s="63"/>
      <c r="M22" s="63">
        <v>0</v>
      </c>
      <c r="N22" s="58"/>
      <c r="O22" s="58"/>
      <c r="P22" s="58"/>
      <c r="Q22" s="58"/>
      <c r="R22" s="58"/>
      <c r="S22" s="58"/>
    </row>
    <row r="23" spans="3:20" x14ac:dyDescent="0.3">
      <c r="C23" s="68" t="s">
        <v>227</v>
      </c>
      <c r="D23" s="68">
        <v>3.65</v>
      </c>
      <c r="E23" s="68">
        <v>1.43</v>
      </c>
      <c r="F23" s="70">
        <f t="shared" si="0"/>
        <v>5.2195</v>
      </c>
      <c r="G23" s="63" t="s">
        <v>262</v>
      </c>
      <c r="H23" s="63"/>
      <c r="I23" s="63"/>
      <c r="J23" s="63">
        <v>0</v>
      </c>
      <c r="K23" s="63"/>
      <c r="L23" s="63"/>
      <c r="M23" s="63">
        <v>0</v>
      </c>
      <c r="N23" s="58"/>
      <c r="O23" s="58"/>
      <c r="P23" s="58"/>
      <c r="Q23" s="58"/>
      <c r="R23" s="58"/>
      <c r="S23" s="58"/>
    </row>
    <row r="24" spans="3:20" x14ac:dyDescent="0.3">
      <c r="C24" s="63" t="s">
        <v>177</v>
      </c>
      <c r="D24" s="63"/>
      <c r="E24" s="63"/>
      <c r="F24" s="71">
        <f>SUM(F22:F23)</f>
        <v>7.5875000000000004</v>
      </c>
      <c r="G24" s="63"/>
      <c r="H24" s="63"/>
      <c r="I24" s="63">
        <v>0</v>
      </c>
      <c r="J24" s="63">
        <v>0</v>
      </c>
      <c r="K24" s="63"/>
      <c r="L24" s="63">
        <v>0</v>
      </c>
      <c r="M24" s="63">
        <v>0</v>
      </c>
      <c r="N24" s="58"/>
      <c r="O24" s="58"/>
      <c r="P24" s="58"/>
      <c r="Q24" s="58"/>
      <c r="R24" s="58"/>
      <c r="S24" s="58"/>
      <c r="T24" s="58"/>
    </row>
    <row r="25" spans="3:20" x14ac:dyDescent="0.3">
      <c r="C25" s="72" t="s">
        <v>279</v>
      </c>
      <c r="D25" s="72"/>
      <c r="E25" s="72"/>
      <c r="F25" s="73">
        <f>F21+F24</f>
        <v>116.50740000000002</v>
      </c>
      <c r="G25" s="58" t="s">
        <v>280</v>
      </c>
      <c r="H25" s="58"/>
      <c r="I25" s="58"/>
      <c r="J25" s="58"/>
      <c r="K25" s="58"/>
      <c r="L25" s="58"/>
      <c r="M25" s="58"/>
      <c r="N25" s="58"/>
      <c r="O25" s="58"/>
      <c r="P25" s="58"/>
      <c r="Q25" s="58"/>
      <c r="R25" s="58"/>
      <c r="S25" s="58"/>
      <c r="T25" s="58"/>
    </row>
    <row r="26" spans="3:20" x14ac:dyDescent="0.3">
      <c r="F26" s="74">
        <f>F25*10.764</f>
        <v>1254.0856536000001</v>
      </c>
      <c r="G26" s="58" t="s">
        <v>281</v>
      </c>
    </row>
  </sheetData>
  <mergeCells count="4">
    <mergeCell ref="D1:N1"/>
    <mergeCell ref="D3:F3"/>
    <mergeCell ref="H3:J3"/>
    <mergeCell ref="K3:M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B1:T21"/>
  <sheetViews>
    <sheetView topLeftCell="A4" workbookViewId="0">
      <selection activeCell="F27" sqref="F27"/>
    </sheetView>
  </sheetViews>
  <sheetFormatPr defaultRowHeight="14.4" x14ac:dyDescent="0.3"/>
  <cols>
    <col min="3" max="3" width="17.88671875" customWidth="1"/>
  </cols>
  <sheetData>
    <row r="1" spans="2:20" x14ac:dyDescent="0.3">
      <c r="B1" s="58"/>
      <c r="C1" s="59"/>
      <c r="D1" s="213" t="s">
        <v>221</v>
      </c>
      <c r="E1" s="213"/>
      <c r="F1" s="213"/>
      <c r="G1" s="213"/>
      <c r="H1" s="213"/>
      <c r="I1" s="213"/>
      <c r="J1" s="213"/>
      <c r="K1" s="213"/>
      <c r="L1" s="213"/>
      <c r="M1" s="213"/>
      <c r="N1" s="213"/>
      <c r="O1" s="58"/>
    </row>
    <row r="2" spans="2:20" x14ac:dyDescent="0.3">
      <c r="B2" s="58"/>
      <c r="C2" s="58"/>
      <c r="D2" s="58"/>
      <c r="E2" s="60"/>
      <c r="F2" s="60"/>
      <c r="G2" s="60"/>
      <c r="H2" s="60"/>
      <c r="I2" s="60"/>
      <c r="J2" s="60"/>
      <c r="K2" s="58"/>
      <c r="L2" s="58"/>
      <c r="M2" s="58"/>
      <c r="N2" s="58"/>
      <c r="O2" s="58"/>
    </row>
    <row r="3" spans="2:20" x14ac:dyDescent="0.3">
      <c r="B3" s="59" t="s">
        <v>248</v>
      </c>
      <c r="C3" s="61" t="s">
        <v>249</v>
      </c>
      <c r="D3" s="214" t="s">
        <v>250</v>
      </c>
      <c r="E3" s="214"/>
      <c r="F3" s="214"/>
      <c r="G3" s="62"/>
      <c r="H3" s="214" t="s">
        <v>251</v>
      </c>
      <c r="I3" s="214"/>
      <c r="J3" s="214"/>
      <c r="K3" s="214" t="s">
        <v>252</v>
      </c>
      <c r="L3" s="214"/>
      <c r="M3" s="214"/>
      <c r="N3" s="58"/>
      <c r="O3" s="58"/>
    </row>
    <row r="4" spans="2:20" x14ac:dyDescent="0.3">
      <c r="B4" s="59">
        <v>7</v>
      </c>
      <c r="C4" s="61"/>
      <c r="D4" s="61" t="s">
        <v>253</v>
      </c>
      <c r="E4" s="61" t="s">
        <v>254</v>
      </c>
      <c r="F4" s="61" t="s">
        <v>255</v>
      </c>
      <c r="G4" s="61"/>
      <c r="H4" s="61" t="s">
        <v>253</v>
      </c>
      <c r="I4" s="61" t="s">
        <v>254</v>
      </c>
      <c r="J4" s="61" t="s">
        <v>255</v>
      </c>
      <c r="K4" s="61" t="s">
        <v>253</v>
      </c>
      <c r="L4" s="61" t="s">
        <v>254</v>
      </c>
      <c r="M4" s="61" t="s">
        <v>255</v>
      </c>
      <c r="N4" s="58"/>
      <c r="O4" s="58"/>
    </row>
    <row r="5" spans="2:20" x14ac:dyDescent="0.3">
      <c r="B5" s="59">
        <v>8</v>
      </c>
      <c r="C5" s="67" t="s">
        <v>256</v>
      </c>
      <c r="D5" s="67">
        <v>3.2</v>
      </c>
      <c r="E5" s="67">
        <v>5.65</v>
      </c>
      <c r="F5" s="70">
        <f>D5*E5</f>
        <v>18.080000000000002</v>
      </c>
      <c r="G5" s="63"/>
      <c r="H5" s="63"/>
      <c r="I5" s="63"/>
      <c r="J5" s="63">
        <v>0</v>
      </c>
      <c r="K5" s="63"/>
      <c r="L5" s="63"/>
      <c r="M5" s="63">
        <v>0</v>
      </c>
      <c r="N5" s="58"/>
      <c r="O5" s="58"/>
    </row>
    <row r="6" spans="2:20" x14ac:dyDescent="0.3">
      <c r="B6" s="59">
        <v>0</v>
      </c>
      <c r="C6" s="67" t="s">
        <v>258</v>
      </c>
      <c r="D6" s="67">
        <v>2.35</v>
      </c>
      <c r="E6" s="67">
        <v>3.05</v>
      </c>
      <c r="F6" s="70">
        <f t="shared" ref="F6:F18" si="0">D6*E6</f>
        <v>7.1674999999999995</v>
      </c>
      <c r="G6" s="63"/>
      <c r="H6" s="63"/>
      <c r="I6" s="63"/>
      <c r="J6" s="63">
        <v>0</v>
      </c>
      <c r="K6" s="63"/>
      <c r="L6" s="63"/>
      <c r="M6" s="63">
        <v>0</v>
      </c>
      <c r="N6" s="58">
        <v>31.16</v>
      </c>
      <c r="O6" s="58" t="s">
        <v>257</v>
      </c>
    </row>
    <row r="7" spans="2:20" x14ac:dyDescent="0.3">
      <c r="B7" s="75">
        <v>0</v>
      </c>
      <c r="C7" s="63" t="s">
        <v>259</v>
      </c>
      <c r="D7" s="63">
        <v>3.05</v>
      </c>
      <c r="E7" s="63">
        <v>3.65</v>
      </c>
      <c r="F7" s="70">
        <f t="shared" si="0"/>
        <v>11.132499999999999</v>
      </c>
      <c r="G7" s="63"/>
      <c r="H7" s="63"/>
      <c r="I7" s="63"/>
      <c r="J7" s="63">
        <v>0</v>
      </c>
      <c r="K7" s="63"/>
      <c r="L7" s="63"/>
      <c r="M7" s="63">
        <v>0</v>
      </c>
      <c r="N7" s="58"/>
      <c r="O7" s="58"/>
    </row>
    <row r="8" spans="2:20" x14ac:dyDescent="0.3">
      <c r="B8" s="58"/>
      <c r="C8" s="66" t="s">
        <v>260</v>
      </c>
      <c r="D8" s="66">
        <v>3.2</v>
      </c>
      <c r="E8" s="66">
        <v>3.65</v>
      </c>
      <c r="F8" s="70">
        <f t="shared" si="0"/>
        <v>11.68</v>
      </c>
      <c r="G8" s="63"/>
      <c r="H8" s="63"/>
      <c r="I8" s="63"/>
      <c r="J8" s="63">
        <v>0</v>
      </c>
      <c r="K8" s="63"/>
      <c r="L8" s="63"/>
      <c r="M8" s="63">
        <v>0</v>
      </c>
      <c r="N8" s="58"/>
      <c r="O8" s="58"/>
    </row>
    <row r="9" spans="2:20" x14ac:dyDescent="0.3">
      <c r="B9" s="58"/>
      <c r="C9" s="66"/>
      <c r="D9" s="66">
        <v>3</v>
      </c>
      <c r="E9" s="66">
        <v>0.65</v>
      </c>
      <c r="F9" s="70">
        <f t="shared" si="0"/>
        <v>1.9500000000000002</v>
      </c>
      <c r="G9" s="63"/>
      <c r="H9" s="63"/>
      <c r="I9" s="63"/>
      <c r="J9" s="63">
        <v>0</v>
      </c>
      <c r="K9" s="63"/>
      <c r="L9" s="63"/>
      <c r="M9" s="63">
        <v>0</v>
      </c>
      <c r="N9" s="58"/>
      <c r="O9" s="58"/>
    </row>
    <row r="10" spans="2:20" x14ac:dyDescent="0.3">
      <c r="B10" s="58"/>
      <c r="C10" s="63" t="s">
        <v>267</v>
      </c>
      <c r="D10" s="63">
        <v>1.02</v>
      </c>
      <c r="E10" s="63">
        <v>3.28</v>
      </c>
      <c r="F10" s="70">
        <f t="shared" si="0"/>
        <v>3.3455999999999997</v>
      </c>
      <c r="G10" s="63"/>
      <c r="H10" s="63"/>
      <c r="I10" s="63"/>
      <c r="J10" s="63">
        <v>0</v>
      </c>
      <c r="K10" s="63"/>
      <c r="L10" s="63"/>
      <c r="M10" s="63">
        <v>0</v>
      </c>
      <c r="N10" s="58"/>
      <c r="O10" s="58"/>
    </row>
    <row r="11" spans="2:20" x14ac:dyDescent="0.3">
      <c r="B11" s="58"/>
      <c r="C11" s="63" t="s">
        <v>268</v>
      </c>
      <c r="D11" s="63">
        <v>2.4500000000000002</v>
      </c>
      <c r="E11" s="63">
        <v>1.53</v>
      </c>
      <c r="F11" s="70">
        <f>D11*E11</f>
        <v>3.7485000000000004</v>
      </c>
      <c r="G11" s="63"/>
      <c r="H11" s="63"/>
      <c r="I11" s="63"/>
      <c r="J11" s="63">
        <v>0</v>
      </c>
      <c r="K11" s="63"/>
      <c r="L11" s="63"/>
      <c r="M11" s="63">
        <v>0</v>
      </c>
      <c r="N11" s="58"/>
      <c r="O11" s="58"/>
    </row>
    <row r="12" spans="2:20" x14ac:dyDescent="0.3">
      <c r="C12" s="67" t="s">
        <v>272</v>
      </c>
      <c r="D12" s="69">
        <v>2.5499999999999998</v>
      </c>
      <c r="E12" s="69">
        <v>1.53</v>
      </c>
      <c r="F12" s="70">
        <f t="shared" si="0"/>
        <v>3.9015</v>
      </c>
      <c r="G12" s="63"/>
      <c r="H12" s="63"/>
      <c r="I12" s="63"/>
      <c r="J12" s="63">
        <v>0</v>
      </c>
      <c r="K12" s="63"/>
      <c r="L12" s="63"/>
      <c r="M12" s="63">
        <v>0</v>
      </c>
      <c r="N12" s="58"/>
      <c r="O12" s="58">
        <v>5.7600000000000007</v>
      </c>
      <c r="P12" s="58"/>
      <c r="Q12" s="58"/>
      <c r="R12" s="58"/>
      <c r="S12" s="58"/>
    </row>
    <row r="13" spans="2:20" x14ac:dyDescent="0.3">
      <c r="B13" s="58"/>
      <c r="C13" s="63" t="s">
        <v>270</v>
      </c>
      <c r="D13" s="63">
        <v>1.1000000000000001</v>
      </c>
      <c r="E13" s="64">
        <v>1.02</v>
      </c>
      <c r="F13" s="70">
        <f>D13*E13</f>
        <v>1.1220000000000001</v>
      </c>
      <c r="G13" s="63"/>
      <c r="H13" s="63"/>
      <c r="I13" s="63"/>
      <c r="J13" s="63">
        <v>0</v>
      </c>
      <c r="K13" s="63"/>
      <c r="L13" s="63"/>
      <c r="M13" s="63">
        <v>0</v>
      </c>
      <c r="N13" s="58"/>
      <c r="O13" s="58"/>
    </row>
    <row r="14" spans="2:20" x14ac:dyDescent="0.3">
      <c r="B14" s="58"/>
      <c r="C14" s="63" t="s">
        <v>271</v>
      </c>
      <c r="D14" s="63">
        <v>1.08</v>
      </c>
      <c r="E14" s="63">
        <v>1.02</v>
      </c>
      <c r="F14" s="70">
        <f>D14*E14</f>
        <v>1.1016000000000001</v>
      </c>
      <c r="G14" s="63"/>
      <c r="H14" s="63"/>
      <c r="I14" s="63"/>
      <c r="J14" s="63">
        <v>0</v>
      </c>
      <c r="K14" s="63"/>
      <c r="L14" s="63"/>
      <c r="M14" s="63">
        <v>0</v>
      </c>
      <c r="N14" s="58"/>
      <c r="O14" s="58"/>
    </row>
    <row r="15" spans="2:20" x14ac:dyDescent="0.3">
      <c r="C15" s="68" t="s">
        <v>277</v>
      </c>
      <c r="D15" s="68">
        <v>2.73</v>
      </c>
      <c r="E15" s="68">
        <v>1.23</v>
      </c>
      <c r="F15" s="70">
        <f>D15*E15</f>
        <v>3.3578999999999999</v>
      </c>
      <c r="G15" s="63"/>
      <c r="H15" s="63"/>
      <c r="I15" s="63"/>
      <c r="J15" s="63">
        <v>0</v>
      </c>
      <c r="K15" s="63"/>
      <c r="L15" s="63"/>
      <c r="M15" s="63">
        <v>0</v>
      </c>
      <c r="N15" s="58"/>
      <c r="O15" s="58"/>
      <c r="P15" s="58"/>
      <c r="Q15" s="58"/>
      <c r="R15" s="58"/>
      <c r="S15" s="58"/>
    </row>
    <row r="16" spans="2:20" x14ac:dyDescent="0.3">
      <c r="C16" s="63" t="s">
        <v>177</v>
      </c>
      <c r="D16" s="63"/>
      <c r="E16" s="63"/>
      <c r="F16" s="71">
        <f>SUM(F5:F15)</f>
        <v>66.587099999999992</v>
      </c>
      <c r="G16" s="63"/>
      <c r="H16" s="63"/>
      <c r="I16" s="63">
        <v>0</v>
      </c>
      <c r="J16" s="63">
        <v>0</v>
      </c>
      <c r="K16" s="63"/>
      <c r="L16" s="63">
        <v>0</v>
      </c>
      <c r="M16" s="63">
        <v>0</v>
      </c>
      <c r="N16" s="58"/>
      <c r="O16" s="58"/>
      <c r="P16" s="58"/>
      <c r="Q16" s="58"/>
      <c r="R16" s="58"/>
      <c r="S16" s="58"/>
      <c r="T16" s="58"/>
    </row>
    <row r="17" spans="3:20" x14ac:dyDescent="0.3">
      <c r="C17" s="68" t="s">
        <v>278</v>
      </c>
      <c r="D17" s="68">
        <v>1.9</v>
      </c>
      <c r="E17" s="68">
        <v>1.08</v>
      </c>
      <c r="F17" s="70">
        <f t="shared" si="0"/>
        <v>2.052</v>
      </c>
      <c r="G17" s="63" t="s">
        <v>261</v>
      </c>
      <c r="H17" s="63"/>
      <c r="I17" s="63"/>
      <c r="J17" s="63">
        <v>0</v>
      </c>
      <c r="K17" s="63"/>
      <c r="L17" s="63"/>
      <c r="M17" s="63">
        <v>0</v>
      </c>
      <c r="N17" s="58"/>
      <c r="O17" s="58"/>
      <c r="P17" s="58"/>
      <c r="Q17" s="58"/>
      <c r="R17" s="58"/>
      <c r="S17" s="58"/>
    </row>
    <row r="18" spans="3:20" x14ac:dyDescent="0.3">
      <c r="C18" s="68" t="s">
        <v>227</v>
      </c>
      <c r="D18" s="68">
        <v>3</v>
      </c>
      <c r="E18" s="68">
        <v>1.22</v>
      </c>
      <c r="F18" s="70">
        <f t="shared" si="0"/>
        <v>3.66</v>
      </c>
      <c r="G18" s="63" t="s">
        <v>262</v>
      </c>
      <c r="H18" s="63"/>
      <c r="I18" s="63"/>
      <c r="J18" s="63">
        <v>0</v>
      </c>
      <c r="K18" s="63"/>
      <c r="L18" s="63"/>
      <c r="M18" s="63">
        <v>0</v>
      </c>
      <c r="N18" s="58"/>
      <c r="O18" s="58"/>
      <c r="P18" s="58"/>
      <c r="Q18" s="58"/>
      <c r="R18" s="58"/>
      <c r="S18" s="58"/>
    </row>
    <row r="19" spans="3:20" x14ac:dyDescent="0.3">
      <c r="C19" s="63" t="s">
        <v>177</v>
      </c>
      <c r="D19" s="63"/>
      <c r="E19" s="63"/>
      <c r="F19" s="71">
        <f>SUM(F17:F18)</f>
        <v>5.7119999999999997</v>
      </c>
      <c r="G19" s="63"/>
      <c r="H19" s="63"/>
      <c r="I19" s="63">
        <v>0</v>
      </c>
      <c r="J19" s="63">
        <v>0</v>
      </c>
      <c r="K19" s="63"/>
      <c r="L19" s="63">
        <v>0</v>
      </c>
      <c r="M19" s="63">
        <v>0</v>
      </c>
      <c r="N19" s="58"/>
      <c r="O19" s="58"/>
      <c r="P19" s="58"/>
      <c r="Q19" s="58"/>
      <c r="R19" s="58"/>
      <c r="S19" s="58"/>
      <c r="T19" s="58"/>
    </row>
    <row r="20" spans="3:20" x14ac:dyDescent="0.3">
      <c r="C20" s="72" t="s">
        <v>279</v>
      </c>
      <c r="D20" s="72"/>
      <c r="E20" s="72"/>
      <c r="F20" s="73">
        <f>F16+F19</f>
        <v>72.299099999999996</v>
      </c>
      <c r="G20" s="58" t="s">
        <v>280</v>
      </c>
      <c r="H20" s="58"/>
      <c r="I20" s="58"/>
      <c r="J20" s="58"/>
      <c r="K20" s="58"/>
      <c r="L20" s="58"/>
      <c r="M20" s="58"/>
      <c r="N20" s="58"/>
      <c r="O20" s="58"/>
      <c r="P20" s="58"/>
      <c r="Q20" s="58"/>
      <c r="R20" s="58"/>
      <c r="S20" s="58"/>
      <c r="T20" s="58"/>
    </row>
    <row r="21" spans="3:20" x14ac:dyDescent="0.3">
      <c r="F21" s="74">
        <f>F20*10.764</f>
        <v>778.22751239999991</v>
      </c>
      <c r="G21" s="58" t="s">
        <v>281</v>
      </c>
    </row>
  </sheetData>
  <mergeCells count="4">
    <mergeCell ref="D1:N1"/>
    <mergeCell ref="D3:F3"/>
    <mergeCell ref="H3:J3"/>
    <mergeCell ref="K3:M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T28"/>
  <sheetViews>
    <sheetView workbookViewId="0">
      <selection activeCell="F27" sqref="F27"/>
    </sheetView>
  </sheetViews>
  <sheetFormatPr defaultRowHeight="14.4" x14ac:dyDescent="0.3"/>
  <cols>
    <col min="3" max="3" width="17.88671875" customWidth="1"/>
  </cols>
  <sheetData>
    <row r="1" spans="2:19" x14ac:dyDescent="0.3">
      <c r="B1" s="58"/>
      <c r="C1" s="59"/>
      <c r="D1" s="213" t="s">
        <v>219</v>
      </c>
      <c r="E1" s="213"/>
      <c r="F1" s="213"/>
      <c r="G1" s="213"/>
      <c r="H1" s="213"/>
      <c r="I1" s="213"/>
      <c r="J1" s="213"/>
      <c r="K1" s="213"/>
      <c r="L1" s="213"/>
      <c r="M1" s="213"/>
      <c r="N1" s="213"/>
      <c r="O1" s="58"/>
    </row>
    <row r="2" spans="2:19" x14ac:dyDescent="0.3">
      <c r="B2" s="58"/>
      <c r="C2" s="58"/>
      <c r="D2" s="58"/>
      <c r="E2" s="60"/>
      <c r="F2" s="60"/>
      <c r="G2" s="60"/>
      <c r="H2" s="60"/>
      <c r="I2" s="60"/>
      <c r="J2" s="60"/>
      <c r="K2" s="58"/>
      <c r="L2" s="58"/>
      <c r="M2" s="58"/>
      <c r="N2" s="58"/>
      <c r="O2" s="58"/>
    </row>
    <row r="3" spans="2:19" x14ac:dyDescent="0.3">
      <c r="B3" s="59" t="s">
        <v>248</v>
      </c>
      <c r="C3" s="61" t="s">
        <v>249</v>
      </c>
      <c r="D3" s="214" t="s">
        <v>250</v>
      </c>
      <c r="E3" s="214"/>
      <c r="F3" s="214"/>
      <c r="G3" s="62"/>
      <c r="H3" s="214" t="s">
        <v>251</v>
      </c>
      <c r="I3" s="214"/>
      <c r="J3" s="214"/>
      <c r="K3" s="214" t="s">
        <v>252</v>
      </c>
      <c r="L3" s="214"/>
      <c r="M3" s="214"/>
      <c r="N3" s="58"/>
      <c r="O3" s="58"/>
    </row>
    <row r="4" spans="2:19" x14ac:dyDescent="0.3">
      <c r="B4" s="59">
        <v>1</v>
      </c>
      <c r="C4" s="61"/>
      <c r="D4" s="61" t="s">
        <v>253</v>
      </c>
      <c r="E4" s="61" t="s">
        <v>254</v>
      </c>
      <c r="F4" s="61" t="s">
        <v>255</v>
      </c>
      <c r="G4" s="61"/>
      <c r="H4" s="61" t="s">
        <v>253</v>
      </c>
      <c r="I4" s="61" t="s">
        <v>254</v>
      </c>
      <c r="J4" s="61" t="s">
        <v>255</v>
      </c>
      <c r="K4" s="61" t="s">
        <v>253</v>
      </c>
      <c r="L4" s="61" t="s">
        <v>254</v>
      </c>
      <c r="M4" s="61" t="s">
        <v>255</v>
      </c>
      <c r="N4" s="58"/>
      <c r="O4" s="58"/>
    </row>
    <row r="5" spans="2:19" x14ac:dyDescent="0.3">
      <c r="B5" s="59">
        <v>2</v>
      </c>
      <c r="C5" s="67" t="s">
        <v>256</v>
      </c>
      <c r="D5" s="67">
        <v>3.65</v>
      </c>
      <c r="E5" s="67">
        <v>7.33</v>
      </c>
      <c r="F5" s="70">
        <f>D5*E5</f>
        <v>26.7545</v>
      </c>
      <c r="G5" s="63"/>
      <c r="H5" s="63"/>
      <c r="I5" s="63"/>
      <c r="J5" s="63">
        <v>0</v>
      </c>
      <c r="K5" s="63"/>
      <c r="L5" s="63"/>
      <c r="M5" s="63">
        <v>0</v>
      </c>
      <c r="N5" s="58"/>
      <c r="O5" s="58"/>
    </row>
    <row r="6" spans="2:19" x14ac:dyDescent="0.3">
      <c r="B6" s="59">
        <v>4</v>
      </c>
      <c r="C6" s="67" t="s">
        <v>258</v>
      </c>
      <c r="D6" s="67">
        <v>3.55</v>
      </c>
      <c r="E6" s="67">
        <v>2.4500000000000002</v>
      </c>
      <c r="F6" s="70">
        <f t="shared" ref="F6:F25" si="0">D6*E6</f>
        <v>8.6974999999999998</v>
      </c>
      <c r="G6" s="63"/>
      <c r="H6" s="63"/>
      <c r="I6" s="63"/>
      <c r="J6" s="63">
        <v>0</v>
      </c>
      <c r="K6" s="63"/>
      <c r="L6" s="63"/>
      <c r="M6" s="63">
        <v>0</v>
      </c>
      <c r="N6" s="58">
        <v>31.16</v>
      </c>
      <c r="O6" s="58" t="s">
        <v>257</v>
      </c>
    </row>
    <row r="7" spans="2:19" x14ac:dyDescent="0.3">
      <c r="B7" s="65">
        <v>5</v>
      </c>
      <c r="C7" s="63" t="s">
        <v>265</v>
      </c>
      <c r="D7" s="63">
        <v>2.58</v>
      </c>
      <c r="E7" s="63">
        <v>1.67</v>
      </c>
      <c r="F7" s="70">
        <f t="shared" si="0"/>
        <v>4.3086000000000002</v>
      </c>
      <c r="G7" s="63"/>
      <c r="H7" s="63"/>
      <c r="I7" s="63"/>
      <c r="J7" s="63">
        <v>0</v>
      </c>
      <c r="K7" s="63"/>
      <c r="L7" s="63"/>
      <c r="M7" s="63">
        <v>0</v>
      </c>
      <c r="N7" s="58">
        <v>31.16</v>
      </c>
      <c r="O7" s="58" t="s">
        <v>257</v>
      </c>
    </row>
    <row r="8" spans="2:19" x14ac:dyDescent="0.3">
      <c r="B8" s="58"/>
      <c r="C8" s="63" t="s">
        <v>259</v>
      </c>
      <c r="D8" s="63">
        <v>3.35</v>
      </c>
      <c r="E8" s="63">
        <v>4.2699999999999996</v>
      </c>
      <c r="F8" s="70">
        <f t="shared" si="0"/>
        <v>14.304499999999999</v>
      </c>
      <c r="G8" s="63"/>
      <c r="H8" s="63"/>
      <c r="I8" s="63"/>
      <c r="J8" s="63">
        <v>0</v>
      </c>
      <c r="K8" s="63"/>
      <c r="L8" s="63"/>
      <c r="M8" s="63">
        <v>0</v>
      </c>
      <c r="N8" s="58"/>
      <c r="O8" s="58"/>
    </row>
    <row r="9" spans="2:19" x14ac:dyDescent="0.3">
      <c r="B9" s="58"/>
      <c r="C9" s="66" t="s">
        <v>260</v>
      </c>
      <c r="D9" s="66">
        <v>3.65</v>
      </c>
      <c r="E9" s="66">
        <v>4.58</v>
      </c>
      <c r="F9" s="70">
        <f t="shared" si="0"/>
        <v>16.716999999999999</v>
      </c>
      <c r="G9" s="63"/>
      <c r="H9" s="63"/>
      <c r="I9" s="63"/>
      <c r="J9" s="63">
        <v>0</v>
      </c>
      <c r="K9" s="63"/>
      <c r="L9" s="63"/>
      <c r="M9" s="63">
        <v>0</v>
      </c>
      <c r="N9" s="58"/>
      <c r="O9" s="58"/>
    </row>
    <row r="10" spans="2:19" x14ac:dyDescent="0.3">
      <c r="B10" s="58"/>
      <c r="C10" s="66" t="s">
        <v>263</v>
      </c>
      <c r="D10" s="66">
        <v>3.83</v>
      </c>
      <c r="E10" s="66">
        <v>3.35</v>
      </c>
      <c r="F10" s="70">
        <f t="shared" si="0"/>
        <v>12.830500000000001</v>
      </c>
      <c r="G10" s="63"/>
      <c r="H10" s="63"/>
      <c r="I10" s="63"/>
      <c r="J10" s="63">
        <v>0</v>
      </c>
      <c r="K10" s="63"/>
      <c r="L10" s="63"/>
      <c r="M10" s="63">
        <v>0</v>
      </c>
      <c r="N10" s="58"/>
      <c r="O10" s="58"/>
    </row>
    <row r="11" spans="2:19" x14ac:dyDescent="0.3">
      <c r="B11" s="58"/>
      <c r="C11" s="63" t="s">
        <v>267</v>
      </c>
      <c r="D11" s="63">
        <v>1.08</v>
      </c>
      <c r="E11" s="63">
        <v>3.35</v>
      </c>
      <c r="F11" s="70">
        <f t="shared" si="0"/>
        <v>3.6180000000000003</v>
      </c>
      <c r="G11" s="63"/>
      <c r="H11" s="63"/>
      <c r="I11" s="63"/>
      <c r="J11" s="63">
        <v>0</v>
      </c>
      <c r="K11" s="63"/>
      <c r="L11" s="63"/>
      <c r="M11" s="63">
        <v>0</v>
      </c>
      <c r="N11" s="58"/>
      <c r="O11" s="58"/>
    </row>
    <row r="12" spans="2:19" x14ac:dyDescent="0.3">
      <c r="B12" s="58"/>
      <c r="C12" s="63" t="s">
        <v>266</v>
      </c>
      <c r="D12" s="63">
        <v>1.58</v>
      </c>
      <c r="E12" s="63">
        <v>1.07</v>
      </c>
      <c r="F12" s="70">
        <f>D12*E12</f>
        <v>1.6906000000000001</v>
      </c>
      <c r="G12" s="63"/>
      <c r="H12" s="63"/>
      <c r="I12" s="63"/>
      <c r="J12" s="63">
        <v>0</v>
      </c>
      <c r="K12" s="63"/>
      <c r="L12" s="63"/>
      <c r="M12" s="63">
        <v>0</v>
      </c>
      <c r="N12" s="58"/>
      <c r="O12" s="58"/>
    </row>
    <row r="13" spans="2:19" x14ac:dyDescent="0.3">
      <c r="B13" s="58"/>
      <c r="C13" s="63" t="s">
        <v>268</v>
      </c>
      <c r="D13" s="63">
        <v>2.4500000000000002</v>
      </c>
      <c r="E13" s="63">
        <v>1.53</v>
      </c>
      <c r="F13" s="70">
        <f>D13*E13</f>
        <v>3.7485000000000004</v>
      </c>
      <c r="G13" s="63"/>
      <c r="H13" s="63"/>
      <c r="I13" s="63"/>
      <c r="J13" s="63">
        <v>0</v>
      </c>
      <c r="K13" s="63"/>
      <c r="L13" s="63"/>
      <c r="M13" s="63">
        <v>0</v>
      </c>
      <c r="N13" s="58"/>
      <c r="O13" s="58"/>
    </row>
    <row r="14" spans="2:19" x14ac:dyDescent="0.3">
      <c r="B14" s="58"/>
      <c r="C14" s="63" t="s">
        <v>269</v>
      </c>
      <c r="D14" s="63">
        <v>1.88</v>
      </c>
      <c r="E14" s="63">
        <v>1.53</v>
      </c>
      <c r="F14" s="70">
        <f>D14*E14</f>
        <v>2.8763999999999998</v>
      </c>
      <c r="G14" s="63"/>
      <c r="H14" s="63"/>
      <c r="I14" s="63"/>
      <c r="J14" s="63">
        <v>0</v>
      </c>
      <c r="K14" s="63"/>
      <c r="L14" s="63"/>
      <c r="M14" s="63">
        <v>0</v>
      </c>
      <c r="N14" s="58"/>
      <c r="O14" s="58"/>
    </row>
    <row r="15" spans="2:19" x14ac:dyDescent="0.3">
      <c r="C15" s="67" t="s">
        <v>272</v>
      </c>
      <c r="D15" s="69">
        <v>1.53</v>
      </c>
      <c r="E15" s="69">
        <v>2.5</v>
      </c>
      <c r="F15" s="70">
        <f t="shared" si="0"/>
        <v>3.8250000000000002</v>
      </c>
      <c r="G15" s="63"/>
      <c r="H15" s="63"/>
      <c r="I15" s="63"/>
      <c r="J15" s="63">
        <v>0</v>
      </c>
      <c r="K15" s="63"/>
      <c r="L15" s="63"/>
      <c r="M15" s="63">
        <v>0</v>
      </c>
      <c r="N15" s="58"/>
      <c r="O15" s="58">
        <v>5.7600000000000007</v>
      </c>
      <c r="P15" s="58"/>
      <c r="Q15" s="58"/>
      <c r="R15" s="58"/>
      <c r="S15" s="58"/>
    </row>
    <row r="16" spans="2:19" x14ac:dyDescent="0.3">
      <c r="C16" s="68" t="s">
        <v>273</v>
      </c>
      <c r="D16" s="68">
        <v>2.4500000000000002</v>
      </c>
      <c r="E16" s="68">
        <v>1.53</v>
      </c>
      <c r="F16" s="70">
        <f t="shared" si="0"/>
        <v>3.7485000000000004</v>
      </c>
      <c r="G16" s="63"/>
      <c r="H16" s="63"/>
      <c r="I16" s="63"/>
      <c r="J16" s="63">
        <v>0</v>
      </c>
      <c r="K16" s="63"/>
      <c r="L16" s="63"/>
      <c r="M16" s="63">
        <v>0</v>
      </c>
      <c r="N16" s="58"/>
      <c r="O16" s="58"/>
      <c r="P16" s="58"/>
      <c r="Q16" s="58"/>
      <c r="R16" s="58"/>
      <c r="S16" s="58"/>
    </row>
    <row r="17" spans="2:20" x14ac:dyDescent="0.3">
      <c r="B17" s="58"/>
      <c r="C17" s="63" t="s">
        <v>270</v>
      </c>
      <c r="D17" s="63">
        <v>3.68</v>
      </c>
      <c r="E17" s="64">
        <v>1.05</v>
      </c>
      <c r="F17" s="70">
        <f>D17*E17</f>
        <v>3.8640000000000003</v>
      </c>
      <c r="G17" s="63"/>
      <c r="H17" s="63"/>
      <c r="I17" s="63"/>
      <c r="J17" s="63">
        <v>0</v>
      </c>
      <c r="K17" s="63"/>
      <c r="L17" s="63"/>
      <c r="M17" s="63">
        <v>0</v>
      </c>
      <c r="N17" s="58"/>
      <c r="O17" s="58"/>
    </row>
    <row r="18" spans="2:20" x14ac:dyDescent="0.3">
      <c r="B18" s="58"/>
      <c r="C18" s="63" t="s">
        <v>271</v>
      </c>
      <c r="D18" s="63">
        <v>0.9</v>
      </c>
      <c r="E18" s="63">
        <v>1.05</v>
      </c>
      <c r="F18" s="70">
        <f>D18*E18</f>
        <v>0.94500000000000006</v>
      </c>
      <c r="G18" s="63"/>
      <c r="H18" s="63"/>
      <c r="I18" s="63"/>
      <c r="J18" s="63">
        <v>0</v>
      </c>
      <c r="K18" s="63"/>
      <c r="L18" s="63"/>
      <c r="M18" s="63">
        <v>0</v>
      </c>
      <c r="N18" s="58"/>
      <c r="O18" s="58"/>
    </row>
    <row r="19" spans="2:20" x14ac:dyDescent="0.3">
      <c r="C19" s="68" t="s">
        <v>277</v>
      </c>
      <c r="D19" s="68">
        <v>1.23</v>
      </c>
      <c r="E19" s="68">
        <v>3.78</v>
      </c>
      <c r="F19" s="70">
        <f>D19*E19</f>
        <v>4.6494</v>
      </c>
      <c r="G19" s="63"/>
      <c r="H19" s="63"/>
      <c r="I19" s="63"/>
      <c r="J19" s="63">
        <v>0</v>
      </c>
      <c r="K19" s="63"/>
      <c r="L19" s="63"/>
      <c r="M19" s="63">
        <v>0</v>
      </c>
      <c r="N19" s="58"/>
      <c r="O19" s="58"/>
      <c r="P19" s="58"/>
      <c r="Q19" s="58"/>
      <c r="R19" s="58"/>
      <c r="S19" s="58"/>
    </row>
    <row r="20" spans="2:20" x14ac:dyDescent="0.3">
      <c r="C20" s="67" t="s">
        <v>274</v>
      </c>
      <c r="D20" s="67">
        <v>1.68</v>
      </c>
      <c r="E20" s="67">
        <v>1.08</v>
      </c>
      <c r="F20" s="70">
        <f t="shared" si="0"/>
        <v>1.8144</v>
      </c>
      <c r="G20" s="63"/>
      <c r="H20" s="63"/>
      <c r="I20" s="63"/>
      <c r="J20" s="63">
        <v>0</v>
      </c>
      <c r="K20" s="63"/>
      <c r="L20" s="63"/>
      <c r="M20" s="63">
        <v>0</v>
      </c>
      <c r="N20" s="58"/>
      <c r="O20" s="58"/>
      <c r="P20" s="58"/>
      <c r="Q20" s="58"/>
      <c r="R20" s="58"/>
      <c r="S20" s="58"/>
    </row>
    <row r="21" spans="2:20" x14ac:dyDescent="0.3">
      <c r="C21" s="67" t="s">
        <v>275</v>
      </c>
      <c r="D21" s="67">
        <v>1.68</v>
      </c>
      <c r="E21" s="67">
        <v>0.6</v>
      </c>
      <c r="F21" s="70">
        <f t="shared" si="0"/>
        <v>1.008</v>
      </c>
      <c r="G21" s="63"/>
      <c r="H21" s="63"/>
      <c r="I21" s="63"/>
      <c r="J21" s="63">
        <v>0</v>
      </c>
      <c r="K21" s="63"/>
      <c r="L21" s="63"/>
      <c r="M21" s="63">
        <v>0</v>
      </c>
      <c r="N21" s="58"/>
      <c r="O21" s="58"/>
      <c r="P21" s="58"/>
      <c r="Q21" s="58"/>
      <c r="R21" s="58"/>
      <c r="S21" s="58"/>
    </row>
    <row r="22" spans="2:20" x14ac:dyDescent="0.3">
      <c r="C22" s="67" t="s">
        <v>276</v>
      </c>
      <c r="D22" s="67">
        <v>1.1000000000000001</v>
      </c>
      <c r="E22" s="67">
        <v>1.78</v>
      </c>
      <c r="F22" s="70">
        <f t="shared" si="0"/>
        <v>1.9580000000000002</v>
      </c>
      <c r="G22" s="63"/>
      <c r="H22" s="63"/>
      <c r="I22" s="63"/>
      <c r="J22" s="63">
        <v>0</v>
      </c>
      <c r="K22" s="63"/>
      <c r="L22" s="63"/>
      <c r="M22" s="63">
        <v>0</v>
      </c>
      <c r="N22" s="58"/>
      <c r="O22" s="58"/>
      <c r="P22" s="58"/>
      <c r="Q22" s="58"/>
      <c r="R22" s="58"/>
      <c r="S22" s="58"/>
    </row>
    <row r="23" spans="2:20" x14ac:dyDescent="0.3">
      <c r="C23" s="63" t="s">
        <v>177</v>
      </c>
      <c r="D23" s="63"/>
      <c r="E23" s="63"/>
      <c r="F23" s="71">
        <f>SUM(F5:F22)</f>
        <v>117.3584</v>
      </c>
      <c r="G23" s="63"/>
      <c r="H23" s="63"/>
      <c r="I23" s="63">
        <v>0</v>
      </c>
      <c r="J23" s="63">
        <v>0</v>
      </c>
      <c r="K23" s="63"/>
      <c r="L23" s="63">
        <v>0</v>
      </c>
      <c r="M23" s="63">
        <v>0</v>
      </c>
      <c r="N23" s="58"/>
      <c r="O23" s="58"/>
      <c r="P23" s="58"/>
      <c r="Q23" s="58"/>
      <c r="R23" s="58"/>
      <c r="S23" s="58"/>
      <c r="T23" s="58"/>
    </row>
    <row r="24" spans="2:20" x14ac:dyDescent="0.3">
      <c r="C24" s="68" t="s">
        <v>278</v>
      </c>
      <c r="D24" s="68">
        <v>1.53</v>
      </c>
      <c r="E24" s="68">
        <v>1.85</v>
      </c>
      <c r="F24" s="70">
        <f t="shared" si="0"/>
        <v>2.8305000000000002</v>
      </c>
      <c r="G24" s="63" t="s">
        <v>261</v>
      </c>
      <c r="H24" s="63"/>
      <c r="I24" s="63"/>
      <c r="J24" s="63">
        <v>0</v>
      </c>
      <c r="K24" s="63"/>
      <c r="L24" s="63"/>
      <c r="M24" s="63">
        <v>0</v>
      </c>
      <c r="N24" s="58"/>
      <c r="O24" s="58"/>
      <c r="P24" s="58"/>
      <c r="Q24" s="58"/>
      <c r="R24" s="58"/>
      <c r="S24" s="58"/>
    </row>
    <row r="25" spans="2:20" x14ac:dyDescent="0.3">
      <c r="C25" s="68" t="s">
        <v>227</v>
      </c>
      <c r="D25" s="68">
        <v>3.65</v>
      </c>
      <c r="E25" s="68">
        <v>1.53</v>
      </c>
      <c r="F25" s="70">
        <f t="shared" si="0"/>
        <v>5.5845000000000002</v>
      </c>
      <c r="G25" s="63" t="s">
        <v>262</v>
      </c>
      <c r="H25" s="63"/>
      <c r="I25" s="63"/>
      <c r="J25" s="63">
        <v>0</v>
      </c>
      <c r="K25" s="63"/>
      <c r="L25" s="63"/>
      <c r="M25" s="63">
        <v>0</v>
      </c>
      <c r="N25" s="58"/>
      <c r="O25" s="58"/>
      <c r="P25" s="58"/>
      <c r="Q25" s="58"/>
      <c r="R25" s="58"/>
      <c r="S25" s="58"/>
    </row>
    <row r="26" spans="2:20" x14ac:dyDescent="0.3">
      <c r="C26" s="63" t="s">
        <v>177</v>
      </c>
      <c r="D26" s="63"/>
      <c r="E26" s="63"/>
      <c r="F26" s="71">
        <f>SUM(F24:F25)</f>
        <v>8.4150000000000009</v>
      </c>
      <c r="G26" s="63"/>
      <c r="H26" s="63"/>
      <c r="I26" s="63">
        <v>0</v>
      </c>
      <c r="J26" s="63">
        <v>0</v>
      </c>
      <c r="K26" s="63"/>
      <c r="L26" s="63">
        <v>0</v>
      </c>
      <c r="M26" s="63">
        <v>0</v>
      </c>
      <c r="N26" s="58"/>
      <c r="O26" s="58"/>
      <c r="P26" s="58"/>
      <c r="Q26" s="58"/>
      <c r="R26" s="58"/>
      <c r="S26" s="58"/>
      <c r="T26" s="58"/>
    </row>
    <row r="27" spans="2:20" x14ac:dyDescent="0.3">
      <c r="C27" s="72" t="s">
        <v>279</v>
      </c>
      <c r="D27" s="72"/>
      <c r="E27" s="72"/>
      <c r="F27" s="73">
        <f>F23+F26</f>
        <v>125.77340000000001</v>
      </c>
      <c r="G27" s="58" t="s">
        <v>280</v>
      </c>
      <c r="H27" s="58"/>
      <c r="I27" s="58"/>
      <c r="J27" s="58"/>
      <c r="K27" s="58"/>
      <c r="L27" s="58"/>
      <c r="M27" s="58"/>
      <c r="N27" s="58"/>
      <c r="O27" s="58"/>
      <c r="P27" s="58"/>
      <c r="Q27" s="58"/>
      <c r="R27" s="58"/>
      <c r="S27" s="58"/>
      <c r="T27" s="58"/>
    </row>
    <row r="28" spans="2:20" x14ac:dyDescent="0.3">
      <c r="F28" s="74">
        <f>F27*10.764</f>
        <v>1353.8248776</v>
      </c>
      <c r="G28" s="58" t="s">
        <v>281</v>
      </c>
    </row>
  </sheetData>
  <mergeCells count="4">
    <mergeCell ref="D1:N1"/>
    <mergeCell ref="D3:F3"/>
    <mergeCell ref="H3:J3"/>
    <mergeCell ref="K3:M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T30"/>
  <sheetViews>
    <sheetView topLeftCell="A22" zoomScale="115" zoomScaleNormal="115" workbookViewId="0">
      <selection activeCell="F27" sqref="F27"/>
    </sheetView>
  </sheetViews>
  <sheetFormatPr defaultRowHeight="14.4" x14ac:dyDescent="0.3"/>
  <cols>
    <col min="3" max="3" width="17.88671875" customWidth="1"/>
  </cols>
  <sheetData>
    <row r="1" spans="2:15" x14ac:dyDescent="0.3">
      <c r="B1" s="58"/>
      <c r="C1" s="59"/>
      <c r="D1" s="213" t="s">
        <v>219</v>
      </c>
      <c r="E1" s="213"/>
      <c r="F1" s="213"/>
      <c r="G1" s="213"/>
      <c r="H1" s="213"/>
      <c r="I1" s="213"/>
      <c r="J1" s="213"/>
      <c r="K1" s="213"/>
      <c r="L1" s="213"/>
      <c r="M1" s="213"/>
      <c r="N1" s="213"/>
      <c r="O1" s="58"/>
    </row>
    <row r="2" spans="2:15" x14ac:dyDescent="0.3">
      <c r="B2" s="58"/>
      <c r="C2" s="58"/>
      <c r="D2" s="58"/>
      <c r="E2" s="60"/>
      <c r="F2" s="60"/>
      <c r="G2" s="60"/>
      <c r="H2" s="60"/>
      <c r="I2" s="60"/>
      <c r="J2" s="60"/>
      <c r="K2" s="58"/>
      <c r="L2" s="58"/>
      <c r="M2" s="58"/>
      <c r="N2" s="58"/>
      <c r="O2" s="58"/>
    </row>
    <row r="3" spans="2:15" x14ac:dyDescent="0.3">
      <c r="B3" s="59" t="s">
        <v>248</v>
      </c>
      <c r="C3" s="61" t="s">
        <v>249</v>
      </c>
      <c r="D3" s="214" t="s">
        <v>250</v>
      </c>
      <c r="E3" s="214"/>
      <c r="F3" s="214"/>
      <c r="G3" s="62"/>
      <c r="H3" s="214" t="s">
        <v>251</v>
      </c>
      <c r="I3" s="214"/>
      <c r="J3" s="214"/>
      <c r="K3" s="214" t="s">
        <v>252</v>
      </c>
      <c r="L3" s="214"/>
      <c r="M3" s="214"/>
      <c r="N3" s="58"/>
      <c r="O3" s="58"/>
    </row>
    <row r="4" spans="2:15" x14ac:dyDescent="0.3">
      <c r="B4" s="59">
        <v>3</v>
      </c>
      <c r="C4" s="61"/>
      <c r="D4" s="61" t="s">
        <v>253</v>
      </c>
      <c r="E4" s="61" t="s">
        <v>254</v>
      </c>
      <c r="F4" s="61" t="s">
        <v>255</v>
      </c>
      <c r="G4" s="61"/>
      <c r="H4" s="61" t="s">
        <v>253</v>
      </c>
      <c r="I4" s="61" t="s">
        <v>254</v>
      </c>
      <c r="J4" s="61" t="s">
        <v>255</v>
      </c>
      <c r="K4" s="61" t="s">
        <v>253</v>
      </c>
      <c r="L4" s="61" t="s">
        <v>254</v>
      </c>
      <c r="M4" s="61" t="s">
        <v>255</v>
      </c>
      <c r="N4" s="58"/>
      <c r="O4" s="58"/>
    </row>
    <row r="5" spans="2:15" x14ac:dyDescent="0.3">
      <c r="B5" s="59">
        <v>6</v>
      </c>
      <c r="C5" s="67" t="s">
        <v>256</v>
      </c>
      <c r="D5" s="67">
        <v>7.43</v>
      </c>
      <c r="E5" s="67">
        <v>5.48</v>
      </c>
      <c r="F5" s="70">
        <f>D5*E5</f>
        <v>40.7164</v>
      </c>
      <c r="G5" s="63"/>
      <c r="H5" s="63"/>
      <c r="I5" s="63"/>
      <c r="J5" s="63">
        <v>0</v>
      </c>
      <c r="K5" s="63"/>
      <c r="L5" s="63"/>
      <c r="M5" s="63">
        <v>0</v>
      </c>
      <c r="N5" s="58"/>
      <c r="O5" s="58"/>
    </row>
    <row r="6" spans="2:15" x14ac:dyDescent="0.3">
      <c r="B6" s="59"/>
      <c r="C6" s="67" t="s">
        <v>258</v>
      </c>
      <c r="D6" s="67">
        <v>2.75</v>
      </c>
      <c r="E6" s="67">
        <v>3.65</v>
      </c>
      <c r="F6" s="70">
        <f t="shared" ref="F6:F27" si="0">D6*E6</f>
        <v>10.0375</v>
      </c>
      <c r="G6" s="63"/>
      <c r="H6" s="63"/>
      <c r="I6" s="63"/>
      <c r="J6" s="63">
        <v>0</v>
      </c>
      <c r="K6" s="63"/>
      <c r="L6" s="63"/>
      <c r="M6" s="63">
        <v>0</v>
      </c>
      <c r="N6" s="58">
        <v>31.16</v>
      </c>
      <c r="O6" s="58" t="s">
        <v>257</v>
      </c>
    </row>
    <row r="7" spans="2:15" x14ac:dyDescent="0.3">
      <c r="B7" s="65"/>
      <c r="C7" s="63" t="s">
        <v>265</v>
      </c>
      <c r="D7" s="63">
        <v>1.93</v>
      </c>
      <c r="E7" s="63">
        <v>1.53</v>
      </c>
      <c r="F7" s="70">
        <f t="shared" si="0"/>
        <v>2.9529000000000001</v>
      </c>
      <c r="G7" s="63"/>
      <c r="H7" s="63"/>
      <c r="I7" s="63"/>
      <c r="J7" s="63">
        <v>0</v>
      </c>
      <c r="K7" s="63"/>
      <c r="L7" s="63"/>
      <c r="M7" s="63">
        <v>0</v>
      </c>
      <c r="N7" s="58">
        <v>31.16</v>
      </c>
      <c r="O7" s="58" t="s">
        <v>257</v>
      </c>
    </row>
    <row r="8" spans="2:15" x14ac:dyDescent="0.3">
      <c r="B8" s="58"/>
      <c r="C8" s="63" t="s">
        <v>259</v>
      </c>
      <c r="D8" s="63">
        <v>3.35</v>
      </c>
      <c r="E8" s="63">
        <v>4.28</v>
      </c>
      <c r="F8" s="70">
        <f t="shared" si="0"/>
        <v>14.338000000000001</v>
      </c>
      <c r="G8" s="63"/>
      <c r="H8" s="63"/>
      <c r="I8" s="63"/>
      <c r="J8" s="63">
        <v>0</v>
      </c>
      <c r="K8" s="63"/>
      <c r="L8" s="63"/>
      <c r="M8" s="63">
        <v>0</v>
      </c>
      <c r="N8" s="58"/>
      <c r="O8" s="58"/>
    </row>
    <row r="9" spans="2:15" x14ac:dyDescent="0.3">
      <c r="B9" s="58"/>
      <c r="C9" s="66" t="s">
        <v>260</v>
      </c>
      <c r="D9" s="66">
        <v>3.98</v>
      </c>
      <c r="E9" s="66">
        <v>3.65</v>
      </c>
      <c r="F9" s="70">
        <f t="shared" si="0"/>
        <v>14.526999999999999</v>
      </c>
      <c r="G9" s="63"/>
      <c r="H9" s="63"/>
      <c r="I9" s="63"/>
      <c r="J9" s="63">
        <v>0</v>
      </c>
      <c r="K9" s="63"/>
      <c r="L9" s="63"/>
      <c r="M9" s="63">
        <v>0</v>
      </c>
      <c r="N9" s="58"/>
      <c r="O9" s="58"/>
    </row>
    <row r="10" spans="2:15" x14ac:dyDescent="0.3">
      <c r="B10" s="58"/>
      <c r="C10" s="66" t="s">
        <v>263</v>
      </c>
      <c r="D10" s="66">
        <v>3.65</v>
      </c>
      <c r="E10" s="66">
        <v>4.28</v>
      </c>
      <c r="F10" s="70">
        <f t="shared" si="0"/>
        <v>15.622</v>
      </c>
      <c r="G10" s="63"/>
      <c r="H10" s="63"/>
      <c r="I10" s="63"/>
      <c r="J10" s="63">
        <v>0</v>
      </c>
      <c r="K10" s="63"/>
      <c r="L10" s="63"/>
      <c r="M10" s="63">
        <v>0</v>
      </c>
      <c r="N10" s="58"/>
      <c r="O10" s="58"/>
    </row>
    <row r="11" spans="2:15" x14ac:dyDescent="0.3">
      <c r="B11" s="58"/>
      <c r="C11" s="66" t="s">
        <v>264</v>
      </c>
      <c r="D11" s="66">
        <v>3.65</v>
      </c>
      <c r="E11" s="66">
        <v>5.58</v>
      </c>
      <c r="F11" s="70">
        <f t="shared" ref="F11" si="1">D11*E11</f>
        <v>20.367000000000001</v>
      </c>
      <c r="G11" s="63"/>
      <c r="H11" s="63"/>
      <c r="I11" s="63"/>
      <c r="J11" s="63">
        <v>0</v>
      </c>
      <c r="K11" s="63"/>
      <c r="L11" s="63"/>
      <c r="M11" s="63">
        <v>0</v>
      </c>
      <c r="N11" s="58"/>
      <c r="O11" s="58"/>
    </row>
    <row r="12" spans="2:15" x14ac:dyDescent="0.3">
      <c r="B12" s="58"/>
      <c r="C12" s="63" t="s">
        <v>266</v>
      </c>
      <c r="D12" s="63">
        <v>0.98</v>
      </c>
      <c r="E12" s="63">
        <v>1.83</v>
      </c>
      <c r="F12" s="70">
        <f t="shared" si="0"/>
        <v>1.7934000000000001</v>
      </c>
      <c r="G12" s="63"/>
      <c r="H12" s="63"/>
      <c r="I12" s="63"/>
      <c r="J12" s="63">
        <v>0</v>
      </c>
      <c r="K12" s="63"/>
      <c r="L12" s="63"/>
      <c r="M12" s="63">
        <v>0</v>
      </c>
      <c r="N12" s="58"/>
      <c r="O12" s="58"/>
    </row>
    <row r="13" spans="2:15" x14ac:dyDescent="0.3">
      <c r="B13" s="58"/>
      <c r="C13" s="63" t="s">
        <v>272</v>
      </c>
      <c r="D13" s="63">
        <v>1.53</v>
      </c>
      <c r="E13" s="63">
        <v>2.4500000000000002</v>
      </c>
      <c r="F13" s="70">
        <f t="shared" si="0"/>
        <v>3.7485000000000004</v>
      </c>
      <c r="G13" s="63"/>
      <c r="H13" s="63"/>
      <c r="I13" s="63"/>
      <c r="J13" s="63">
        <v>0</v>
      </c>
      <c r="K13" s="63"/>
      <c r="L13" s="63"/>
      <c r="M13" s="63">
        <v>0</v>
      </c>
      <c r="N13" s="58"/>
      <c r="O13" s="58"/>
    </row>
    <row r="14" spans="2:15" x14ac:dyDescent="0.3">
      <c r="B14" s="58"/>
      <c r="C14" s="68" t="s">
        <v>273</v>
      </c>
      <c r="D14" s="63">
        <v>1.53</v>
      </c>
      <c r="E14" s="63">
        <v>2.4500000000000002</v>
      </c>
      <c r="F14" s="70">
        <f t="shared" si="0"/>
        <v>3.7485000000000004</v>
      </c>
      <c r="G14" s="63"/>
      <c r="H14" s="63"/>
      <c r="I14" s="63"/>
      <c r="J14" s="63">
        <v>0</v>
      </c>
      <c r="K14" s="63"/>
      <c r="L14" s="63"/>
      <c r="M14" s="63">
        <v>0</v>
      </c>
      <c r="N14" s="58"/>
      <c r="O14" s="58"/>
    </row>
    <row r="15" spans="2:15" x14ac:dyDescent="0.3">
      <c r="B15" s="58"/>
      <c r="C15" s="68" t="s">
        <v>283</v>
      </c>
      <c r="D15" s="63">
        <v>1.53</v>
      </c>
      <c r="E15" s="63">
        <v>2.4500000000000002</v>
      </c>
      <c r="F15" s="70">
        <f t="shared" si="0"/>
        <v>3.7485000000000004</v>
      </c>
      <c r="G15" s="63"/>
      <c r="H15" s="63"/>
      <c r="I15" s="63"/>
      <c r="J15" s="63">
        <v>0</v>
      </c>
      <c r="K15" s="63"/>
      <c r="L15" s="63"/>
      <c r="M15" s="63">
        <v>0</v>
      </c>
      <c r="N15" s="58"/>
      <c r="O15" s="58"/>
    </row>
    <row r="16" spans="2:15" x14ac:dyDescent="0.3">
      <c r="B16" s="58"/>
      <c r="C16" s="68" t="s">
        <v>284</v>
      </c>
      <c r="D16" s="63">
        <v>1.78</v>
      </c>
      <c r="E16" s="64">
        <v>2.75</v>
      </c>
      <c r="F16" s="70">
        <f t="shared" si="0"/>
        <v>4.8950000000000005</v>
      </c>
      <c r="G16" s="63"/>
      <c r="H16" s="63"/>
      <c r="I16" s="63"/>
      <c r="J16" s="63">
        <v>0</v>
      </c>
      <c r="K16" s="63"/>
      <c r="L16" s="63"/>
      <c r="M16" s="63">
        <v>0</v>
      </c>
      <c r="N16" s="58"/>
      <c r="O16" s="58"/>
    </row>
    <row r="17" spans="2:20" x14ac:dyDescent="0.3">
      <c r="B17" s="58"/>
      <c r="C17" s="63" t="s">
        <v>285</v>
      </c>
      <c r="D17" s="63">
        <v>1.53</v>
      </c>
      <c r="E17" s="63">
        <v>1.83</v>
      </c>
      <c r="F17" s="70">
        <f t="shared" si="0"/>
        <v>2.7999000000000001</v>
      </c>
      <c r="G17" s="63"/>
      <c r="H17" s="63"/>
      <c r="I17" s="63"/>
      <c r="J17" s="63">
        <v>0</v>
      </c>
      <c r="K17" s="63"/>
      <c r="L17" s="63"/>
      <c r="M17" s="63">
        <v>0</v>
      </c>
      <c r="N17" s="58"/>
      <c r="O17" s="58"/>
    </row>
    <row r="18" spans="2:20" x14ac:dyDescent="0.3">
      <c r="C18" s="67" t="s">
        <v>286</v>
      </c>
      <c r="D18" s="63">
        <v>1.53</v>
      </c>
      <c r="E18" s="63">
        <v>3.05</v>
      </c>
      <c r="F18" s="70">
        <f t="shared" si="0"/>
        <v>4.6665000000000001</v>
      </c>
      <c r="G18" s="63"/>
      <c r="H18" s="63"/>
      <c r="I18" s="63"/>
      <c r="J18" s="63">
        <v>0</v>
      </c>
      <c r="K18" s="63"/>
      <c r="L18" s="63"/>
      <c r="M18" s="63">
        <v>0</v>
      </c>
      <c r="N18" s="58"/>
      <c r="O18" s="58">
        <v>5.7600000000000007</v>
      </c>
      <c r="P18" s="58"/>
      <c r="Q18" s="58"/>
      <c r="R18" s="58"/>
      <c r="S18" s="58"/>
    </row>
    <row r="19" spans="2:20" x14ac:dyDescent="0.3">
      <c r="C19" s="68" t="s">
        <v>287</v>
      </c>
      <c r="D19" s="63">
        <v>5.38</v>
      </c>
      <c r="E19" s="63">
        <v>1.53</v>
      </c>
      <c r="F19" s="70">
        <f t="shared" si="0"/>
        <v>8.2314000000000007</v>
      </c>
      <c r="G19" s="63"/>
      <c r="H19" s="63"/>
      <c r="I19" s="63"/>
      <c r="J19" s="63">
        <v>0</v>
      </c>
      <c r="K19" s="63"/>
      <c r="L19" s="63"/>
      <c r="M19" s="63">
        <v>0</v>
      </c>
      <c r="N19" s="58"/>
      <c r="O19" s="58"/>
      <c r="P19" s="58"/>
      <c r="Q19" s="58"/>
      <c r="R19" s="58"/>
      <c r="S19" s="58"/>
    </row>
    <row r="20" spans="2:20" x14ac:dyDescent="0.3">
      <c r="C20" s="67" t="s">
        <v>282</v>
      </c>
      <c r="D20" s="63">
        <v>1</v>
      </c>
      <c r="E20" s="63">
        <v>1.93</v>
      </c>
      <c r="F20" s="70">
        <f t="shared" si="0"/>
        <v>1.93</v>
      </c>
      <c r="G20" s="63"/>
      <c r="H20" s="63"/>
      <c r="I20" s="63"/>
      <c r="J20" s="63">
        <v>0</v>
      </c>
      <c r="K20" s="63"/>
      <c r="L20" s="63"/>
      <c r="M20" s="63">
        <v>0</v>
      </c>
      <c r="N20" s="58"/>
      <c r="O20" s="58"/>
      <c r="P20" s="58"/>
      <c r="Q20" s="58"/>
      <c r="R20" s="58"/>
      <c r="S20" s="58"/>
    </row>
    <row r="21" spans="2:20" x14ac:dyDescent="0.3">
      <c r="C21" s="67" t="s">
        <v>288</v>
      </c>
      <c r="D21" s="63">
        <v>1.93</v>
      </c>
      <c r="E21" s="63">
        <v>1.53</v>
      </c>
      <c r="F21" s="70">
        <f t="shared" si="0"/>
        <v>2.9529000000000001</v>
      </c>
      <c r="G21" s="63"/>
      <c r="H21" s="63"/>
      <c r="I21" s="63"/>
      <c r="J21" s="63">
        <v>0</v>
      </c>
      <c r="K21" s="63"/>
      <c r="L21" s="63"/>
      <c r="M21" s="63">
        <v>0</v>
      </c>
      <c r="N21" s="58"/>
      <c r="O21" s="58"/>
      <c r="P21" s="58"/>
      <c r="Q21" s="58"/>
      <c r="R21" s="58"/>
      <c r="S21" s="58"/>
    </row>
    <row r="22" spans="2:20" x14ac:dyDescent="0.3">
      <c r="C22" s="67" t="s">
        <v>289</v>
      </c>
      <c r="D22" s="63">
        <v>1.63</v>
      </c>
      <c r="E22" s="63">
        <v>1.72</v>
      </c>
      <c r="F22" s="70">
        <f t="shared" si="0"/>
        <v>2.8035999999999999</v>
      </c>
      <c r="G22" s="63"/>
      <c r="H22" s="63"/>
      <c r="I22" s="63"/>
      <c r="J22" s="63">
        <v>0</v>
      </c>
      <c r="K22" s="63"/>
      <c r="L22" s="63"/>
      <c r="M22" s="63">
        <v>0</v>
      </c>
      <c r="N22" s="58"/>
      <c r="O22" s="58"/>
      <c r="P22" s="58"/>
      <c r="Q22" s="58"/>
      <c r="R22" s="58"/>
      <c r="S22" s="58"/>
    </row>
    <row r="23" spans="2:20" x14ac:dyDescent="0.3">
      <c r="C23" s="67" t="s">
        <v>290</v>
      </c>
      <c r="D23" s="63">
        <v>1.63</v>
      </c>
      <c r="E23" s="63">
        <v>0.9</v>
      </c>
      <c r="F23" s="70">
        <f t="shared" si="0"/>
        <v>1.4669999999999999</v>
      </c>
      <c r="G23" s="63"/>
      <c r="H23" s="63"/>
      <c r="I23" s="63"/>
      <c r="J23" s="63">
        <v>0</v>
      </c>
      <c r="K23" s="63"/>
      <c r="L23" s="63"/>
      <c r="M23" s="63">
        <v>0</v>
      </c>
      <c r="N23" s="58"/>
      <c r="O23" s="58"/>
      <c r="P23" s="58"/>
      <c r="Q23" s="58"/>
      <c r="R23" s="58"/>
      <c r="S23" s="58"/>
    </row>
    <row r="24" spans="2:20" x14ac:dyDescent="0.3">
      <c r="C24" s="68" t="s">
        <v>277</v>
      </c>
      <c r="D24" s="63">
        <v>2.58</v>
      </c>
      <c r="E24" s="63">
        <v>1.2</v>
      </c>
      <c r="F24" s="70">
        <f t="shared" ref="F24" si="2">D24*E24</f>
        <v>3.0960000000000001</v>
      </c>
      <c r="G24" s="63"/>
      <c r="H24" s="63"/>
      <c r="I24" s="63"/>
      <c r="J24" s="63">
        <v>0</v>
      </c>
      <c r="K24" s="63"/>
      <c r="L24" s="63"/>
      <c r="M24" s="63">
        <v>0</v>
      </c>
      <c r="N24" s="58"/>
      <c r="O24" s="58"/>
      <c r="P24" s="58"/>
      <c r="Q24" s="58"/>
      <c r="R24" s="58"/>
      <c r="S24" s="58"/>
    </row>
    <row r="25" spans="2:20" x14ac:dyDescent="0.3">
      <c r="C25" s="63" t="s">
        <v>177</v>
      </c>
      <c r="D25" s="63"/>
      <c r="E25" s="63"/>
      <c r="F25" s="71">
        <f>SUM(F5:F24)</f>
        <v>164.44200000000009</v>
      </c>
      <c r="G25" s="63"/>
      <c r="H25" s="63"/>
      <c r="I25" s="63">
        <v>0</v>
      </c>
      <c r="J25" s="63">
        <v>0</v>
      </c>
      <c r="K25" s="63"/>
      <c r="L25" s="63">
        <v>0</v>
      </c>
      <c r="M25" s="63">
        <v>0</v>
      </c>
      <c r="N25" s="58"/>
      <c r="O25" s="58"/>
      <c r="P25" s="58"/>
      <c r="Q25" s="58"/>
      <c r="R25" s="58"/>
      <c r="S25" s="58"/>
      <c r="T25" s="58"/>
    </row>
    <row r="26" spans="2:20" x14ac:dyDescent="0.3">
      <c r="C26" s="68" t="s">
        <v>278</v>
      </c>
      <c r="D26" s="68">
        <v>2.23</v>
      </c>
      <c r="E26" s="68">
        <v>1.45</v>
      </c>
      <c r="F26" s="70">
        <f>D26*E26</f>
        <v>3.2334999999999998</v>
      </c>
      <c r="G26" s="63" t="s">
        <v>261</v>
      </c>
      <c r="H26" s="63"/>
      <c r="I26" s="63"/>
      <c r="J26" s="63">
        <v>0</v>
      </c>
      <c r="K26" s="63"/>
      <c r="L26" s="63"/>
      <c r="M26" s="63">
        <v>0</v>
      </c>
      <c r="N26" s="58"/>
      <c r="O26" s="58"/>
      <c r="P26" s="58"/>
      <c r="Q26" s="58"/>
      <c r="R26" s="58"/>
      <c r="S26" s="58"/>
    </row>
    <row r="27" spans="2:20" x14ac:dyDescent="0.3">
      <c r="C27" s="68" t="s">
        <v>227</v>
      </c>
      <c r="D27" s="68">
        <v>7.43</v>
      </c>
      <c r="E27" s="68">
        <v>1.68</v>
      </c>
      <c r="F27" s="70">
        <f t="shared" si="0"/>
        <v>12.482399999999998</v>
      </c>
      <c r="G27" s="63" t="s">
        <v>262</v>
      </c>
      <c r="H27" s="63"/>
      <c r="I27" s="63"/>
      <c r="J27" s="63">
        <v>0</v>
      </c>
      <c r="K27" s="63"/>
      <c r="L27" s="63"/>
      <c r="M27" s="63">
        <v>0</v>
      </c>
      <c r="N27" s="58"/>
      <c r="O27" s="58"/>
      <c r="P27" s="58"/>
      <c r="Q27" s="58"/>
      <c r="R27" s="58"/>
      <c r="S27" s="58"/>
    </row>
    <row r="28" spans="2:20" x14ac:dyDescent="0.3">
      <c r="C28" s="63" t="s">
        <v>177</v>
      </c>
      <c r="D28" s="63"/>
      <c r="E28" s="63"/>
      <c r="F28" s="71">
        <f>SUM(F26:F27)</f>
        <v>15.715899999999998</v>
      </c>
      <c r="G28" s="63"/>
      <c r="H28" s="63"/>
      <c r="I28" s="63">
        <v>0</v>
      </c>
      <c r="J28" s="63">
        <v>0</v>
      </c>
      <c r="K28" s="63"/>
      <c r="L28" s="63">
        <v>0</v>
      </c>
      <c r="M28" s="63">
        <v>0</v>
      </c>
      <c r="N28" s="58"/>
      <c r="O28" s="58"/>
      <c r="P28" s="58"/>
      <c r="Q28" s="58"/>
      <c r="R28" s="58"/>
      <c r="S28" s="58"/>
      <c r="T28" s="58"/>
    </row>
    <row r="29" spans="2:20" x14ac:dyDescent="0.3">
      <c r="C29" s="72" t="s">
        <v>279</v>
      </c>
      <c r="D29" s="72"/>
      <c r="E29" s="72"/>
      <c r="F29" s="73">
        <f>F25+F28</f>
        <v>180.1579000000001</v>
      </c>
      <c r="G29" s="58" t="s">
        <v>280</v>
      </c>
      <c r="H29" s="58"/>
      <c r="I29" s="58"/>
      <c r="J29" s="58"/>
      <c r="K29" s="58"/>
      <c r="L29" s="58"/>
      <c r="M29" s="58"/>
      <c r="N29" s="58"/>
      <c r="O29" s="58"/>
      <c r="P29" s="58"/>
      <c r="Q29" s="58"/>
      <c r="R29" s="58"/>
      <c r="S29" s="58"/>
      <c r="T29" s="58"/>
    </row>
    <row r="30" spans="2:20" x14ac:dyDescent="0.3">
      <c r="F30" s="74">
        <f>F29*10.764</f>
        <v>1939.2196356000009</v>
      </c>
      <c r="G30" s="58" t="s">
        <v>281</v>
      </c>
    </row>
  </sheetData>
  <mergeCells count="4">
    <mergeCell ref="D1:N1"/>
    <mergeCell ref="D3:F3"/>
    <mergeCell ref="H3:J3"/>
    <mergeCell ref="K3:M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T22"/>
  <sheetViews>
    <sheetView topLeftCell="A7" workbookViewId="0">
      <selection activeCell="F27" sqref="F27"/>
    </sheetView>
  </sheetViews>
  <sheetFormatPr defaultRowHeight="14.4" x14ac:dyDescent="0.3"/>
  <cols>
    <col min="3" max="3" width="17.88671875" customWidth="1"/>
  </cols>
  <sheetData>
    <row r="1" spans="2:19" x14ac:dyDescent="0.3">
      <c r="B1" s="58"/>
      <c r="C1" s="59"/>
      <c r="D1" s="213" t="s">
        <v>220</v>
      </c>
      <c r="E1" s="213"/>
      <c r="F1" s="213"/>
      <c r="G1" s="213"/>
      <c r="H1" s="213"/>
      <c r="I1" s="213"/>
      <c r="J1" s="213"/>
      <c r="K1" s="213"/>
      <c r="L1" s="213"/>
      <c r="M1" s="213"/>
      <c r="N1" s="213"/>
      <c r="O1" s="58"/>
    </row>
    <row r="2" spans="2:19" x14ac:dyDescent="0.3">
      <c r="B2" s="58"/>
      <c r="C2" s="58"/>
      <c r="D2" s="58"/>
      <c r="E2" s="60"/>
      <c r="F2" s="60"/>
      <c r="G2" s="60"/>
      <c r="H2" s="60"/>
      <c r="I2" s="60"/>
      <c r="J2" s="60"/>
      <c r="K2" s="58"/>
      <c r="L2" s="58"/>
      <c r="M2" s="58"/>
      <c r="N2" s="58"/>
      <c r="O2" s="58"/>
    </row>
    <row r="3" spans="2:19" x14ac:dyDescent="0.3">
      <c r="B3" s="59" t="s">
        <v>248</v>
      </c>
      <c r="C3" s="61" t="s">
        <v>249</v>
      </c>
      <c r="D3" s="214" t="s">
        <v>250</v>
      </c>
      <c r="E3" s="214"/>
      <c r="F3" s="214"/>
      <c r="G3" s="62"/>
      <c r="H3" s="214" t="s">
        <v>251</v>
      </c>
      <c r="I3" s="214"/>
      <c r="J3" s="214"/>
      <c r="K3" s="214" t="s">
        <v>252</v>
      </c>
      <c r="L3" s="214"/>
      <c r="M3" s="214"/>
      <c r="N3" s="58"/>
      <c r="O3" s="58"/>
    </row>
    <row r="4" spans="2:19" x14ac:dyDescent="0.3">
      <c r="B4" s="59">
        <v>1</v>
      </c>
      <c r="C4" s="61"/>
      <c r="D4" s="61" t="s">
        <v>253</v>
      </c>
      <c r="E4" s="61" t="s">
        <v>254</v>
      </c>
      <c r="F4" s="61" t="s">
        <v>255</v>
      </c>
      <c r="G4" s="61"/>
      <c r="H4" s="61" t="s">
        <v>253</v>
      </c>
      <c r="I4" s="61" t="s">
        <v>254</v>
      </c>
      <c r="J4" s="61" t="s">
        <v>255</v>
      </c>
      <c r="K4" s="61" t="s">
        <v>253</v>
      </c>
      <c r="L4" s="61" t="s">
        <v>254</v>
      </c>
      <c r="M4" s="61" t="s">
        <v>255</v>
      </c>
      <c r="N4" s="58"/>
      <c r="O4" s="58"/>
    </row>
    <row r="5" spans="2:19" x14ac:dyDescent="0.3">
      <c r="B5" s="59">
        <v>2</v>
      </c>
      <c r="C5" s="67" t="s">
        <v>256</v>
      </c>
      <c r="D5" s="67">
        <v>3.35</v>
      </c>
      <c r="E5" s="67">
        <v>6.1</v>
      </c>
      <c r="F5" s="70">
        <f>D5*E5</f>
        <v>20.434999999999999</v>
      </c>
      <c r="G5" s="63"/>
      <c r="H5" s="63"/>
      <c r="I5" s="63"/>
      <c r="J5" s="63">
        <v>0</v>
      </c>
      <c r="K5" s="63"/>
      <c r="L5" s="63"/>
      <c r="M5" s="63">
        <v>0</v>
      </c>
      <c r="N5" s="58"/>
      <c r="O5" s="58"/>
    </row>
    <row r="6" spans="2:19" x14ac:dyDescent="0.3">
      <c r="B6" s="59"/>
      <c r="C6" s="67" t="s">
        <v>258</v>
      </c>
      <c r="D6" s="67">
        <v>3.05</v>
      </c>
      <c r="E6" s="67">
        <v>2.4500000000000002</v>
      </c>
      <c r="F6" s="70">
        <f t="shared" ref="F6:F19" si="0">D6*E6</f>
        <v>7.4725000000000001</v>
      </c>
      <c r="G6" s="63"/>
      <c r="H6" s="63"/>
      <c r="I6" s="63"/>
      <c r="J6" s="63">
        <v>0</v>
      </c>
      <c r="K6" s="63"/>
      <c r="L6" s="63"/>
      <c r="M6" s="63">
        <v>0</v>
      </c>
      <c r="N6" s="58">
        <v>31.16</v>
      </c>
      <c r="O6" s="58" t="s">
        <v>257</v>
      </c>
    </row>
    <row r="7" spans="2:19" x14ac:dyDescent="0.3">
      <c r="B7" s="58"/>
      <c r="C7" s="63" t="s">
        <v>259</v>
      </c>
      <c r="D7" s="63">
        <v>3.35</v>
      </c>
      <c r="E7" s="63">
        <v>4.28</v>
      </c>
      <c r="F7" s="70">
        <f t="shared" si="0"/>
        <v>14.338000000000001</v>
      </c>
      <c r="G7" s="63"/>
      <c r="H7" s="63"/>
      <c r="I7" s="63"/>
      <c r="J7" s="63">
        <v>0</v>
      </c>
      <c r="K7" s="63"/>
      <c r="L7" s="63"/>
      <c r="M7" s="63">
        <v>0</v>
      </c>
      <c r="N7" s="58"/>
      <c r="O7" s="58"/>
    </row>
    <row r="8" spans="2:19" x14ac:dyDescent="0.3">
      <c r="B8" s="58"/>
      <c r="C8" s="66" t="s">
        <v>260</v>
      </c>
      <c r="D8" s="66">
        <v>3.05</v>
      </c>
      <c r="E8" s="66">
        <v>3.98</v>
      </c>
      <c r="F8" s="70">
        <f t="shared" si="0"/>
        <v>12.138999999999999</v>
      </c>
      <c r="G8" s="63"/>
      <c r="H8" s="63"/>
      <c r="I8" s="63"/>
      <c r="J8" s="63">
        <v>0</v>
      </c>
      <c r="K8" s="63"/>
      <c r="L8" s="63"/>
      <c r="M8" s="63">
        <v>0</v>
      </c>
      <c r="N8" s="58"/>
      <c r="O8" s="58"/>
    </row>
    <row r="9" spans="2:19" x14ac:dyDescent="0.3">
      <c r="B9" s="58"/>
      <c r="C9" s="66" t="s">
        <v>263</v>
      </c>
      <c r="D9" s="66">
        <v>3.85</v>
      </c>
      <c r="E9" s="66">
        <v>3.48</v>
      </c>
      <c r="F9" s="70">
        <f t="shared" si="0"/>
        <v>13.398</v>
      </c>
      <c r="G9" s="63"/>
      <c r="H9" s="63"/>
      <c r="I9" s="63"/>
      <c r="J9" s="63">
        <v>0</v>
      </c>
      <c r="K9" s="63"/>
      <c r="L9" s="63"/>
      <c r="M9" s="63">
        <v>0</v>
      </c>
      <c r="N9" s="58"/>
      <c r="O9" s="58"/>
    </row>
    <row r="10" spans="2:19" x14ac:dyDescent="0.3">
      <c r="B10" s="58"/>
      <c r="C10" s="63" t="s">
        <v>267</v>
      </c>
      <c r="D10" s="63">
        <v>0.98</v>
      </c>
      <c r="E10" s="63">
        <v>3.48</v>
      </c>
      <c r="F10" s="70">
        <f t="shared" si="0"/>
        <v>3.4104000000000001</v>
      </c>
      <c r="G10" s="63"/>
      <c r="H10" s="63"/>
      <c r="I10" s="63"/>
      <c r="J10" s="63">
        <v>0</v>
      </c>
      <c r="K10" s="63"/>
      <c r="L10" s="63"/>
      <c r="M10" s="63">
        <v>0</v>
      </c>
      <c r="N10" s="58"/>
      <c r="O10" s="58"/>
    </row>
    <row r="11" spans="2:19" x14ac:dyDescent="0.3">
      <c r="B11" s="58"/>
      <c r="C11" s="63" t="s">
        <v>268</v>
      </c>
      <c r="D11" s="63">
        <v>1.53</v>
      </c>
      <c r="E11" s="63">
        <v>2.4500000000000002</v>
      </c>
      <c r="F11" s="70">
        <f>D11*E11</f>
        <v>3.7485000000000004</v>
      </c>
      <c r="G11" s="63"/>
      <c r="H11" s="63"/>
      <c r="I11" s="63"/>
      <c r="J11" s="63">
        <v>0</v>
      </c>
      <c r="K11" s="63"/>
      <c r="L11" s="63"/>
      <c r="M11" s="63">
        <v>0</v>
      </c>
      <c r="N11" s="58"/>
      <c r="O11" s="58"/>
    </row>
    <row r="12" spans="2:19" x14ac:dyDescent="0.3">
      <c r="C12" s="67" t="s">
        <v>272</v>
      </c>
      <c r="D12" s="63">
        <v>1.53</v>
      </c>
      <c r="E12" s="63">
        <v>2.4500000000000002</v>
      </c>
      <c r="F12" s="70">
        <f t="shared" si="0"/>
        <v>3.7485000000000004</v>
      </c>
      <c r="G12" s="63"/>
      <c r="H12" s="63"/>
      <c r="I12" s="63"/>
      <c r="J12" s="63">
        <v>0</v>
      </c>
      <c r="K12" s="63"/>
      <c r="L12" s="63"/>
      <c r="M12" s="63">
        <v>0</v>
      </c>
      <c r="N12" s="58"/>
      <c r="O12" s="58">
        <v>5.7600000000000007</v>
      </c>
      <c r="P12" s="58"/>
      <c r="Q12" s="58"/>
      <c r="R12" s="58"/>
      <c r="S12" s="58"/>
    </row>
    <row r="13" spans="2:19" x14ac:dyDescent="0.3">
      <c r="C13" s="68" t="s">
        <v>283</v>
      </c>
      <c r="D13" s="63">
        <v>1.53</v>
      </c>
      <c r="E13" s="63">
        <v>2.4500000000000002</v>
      </c>
      <c r="F13" s="70">
        <f t="shared" si="0"/>
        <v>3.7485000000000004</v>
      </c>
      <c r="G13" s="63"/>
      <c r="H13" s="63"/>
      <c r="I13" s="63"/>
      <c r="J13" s="63">
        <v>0</v>
      </c>
      <c r="K13" s="63"/>
      <c r="L13" s="63"/>
      <c r="M13" s="63">
        <v>0</v>
      </c>
      <c r="N13" s="58"/>
      <c r="O13" s="58"/>
      <c r="P13" s="58"/>
      <c r="Q13" s="58"/>
      <c r="R13" s="58"/>
      <c r="S13" s="58"/>
    </row>
    <row r="14" spans="2:19" x14ac:dyDescent="0.3">
      <c r="B14" s="58"/>
      <c r="C14" s="63" t="s">
        <v>270</v>
      </c>
      <c r="D14" s="63">
        <v>3.35</v>
      </c>
      <c r="E14" s="63">
        <v>0.93</v>
      </c>
      <c r="F14" s="70">
        <f>D14*E14</f>
        <v>3.1155000000000004</v>
      </c>
      <c r="G14" s="63"/>
      <c r="H14" s="63"/>
      <c r="I14" s="63"/>
      <c r="J14" s="63">
        <v>0</v>
      </c>
      <c r="K14" s="63"/>
      <c r="L14" s="63"/>
      <c r="M14" s="63">
        <v>0</v>
      </c>
      <c r="N14" s="58"/>
      <c r="O14" s="58"/>
    </row>
    <row r="15" spans="2:19" x14ac:dyDescent="0.3">
      <c r="B15" s="58"/>
      <c r="C15" s="63" t="s">
        <v>271</v>
      </c>
      <c r="D15" s="63">
        <v>1.63</v>
      </c>
      <c r="E15" s="63">
        <v>1.73</v>
      </c>
      <c r="F15" s="70">
        <f>D15*E15</f>
        <v>2.8198999999999996</v>
      </c>
      <c r="G15" s="63"/>
      <c r="H15" s="63"/>
      <c r="I15" s="63"/>
      <c r="J15" s="63">
        <v>0</v>
      </c>
      <c r="K15" s="63"/>
      <c r="L15" s="63"/>
      <c r="M15" s="63">
        <v>0</v>
      </c>
      <c r="N15" s="58"/>
      <c r="O15" s="58"/>
    </row>
    <row r="16" spans="2:19" x14ac:dyDescent="0.3">
      <c r="C16" s="68" t="s">
        <v>277</v>
      </c>
      <c r="D16" s="63">
        <v>1.23</v>
      </c>
      <c r="E16" s="63">
        <v>3.07</v>
      </c>
      <c r="F16" s="70">
        <f>D16*E16</f>
        <v>3.7760999999999996</v>
      </c>
      <c r="G16" s="63"/>
      <c r="H16" s="63"/>
      <c r="I16" s="63"/>
      <c r="J16" s="63">
        <v>0</v>
      </c>
      <c r="K16" s="63"/>
      <c r="L16" s="63"/>
      <c r="M16" s="63">
        <v>0</v>
      </c>
      <c r="N16" s="58"/>
      <c r="O16" s="58"/>
      <c r="P16" s="58"/>
      <c r="Q16" s="58"/>
      <c r="R16" s="58"/>
      <c r="S16" s="58"/>
    </row>
    <row r="17" spans="3:20" x14ac:dyDescent="0.3">
      <c r="C17" s="63" t="s">
        <v>177</v>
      </c>
      <c r="D17" s="63"/>
      <c r="E17" s="63"/>
      <c r="F17" s="71">
        <f>SUM(F5:F16)</f>
        <v>92.149900000000017</v>
      </c>
      <c r="G17" s="63"/>
      <c r="H17" s="63"/>
      <c r="I17" s="63">
        <v>0</v>
      </c>
      <c r="J17" s="63">
        <v>0</v>
      </c>
      <c r="K17" s="63"/>
      <c r="L17" s="63">
        <v>0</v>
      </c>
      <c r="M17" s="63">
        <v>0</v>
      </c>
      <c r="N17" s="58"/>
      <c r="O17" s="58"/>
      <c r="P17" s="58"/>
      <c r="Q17" s="58"/>
      <c r="R17" s="58"/>
      <c r="S17" s="58"/>
      <c r="T17" s="58"/>
    </row>
    <row r="18" spans="3:20" x14ac:dyDescent="0.3">
      <c r="C18" s="68" t="s">
        <v>278</v>
      </c>
      <c r="D18" s="68">
        <v>1.08</v>
      </c>
      <c r="E18" s="68">
        <v>1.85</v>
      </c>
      <c r="F18" s="70">
        <f t="shared" si="0"/>
        <v>1.9980000000000002</v>
      </c>
      <c r="G18" s="63" t="s">
        <v>261</v>
      </c>
      <c r="H18" s="63"/>
      <c r="I18" s="63"/>
      <c r="J18" s="63">
        <v>0</v>
      </c>
      <c r="K18" s="63"/>
      <c r="L18" s="63"/>
      <c r="M18" s="63">
        <v>0</v>
      </c>
      <c r="N18" s="58"/>
      <c r="O18" s="58"/>
      <c r="P18" s="58"/>
      <c r="Q18" s="58"/>
      <c r="R18" s="58"/>
      <c r="S18" s="58"/>
    </row>
    <row r="19" spans="3:20" x14ac:dyDescent="0.3">
      <c r="C19" s="68" t="s">
        <v>227</v>
      </c>
      <c r="D19" s="68">
        <v>2.93</v>
      </c>
      <c r="E19" s="68">
        <v>1.3</v>
      </c>
      <c r="F19" s="70">
        <f t="shared" si="0"/>
        <v>3.8090000000000002</v>
      </c>
      <c r="G19" s="63" t="s">
        <v>262</v>
      </c>
      <c r="H19" s="63"/>
      <c r="I19" s="63"/>
      <c r="J19" s="63">
        <v>0</v>
      </c>
      <c r="K19" s="63"/>
      <c r="L19" s="63"/>
      <c r="M19" s="63">
        <v>0</v>
      </c>
      <c r="N19" s="58"/>
      <c r="O19" s="58"/>
      <c r="P19" s="58"/>
      <c r="Q19" s="58"/>
      <c r="R19" s="58"/>
      <c r="S19" s="58"/>
    </row>
    <row r="20" spans="3:20" x14ac:dyDescent="0.3">
      <c r="C20" s="63" t="s">
        <v>177</v>
      </c>
      <c r="D20" s="63"/>
      <c r="E20" s="63"/>
      <c r="F20" s="71">
        <f>SUM(F18:F19)</f>
        <v>5.8070000000000004</v>
      </c>
      <c r="G20" s="63"/>
      <c r="H20" s="63"/>
      <c r="I20" s="63">
        <v>0</v>
      </c>
      <c r="J20" s="63">
        <v>0</v>
      </c>
      <c r="K20" s="63"/>
      <c r="L20" s="63">
        <v>0</v>
      </c>
      <c r="M20" s="63">
        <v>0</v>
      </c>
      <c r="N20" s="58"/>
      <c r="O20" s="58"/>
      <c r="P20" s="58"/>
      <c r="Q20" s="58"/>
      <c r="R20" s="58"/>
      <c r="S20" s="58"/>
      <c r="T20" s="58"/>
    </row>
    <row r="21" spans="3:20" x14ac:dyDescent="0.3">
      <c r="C21" s="72" t="s">
        <v>279</v>
      </c>
      <c r="D21" s="72"/>
      <c r="E21" s="72"/>
      <c r="F21" s="73">
        <f>F17+F20</f>
        <v>97.956900000000019</v>
      </c>
      <c r="G21" s="58" t="s">
        <v>280</v>
      </c>
      <c r="H21" s="58"/>
      <c r="I21" s="58"/>
      <c r="J21" s="58"/>
      <c r="K21" s="58"/>
      <c r="L21" s="58"/>
      <c r="M21" s="58"/>
      <c r="N21" s="58"/>
      <c r="O21" s="58"/>
      <c r="P21" s="58"/>
      <c r="Q21" s="58"/>
      <c r="R21" s="58"/>
      <c r="S21" s="58"/>
      <c r="T21" s="58"/>
    </row>
    <row r="22" spans="3:20" x14ac:dyDescent="0.3">
      <c r="F22" s="74">
        <f>F21*10.764</f>
        <v>1054.4080716000001</v>
      </c>
      <c r="G22" s="58" t="s">
        <v>281</v>
      </c>
    </row>
  </sheetData>
  <mergeCells count="4">
    <mergeCell ref="D1:N1"/>
    <mergeCell ref="D3:F3"/>
    <mergeCell ref="H3:J3"/>
    <mergeCell ref="K3:M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B1:T21"/>
  <sheetViews>
    <sheetView workbookViewId="0">
      <selection activeCell="F27" sqref="F27"/>
    </sheetView>
  </sheetViews>
  <sheetFormatPr defaultRowHeight="14.4" x14ac:dyDescent="0.3"/>
  <cols>
    <col min="3" max="3" width="17.88671875" customWidth="1"/>
  </cols>
  <sheetData>
    <row r="1" spans="2:20" x14ac:dyDescent="0.3">
      <c r="B1" s="58"/>
      <c r="C1" s="59"/>
      <c r="D1" s="213" t="s">
        <v>220</v>
      </c>
      <c r="E1" s="213"/>
      <c r="F1" s="213"/>
      <c r="G1" s="213"/>
      <c r="H1" s="213"/>
      <c r="I1" s="213"/>
      <c r="J1" s="213"/>
      <c r="K1" s="213"/>
      <c r="L1" s="213"/>
      <c r="M1" s="213"/>
      <c r="N1" s="213"/>
      <c r="O1" s="58"/>
    </row>
    <row r="2" spans="2:20" x14ac:dyDescent="0.3">
      <c r="B2" s="58"/>
      <c r="C2" s="58"/>
      <c r="D2" s="58"/>
      <c r="E2" s="60"/>
      <c r="F2" s="60"/>
      <c r="G2" s="60"/>
      <c r="H2" s="60"/>
      <c r="I2" s="60"/>
      <c r="J2" s="60"/>
      <c r="K2" s="58"/>
      <c r="L2" s="58"/>
      <c r="M2" s="58"/>
      <c r="N2" s="58"/>
      <c r="O2" s="58"/>
    </row>
    <row r="3" spans="2:20" x14ac:dyDescent="0.3">
      <c r="B3" s="59" t="s">
        <v>248</v>
      </c>
      <c r="C3" s="61" t="s">
        <v>249</v>
      </c>
      <c r="D3" s="214" t="s">
        <v>250</v>
      </c>
      <c r="E3" s="214"/>
      <c r="F3" s="214"/>
      <c r="G3" s="62"/>
      <c r="H3" s="214" t="s">
        <v>251</v>
      </c>
      <c r="I3" s="214"/>
      <c r="J3" s="214"/>
      <c r="K3" s="214" t="s">
        <v>252</v>
      </c>
      <c r="L3" s="214"/>
      <c r="M3" s="214"/>
      <c r="N3" s="58"/>
      <c r="O3" s="58"/>
    </row>
    <row r="4" spans="2:20" x14ac:dyDescent="0.3">
      <c r="B4" s="59">
        <v>3</v>
      </c>
      <c r="C4" s="61"/>
      <c r="D4" s="61" t="s">
        <v>253</v>
      </c>
      <c r="E4" s="61" t="s">
        <v>254</v>
      </c>
      <c r="F4" s="61" t="s">
        <v>255</v>
      </c>
      <c r="G4" s="61"/>
      <c r="H4" s="61" t="s">
        <v>253</v>
      </c>
      <c r="I4" s="61" t="s">
        <v>254</v>
      </c>
      <c r="J4" s="61" t="s">
        <v>255</v>
      </c>
      <c r="K4" s="61" t="s">
        <v>253</v>
      </c>
      <c r="L4" s="61" t="s">
        <v>254</v>
      </c>
      <c r="M4" s="61" t="s">
        <v>255</v>
      </c>
      <c r="N4" s="58"/>
      <c r="O4" s="58"/>
    </row>
    <row r="5" spans="2:20" x14ac:dyDescent="0.3">
      <c r="B5" s="59">
        <v>4</v>
      </c>
      <c r="C5" s="67" t="s">
        <v>256</v>
      </c>
      <c r="D5" s="67">
        <v>3.25</v>
      </c>
      <c r="E5" s="67">
        <v>5.48</v>
      </c>
      <c r="F5" s="70">
        <f>D5*E5</f>
        <v>17.810000000000002</v>
      </c>
      <c r="G5" s="63"/>
      <c r="H5" s="63"/>
      <c r="I5" s="63"/>
      <c r="J5" s="63">
        <v>0</v>
      </c>
      <c r="K5" s="63"/>
      <c r="L5" s="63"/>
      <c r="M5" s="63">
        <v>0</v>
      </c>
      <c r="N5" s="58"/>
      <c r="O5" s="58"/>
    </row>
    <row r="6" spans="2:20" x14ac:dyDescent="0.3">
      <c r="B6" s="59">
        <v>0</v>
      </c>
      <c r="C6" s="67" t="s">
        <v>258</v>
      </c>
      <c r="D6" s="67">
        <v>2.13</v>
      </c>
      <c r="E6" s="67">
        <v>2.75</v>
      </c>
      <c r="F6" s="70">
        <f t="shared" ref="F6:F18" si="0">D6*E6</f>
        <v>5.8574999999999999</v>
      </c>
      <c r="G6" s="63"/>
      <c r="H6" s="63"/>
      <c r="I6" s="63"/>
      <c r="J6" s="63">
        <v>0</v>
      </c>
      <c r="K6" s="63"/>
      <c r="L6" s="63"/>
      <c r="M6" s="63">
        <v>0</v>
      </c>
      <c r="N6" s="58">
        <v>31.16</v>
      </c>
      <c r="O6" s="58" t="s">
        <v>257</v>
      </c>
    </row>
    <row r="7" spans="2:20" x14ac:dyDescent="0.3">
      <c r="B7" s="58"/>
      <c r="C7" s="63" t="s">
        <v>259</v>
      </c>
      <c r="D7" s="63">
        <v>3.05</v>
      </c>
      <c r="E7" s="63">
        <v>3.65</v>
      </c>
      <c r="F7" s="70">
        <f t="shared" si="0"/>
        <v>11.132499999999999</v>
      </c>
      <c r="G7" s="63"/>
      <c r="H7" s="63"/>
      <c r="I7" s="63"/>
      <c r="J7" s="63">
        <v>0</v>
      </c>
      <c r="K7" s="63"/>
      <c r="L7" s="63"/>
      <c r="M7" s="63">
        <v>0</v>
      </c>
      <c r="N7" s="58"/>
      <c r="O7" s="58"/>
    </row>
    <row r="8" spans="2:20" x14ac:dyDescent="0.3">
      <c r="B8" s="58"/>
      <c r="C8" s="66" t="s">
        <v>260</v>
      </c>
      <c r="D8" s="66">
        <v>3</v>
      </c>
      <c r="E8" s="66">
        <v>0.78</v>
      </c>
      <c r="F8" s="70">
        <f t="shared" si="0"/>
        <v>2.34</v>
      </c>
      <c r="G8" s="63"/>
      <c r="H8" s="63"/>
      <c r="I8" s="63"/>
      <c r="J8" s="63">
        <v>0</v>
      </c>
      <c r="K8" s="63"/>
      <c r="L8" s="63"/>
      <c r="M8" s="63">
        <v>0</v>
      </c>
      <c r="N8" s="58"/>
      <c r="O8" s="58"/>
    </row>
    <row r="9" spans="2:20" x14ac:dyDescent="0.3">
      <c r="B9" s="58"/>
      <c r="C9" s="66"/>
      <c r="D9" s="66">
        <v>3.2</v>
      </c>
      <c r="E9" s="66">
        <v>3.18</v>
      </c>
      <c r="F9" s="70">
        <f t="shared" si="0"/>
        <v>10.176000000000002</v>
      </c>
      <c r="G9" s="63"/>
      <c r="H9" s="63"/>
      <c r="I9" s="63"/>
      <c r="J9" s="63">
        <v>0</v>
      </c>
      <c r="K9" s="63"/>
      <c r="L9" s="63"/>
      <c r="M9" s="63">
        <v>0</v>
      </c>
      <c r="N9" s="58"/>
      <c r="O9" s="58"/>
    </row>
    <row r="10" spans="2:20" x14ac:dyDescent="0.3">
      <c r="B10" s="58"/>
      <c r="C10" s="63" t="s">
        <v>267</v>
      </c>
      <c r="D10" s="63">
        <v>0.73</v>
      </c>
      <c r="E10" s="63">
        <v>3.23</v>
      </c>
      <c r="F10" s="70">
        <f t="shared" si="0"/>
        <v>2.3578999999999999</v>
      </c>
      <c r="G10" s="63"/>
      <c r="H10" s="63"/>
      <c r="I10" s="63"/>
      <c r="J10" s="63">
        <v>0</v>
      </c>
      <c r="K10" s="63"/>
      <c r="L10" s="63"/>
      <c r="M10" s="63">
        <v>0</v>
      </c>
      <c r="N10" s="58"/>
      <c r="O10" s="58"/>
    </row>
    <row r="11" spans="2:20" x14ac:dyDescent="0.3">
      <c r="B11" s="58"/>
      <c r="C11" s="63" t="s">
        <v>268</v>
      </c>
      <c r="D11" s="63">
        <v>2.2799999999999998</v>
      </c>
      <c r="E11" s="63">
        <v>1.38</v>
      </c>
      <c r="F11" s="70">
        <f>D11*E11</f>
        <v>3.1463999999999994</v>
      </c>
      <c r="G11" s="63"/>
      <c r="H11" s="63"/>
      <c r="I11" s="63"/>
      <c r="J11" s="63">
        <v>0</v>
      </c>
      <c r="K11" s="63"/>
      <c r="L11" s="63"/>
      <c r="M11" s="63">
        <v>0</v>
      </c>
      <c r="N11" s="58"/>
      <c r="O11" s="58"/>
    </row>
    <row r="12" spans="2:20" x14ac:dyDescent="0.3">
      <c r="C12" s="67" t="s">
        <v>272</v>
      </c>
      <c r="D12" s="69">
        <v>2.2799999999999998</v>
      </c>
      <c r="E12" s="69">
        <v>1.38</v>
      </c>
      <c r="F12" s="70">
        <f t="shared" si="0"/>
        <v>3.1463999999999994</v>
      </c>
      <c r="G12" s="63"/>
      <c r="H12" s="63"/>
      <c r="I12" s="63"/>
      <c r="J12" s="63">
        <v>0</v>
      </c>
      <c r="K12" s="63"/>
      <c r="L12" s="63"/>
      <c r="M12" s="63">
        <v>0</v>
      </c>
      <c r="N12" s="58"/>
      <c r="O12" s="58">
        <v>5.7600000000000007</v>
      </c>
      <c r="P12" s="58"/>
      <c r="Q12" s="58"/>
      <c r="R12" s="58"/>
      <c r="S12" s="58"/>
    </row>
    <row r="13" spans="2:20" x14ac:dyDescent="0.3">
      <c r="B13" s="58"/>
      <c r="C13" s="63" t="s">
        <v>270</v>
      </c>
      <c r="D13" s="63">
        <v>1.53</v>
      </c>
      <c r="E13" s="64">
        <v>0.93</v>
      </c>
      <c r="F13" s="70">
        <f>D13*E13</f>
        <v>1.4229000000000001</v>
      </c>
      <c r="G13" s="63"/>
      <c r="H13" s="63"/>
      <c r="I13" s="63"/>
      <c r="J13" s="63">
        <v>0</v>
      </c>
      <c r="K13" s="63"/>
      <c r="L13" s="63"/>
      <c r="M13" s="63">
        <v>0</v>
      </c>
      <c r="N13" s="58"/>
      <c r="O13" s="58"/>
    </row>
    <row r="14" spans="2:20" x14ac:dyDescent="0.3">
      <c r="B14" s="58"/>
      <c r="C14" s="63" t="s">
        <v>271</v>
      </c>
      <c r="D14" s="63">
        <v>1</v>
      </c>
      <c r="E14" s="63">
        <v>0.3</v>
      </c>
      <c r="F14" s="70">
        <f>D14*E14</f>
        <v>0.3</v>
      </c>
      <c r="G14" s="63"/>
      <c r="H14" s="63"/>
      <c r="I14" s="63"/>
      <c r="J14" s="63">
        <v>0</v>
      </c>
      <c r="K14" s="63"/>
      <c r="L14" s="63"/>
      <c r="M14" s="63">
        <v>0</v>
      </c>
      <c r="N14" s="58"/>
      <c r="O14" s="58"/>
    </row>
    <row r="15" spans="2:20" x14ac:dyDescent="0.3">
      <c r="C15" s="68" t="s">
        <v>277</v>
      </c>
      <c r="D15" s="68">
        <v>2.84</v>
      </c>
      <c r="E15" s="68">
        <v>1.23</v>
      </c>
      <c r="F15" s="70">
        <f>D15*E15</f>
        <v>3.4931999999999999</v>
      </c>
      <c r="G15" s="63"/>
      <c r="H15" s="63"/>
      <c r="I15" s="63"/>
      <c r="J15" s="63">
        <v>0</v>
      </c>
      <c r="K15" s="63"/>
      <c r="L15" s="63"/>
      <c r="M15" s="63">
        <v>0</v>
      </c>
      <c r="N15" s="58"/>
      <c r="O15" s="58"/>
      <c r="P15" s="58"/>
      <c r="Q15" s="58"/>
      <c r="R15" s="58"/>
      <c r="S15" s="58"/>
    </row>
    <row r="16" spans="2:20" x14ac:dyDescent="0.3">
      <c r="C16" s="63" t="s">
        <v>177</v>
      </c>
      <c r="D16" s="63"/>
      <c r="E16" s="63"/>
      <c r="F16" s="71">
        <f>SUM(F5:F15)</f>
        <v>61.1828</v>
      </c>
      <c r="G16" s="63"/>
      <c r="H16" s="63"/>
      <c r="I16" s="63">
        <v>0</v>
      </c>
      <c r="J16" s="63">
        <v>0</v>
      </c>
      <c r="K16" s="63"/>
      <c r="L16" s="63">
        <v>0</v>
      </c>
      <c r="M16" s="63">
        <v>0</v>
      </c>
      <c r="N16" s="58"/>
      <c r="O16" s="58"/>
      <c r="P16" s="58"/>
      <c r="Q16" s="58"/>
      <c r="R16" s="58"/>
      <c r="S16" s="58"/>
      <c r="T16" s="58"/>
    </row>
    <row r="17" spans="3:20" x14ac:dyDescent="0.3">
      <c r="C17" s="68" t="s">
        <v>278</v>
      </c>
      <c r="D17" s="68">
        <v>1.73</v>
      </c>
      <c r="E17" s="68">
        <v>1.05</v>
      </c>
      <c r="F17" s="70">
        <f t="shared" si="0"/>
        <v>1.8165</v>
      </c>
      <c r="G17" s="63" t="s">
        <v>261</v>
      </c>
      <c r="H17" s="63"/>
      <c r="I17" s="63"/>
      <c r="J17" s="63">
        <v>0</v>
      </c>
      <c r="K17" s="63"/>
      <c r="L17" s="63"/>
      <c r="M17" s="63">
        <v>0</v>
      </c>
      <c r="N17" s="58"/>
      <c r="O17" s="58"/>
      <c r="P17" s="58"/>
      <c r="Q17" s="58"/>
      <c r="R17" s="58"/>
      <c r="S17" s="58"/>
    </row>
    <row r="18" spans="3:20" x14ac:dyDescent="0.3">
      <c r="C18" s="68" t="s">
        <v>227</v>
      </c>
      <c r="D18" s="68">
        <v>3</v>
      </c>
      <c r="E18" s="68">
        <v>1.28</v>
      </c>
      <c r="F18" s="70">
        <f t="shared" si="0"/>
        <v>3.84</v>
      </c>
      <c r="G18" s="63" t="s">
        <v>262</v>
      </c>
      <c r="H18" s="63"/>
      <c r="I18" s="63"/>
      <c r="J18" s="63">
        <v>0</v>
      </c>
      <c r="K18" s="63"/>
      <c r="L18" s="63"/>
      <c r="M18" s="63">
        <v>0</v>
      </c>
      <c r="N18" s="58"/>
      <c r="O18" s="58"/>
      <c r="P18" s="58"/>
      <c r="Q18" s="58"/>
      <c r="R18" s="58"/>
      <c r="S18" s="58"/>
    </row>
    <row r="19" spans="3:20" x14ac:dyDescent="0.3">
      <c r="C19" s="63" t="s">
        <v>177</v>
      </c>
      <c r="D19" s="63"/>
      <c r="E19" s="63"/>
      <c r="F19" s="71">
        <f>SUM(F17:F18)</f>
        <v>5.6564999999999994</v>
      </c>
      <c r="G19" s="63"/>
      <c r="H19" s="63"/>
      <c r="I19" s="63">
        <v>0</v>
      </c>
      <c r="J19" s="63">
        <v>0</v>
      </c>
      <c r="K19" s="63"/>
      <c r="L19" s="63">
        <v>0</v>
      </c>
      <c r="M19" s="63">
        <v>0</v>
      </c>
      <c r="N19" s="58"/>
      <c r="O19" s="58"/>
      <c r="P19" s="58"/>
      <c r="Q19" s="58"/>
      <c r="R19" s="58"/>
      <c r="S19" s="58"/>
      <c r="T19" s="58"/>
    </row>
    <row r="20" spans="3:20" x14ac:dyDescent="0.3">
      <c r="C20" s="72" t="s">
        <v>279</v>
      </c>
      <c r="D20" s="72"/>
      <c r="E20" s="72"/>
      <c r="F20" s="73">
        <f>F16+F19</f>
        <v>66.839299999999994</v>
      </c>
      <c r="G20" s="58" t="s">
        <v>280</v>
      </c>
      <c r="H20" s="58"/>
      <c r="I20" s="58"/>
      <c r="J20" s="58"/>
      <c r="K20" s="58"/>
      <c r="L20" s="58"/>
      <c r="M20" s="58"/>
      <c r="N20" s="58"/>
      <c r="O20" s="58"/>
      <c r="P20" s="58"/>
      <c r="Q20" s="58"/>
      <c r="R20" s="58"/>
      <c r="S20" s="58"/>
      <c r="T20" s="58"/>
    </row>
    <row r="21" spans="3:20" x14ac:dyDescent="0.3">
      <c r="F21" s="74">
        <f>F20*10.764</f>
        <v>719.4582251999999</v>
      </c>
      <c r="G21" s="58" t="s">
        <v>281</v>
      </c>
    </row>
  </sheetData>
  <mergeCells count="4">
    <mergeCell ref="D1:N1"/>
    <mergeCell ref="D3:F3"/>
    <mergeCell ref="H3:J3"/>
    <mergeCell ref="K3:M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T21"/>
  <sheetViews>
    <sheetView workbookViewId="0">
      <selection activeCell="F27" sqref="F27"/>
    </sheetView>
  </sheetViews>
  <sheetFormatPr defaultRowHeight="14.4" x14ac:dyDescent="0.3"/>
  <cols>
    <col min="3" max="3" width="17.88671875" customWidth="1"/>
  </cols>
  <sheetData>
    <row r="1" spans="2:20" x14ac:dyDescent="0.3">
      <c r="B1" s="58"/>
      <c r="C1" s="59"/>
      <c r="D1" s="213" t="s">
        <v>220</v>
      </c>
      <c r="E1" s="213"/>
      <c r="F1" s="213"/>
      <c r="G1" s="213"/>
      <c r="H1" s="213"/>
      <c r="I1" s="213"/>
      <c r="J1" s="213"/>
      <c r="K1" s="213"/>
      <c r="L1" s="213"/>
      <c r="M1" s="213"/>
      <c r="N1" s="213"/>
      <c r="O1" s="58"/>
    </row>
    <row r="2" spans="2:20" x14ac:dyDescent="0.3">
      <c r="B2" s="58"/>
      <c r="C2" s="58"/>
      <c r="D2" s="58"/>
      <c r="E2" s="60"/>
      <c r="F2" s="60"/>
      <c r="G2" s="60"/>
      <c r="H2" s="60"/>
      <c r="I2" s="60"/>
      <c r="J2" s="60"/>
      <c r="K2" s="58"/>
      <c r="L2" s="58"/>
      <c r="M2" s="58"/>
      <c r="N2" s="58"/>
      <c r="O2" s="58"/>
    </row>
    <row r="3" spans="2:20" x14ac:dyDescent="0.3">
      <c r="B3" s="59" t="s">
        <v>248</v>
      </c>
      <c r="C3" s="61" t="s">
        <v>249</v>
      </c>
      <c r="D3" s="214" t="s">
        <v>250</v>
      </c>
      <c r="E3" s="214"/>
      <c r="F3" s="214"/>
      <c r="G3" s="62"/>
      <c r="H3" s="214" t="s">
        <v>251</v>
      </c>
      <c r="I3" s="214"/>
      <c r="J3" s="214"/>
      <c r="K3" s="214" t="s">
        <v>252</v>
      </c>
      <c r="L3" s="214"/>
      <c r="M3" s="214"/>
      <c r="N3" s="58"/>
      <c r="O3" s="58"/>
    </row>
    <row r="4" spans="2:20" x14ac:dyDescent="0.3">
      <c r="B4" s="59">
        <v>5</v>
      </c>
      <c r="C4" s="61"/>
      <c r="D4" s="61" t="s">
        <v>253</v>
      </c>
      <c r="E4" s="61" t="s">
        <v>254</v>
      </c>
      <c r="F4" s="61" t="s">
        <v>255</v>
      </c>
      <c r="G4" s="61"/>
      <c r="H4" s="61" t="s">
        <v>253</v>
      </c>
      <c r="I4" s="61" t="s">
        <v>254</v>
      </c>
      <c r="J4" s="61" t="s">
        <v>255</v>
      </c>
      <c r="K4" s="61" t="s">
        <v>253</v>
      </c>
      <c r="L4" s="61" t="s">
        <v>254</v>
      </c>
      <c r="M4" s="61" t="s">
        <v>255</v>
      </c>
      <c r="N4" s="58"/>
      <c r="O4" s="58"/>
    </row>
    <row r="5" spans="2:20" x14ac:dyDescent="0.3">
      <c r="B5" s="59">
        <v>6</v>
      </c>
      <c r="C5" s="67" t="s">
        <v>256</v>
      </c>
      <c r="D5" s="67">
        <v>3.35</v>
      </c>
      <c r="E5" s="67">
        <v>6.1</v>
      </c>
      <c r="F5" s="70">
        <f>D5*E5</f>
        <v>20.434999999999999</v>
      </c>
      <c r="G5" s="63"/>
      <c r="H5" s="63"/>
      <c r="I5" s="63"/>
      <c r="J5" s="63">
        <v>0</v>
      </c>
      <c r="K5" s="63"/>
      <c r="L5" s="63"/>
      <c r="M5" s="63">
        <v>0</v>
      </c>
      <c r="N5" s="58"/>
      <c r="O5" s="58"/>
    </row>
    <row r="6" spans="2:20" x14ac:dyDescent="0.3">
      <c r="B6" s="59">
        <v>0</v>
      </c>
      <c r="C6" s="67" t="s">
        <v>258</v>
      </c>
      <c r="D6" s="67">
        <v>3.05</v>
      </c>
      <c r="E6" s="67">
        <v>2.4500000000000002</v>
      </c>
      <c r="F6" s="70">
        <f t="shared" ref="F6:F18" si="0">D6*E6</f>
        <v>7.4725000000000001</v>
      </c>
      <c r="G6" s="63"/>
      <c r="H6" s="63"/>
      <c r="I6" s="63"/>
      <c r="J6" s="63">
        <v>0</v>
      </c>
      <c r="K6" s="63"/>
      <c r="L6" s="63"/>
      <c r="M6" s="63">
        <v>0</v>
      </c>
      <c r="N6" s="58">
        <v>31.16</v>
      </c>
      <c r="O6" s="58" t="s">
        <v>257</v>
      </c>
    </row>
    <row r="7" spans="2:20" x14ac:dyDescent="0.3">
      <c r="B7" s="58"/>
      <c r="C7" s="63" t="s">
        <v>259</v>
      </c>
      <c r="D7" s="63">
        <v>3.05</v>
      </c>
      <c r="E7" s="63">
        <v>3.98</v>
      </c>
      <c r="F7" s="70">
        <f t="shared" si="0"/>
        <v>12.138999999999999</v>
      </c>
      <c r="G7" s="63"/>
      <c r="H7" s="63"/>
      <c r="I7" s="63"/>
      <c r="J7" s="63">
        <v>0</v>
      </c>
      <c r="K7" s="63"/>
      <c r="L7" s="63"/>
      <c r="M7" s="63">
        <v>0</v>
      </c>
      <c r="N7" s="58"/>
      <c r="O7" s="58"/>
    </row>
    <row r="8" spans="2:20" x14ac:dyDescent="0.3">
      <c r="B8" s="58"/>
      <c r="C8" s="66" t="s">
        <v>260</v>
      </c>
      <c r="D8" s="66">
        <v>3.35</v>
      </c>
      <c r="E8" s="66">
        <v>4.28</v>
      </c>
      <c r="F8" s="70">
        <f t="shared" si="0"/>
        <v>14.338000000000001</v>
      </c>
      <c r="G8" s="63"/>
      <c r="H8" s="63"/>
      <c r="I8" s="63"/>
      <c r="J8" s="63">
        <v>0</v>
      </c>
      <c r="K8" s="63"/>
      <c r="L8" s="63"/>
      <c r="M8" s="63">
        <v>0</v>
      </c>
      <c r="N8" s="58"/>
      <c r="O8" s="58"/>
    </row>
    <row r="9" spans="2:20" x14ac:dyDescent="0.3">
      <c r="B9" s="58"/>
      <c r="C9" s="66" t="s">
        <v>263</v>
      </c>
      <c r="D9" s="66">
        <v>4.05</v>
      </c>
      <c r="E9" s="66">
        <v>3.48</v>
      </c>
      <c r="F9" s="70">
        <f t="shared" si="0"/>
        <v>14.093999999999999</v>
      </c>
      <c r="G9" s="63"/>
      <c r="H9" s="63"/>
      <c r="I9" s="63"/>
      <c r="J9" s="63">
        <v>0</v>
      </c>
      <c r="K9" s="63"/>
      <c r="L9" s="63"/>
      <c r="M9" s="63">
        <v>0</v>
      </c>
      <c r="N9" s="58"/>
      <c r="O9" s="58"/>
    </row>
    <row r="10" spans="2:20" x14ac:dyDescent="0.3">
      <c r="B10" s="58"/>
      <c r="C10" s="63" t="s">
        <v>267</v>
      </c>
      <c r="D10" s="63">
        <v>0.98</v>
      </c>
      <c r="E10" s="63">
        <v>3.48</v>
      </c>
      <c r="F10" s="70">
        <f t="shared" si="0"/>
        <v>3.4104000000000001</v>
      </c>
      <c r="G10" s="63"/>
      <c r="H10" s="63"/>
      <c r="I10" s="63"/>
      <c r="J10" s="63">
        <v>0</v>
      </c>
      <c r="K10" s="63"/>
      <c r="L10" s="63"/>
      <c r="M10" s="63">
        <v>0</v>
      </c>
      <c r="N10" s="58"/>
      <c r="O10" s="58"/>
    </row>
    <row r="11" spans="2:20" x14ac:dyDescent="0.3">
      <c r="B11" s="58"/>
      <c r="C11" s="63" t="s">
        <v>268</v>
      </c>
      <c r="D11" s="63">
        <v>1.53</v>
      </c>
      <c r="E11" s="63">
        <v>2.4500000000000002</v>
      </c>
      <c r="F11" s="70">
        <f>D11*E11</f>
        <v>3.7485000000000004</v>
      </c>
      <c r="G11" s="63"/>
      <c r="H11" s="63"/>
      <c r="I11" s="63"/>
      <c r="J11" s="63">
        <v>0</v>
      </c>
      <c r="K11" s="63"/>
      <c r="L11" s="63"/>
      <c r="M11" s="63">
        <v>0</v>
      </c>
      <c r="N11" s="58"/>
      <c r="O11" s="58"/>
    </row>
    <row r="12" spans="2:20" x14ac:dyDescent="0.3">
      <c r="C12" s="67" t="s">
        <v>272</v>
      </c>
      <c r="D12" s="69">
        <v>1.53</v>
      </c>
      <c r="E12" s="69">
        <v>2.4500000000000002</v>
      </c>
      <c r="F12" s="70">
        <f t="shared" si="0"/>
        <v>3.7485000000000004</v>
      </c>
      <c r="G12" s="63"/>
      <c r="H12" s="63"/>
      <c r="I12" s="63"/>
      <c r="J12" s="63">
        <v>0</v>
      </c>
      <c r="K12" s="63"/>
      <c r="L12" s="63"/>
      <c r="M12" s="63">
        <v>0</v>
      </c>
      <c r="N12" s="58"/>
      <c r="O12" s="58">
        <v>5.7600000000000007</v>
      </c>
      <c r="P12" s="58"/>
      <c r="Q12" s="58"/>
      <c r="R12" s="58"/>
      <c r="S12" s="58"/>
    </row>
    <row r="13" spans="2:20" x14ac:dyDescent="0.3">
      <c r="C13" s="68" t="s">
        <v>273</v>
      </c>
      <c r="D13" s="68">
        <v>1.53</v>
      </c>
      <c r="E13" s="68">
        <v>2.4500000000000002</v>
      </c>
      <c r="F13" s="70">
        <f t="shared" si="0"/>
        <v>3.7485000000000004</v>
      </c>
      <c r="G13" s="63"/>
      <c r="H13" s="63"/>
      <c r="I13" s="63"/>
      <c r="J13" s="63">
        <v>0</v>
      </c>
      <c r="K13" s="63"/>
      <c r="L13" s="63"/>
      <c r="M13" s="63">
        <v>0</v>
      </c>
      <c r="N13" s="58"/>
      <c r="O13" s="58"/>
      <c r="P13" s="58"/>
      <c r="Q13" s="58"/>
      <c r="R13" s="58"/>
      <c r="S13" s="58"/>
    </row>
    <row r="14" spans="2:20" x14ac:dyDescent="0.3">
      <c r="B14" s="58"/>
      <c r="C14" s="63" t="s">
        <v>270</v>
      </c>
      <c r="D14" s="63">
        <v>3.43</v>
      </c>
      <c r="E14" s="64">
        <v>0.93</v>
      </c>
      <c r="F14" s="70">
        <f>D14*E14</f>
        <v>3.1899000000000002</v>
      </c>
      <c r="G14" s="63"/>
      <c r="H14" s="63"/>
      <c r="I14" s="63"/>
      <c r="J14" s="63">
        <v>0</v>
      </c>
      <c r="K14" s="63"/>
      <c r="L14" s="63"/>
      <c r="M14" s="63">
        <v>0</v>
      </c>
      <c r="N14" s="58"/>
      <c r="O14" s="58"/>
    </row>
    <row r="15" spans="2:20" x14ac:dyDescent="0.3">
      <c r="C15" s="68" t="s">
        <v>277</v>
      </c>
      <c r="D15" s="68">
        <v>1.23</v>
      </c>
      <c r="E15" s="68">
        <v>3.08</v>
      </c>
      <c r="F15" s="70">
        <f>D15*E15</f>
        <v>3.7884000000000002</v>
      </c>
      <c r="G15" s="63"/>
      <c r="H15" s="63"/>
      <c r="I15" s="63"/>
      <c r="J15" s="63">
        <v>0</v>
      </c>
      <c r="K15" s="63"/>
      <c r="L15" s="63"/>
      <c r="M15" s="63">
        <v>0</v>
      </c>
      <c r="N15" s="58"/>
      <c r="O15" s="58"/>
      <c r="P15" s="58"/>
      <c r="Q15" s="58"/>
      <c r="R15" s="58"/>
      <c r="S15" s="58"/>
    </row>
    <row r="16" spans="2:20" x14ac:dyDescent="0.3">
      <c r="C16" s="63" t="s">
        <v>177</v>
      </c>
      <c r="D16" s="63"/>
      <c r="E16" s="63"/>
      <c r="F16" s="71">
        <f>SUM(F5:F15)</f>
        <v>90.112700000000004</v>
      </c>
      <c r="G16" s="63"/>
      <c r="H16" s="63"/>
      <c r="I16" s="63">
        <v>0</v>
      </c>
      <c r="J16" s="63">
        <v>0</v>
      </c>
      <c r="K16" s="63"/>
      <c r="L16" s="63">
        <v>0</v>
      </c>
      <c r="M16" s="63">
        <v>0</v>
      </c>
      <c r="N16" s="58"/>
      <c r="O16" s="58"/>
      <c r="P16" s="58"/>
      <c r="Q16" s="58"/>
      <c r="R16" s="58"/>
      <c r="S16" s="58"/>
      <c r="T16" s="58"/>
    </row>
    <row r="17" spans="3:20" x14ac:dyDescent="0.3">
      <c r="C17" s="68" t="s">
        <v>278</v>
      </c>
      <c r="D17" s="68">
        <v>1.08</v>
      </c>
      <c r="E17" s="68">
        <v>1.85</v>
      </c>
      <c r="F17" s="70">
        <f t="shared" si="0"/>
        <v>1.9980000000000002</v>
      </c>
      <c r="G17" s="63" t="s">
        <v>261</v>
      </c>
      <c r="H17" s="63"/>
      <c r="I17" s="63"/>
      <c r="J17" s="63">
        <v>0</v>
      </c>
      <c r="K17" s="63"/>
      <c r="L17" s="63"/>
      <c r="M17" s="63">
        <v>0</v>
      </c>
      <c r="N17" s="58"/>
      <c r="O17" s="58"/>
      <c r="P17" s="58"/>
      <c r="Q17" s="58"/>
      <c r="R17" s="58"/>
      <c r="S17" s="58"/>
    </row>
    <row r="18" spans="3:20" x14ac:dyDescent="0.3">
      <c r="C18" s="68" t="s">
        <v>227</v>
      </c>
      <c r="D18" s="68">
        <v>3.35</v>
      </c>
      <c r="E18" s="68">
        <v>1.3</v>
      </c>
      <c r="F18" s="70">
        <f t="shared" si="0"/>
        <v>4.3550000000000004</v>
      </c>
      <c r="G18" s="63" t="s">
        <v>262</v>
      </c>
      <c r="H18" s="63"/>
      <c r="I18" s="63"/>
      <c r="J18" s="63">
        <v>0</v>
      </c>
      <c r="K18" s="63"/>
      <c r="L18" s="63"/>
      <c r="M18" s="63">
        <v>0</v>
      </c>
      <c r="N18" s="58"/>
      <c r="O18" s="58"/>
      <c r="P18" s="58"/>
      <c r="Q18" s="58"/>
      <c r="R18" s="58"/>
      <c r="S18" s="58"/>
    </row>
    <row r="19" spans="3:20" x14ac:dyDescent="0.3">
      <c r="C19" s="63" t="s">
        <v>177</v>
      </c>
      <c r="D19" s="63"/>
      <c r="E19" s="63"/>
      <c r="F19" s="71">
        <f>SUM(F17:F18)</f>
        <v>6.3530000000000006</v>
      </c>
      <c r="G19" s="63"/>
      <c r="H19" s="63"/>
      <c r="I19" s="63">
        <v>0</v>
      </c>
      <c r="J19" s="63">
        <v>0</v>
      </c>
      <c r="K19" s="63"/>
      <c r="L19" s="63">
        <v>0</v>
      </c>
      <c r="M19" s="63">
        <v>0</v>
      </c>
      <c r="N19" s="58"/>
      <c r="O19" s="58"/>
      <c r="P19" s="58"/>
      <c r="Q19" s="58"/>
      <c r="R19" s="58"/>
      <c r="S19" s="58"/>
      <c r="T19" s="58"/>
    </row>
    <row r="20" spans="3:20" x14ac:dyDescent="0.3">
      <c r="C20" s="72" t="s">
        <v>279</v>
      </c>
      <c r="D20" s="72"/>
      <c r="E20" s="72"/>
      <c r="F20" s="73">
        <f>F16+F19</f>
        <v>96.465699999999998</v>
      </c>
      <c r="G20" s="58" t="s">
        <v>280</v>
      </c>
      <c r="H20" s="58"/>
      <c r="I20" s="58"/>
      <c r="J20" s="58"/>
      <c r="K20" s="58"/>
      <c r="L20" s="58"/>
      <c r="M20" s="58"/>
      <c r="N20" s="58"/>
      <c r="O20" s="58"/>
      <c r="P20" s="58"/>
      <c r="Q20" s="58"/>
      <c r="R20" s="58"/>
      <c r="S20" s="58"/>
      <c r="T20" s="58"/>
    </row>
    <row r="21" spans="3:20" x14ac:dyDescent="0.3">
      <c r="F21" s="74">
        <f>F20*10.764</f>
        <v>1038.3567948</v>
      </c>
      <c r="G21" s="58" t="s">
        <v>281</v>
      </c>
    </row>
  </sheetData>
  <mergeCells count="4">
    <mergeCell ref="D1:N1"/>
    <mergeCell ref="D3:F3"/>
    <mergeCell ref="H3:J3"/>
    <mergeCell ref="K3:M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T20"/>
  <sheetViews>
    <sheetView workbookViewId="0">
      <selection activeCell="F27" sqref="F27"/>
    </sheetView>
  </sheetViews>
  <sheetFormatPr defaultRowHeight="14.4" x14ac:dyDescent="0.3"/>
  <cols>
    <col min="3" max="3" width="17.88671875" customWidth="1"/>
  </cols>
  <sheetData>
    <row r="1" spans="2:20" x14ac:dyDescent="0.3">
      <c r="B1" s="58"/>
      <c r="C1" s="59"/>
      <c r="D1" s="213" t="s">
        <v>220</v>
      </c>
      <c r="E1" s="213"/>
      <c r="F1" s="213"/>
      <c r="G1" s="213"/>
      <c r="H1" s="213"/>
      <c r="I1" s="213"/>
      <c r="J1" s="213"/>
      <c r="K1" s="213"/>
      <c r="L1" s="213"/>
      <c r="M1" s="213"/>
      <c r="N1" s="213"/>
      <c r="O1" s="58"/>
    </row>
    <row r="2" spans="2:20" x14ac:dyDescent="0.3">
      <c r="B2" s="58"/>
      <c r="C2" s="58"/>
      <c r="D2" s="58"/>
      <c r="E2" s="60"/>
      <c r="F2" s="60"/>
      <c r="G2" s="60"/>
      <c r="H2" s="60"/>
      <c r="I2" s="60"/>
      <c r="J2" s="60"/>
      <c r="K2" s="58"/>
      <c r="L2" s="58"/>
      <c r="M2" s="58"/>
      <c r="N2" s="58"/>
      <c r="O2" s="58"/>
    </row>
    <row r="3" spans="2:20" x14ac:dyDescent="0.3">
      <c r="B3" s="59" t="s">
        <v>248</v>
      </c>
      <c r="C3" s="61" t="s">
        <v>249</v>
      </c>
      <c r="D3" s="214" t="s">
        <v>250</v>
      </c>
      <c r="E3" s="214"/>
      <c r="F3" s="214"/>
      <c r="G3" s="62"/>
      <c r="H3" s="214" t="s">
        <v>251</v>
      </c>
      <c r="I3" s="214"/>
      <c r="J3" s="214"/>
      <c r="K3" s="214" t="s">
        <v>252</v>
      </c>
      <c r="L3" s="214"/>
      <c r="M3" s="214"/>
      <c r="N3" s="58"/>
      <c r="O3" s="58"/>
    </row>
    <row r="4" spans="2:20" x14ac:dyDescent="0.3">
      <c r="B4" s="59">
        <v>7</v>
      </c>
      <c r="C4" s="61"/>
      <c r="D4" s="61" t="s">
        <v>253</v>
      </c>
      <c r="E4" s="61" t="s">
        <v>254</v>
      </c>
      <c r="F4" s="61" t="s">
        <v>255</v>
      </c>
      <c r="G4" s="61"/>
      <c r="H4" s="61" t="s">
        <v>253</v>
      </c>
      <c r="I4" s="61" t="s">
        <v>254</v>
      </c>
      <c r="J4" s="61" t="s">
        <v>255</v>
      </c>
      <c r="K4" s="61" t="s">
        <v>253</v>
      </c>
      <c r="L4" s="61" t="s">
        <v>254</v>
      </c>
      <c r="M4" s="61" t="s">
        <v>255</v>
      </c>
      <c r="N4" s="58"/>
      <c r="O4" s="58"/>
    </row>
    <row r="5" spans="2:20" x14ac:dyDescent="0.3">
      <c r="B5" s="59">
        <v>8</v>
      </c>
      <c r="C5" s="67" t="s">
        <v>256</v>
      </c>
      <c r="D5" s="67">
        <v>5.48</v>
      </c>
      <c r="E5" s="67">
        <v>3.05</v>
      </c>
      <c r="F5" s="70">
        <f>D5*E5</f>
        <v>16.713999999999999</v>
      </c>
      <c r="G5" s="63"/>
      <c r="H5" s="63"/>
      <c r="I5" s="63"/>
      <c r="J5" s="63">
        <v>0</v>
      </c>
      <c r="K5" s="63"/>
      <c r="L5" s="63"/>
      <c r="M5" s="63">
        <v>0</v>
      </c>
      <c r="N5" s="58"/>
      <c r="O5" s="58"/>
    </row>
    <row r="6" spans="2:20" x14ac:dyDescent="0.3">
      <c r="B6" s="59">
        <v>0</v>
      </c>
      <c r="C6" s="67" t="s">
        <v>258</v>
      </c>
      <c r="D6" s="67">
        <v>2.13</v>
      </c>
      <c r="E6" s="67">
        <v>2.75</v>
      </c>
      <c r="F6" s="70">
        <f t="shared" ref="F6:F17" si="0">D6*E6</f>
        <v>5.8574999999999999</v>
      </c>
      <c r="G6" s="63"/>
      <c r="H6" s="63"/>
      <c r="I6" s="63"/>
      <c r="J6" s="63">
        <v>0</v>
      </c>
      <c r="K6" s="63"/>
      <c r="L6" s="63"/>
      <c r="M6" s="63">
        <v>0</v>
      </c>
      <c r="N6" s="58">
        <v>31.16</v>
      </c>
      <c r="O6" s="58" t="s">
        <v>257</v>
      </c>
    </row>
    <row r="7" spans="2:20" x14ac:dyDescent="0.3">
      <c r="B7" s="58"/>
      <c r="C7" s="63" t="s">
        <v>259</v>
      </c>
      <c r="D7" s="63">
        <v>3.65</v>
      </c>
      <c r="E7" s="63">
        <v>3.05</v>
      </c>
      <c r="F7" s="70">
        <f t="shared" si="0"/>
        <v>11.132499999999999</v>
      </c>
      <c r="G7" s="63"/>
      <c r="H7" s="63"/>
      <c r="I7" s="63"/>
      <c r="J7" s="63">
        <v>0</v>
      </c>
      <c r="K7" s="63"/>
      <c r="L7" s="63"/>
      <c r="M7" s="63">
        <v>0</v>
      </c>
      <c r="N7" s="58"/>
      <c r="O7" s="58"/>
    </row>
    <row r="8" spans="2:20" x14ac:dyDescent="0.3">
      <c r="B8" s="58"/>
      <c r="C8" s="66" t="s">
        <v>260</v>
      </c>
      <c r="D8" s="66">
        <v>3.95</v>
      </c>
      <c r="E8" s="66">
        <v>3.2</v>
      </c>
      <c r="F8" s="70">
        <f t="shared" si="0"/>
        <v>12.64</v>
      </c>
      <c r="G8" s="63"/>
      <c r="H8" s="63"/>
      <c r="I8" s="63"/>
      <c r="J8" s="63">
        <v>0</v>
      </c>
      <c r="K8" s="63"/>
      <c r="L8" s="63"/>
      <c r="M8" s="63">
        <v>0</v>
      </c>
      <c r="N8" s="58"/>
      <c r="O8" s="58"/>
    </row>
    <row r="9" spans="2:20" x14ac:dyDescent="0.3">
      <c r="B9" s="58"/>
      <c r="C9" s="63" t="s">
        <v>267</v>
      </c>
      <c r="D9" s="63">
        <v>2.87</v>
      </c>
      <c r="E9" s="63">
        <v>0.93</v>
      </c>
      <c r="F9" s="70">
        <f t="shared" si="0"/>
        <v>2.6691000000000003</v>
      </c>
      <c r="G9" s="63"/>
      <c r="H9" s="63"/>
      <c r="I9" s="63"/>
      <c r="J9" s="63">
        <v>0</v>
      </c>
      <c r="K9" s="63"/>
      <c r="L9" s="63"/>
      <c r="M9" s="63">
        <v>0</v>
      </c>
      <c r="N9" s="58"/>
      <c r="O9" s="58"/>
    </row>
    <row r="10" spans="2:20" x14ac:dyDescent="0.3">
      <c r="B10" s="58"/>
      <c r="C10" s="63" t="s">
        <v>268</v>
      </c>
      <c r="D10" s="63">
        <v>1.4</v>
      </c>
      <c r="E10" s="63">
        <v>2.2799999999999998</v>
      </c>
      <c r="F10" s="70">
        <f>D10*E10</f>
        <v>3.1919999999999997</v>
      </c>
      <c r="G10" s="63"/>
      <c r="H10" s="63"/>
      <c r="I10" s="63"/>
      <c r="J10" s="63">
        <v>0</v>
      </c>
      <c r="K10" s="63"/>
      <c r="L10" s="63"/>
      <c r="M10" s="63">
        <v>0</v>
      </c>
      <c r="N10" s="58"/>
      <c r="O10" s="58"/>
    </row>
    <row r="11" spans="2:20" x14ac:dyDescent="0.3">
      <c r="C11" s="67" t="s">
        <v>272</v>
      </c>
      <c r="D11" s="69">
        <v>1.4</v>
      </c>
      <c r="E11" s="69">
        <v>2.33</v>
      </c>
      <c r="F11" s="70">
        <f t="shared" si="0"/>
        <v>3.262</v>
      </c>
      <c r="G11" s="63"/>
      <c r="H11" s="63"/>
      <c r="I11" s="63"/>
      <c r="J11" s="63">
        <v>0</v>
      </c>
      <c r="K11" s="63"/>
      <c r="L11" s="63"/>
      <c r="M11" s="63">
        <v>0</v>
      </c>
      <c r="N11" s="58"/>
      <c r="O11" s="58">
        <v>5.7600000000000007</v>
      </c>
      <c r="P11" s="58"/>
      <c r="Q11" s="58"/>
      <c r="R11" s="58"/>
      <c r="S11" s="58"/>
    </row>
    <row r="12" spans="2:20" x14ac:dyDescent="0.3">
      <c r="B12" s="58"/>
      <c r="C12" s="63" t="s">
        <v>270</v>
      </c>
      <c r="D12" s="63">
        <v>0.93</v>
      </c>
      <c r="E12" s="64">
        <v>1.7</v>
      </c>
      <c r="F12" s="70">
        <f>D12*E12</f>
        <v>1.581</v>
      </c>
      <c r="G12" s="63"/>
      <c r="H12" s="63"/>
      <c r="I12" s="63"/>
      <c r="J12" s="63">
        <v>0</v>
      </c>
      <c r="K12" s="63"/>
      <c r="L12" s="63"/>
      <c r="M12" s="63">
        <v>0</v>
      </c>
      <c r="N12" s="58"/>
      <c r="O12" s="58"/>
    </row>
    <row r="13" spans="2:20" x14ac:dyDescent="0.3">
      <c r="B13" s="58"/>
      <c r="C13" s="63" t="s">
        <v>271</v>
      </c>
      <c r="D13" s="63">
        <v>0.93</v>
      </c>
      <c r="E13" s="63">
        <v>0.8</v>
      </c>
      <c r="F13" s="70">
        <f>D13*E13</f>
        <v>0.74400000000000011</v>
      </c>
      <c r="G13" s="63"/>
      <c r="H13" s="63"/>
      <c r="I13" s="63"/>
      <c r="J13" s="63">
        <v>0</v>
      </c>
      <c r="K13" s="63"/>
      <c r="L13" s="63"/>
      <c r="M13" s="63">
        <v>0</v>
      </c>
      <c r="N13" s="58"/>
      <c r="O13" s="58"/>
    </row>
    <row r="14" spans="2:20" x14ac:dyDescent="0.3">
      <c r="C14" s="68" t="s">
        <v>277</v>
      </c>
      <c r="D14" s="68">
        <v>2.58</v>
      </c>
      <c r="E14" s="68">
        <v>1.23</v>
      </c>
      <c r="F14" s="70">
        <f>D14*E14</f>
        <v>3.1734</v>
      </c>
      <c r="G14" s="63"/>
      <c r="H14" s="63"/>
      <c r="I14" s="63"/>
      <c r="J14" s="63">
        <v>0</v>
      </c>
      <c r="K14" s="63"/>
      <c r="L14" s="63"/>
      <c r="M14" s="63">
        <v>0</v>
      </c>
      <c r="N14" s="58"/>
      <c r="O14" s="58"/>
      <c r="P14" s="58"/>
      <c r="Q14" s="58"/>
      <c r="R14" s="58"/>
      <c r="S14" s="58"/>
    </row>
    <row r="15" spans="2:20" x14ac:dyDescent="0.3">
      <c r="C15" s="63" t="s">
        <v>177</v>
      </c>
      <c r="D15" s="63"/>
      <c r="E15" s="63"/>
      <c r="F15" s="71">
        <f>SUM(F5:F14)</f>
        <v>60.965500000000006</v>
      </c>
      <c r="G15" s="63"/>
      <c r="H15" s="63"/>
      <c r="I15" s="63">
        <v>0</v>
      </c>
      <c r="J15" s="63">
        <v>0</v>
      </c>
      <c r="K15" s="63"/>
      <c r="L15" s="63">
        <v>0</v>
      </c>
      <c r="M15" s="63">
        <v>0</v>
      </c>
      <c r="N15" s="58"/>
      <c r="O15" s="58"/>
      <c r="P15" s="58"/>
      <c r="Q15" s="58"/>
      <c r="R15" s="58"/>
      <c r="S15" s="58"/>
      <c r="T15" s="58"/>
    </row>
    <row r="16" spans="2:20" x14ac:dyDescent="0.3">
      <c r="C16" s="68" t="s">
        <v>278</v>
      </c>
      <c r="D16" s="68">
        <v>1.83</v>
      </c>
      <c r="E16" s="68">
        <v>1.08</v>
      </c>
      <c r="F16" s="70">
        <f t="shared" si="0"/>
        <v>1.9764000000000002</v>
      </c>
      <c r="G16" s="63" t="s">
        <v>261</v>
      </c>
      <c r="H16" s="63"/>
      <c r="I16" s="63"/>
      <c r="J16" s="63">
        <v>0</v>
      </c>
      <c r="K16" s="63"/>
      <c r="L16" s="63"/>
      <c r="M16" s="63">
        <v>0</v>
      </c>
      <c r="N16" s="58"/>
      <c r="O16" s="58"/>
      <c r="P16" s="58"/>
      <c r="Q16" s="58"/>
      <c r="R16" s="58"/>
      <c r="S16" s="58"/>
    </row>
    <row r="17" spans="3:20" x14ac:dyDescent="0.3">
      <c r="C17" s="68" t="s">
        <v>227</v>
      </c>
      <c r="D17" s="68">
        <v>1.27</v>
      </c>
      <c r="E17" s="68">
        <v>3.05</v>
      </c>
      <c r="F17" s="70">
        <f t="shared" si="0"/>
        <v>3.8734999999999999</v>
      </c>
      <c r="G17" s="63" t="s">
        <v>262</v>
      </c>
      <c r="H17" s="63"/>
      <c r="I17" s="63"/>
      <c r="J17" s="63">
        <v>0</v>
      </c>
      <c r="K17" s="63"/>
      <c r="L17" s="63"/>
      <c r="M17" s="63">
        <v>0</v>
      </c>
      <c r="N17" s="58"/>
      <c r="O17" s="58"/>
      <c r="P17" s="58"/>
      <c r="Q17" s="58"/>
      <c r="R17" s="58"/>
      <c r="S17" s="58"/>
    </row>
    <row r="18" spans="3:20" x14ac:dyDescent="0.3">
      <c r="C18" s="63" t="s">
        <v>177</v>
      </c>
      <c r="D18" s="63"/>
      <c r="E18" s="63"/>
      <c r="F18" s="71">
        <f>SUM(F16:F17)</f>
        <v>5.8498999999999999</v>
      </c>
      <c r="G18" s="63"/>
      <c r="H18" s="63"/>
      <c r="I18" s="63">
        <v>0</v>
      </c>
      <c r="J18" s="63">
        <v>0</v>
      </c>
      <c r="K18" s="63"/>
      <c r="L18" s="63">
        <v>0</v>
      </c>
      <c r="M18" s="63">
        <v>0</v>
      </c>
      <c r="N18" s="58"/>
      <c r="O18" s="58"/>
      <c r="P18" s="58"/>
      <c r="Q18" s="58"/>
      <c r="R18" s="58"/>
      <c r="S18" s="58"/>
      <c r="T18" s="58"/>
    </row>
    <row r="19" spans="3:20" x14ac:dyDescent="0.3">
      <c r="C19" s="72" t="s">
        <v>279</v>
      </c>
      <c r="D19" s="72"/>
      <c r="E19" s="72"/>
      <c r="F19" s="73">
        <f>F15+F18</f>
        <v>66.815400000000011</v>
      </c>
      <c r="G19" s="58" t="s">
        <v>280</v>
      </c>
      <c r="H19" s="58"/>
      <c r="I19" s="58"/>
      <c r="J19" s="58"/>
      <c r="K19" s="58"/>
      <c r="L19" s="58"/>
      <c r="M19" s="58"/>
      <c r="N19" s="58"/>
      <c r="O19" s="58"/>
      <c r="P19" s="58"/>
      <c r="Q19" s="58"/>
      <c r="R19" s="58"/>
      <c r="S19" s="58"/>
      <c r="T19" s="58"/>
    </row>
    <row r="20" spans="3:20" x14ac:dyDescent="0.3">
      <c r="F20" s="74">
        <f>F19*10.764</f>
        <v>719.20096560000013</v>
      </c>
      <c r="G20" s="58" t="s">
        <v>281</v>
      </c>
    </row>
  </sheetData>
  <mergeCells count="4">
    <mergeCell ref="D1:N1"/>
    <mergeCell ref="D3:F3"/>
    <mergeCell ref="H3:J3"/>
    <mergeCell ref="K3:M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T26"/>
  <sheetViews>
    <sheetView topLeftCell="A10" workbookViewId="0">
      <selection activeCell="F27" sqref="F27"/>
    </sheetView>
  </sheetViews>
  <sheetFormatPr defaultRowHeight="14.4" x14ac:dyDescent="0.3"/>
  <cols>
    <col min="3" max="3" width="17.88671875" customWidth="1"/>
  </cols>
  <sheetData>
    <row r="1" spans="2:19" x14ac:dyDescent="0.3">
      <c r="B1" s="58"/>
      <c r="C1" s="59"/>
      <c r="D1" s="213" t="s">
        <v>221</v>
      </c>
      <c r="E1" s="213"/>
      <c r="F1" s="213"/>
      <c r="G1" s="213"/>
      <c r="H1" s="213"/>
      <c r="I1" s="213"/>
      <c r="J1" s="213"/>
      <c r="K1" s="213"/>
      <c r="L1" s="213"/>
      <c r="M1" s="213"/>
      <c r="N1" s="213"/>
      <c r="O1" s="58"/>
    </row>
    <row r="2" spans="2:19" x14ac:dyDescent="0.3">
      <c r="B2" s="58"/>
      <c r="C2" s="58"/>
      <c r="D2" s="58"/>
      <c r="E2" s="60"/>
      <c r="F2" s="60"/>
      <c r="G2" s="60"/>
      <c r="H2" s="60"/>
      <c r="I2" s="60"/>
      <c r="J2" s="60"/>
      <c r="K2" s="58"/>
      <c r="L2" s="58"/>
      <c r="M2" s="58"/>
      <c r="N2" s="58"/>
      <c r="O2" s="58"/>
    </row>
    <row r="3" spans="2:19" x14ac:dyDescent="0.3">
      <c r="B3" s="59" t="s">
        <v>248</v>
      </c>
      <c r="C3" s="61" t="s">
        <v>249</v>
      </c>
      <c r="D3" s="214" t="s">
        <v>250</v>
      </c>
      <c r="E3" s="214"/>
      <c r="F3" s="214"/>
      <c r="G3" s="62"/>
      <c r="H3" s="214" t="s">
        <v>251</v>
      </c>
      <c r="I3" s="214"/>
      <c r="J3" s="214"/>
      <c r="K3" s="214" t="s">
        <v>252</v>
      </c>
      <c r="L3" s="214"/>
      <c r="M3" s="214"/>
      <c r="N3" s="58"/>
      <c r="O3" s="58"/>
    </row>
    <row r="4" spans="2:19" x14ac:dyDescent="0.3">
      <c r="B4" s="59">
        <v>1</v>
      </c>
      <c r="C4" s="61"/>
      <c r="D4" s="61" t="s">
        <v>253</v>
      </c>
      <c r="E4" s="61" t="s">
        <v>254</v>
      </c>
      <c r="F4" s="61" t="s">
        <v>255</v>
      </c>
      <c r="G4" s="61"/>
      <c r="H4" s="61" t="s">
        <v>253</v>
      </c>
      <c r="I4" s="61" t="s">
        <v>254</v>
      </c>
      <c r="J4" s="61" t="s">
        <v>255</v>
      </c>
      <c r="K4" s="61" t="s">
        <v>253</v>
      </c>
      <c r="L4" s="61" t="s">
        <v>254</v>
      </c>
      <c r="M4" s="61" t="s">
        <v>255</v>
      </c>
      <c r="N4" s="58"/>
      <c r="O4" s="58"/>
    </row>
    <row r="5" spans="2:19" x14ac:dyDescent="0.3">
      <c r="B5" s="59">
        <v>2</v>
      </c>
      <c r="C5" s="67" t="s">
        <v>256</v>
      </c>
      <c r="D5" s="67">
        <v>3.65</v>
      </c>
      <c r="E5" s="67">
        <v>6.85</v>
      </c>
      <c r="F5" s="70">
        <f>D5*E5</f>
        <v>25.002499999999998</v>
      </c>
      <c r="G5" s="63"/>
      <c r="H5" s="63"/>
      <c r="I5" s="63"/>
      <c r="J5" s="63">
        <v>0</v>
      </c>
      <c r="K5" s="63"/>
      <c r="L5" s="63"/>
      <c r="M5" s="63">
        <v>0</v>
      </c>
      <c r="N5" s="58"/>
      <c r="O5" s="58"/>
    </row>
    <row r="6" spans="2:19" x14ac:dyDescent="0.3">
      <c r="B6" s="59">
        <v>0</v>
      </c>
      <c r="C6" s="67" t="s">
        <v>258</v>
      </c>
      <c r="D6" s="67">
        <v>3.35</v>
      </c>
      <c r="E6" s="67">
        <v>2.4500000000000002</v>
      </c>
      <c r="F6" s="70">
        <f t="shared" ref="F6:F23" si="0">D6*E6</f>
        <v>8.2075000000000014</v>
      </c>
      <c r="G6" s="63"/>
      <c r="H6" s="63"/>
      <c r="I6" s="63"/>
      <c r="J6" s="63">
        <v>0</v>
      </c>
      <c r="K6" s="63"/>
      <c r="L6" s="63"/>
      <c r="M6" s="63">
        <v>0</v>
      </c>
      <c r="N6" s="58">
        <v>31.16</v>
      </c>
      <c r="O6" s="58" t="s">
        <v>257</v>
      </c>
    </row>
    <row r="7" spans="2:19" x14ac:dyDescent="0.3">
      <c r="B7" s="58"/>
      <c r="C7" s="63" t="s">
        <v>259</v>
      </c>
      <c r="D7" s="63">
        <v>3.4</v>
      </c>
      <c r="E7" s="63">
        <v>4.28</v>
      </c>
      <c r="F7" s="70">
        <f t="shared" si="0"/>
        <v>14.552</v>
      </c>
      <c r="G7" s="63"/>
      <c r="H7" s="63"/>
      <c r="I7" s="63"/>
      <c r="J7" s="63">
        <v>0</v>
      </c>
      <c r="K7" s="63"/>
      <c r="L7" s="63"/>
      <c r="M7" s="63">
        <v>0</v>
      </c>
      <c r="N7" s="58"/>
      <c r="O7" s="58"/>
    </row>
    <row r="8" spans="2:19" x14ac:dyDescent="0.3">
      <c r="B8" s="58"/>
      <c r="C8" s="66" t="s">
        <v>260</v>
      </c>
      <c r="D8" s="66">
        <v>3.73</v>
      </c>
      <c r="E8" s="66">
        <v>4.5599999999999996</v>
      </c>
      <c r="F8" s="70">
        <f t="shared" si="0"/>
        <v>17.008799999999997</v>
      </c>
      <c r="G8" s="63"/>
      <c r="H8" s="63"/>
      <c r="I8" s="63"/>
      <c r="J8" s="63">
        <v>0</v>
      </c>
      <c r="K8" s="63"/>
      <c r="L8" s="63"/>
      <c r="M8" s="63">
        <v>0</v>
      </c>
      <c r="N8" s="58"/>
      <c r="O8" s="58"/>
    </row>
    <row r="9" spans="2:19" x14ac:dyDescent="0.3">
      <c r="B9" s="58"/>
      <c r="C9" s="66" t="s">
        <v>263</v>
      </c>
      <c r="D9" s="66">
        <v>3.88</v>
      </c>
      <c r="E9" s="66">
        <v>3.42</v>
      </c>
      <c r="F9" s="70">
        <f t="shared" si="0"/>
        <v>13.269599999999999</v>
      </c>
      <c r="G9" s="63"/>
      <c r="H9" s="63"/>
      <c r="I9" s="63"/>
      <c r="J9" s="63">
        <v>0</v>
      </c>
      <c r="K9" s="63"/>
      <c r="L9" s="63"/>
      <c r="M9" s="63">
        <v>0</v>
      </c>
      <c r="N9" s="58"/>
      <c r="O9" s="58"/>
    </row>
    <row r="10" spans="2:19" x14ac:dyDescent="0.3">
      <c r="B10" s="58"/>
      <c r="C10" s="63" t="s">
        <v>267</v>
      </c>
      <c r="D10" s="63">
        <v>1.24</v>
      </c>
      <c r="E10" s="63">
        <v>3.42</v>
      </c>
      <c r="F10" s="70">
        <f t="shared" si="0"/>
        <v>4.2408000000000001</v>
      </c>
      <c r="G10" s="63"/>
      <c r="H10" s="63"/>
      <c r="I10" s="63"/>
      <c r="J10" s="63">
        <v>0</v>
      </c>
      <c r="K10" s="63"/>
      <c r="L10" s="63"/>
      <c r="M10" s="63">
        <v>0</v>
      </c>
      <c r="N10" s="58"/>
      <c r="O10" s="58"/>
    </row>
    <row r="11" spans="2:19" x14ac:dyDescent="0.3">
      <c r="B11" s="58"/>
      <c r="C11" s="63" t="s">
        <v>269</v>
      </c>
      <c r="D11" s="63">
        <v>1.63</v>
      </c>
      <c r="E11" s="63">
        <v>1.53</v>
      </c>
      <c r="F11" s="70">
        <f>D11*E11</f>
        <v>2.4939</v>
      </c>
      <c r="G11" s="63"/>
      <c r="H11" s="63"/>
      <c r="I11" s="63"/>
      <c r="J11" s="63">
        <v>0</v>
      </c>
      <c r="K11" s="63"/>
      <c r="L11" s="63"/>
      <c r="M11" s="63">
        <v>0</v>
      </c>
      <c r="N11" s="58"/>
      <c r="O11" s="58"/>
    </row>
    <row r="12" spans="2:19" x14ac:dyDescent="0.3">
      <c r="C12" s="67" t="s">
        <v>272</v>
      </c>
      <c r="D12" s="69">
        <v>1.53</v>
      </c>
      <c r="E12" s="69">
        <v>2.4500000000000002</v>
      </c>
      <c r="F12" s="70">
        <f t="shared" si="0"/>
        <v>3.7485000000000004</v>
      </c>
      <c r="G12" s="63"/>
      <c r="H12" s="63"/>
      <c r="I12" s="63"/>
      <c r="J12" s="63">
        <v>0</v>
      </c>
      <c r="K12" s="63"/>
      <c r="L12" s="63"/>
      <c r="M12" s="63">
        <v>0</v>
      </c>
      <c r="N12" s="58"/>
      <c r="O12" s="58">
        <v>5.7600000000000007</v>
      </c>
      <c r="P12" s="58"/>
      <c r="Q12" s="58"/>
      <c r="R12" s="58"/>
      <c r="S12" s="58"/>
    </row>
    <row r="13" spans="2:19" x14ac:dyDescent="0.3">
      <c r="C13" s="68" t="s">
        <v>273</v>
      </c>
      <c r="D13" s="68">
        <v>2.5299999999999998</v>
      </c>
      <c r="E13" s="68">
        <v>1.53</v>
      </c>
      <c r="F13" s="70">
        <f t="shared" si="0"/>
        <v>3.8708999999999998</v>
      </c>
      <c r="G13" s="63"/>
      <c r="H13" s="63"/>
      <c r="I13" s="63"/>
      <c r="J13" s="63">
        <v>0</v>
      </c>
      <c r="K13" s="63"/>
      <c r="L13" s="63"/>
      <c r="M13" s="63">
        <v>0</v>
      </c>
      <c r="N13" s="58"/>
      <c r="O13" s="58"/>
      <c r="P13" s="58"/>
      <c r="Q13" s="58"/>
      <c r="R13" s="58"/>
      <c r="S13" s="58"/>
    </row>
    <row r="14" spans="2:19" x14ac:dyDescent="0.3">
      <c r="B14" s="58"/>
      <c r="C14" s="63" t="s">
        <v>291</v>
      </c>
      <c r="D14" s="63">
        <v>2.4500000000000002</v>
      </c>
      <c r="E14" s="63">
        <v>1.53</v>
      </c>
      <c r="F14" s="70">
        <f>D14*E14</f>
        <v>3.7485000000000004</v>
      </c>
      <c r="G14" s="63"/>
      <c r="H14" s="63"/>
      <c r="I14" s="63"/>
      <c r="J14" s="63">
        <v>0</v>
      </c>
      <c r="K14" s="63"/>
      <c r="L14" s="63"/>
      <c r="M14" s="63">
        <v>0</v>
      </c>
      <c r="N14" s="58"/>
      <c r="O14" s="58"/>
    </row>
    <row r="15" spans="2:19" x14ac:dyDescent="0.3">
      <c r="B15" s="58"/>
      <c r="C15" s="63" t="s">
        <v>270</v>
      </c>
      <c r="D15" s="63">
        <v>3.48</v>
      </c>
      <c r="E15" s="64">
        <v>1.03</v>
      </c>
      <c r="F15" s="70">
        <f>D15*E15</f>
        <v>3.5844</v>
      </c>
      <c r="G15" s="63"/>
      <c r="H15" s="63"/>
      <c r="I15" s="63"/>
      <c r="J15" s="63">
        <v>0</v>
      </c>
      <c r="K15" s="63"/>
      <c r="L15" s="63"/>
      <c r="M15" s="63">
        <v>0</v>
      </c>
      <c r="N15" s="58"/>
      <c r="O15" s="58"/>
    </row>
    <row r="16" spans="2:19" x14ac:dyDescent="0.3">
      <c r="B16" s="58"/>
      <c r="C16" s="63" t="s">
        <v>271</v>
      </c>
      <c r="D16" s="63">
        <v>1</v>
      </c>
      <c r="E16" s="63">
        <v>1.03</v>
      </c>
      <c r="F16" s="70">
        <f>D16*E16</f>
        <v>1.03</v>
      </c>
      <c r="G16" s="63"/>
      <c r="H16" s="63"/>
      <c r="I16" s="63"/>
      <c r="J16" s="63">
        <v>0</v>
      </c>
      <c r="K16" s="63"/>
      <c r="L16" s="63"/>
      <c r="M16" s="63">
        <v>0</v>
      </c>
      <c r="N16" s="58"/>
      <c r="O16" s="58"/>
    </row>
    <row r="17" spans="3:20" x14ac:dyDescent="0.3">
      <c r="C17" s="68" t="s">
        <v>277</v>
      </c>
      <c r="D17" s="68">
        <v>1.23</v>
      </c>
      <c r="E17" s="68">
        <v>2.77</v>
      </c>
      <c r="F17" s="70">
        <f>D17*E17</f>
        <v>3.4070999999999998</v>
      </c>
      <c r="G17" s="63"/>
      <c r="H17" s="63"/>
      <c r="I17" s="63"/>
      <c r="J17" s="63">
        <v>0</v>
      </c>
      <c r="K17" s="63"/>
      <c r="L17" s="63"/>
      <c r="M17" s="63">
        <v>0</v>
      </c>
      <c r="N17" s="58"/>
      <c r="O17" s="58"/>
      <c r="P17" s="58"/>
      <c r="Q17" s="58"/>
      <c r="R17" s="58"/>
      <c r="S17" s="58"/>
    </row>
    <row r="18" spans="3:20" x14ac:dyDescent="0.3">
      <c r="C18" s="67" t="s">
        <v>292</v>
      </c>
      <c r="D18" s="67">
        <v>2.73</v>
      </c>
      <c r="E18" s="67">
        <v>1.05</v>
      </c>
      <c r="F18" s="70">
        <f t="shared" si="0"/>
        <v>2.8665000000000003</v>
      </c>
      <c r="G18" s="63"/>
      <c r="H18" s="63"/>
      <c r="I18" s="63"/>
      <c r="J18" s="63">
        <v>0</v>
      </c>
      <c r="K18" s="63"/>
      <c r="L18" s="63"/>
      <c r="M18" s="63">
        <v>0</v>
      </c>
      <c r="N18" s="58"/>
      <c r="O18" s="58"/>
      <c r="P18" s="58"/>
      <c r="Q18" s="58"/>
      <c r="R18" s="58"/>
      <c r="S18" s="58"/>
    </row>
    <row r="19" spans="3:20" x14ac:dyDescent="0.3">
      <c r="C19" s="67" t="s">
        <v>293</v>
      </c>
      <c r="D19" s="67">
        <v>1.68</v>
      </c>
      <c r="E19" s="67">
        <v>0.62</v>
      </c>
      <c r="F19" s="70">
        <f t="shared" si="0"/>
        <v>1.0415999999999999</v>
      </c>
      <c r="G19" s="63"/>
      <c r="H19" s="63"/>
      <c r="I19" s="63"/>
      <c r="J19" s="63">
        <v>0</v>
      </c>
      <c r="K19" s="63"/>
      <c r="L19" s="63"/>
      <c r="M19" s="63">
        <v>0</v>
      </c>
      <c r="N19" s="58"/>
      <c r="O19" s="58"/>
      <c r="P19" s="58"/>
      <c r="Q19" s="58"/>
      <c r="R19" s="58"/>
      <c r="S19" s="58"/>
    </row>
    <row r="20" spans="3:20" x14ac:dyDescent="0.3">
      <c r="C20" s="67" t="s">
        <v>294</v>
      </c>
      <c r="D20" s="67">
        <v>1.05</v>
      </c>
      <c r="E20" s="67">
        <v>0.77</v>
      </c>
      <c r="F20" s="70">
        <f t="shared" si="0"/>
        <v>0.80850000000000011</v>
      </c>
      <c r="G20" s="63"/>
      <c r="H20" s="63"/>
      <c r="I20" s="63"/>
      <c r="J20" s="63">
        <v>0</v>
      </c>
      <c r="K20" s="63"/>
      <c r="L20" s="63"/>
      <c r="M20" s="63">
        <v>0</v>
      </c>
      <c r="N20" s="58"/>
      <c r="O20" s="58"/>
      <c r="P20" s="58"/>
      <c r="Q20" s="58"/>
      <c r="R20" s="58"/>
      <c r="S20" s="58"/>
    </row>
    <row r="21" spans="3:20" x14ac:dyDescent="0.3">
      <c r="C21" s="63" t="s">
        <v>177</v>
      </c>
      <c r="D21" s="63"/>
      <c r="E21" s="63"/>
      <c r="F21" s="71">
        <f>SUM(F5:F20)</f>
        <v>108.8811</v>
      </c>
      <c r="G21" s="63"/>
      <c r="H21" s="63"/>
      <c r="I21" s="63">
        <v>0</v>
      </c>
      <c r="J21" s="63">
        <v>0</v>
      </c>
      <c r="K21" s="63"/>
      <c r="L21" s="63">
        <v>0</v>
      </c>
      <c r="M21" s="63">
        <v>0</v>
      </c>
      <c r="N21" s="58"/>
      <c r="O21" s="58"/>
      <c r="P21" s="58"/>
      <c r="Q21" s="58"/>
      <c r="R21" s="58"/>
      <c r="S21" s="58"/>
      <c r="T21" s="58"/>
    </row>
    <row r="22" spans="3:20" x14ac:dyDescent="0.3">
      <c r="C22" s="68" t="s">
        <v>278</v>
      </c>
      <c r="D22" s="68">
        <v>1.28</v>
      </c>
      <c r="E22" s="68">
        <v>1.83</v>
      </c>
      <c r="F22" s="70">
        <f t="shared" si="0"/>
        <v>2.3424</v>
      </c>
      <c r="G22" s="63" t="s">
        <v>261</v>
      </c>
      <c r="H22" s="63"/>
      <c r="I22" s="63"/>
      <c r="J22" s="63">
        <v>0</v>
      </c>
      <c r="K22" s="63"/>
      <c r="L22" s="63"/>
      <c r="M22" s="63">
        <v>0</v>
      </c>
      <c r="N22" s="58"/>
      <c r="O22" s="58"/>
      <c r="P22" s="58"/>
      <c r="Q22" s="58"/>
      <c r="R22" s="58"/>
      <c r="S22" s="58"/>
    </row>
    <row r="23" spans="3:20" x14ac:dyDescent="0.3">
      <c r="C23" s="68" t="s">
        <v>227</v>
      </c>
      <c r="D23" s="68">
        <v>3.65</v>
      </c>
      <c r="E23" s="68">
        <v>1.43</v>
      </c>
      <c r="F23" s="70">
        <f t="shared" si="0"/>
        <v>5.2195</v>
      </c>
      <c r="G23" s="63" t="s">
        <v>262</v>
      </c>
      <c r="H23" s="63"/>
      <c r="I23" s="63"/>
      <c r="J23" s="63">
        <v>0</v>
      </c>
      <c r="K23" s="63"/>
      <c r="L23" s="63"/>
      <c r="M23" s="63">
        <v>0</v>
      </c>
      <c r="N23" s="58"/>
      <c r="O23" s="58"/>
      <c r="P23" s="58"/>
      <c r="Q23" s="58"/>
      <c r="R23" s="58"/>
      <c r="S23" s="58"/>
    </row>
    <row r="24" spans="3:20" x14ac:dyDescent="0.3">
      <c r="C24" s="63" t="s">
        <v>177</v>
      </c>
      <c r="D24" s="63"/>
      <c r="E24" s="63"/>
      <c r="F24" s="71">
        <f>SUM(F22:F23)</f>
        <v>7.5618999999999996</v>
      </c>
      <c r="G24" s="63"/>
      <c r="H24" s="63"/>
      <c r="I24" s="63">
        <v>0</v>
      </c>
      <c r="J24" s="63">
        <v>0</v>
      </c>
      <c r="K24" s="63"/>
      <c r="L24" s="63">
        <v>0</v>
      </c>
      <c r="M24" s="63">
        <v>0</v>
      </c>
      <c r="N24" s="58"/>
      <c r="O24" s="58"/>
      <c r="P24" s="58"/>
      <c r="Q24" s="58"/>
      <c r="R24" s="58"/>
      <c r="S24" s="58"/>
      <c r="T24" s="58"/>
    </row>
    <row r="25" spans="3:20" x14ac:dyDescent="0.3">
      <c r="C25" s="72" t="s">
        <v>279</v>
      </c>
      <c r="D25" s="72"/>
      <c r="E25" s="72"/>
      <c r="F25" s="73">
        <f>F21+F24</f>
        <v>116.443</v>
      </c>
      <c r="G25" s="58" t="s">
        <v>280</v>
      </c>
      <c r="H25" s="58"/>
      <c r="I25" s="58"/>
      <c r="J25" s="58"/>
      <c r="K25" s="58"/>
      <c r="L25" s="58"/>
      <c r="M25" s="58"/>
      <c r="N25" s="58"/>
      <c r="O25" s="58"/>
      <c r="P25" s="58"/>
      <c r="Q25" s="58"/>
      <c r="R25" s="58"/>
      <c r="S25" s="58"/>
      <c r="T25" s="58"/>
    </row>
    <row r="26" spans="3:20" x14ac:dyDescent="0.3">
      <c r="F26" s="74">
        <f>F25*10.764</f>
        <v>1253.3924519999998</v>
      </c>
      <c r="G26" s="58" t="s">
        <v>281</v>
      </c>
    </row>
  </sheetData>
  <mergeCells count="4">
    <mergeCell ref="D1:N1"/>
    <mergeCell ref="D3:F3"/>
    <mergeCell ref="H3:J3"/>
    <mergeCell ref="K3:M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B1:T21"/>
  <sheetViews>
    <sheetView workbookViewId="0">
      <selection activeCell="F27" sqref="F27"/>
    </sheetView>
  </sheetViews>
  <sheetFormatPr defaultRowHeight="14.4" x14ac:dyDescent="0.3"/>
  <cols>
    <col min="3" max="3" width="17.88671875" customWidth="1"/>
  </cols>
  <sheetData>
    <row r="1" spans="2:20" x14ac:dyDescent="0.3">
      <c r="B1" s="58"/>
      <c r="C1" s="59"/>
      <c r="D1" s="213" t="s">
        <v>221</v>
      </c>
      <c r="E1" s="213"/>
      <c r="F1" s="213"/>
      <c r="G1" s="213"/>
      <c r="H1" s="213"/>
      <c r="I1" s="213"/>
      <c r="J1" s="213"/>
      <c r="K1" s="213"/>
      <c r="L1" s="213"/>
      <c r="M1" s="213"/>
      <c r="N1" s="213"/>
      <c r="O1" s="58"/>
    </row>
    <row r="2" spans="2:20" x14ac:dyDescent="0.3">
      <c r="B2" s="58"/>
      <c r="C2" s="58"/>
      <c r="D2" s="58"/>
      <c r="E2" s="60"/>
      <c r="F2" s="60"/>
      <c r="G2" s="60"/>
      <c r="H2" s="60"/>
      <c r="I2" s="60"/>
      <c r="J2" s="60"/>
      <c r="K2" s="58"/>
      <c r="L2" s="58"/>
      <c r="M2" s="58"/>
      <c r="N2" s="58"/>
      <c r="O2" s="58"/>
    </row>
    <row r="3" spans="2:20" x14ac:dyDescent="0.3">
      <c r="B3" s="59" t="s">
        <v>248</v>
      </c>
      <c r="C3" s="61" t="s">
        <v>249</v>
      </c>
      <c r="D3" s="214" t="s">
        <v>250</v>
      </c>
      <c r="E3" s="214"/>
      <c r="F3" s="214"/>
      <c r="G3" s="62"/>
      <c r="H3" s="214" t="s">
        <v>251</v>
      </c>
      <c r="I3" s="214"/>
      <c r="J3" s="214"/>
      <c r="K3" s="214" t="s">
        <v>252</v>
      </c>
      <c r="L3" s="214"/>
      <c r="M3" s="214"/>
      <c r="N3" s="58"/>
      <c r="O3" s="58"/>
    </row>
    <row r="4" spans="2:20" x14ac:dyDescent="0.3">
      <c r="B4" s="59">
        <v>3</v>
      </c>
      <c r="C4" s="61"/>
      <c r="D4" s="61" t="s">
        <v>253</v>
      </c>
      <c r="E4" s="61" t="s">
        <v>254</v>
      </c>
      <c r="F4" s="61" t="s">
        <v>255</v>
      </c>
      <c r="G4" s="61"/>
      <c r="H4" s="61" t="s">
        <v>253</v>
      </c>
      <c r="I4" s="61" t="s">
        <v>254</v>
      </c>
      <c r="J4" s="61" t="s">
        <v>255</v>
      </c>
      <c r="K4" s="61" t="s">
        <v>253</v>
      </c>
      <c r="L4" s="61" t="s">
        <v>254</v>
      </c>
      <c r="M4" s="61" t="s">
        <v>255</v>
      </c>
      <c r="N4" s="58"/>
      <c r="O4" s="58"/>
    </row>
    <row r="5" spans="2:20" x14ac:dyDescent="0.3">
      <c r="B5" s="59">
        <v>4</v>
      </c>
      <c r="C5" s="67" t="s">
        <v>256</v>
      </c>
      <c r="D5" s="67">
        <v>3.2</v>
      </c>
      <c r="E5" s="67">
        <v>5.65</v>
      </c>
      <c r="F5" s="70">
        <f>D5*E5</f>
        <v>18.080000000000002</v>
      </c>
      <c r="G5" s="63"/>
      <c r="H5" s="63"/>
      <c r="I5" s="63"/>
      <c r="J5" s="63">
        <v>0</v>
      </c>
      <c r="K5" s="63"/>
      <c r="L5" s="63"/>
      <c r="M5" s="63">
        <v>0</v>
      </c>
      <c r="N5" s="58"/>
      <c r="O5" s="58"/>
    </row>
    <row r="6" spans="2:20" x14ac:dyDescent="0.3">
      <c r="B6" s="59">
        <v>0</v>
      </c>
      <c r="C6" s="67" t="s">
        <v>258</v>
      </c>
      <c r="D6" s="67">
        <v>2.35</v>
      </c>
      <c r="E6" s="67">
        <v>3.05</v>
      </c>
      <c r="F6" s="70">
        <f t="shared" ref="F6:F18" si="0">D6*E6</f>
        <v>7.1674999999999995</v>
      </c>
      <c r="G6" s="63"/>
      <c r="H6" s="63"/>
      <c r="I6" s="63"/>
      <c r="J6" s="63">
        <v>0</v>
      </c>
      <c r="K6" s="63"/>
      <c r="L6" s="63"/>
      <c r="M6" s="63">
        <v>0</v>
      </c>
      <c r="N6" s="58">
        <v>31.16</v>
      </c>
      <c r="O6" s="58" t="s">
        <v>257</v>
      </c>
    </row>
    <row r="7" spans="2:20" x14ac:dyDescent="0.3">
      <c r="B7" s="75">
        <v>0</v>
      </c>
      <c r="C7" s="63" t="s">
        <v>259</v>
      </c>
      <c r="D7" s="63">
        <v>3.05</v>
      </c>
      <c r="E7" s="63">
        <v>3.65</v>
      </c>
      <c r="F7" s="70">
        <f t="shared" si="0"/>
        <v>11.132499999999999</v>
      </c>
      <c r="G7" s="63"/>
      <c r="H7" s="63"/>
      <c r="I7" s="63"/>
      <c r="J7" s="63">
        <v>0</v>
      </c>
      <c r="K7" s="63"/>
      <c r="L7" s="63"/>
      <c r="M7" s="63">
        <v>0</v>
      </c>
      <c r="N7" s="58"/>
      <c r="O7" s="58"/>
    </row>
    <row r="8" spans="2:20" x14ac:dyDescent="0.3">
      <c r="B8" s="58"/>
      <c r="C8" s="66" t="s">
        <v>260</v>
      </c>
      <c r="D8" s="66">
        <v>3.2</v>
      </c>
      <c r="E8" s="66">
        <v>3.65</v>
      </c>
      <c r="F8" s="70">
        <f t="shared" si="0"/>
        <v>11.68</v>
      </c>
      <c r="G8" s="63"/>
      <c r="H8" s="63"/>
      <c r="I8" s="63"/>
      <c r="J8" s="63">
        <v>0</v>
      </c>
      <c r="K8" s="63"/>
      <c r="L8" s="63"/>
      <c r="M8" s="63">
        <v>0</v>
      </c>
      <c r="N8" s="58"/>
      <c r="O8" s="58"/>
    </row>
    <row r="9" spans="2:20" x14ac:dyDescent="0.3">
      <c r="B9" s="58"/>
      <c r="C9" s="66"/>
      <c r="D9" s="66">
        <v>3</v>
      </c>
      <c r="E9" s="66">
        <v>0.65</v>
      </c>
      <c r="F9" s="70">
        <f t="shared" si="0"/>
        <v>1.9500000000000002</v>
      </c>
      <c r="G9" s="63"/>
      <c r="H9" s="63"/>
      <c r="I9" s="63"/>
      <c r="J9" s="63">
        <v>0</v>
      </c>
      <c r="K9" s="63"/>
      <c r="L9" s="63"/>
      <c r="M9" s="63">
        <v>0</v>
      </c>
      <c r="N9" s="58"/>
      <c r="O9" s="58"/>
    </row>
    <row r="10" spans="2:20" x14ac:dyDescent="0.3">
      <c r="B10" s="58"/>
      <c r="C10" s="63" t="s">
        <v>267</v>
      </c>
      <c r="D10" s="63">
        <v>1.02</v>
      </c>
      <c r="E10" s="63">
        <v>3.28</v>
      </c>
      <c r="F10" s="70">
        <f t="shared" si="0"/>
        <v>3.3455999999999997</v>
      </c>
      <c r="G10" s="63"/>
      <c r="H10" s="63"/>
      <c r="I10" s="63"/>
      <c r="J10" s="63">
        <v>0</v>
      </c>
      <c r="K10" s="63"/>
      <c r="L10" s="63"/>
      <c r="M10" s="63">
        <v>0</v>
      </c>
      <c r="N10" s="58"/>
      <c r="O10" s="58"/>
    </row>
    <row r="11" spans="2:20" x14ac:dyDescent="0.3">
      <c r="B11" s="58"/>
      <c r="C11" s="63" t="s">
        <v>268</v>
      </c>
      <c r="D11" s="63">
        <v>2.4500000000000002</v>
      </c>
      <c r="E11" s="63">
        <v>1.53</v>
      </c>
      <c r="F11" s="70">
        <f>D11*E11</f>
        <v>3.7485000000000004</v>
      </c>
      <c r="G11" s="63"/>
      <c r="H11" s="63"/>
      <c r="I11" s="63"/>
      <c r="J11" s="63">
        <v>0</v>
      </c>
      <c r="K11" s="63"/>
      <c r="L11" s="63"/>
      <c r="M11" s="63">
        <v>0</v>
      </c>
      <c r="N11" s="58"/>
      <c r="O11" s="58"/>
    </row>
    <row r="12" spans="2:20" x14ac:dyDescent="0.3">
      <c r="C12" s="67" t="s">
        <v>272</v>
      </c>
      <c r="D12" s="69">
        <v>2.5499999999999998</v>
      </c>
      <c r="E12" s="69">
        <v>1.53</v>
      </c>
      <c r="F12" s="70">
        <f t="shared" si="0"/>
        <v>3.9015</v>
      </c>
      <c r="G12" s="63"/>
      <c r="H12" s="63"/>
      <c r="I12" s="63"/>
      <c r="J12" s="63">
        <v>0</v>
      </c>
      <c r="K12" s="63"/>
      <c r="L12" s="63"/>
      <c r="M12" s="63">
        <v>0</v>
      </c>
      <c r="N12" s="58"/>
      <c r="O12" s="58">
        <v>5.7600000000000007</v>
      </c>
      <c r="P12" s="58"/>
      <c r="Q12" s="58"/>
      <c r="R12" s="58"/>
      <c r="S12" s="58"/>
    </row>
    <row r="13" spans="2:20" x14ac:dyDescent="0.3">
      <c r="B13" s="58"/>
      <c r="C13" s="63" t="s">
        <v>270</v>
      </c>
      <c r="D13" s="63">
        <v>1.1000000000000001</v>
      </c>
      <c r="E13" s="64">
        <v>1.02</v>
      </c>
      <c r="F13" s="70">
        <f>D13*E13</f>
        <v>1.1220000000000001</v>
      </c>
      <c r="G13" s="63"/>
      <c r="H13" s="63"/>
      <c r="I13" s="63"/>
      <c r="J13" s="63">
        <v>0</v>
      </c>
      <c r="K13" s="63"/>
      <c r="L13" s="63"/>
      <c r="M13" s="63">
        <v>0</v>
      </c>
      <c r="N13" s="58"/>
      <c r="O13" s="58"/>
    </row>
    <row r="14" spans="2:20" x14ac:dyDescent="0.3">
      <c r="B14" s="58"/>
      <c r="C14" s="63" t="s">
        <v>271</v>
      </c>
      <c r="D14" s="63">
        <v>1.08</v>
      </c>
      <c r="E14" s="63">
        <v>1.02</v>
      </c>
      <c r="F14" s="70">
        <f>D14*E14</f>
        <v>1.1016000000000001</v>
      </c>
      <c r="G14" s="63"/>
      <c r="H14" s="63"/>
      <c r="I14" s="63"/>
      <c r="J14" s="63">
        <v>0</v>
      </c>
      <c r="K14" s="63"/>
      <c r="L14" s="63"/>
      <c r="M14" s="63">
        <v>0</v>
      </c>
      <c r="N14" s="58"/>
      <c r="O14" s="58"/>
    </row>
    <row r="15" spans="2:20" x14ac:dyDescent="0.3">
      <c r="C15" s="68" t="s">
        <v>277</v>
      </c>
      <c r="D15" s="68">
        <v>2.73</v>
      </c>
      <c r="E15" s="68">
        <v>1.23</v>
      </c>
      <c r="F15" s="70">
        <f>D15*E15</f>
        <v>3.3578999999999999</v>
      </c>
      <c r="G15" s="63"/>
      <c r="H15" s="63"/>
      <c r="I15" s="63"/>
      <c r="J15" s="63">
        <v>0</v>
      </c>
      <c r="K15" s="63"/>
      <c r="L15" s="63"/>
      <c r="M15" s="63">
        <v>0</v>
      </c>
      <c r="N15" s="58"/>
      <c r="O15" s="58"/>
      <c r="P15" s="58"/>
      <c r="Q15" s="58"/>
      <c r="R15" s="58"/>
      <c r="S15" s="58"/>
    </row>
    <row r="16" spans="2:20" x14ac:dyDescent="0.3">
      <c r="C16" s="63" t="s">
        <v>177</v>
      </c>
      <c r="D16" s="63"/>
      <c r="E16" s="63"/>
      <c r="F16" s="71">
        <f>SUM(F5:F15)</f>
        <v>66.587099999999992</v>
      </c>
      <c r="G16" s="63"/>
      <c r="H16" s="63"/>
      <c r="I16" s="63">
        <v>0</v>
      </c>
      <c r="J16" s="63">
        <v>0</v>
      </c>
      <c r="K16" s="63"/>
      <c r="L16" s="63">
        <v>0</v>
      </c>
      <c r="M16" s="63">
        <v>0</v>
      </c>
      <c r="N16" s="58"/>
      <c r="O16" s="58"/>
      <c r="P16" s="58"/>
      <c r="Q16" s="58"/>
      <c r="R16" s="58"/>
      <c r="S16" s="58"/>
      <c r="T16" s="58"/>
    </row>
    <row r="17" spans="3:20" x14ac:dyDescent="0.3">
      <c r="C17" s="68" t="s">
        <v>278</v>
      </c>
      <c r="D17" s="68">
        <v>1.9</v>
      </c>
      <c r="E17" s="68">
        <v>1.08</v>
      </c>
      <c r="F17" s="70">
        <f t="shared" si="0"/>
        <v>2.052</v>
      </c>
      <c r="G17" s="63" t="s">
        <v>261</v>
      </c>
      <c r="H17" s="63"/>
      <c r="I17" s="63"/>
      <c r="J17" s="63">
        <v>0</v>
      </c>
      <c r="K17" s="63"/>
      <c r="L17" s="63"/>
      <c r="M17" s="63">
        <v>0</v>
      </c>
      <c r="N17" s="58"/>
      <c r="O17" s="58"/>
      <c r="P17" s="58"/>
      <c r="Q17" s="58"/>
      <c r="R17" s="58"/>
      <c r="S17" s="58"/>
    </row>
    <row r="18" spans="3:20" x14ac:dyDescent="0.3">
      <c r="C18" s="68" t="s">
        <v>227</v>
      </c>
      <c r="D18" s="68">
        <v>3</v>
      </c>
      <c r="E18" s="68">
        <v>1.22</v>
      </c>
      <c r="F18" s="70">
        <f t="shared" si="0"/>
        <v>3.66</v>
      </c>
      <c r="G18" s="63" t="s">
        <v>262</v>
      </c>
      <c r="H18" s="63"/>
      <c r="I18" s="63"/>
      <c r="J18" s="63">
        <v>0</v>
      </c>
      <c r="K18" s="63"/>
      <c r="L18" s="63"/>
      <c r="M18" s="63">
        <v>0</v>
      </c>
      <c r="N18" s="58"/>
      <c r="O18" s="58"/>
      <c r="P18" s="58"/>
      <c r="Q18" s="58"/>
      <c r="R18" s="58"/>
      <c r="S18" s="58"/>
    </row>
    <row r="19" spans="3:20" x14ac:dyDescent="0.3">
      <c r="C19" s="63" t="s">
        <v>177</v>
      </c>
      <c r="D19" s="63"/>
      <c r="E19" s="63"/>
      <c r="F19" s="71">
        <f>SUM(F17:F18)</f>
        <v>5.7119999999999997</v>
      </c>
      <c r="G19" s="63"/>
      <c r="H19" s="63"/>
      <c r="I19" s="63">
        <v>0</v>
      </c>
      <c r="J19" s="63">
        <v>0</v>
      </c>
      <c r="K19" s="63"/>
      <c r="L19" s="63">
        <v>0</v>
      </c>
      <c r="M19" s="63">
        <v>0</v>
      </c>
      <c r="N19" s="58"/>
      <c r="O19" s="58"/>
      <c r="P19" s="58"/>
      <c r="Q19" s="58"/>
      <c r="R19" s="58"/>
      <c r="S19" s="58"/>
      <c r="T19" s="58"/>
    </row>
    <row r="20" spans="3:20" x14ac:dyDescent="0.3">
      <c r="C20" s="72" t="s">
        <v>279</v>
      </c>
      <c r="D20" s="72"/>
      <c r="E20" s="72"/>
      <c r="F20" s="73">
        <f>F16+F19</f>
        <v>72.299099999999996</v>
      </c>
      <c r="G20" s="58" t="s">
        <v>280</v>
      </c>
      <c r="H20" s="58"/>
      <c r="I20" s="58"/>
      <c r="J20" s="58"/>
      <c r="K20" s="58"/>
      <c r="L20" s="58"/>
      <c r="M20" s="58"/>
      <c r="N20" s="58"/>
      <c r="O20" s="58"/>
      <c r="P20" s="58"/>
      <c r="Q20" s="58"/>
      <c r="R20" s="58"/>
      <c r="S20" s="58"/>
      <c r="T20" s="58"/>
    </row>
    <row r="21" spans="3:20" x14ac:dyDescent="0.3">
      <c r="F21" s="74">
        <f>F20*10.764</f>
        <v>778.22751239999991</v>
      </c>
      <c r="G21" s="58" t="s">
        <v>281</v>
      </c>
    </row>
  </sheetData>
  <mergeCells count="4">
    <mergeCell ref="D1:N1"/>
    <mergeCell ref="D3:F3"/>
    <mergeCell ref="H3:J3"/>
    <mergeCell ref="K3:M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Report</vt:lpstr>
      <vt:lpstr>Wing1(1,2 &amp; 4,5)</vt:lpstr>
      <vt:lpstr>Wing1(3&amp;6)</vt:lpstr>
      <vt:lpstr>W4(F1&amp;2)</vt:lpstr>
      <vt:lpstr>W4(F3&amp;4)</vt:lpstr>
      <vt:lpstr>W4(F5&amp;6)</vt:lpstr>
      <vt:lpstr>W4(F7&amp;8)</vt:lpstr>
      <vt:lpstr>W5(F1&amp;2)</vt:lpstr>
      <vt:lpstr>W5(F3&amp;4)</vt:lpstr>
      <vt:lpstr>W5(F5&amp;6)</vt:lpstr>
      <vt:lpstr>W5(F7&amp;8)</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2025-07-30T11:12:32Z</cp:lastPrinted>
  <dcterms:created xsi:type="dcterms:W3CDTF">2010-11-23T11:42:48Z</dcterms:created>
  <dcterms:modified xsi:type="dcterms:W3CDTF">2025-07-30T11:16:13Z</dcterms:modified>
</cp:coreProperties>
</file>