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K:\VSJ Work\July 25\Godrej Old\"/>
    </mc:Choice>
  </mc:AlternateContent>
  <xr:revisionPtr revIDLastSave="0" documentId="13_ncr:1_{36A43D9C-7ABB-4AEE-83D6-A7245E4F45AD}" xr6:coauthVersionLast="47" xr6:coauthVersionMax="47" xr10:uidLastSave="{00000000-0000-0000-0000-000000000000}"/>
  <bookViews>
    <workbookView xWindow="-108" yWindow="-108" windowWidth="23256" windowHeight="12456" tabRatio="763" xr2:uid="{00000000-000D-0000-FFFF-FFFF00000000}"/>
  </bookViews>
  <sheets>
    <sheet name="report" sheetId="7" r:id="rId1"/>
    <sheet name="Note" sheetId="10" r:id="rId2"/>
    <sheet name="Sheet4" sheetId="8" r:id="rId3"/>
    <sheet name="Sheet3" sheetId="9" r:id="rId4"/>
  </sheets>
  <definedNames>
    <definedName name="_xlnm.Print_Area" localSheetId="0">report!$A$1:$I$383</definedName>
  </definedNames>
  <calcPr calcId="191029"/>
</workbook>
</file>

<file path=xl/calcChain.xml><?xml version="1.0" encoding="utf-8"?>
<calcChain xmlns="http://schemas.openxmlformats.org/spreadsheetml/2006/main">
  <c r="C94" i="7" l="1"/>
  <c r="C96" i="7"/>
  <c r="N4" i="7"/>
  <c r="M100" i="7"/>
  <c r="K98" i="7"/>
  <c r="K97" i="7"/>
  <c r="K96" i="7"/>
  <c r="K95" i="7"/>
  <c r="I89" i="7"/>
  <c r="E100" i="7" l="1"/>
  <c r="E96" i="7"/>
  <c r="K93" i="7"/>
  <c r="K94" i="7" s="1"/>
  <c r="K99" i="7" s="1"/>
  <c r="K100" i="7" s="1"/>
  <c r="C92" i="7" s="1"/>
  <c r="E92" i="7" s="1"/>
  <c r="E93" i="7"/>
  <c r="E102" i="7"/>
  <c r="E98" i="7"/>
  <c r="E101" i="7"/>
  <c r="K91" i="7"/>
  <c r="E94" i="7"/>
  <c r="E97" i="7"/>
  <c r="E99" i="7"/>
  <c r="K92" i="7"/>
  <c r="C91" i="7" s="1"/>
  <c r="K90" i="7"/>
  <c r="E95" i="7"/>
  <c r="C78" i="7"/>
  <c r="M84" i="7"/>
  <c r="K82" i="7"/>
  <c r="K81" i="7"/>
  <c r="K80" i="7"/>
  <c r="K79" i="7"/>
  <c r="M68" i="7"/>
  <c r="K66" i="7"/>
  <c r="K65" i="7"/>
  <c r="K64" i="7"/>
  <c r="K63" i="7"/>
  <c r="I73" i="7"/>
  <c r="I57" i="7"/>
  <c r="F91" i="7" l="1"/>
  <c r="E91" i="7"/>
  <c r="C80" i="7"/>
  <c r="E80" i="7" s="1"/>
  <c r="E85" i="7"/>
  <c r="K77" i="7"/>
  <c r="K78" i="7" s="1"/>
  <c r="K83" i="7" s="1"/>
  <c r="K84" i="7" s="1"/>
  <c r="C76" i="7" s="1"/>
  <c r="E76" i="7" s="1"/>
  <c r="E81" i="7"/>
  <c r="E77" i="7"/>
  <c r="K74" i="7"/>
  <c r="K75" i="7"/>
  <c r="E78" i="7"/>
  <c r="K76" i="7"/>
  <c r="C75" i="7" s="1"/>
  <c r="E84" i="7"/>
  <c r="E86" i="7"/>
  <c r="E83" i="7"/>
  <c r="E79" i="7"/>
  <c r="E82" i="7"/>
  <c r="E69" i="7"/>
  <c r="K61" i="7"/>
  <c r="K62" i="7" s="1"/>
  <c r="K67" i="7" s="1"/>
  <c r="K68" i="7" s="1"/>
  <c r="E65" i="7"/>
  <c r="E61" i="7"/>
  <c r="K58" i="7"/>
  <c r="K60" i="7"/>
  <c r="F59" i="7" s="1"/>
  <c r="E68" i="7"/>
  <c r="E64" i="7"/>
  <c r="E60" i="7"/>
  <c r="K59" i="7"/>
  <c r="E63" i="7"/>
  <c r="E70" i="7"/>
  <c r="E66" i="7"/>
  <c r="E62" i="7"/>
  <c r="E67" i="7"/>
  <c r="J88" i="7" l="1"/>
  <c r="H91" i="7" s="1"/>
  <c r="F75" i="7"/>
  <c r="H103" i="7" s="1"/>
  <c r="E75" i="7"/>
  <c r="J56" i="7"/>
  <c r="H59" i="7" s="1"/>
  <c r="E59" i="7"/>
  <c r="I4" i="7"/>
  <c r="J72" i="7" l="1"/>
  <c r="H75" i="7" s="1"/>
  <c r="H113" i="7"/>
  <c r="L279" i="7" l="1"/>
  <c r="J262" i="7"/>
  <c r="L262" i="7" s="1"/>
  <c r="L136" i="7"/>
  <c r="J119" i="7"/>
  <c r="L119" i="7" s="1"/>
  <c r="F331" i="7"/>
  <c r="I331" i="7" s="1"/>
  <c r="F330" i="7"/>
  <c r="I330" i="7" s="1"/>
  <c r="F329" i="7"/>
  <c r="I329" i="7" s="1"/>
  <c r="F328" i="7"/>
  <c r="I328" i="7" s="1"/>
  <c r="F327" i="7"/>
  <c r="I327" i="7" s="1"/>
  <c r="F326" i="7"/>
  <c r="I326" i="7" s="1"/>
  <c r="F324" i="7"/>
  <c r="I324" i="7" s="1"/>
  <c r="F323" i="7"/>
  <c r="I323" i="7" s="1"/>
  <c r="F322" i="7"/>
  <c r="I322" i="7" s="1"/>
  <c r="F321" i="7"/>
  <c r="I321" i="7" s="1"/>
  <c r="F320" i="7"/>
  <c r="I320" i="7" s="1"/>
  <c r="F319" i="7"/>
  <c r="I319" i="7" s="1"/>
  <c r="F318" i="7"/>
  <c r="I318" i="7" s="1"/>
  <c r="F317" i="7"/>
  <c r="I317" i="7" s="1"/>
  <c r="F316" i="7"/>
  <c r="I316" i="7" s="1"/>
  <c r="A316" i="7"/>
  <c r="F314" i="7"/>
  <c r="I314" i="7" s="1"/>
  <c r="F313" i="7"/>
  <c r="I313" i="7" s="1"/>
  <c r="F312" i="7"/>
  <c r="I312" i="7" s="1"/>
  <c r="F311" i="7"/>
  <c r="I311" i="7" s="1"/>
  <c r="F310" i="7"/>
  <c r="I310" i="7" s="1"/>
  <c r="F309" i="7"/>
  <c r="I309" i="7" s="1"/>
  <c r="F308" i="7"/>
  <c r="I308" i="7" s="1"/>
  <c r="F307" i="7"/>
  <c r="I307" i="7" s="1"/>
  <c r="F306" i="7"/>
  <c r="I306" i="7" s="1"/>
  <c r="F305" i="7"/>
  <c r="I305" i="7" s="1"/>
  <c r="F304" i="7"/>
  <c r="I304" i="7" s="1"/>
  <c r="F303" i="7"/>
  <c r="I303" i="7" s="1"/>
  <c r="F302" i="7"/>
  <c r="I302" i="7" s="1"/>
  <c r="F301" i="7"/>
  <c r="I301" i="7" s="1"/>
  <c r="F300" i="7"/>
  <c r="I300" i="7" s="1"/>
  <c r="F299" i="7"/>
  <c r="I299" i="7" s="1"/>
  <c r="A299" i="7"/>
  <c r="F295" i="7"/>
  <c r="I295" i="7" s="1"/>
  <c r="F294" i="7"/>
  <c r="I294" i="7" s="1"/>
  <c r="F293" i="7"/>
  <c r="I293" i="7" s="1"/>
  <c r="F292" i="7"/>
  <c r="I292" i="7" s="1"/>
  <c r="F291" i="7"/>
  <c r="I291" i="7" s="1"/>
  <c r="F290" i="7"/>
  <c r="I290" i="7" s="1"/>
  <c r="F288" i="7"/>
  <c r="I288" i="7" s="1"/>
  <c r="F287" i="7"/>
  <c r="I287" i="7" s="1"/>
  <c r="F286" i="7"/>
  <c r="I286" i="7" s="1"/>
  <c r="F285" i="7"/>
  <c r="I285" i="7" s="1"/>
  <c r="F284" i="7"/>
  <c r="I284" i="7" s="1"/>
  <c r="F283" i="7"/>
  <c r="I283" i="7" s="1"/>
  <c r="F282" i="7"/>
  <c r="I282" i="7" s="1"/>
  <c r="F281" i="7"/>
  <c r="I281" i="7" s="1"/>
  <c r="F280" i="7"/>
  <c r="I280" i="7" s="1"/>
  <c r="A280" i="7"/>
  <c r="F254" i="7"/>
  <c r="I254" i="7" s="1"/>
  <c r="F278" i="7"/>
  <c r="I278" i="7" s="1"/>
  <c r="F277" i="7"/>
  <c r="I277" i="7" s="1"/>
  <c r="F276" i="7"/>
  <c r="I276" i="7" s="1"/>
  <c r="F275" i="7"/>
  <c r="I275" i="7" s="1"/>
  <c r="F274" i="7"/>
  <c r="I274" i="7" s="1"/>
  <c r="F273" i="7"/>
  <c r="I273" i="7" s="1"/>
  <c r="F272" i="7"/>
  <c r="I272" i="7" s="1"/>
  <c r="F271" i="7"/>
  <c r="I271" i="7" s="1"/>
  <c r="F270" i="7"/>
  <c r="I270" i="7" s="1"/>
  <c r="F269" i="7"/>
  <c r="I269" i="7" s="1"/>
  <c r="F268" i="7"/>
  <c r="I268" i="7" s="1"/>
  <c r="F267" i="7"/>
  <c r="I267" i="7" s="1"/>
  <c r="F266" i="7"/>
  <c r="I266" i="7" s="1"/>
  <c r="F265" i="7"/>
  <c r="I265" i="7" s="1"/>
  <c r="F264" i="7"/>
  <c r="I264" i="7" s="1"/>
  <c r="F263" i="7"/>
  <c r="I263" i="7" s="1"/>
  <c r="A263" i="7"/>
  <c r="F259" i="7"/>
  <c r="I259" i="7" s="1"/>
  <c r="F258" i="7"/>
  <c r="I258" i="7" s="1"/>
  <c r="F257" i="7"/>
  <c r="I257" i="7" s="1"/>
  <c r="F256" i="7"/>
  <c r="I256" i="7" s="1"/>
  <c r="F255" i="7"/>
  <c r="I255" i="7" s="1"/>
  <c r="F252" i="7"/>
  <c r="I252" i="7" s="1"/>
  <c r="F251" i="7"/>
  <c r="I251" i="7" s="1"/>
  <c r="F250" i="7"/>
  <c r="I250" i="7" s="1"/>
  <c r="F249" i="7"/>
  <c r="I249" i="7" s="1"/>
  <c r="F248" i="7"/>
  <c r="I248" i="7" s="1"/>
  <c r="F247" i="7"/>
  <c r="I247" i="7" s="1"/>
  <c r="F246" i="7"/>
  <c r="I246" i="7" s="1"/>
  <c r="F245" i="7"/>
  <c r="I245" i="7" s="1"/>
  <c r="F244" i="7"/>
  <c r="I244" i="7" s="1"/>
  <c r="A244" i="7"/>
  <c r="F242" i="7"/>
  <c r="I242" i="7" s="1"/>
  <c r="F241" i="7"/>
  <c r="I241" i="7" s="1"/>
  <c r="F240" i="7"/>
  <c r="I240" i="7" s="1"/>
  <c r="F239" i="7"/>
  <c r="I239" i="7" s="1"/>
  <c r="F238" i="7"/>
  <c r="I238" i="7" s="1"/>
  <c r="F237" i="7"/>
  <c r="I237" i="7" s="1"/>
  <c r="F236" i="7"/>
  <c r="I236" i="7" s="1"/>
  <c r="F235" i="7"/>
  <c r="I235" i="7" s="1"/>
  <c r="F234" i="7"/>
  <c r="I234" i="7" s="1"/>
  <c r="F233" i="7"/>
  <c r="I233" i="7" s="1"/>
  <c r="F232" i="7"/>
  <c r="I232" i="7" s="1"/>
  <c r="F231" i="7"/>
  <c r="I231" i="7" s="1"/>
  <c r="F230" i="7"/>
  <c r="I230" i="7" s="1"/>
  <c r="F229" i="7"/>
  <c r="I229" i="7" s="1"/>
  <c r="F228" i="7"/>
  <c r="I228" i="7" s="1"/>
  <c r="F227" i="7"/>
  <c r="I227" i="7" s="1"/>
  <c r="A227" i="7"/>
  <c r="F223" i="7"/>
  <c r="I223" i="7" s="1"/>
  <c r="F222" i="7"/>
  <c r="I222" i="7" s="1"/>
  <c r="F221" i="7"/>
  <c r="I221" i="7" s="1"/>
  <c r="F220" i="7"/>
  <c r="I220" i="7" s="1"/>
  <c r="F219" i="7"/>
  <c r="I219" i="7" s="1"/>
  <c r="F217" i="7"/>
  <c r="I217" i="7" s="1"/>
  <c r="F216" i="7"/>
  <c r="I216" i="7" s="1"/>
  <c r="F215" i="7"/>
  <c r="I215" i="7" s="1"/>
  <c r="F214" i="7"/>
  <c r="I214" i="7" s="1"/>
  <c r="F213" i="7"/>
  <c r="I213" i="7" s="1"/>
  <c r="F212" i="7"/>
  <c r="I212" i="7" s="1"/>
  <c r="F211" i="7"/>
  <c r="I211" i="7" s="1"/>
  <c r="F210" i="7"/>
  <c r="I210" i="7" s="1"/>
  <c r="F209" i="7"/>
  <c r="I209" i="7" s="1"/>
  <c r="F208" i="7"/>
  <c r="I208" i="7" s="1"/>
  <c r="A208" i="7"/>
  <c r="F206" i="7"/>
  <c r="I206" i="7" s="1"/>
  <c r="F205" i="7"/>
  <c r="I205" i="7" s="1"/>
  <c r="F204" i="7"/>
  <c r="I204" i="7" s="1"/>
  <c r="F203" i="7"/>
  <c r="I203" i="7" s="1"/>
  <c r="F202" i="7"/>
  <c r="I202" i="7" s="1"/>
  <c r="F201" i="7"/>
  <c r="I201" i="7" s="1"/>
  <c r="F200" i="7"/>
  <c r="I200" i="7" s="1"/>
  <c r="F199" i="7"/>
  <c r="I199" i="7" s="1"/>
  <c r="F198" i="7"/>
  <c r="I198" i="7" s="1"/>
  <c r="F197" i="7"/>
  <c r="I197" i="7" s="1"/>
  <c r="F196" i="7"/>
  <c r="I196" i="7" s="1"/>
  <c r="F195" i="7"/>
  <c r="I195" i="7" s="1"/>
  <c r="F194" i="7"/>
  <c r="I194" i="7" s="1"/>
  <c r="F193" i="7"/>
  <c r="I193" i="7" s="1"/>
  <c r="F192" i="7"/>
  <c r="I192" i="7" s="1"/>
  <c r="F191" i="7"/>
  <c r="I191" i="7" s="1"/>
  <c r="A191" i="7"/>
  <c r="F187" i="7"/>
  <c r="I187" i="7" s="1"/>
  <c r="F186" i="7"/>
  <c r="I186" i="7" s="1"/>
  <c r="F185" i="7"/>
  <c r="I185" i="7" s="1"/>
  <c r="F184" i="7"/>
  <c r="I184" i="7" s="1"/>
  <c r="F183" i="7"/>
  <c r="I183" i="7" s="1"/>
  <c r="F181" i="7"/>
  <c r="I181" i="7" s="1"/>
  <c r="F180" i="7"/>
  <c r="I180" i="7" s="1"/>
  <c r="F179" i="7"/>
  <c r="I179" i="7" s="1"/>
  <c r="F178" i="7"/>
  <c r="I178" i="7" s="1"/>
  <c r="F177" i="7"/>
  <c r="I177" i="7" s="1"/>
  <c r="F176" i="7"/>
  <c r="I176" i="7" s="1"/>
  <c r="F175" i="7"/>
  <c r="I175" i="7" s="1"/>
  <c r="F174" i="7"/>
  <c r="I174" i="7" s="1"/>
  <c r="F173" i="7"/>
  <c r="I173" i="7" s="1"/>
  <c r="F172" i="7"/>
  <c r="I172" i="7" s="1"/>
  <c r="A172" i="7"/>
  <c r="F170" i="7"/>
  <c r="I170" i="7" s="1"/>
  <c r="F169" i="7"/>
  <c r="I169" i="7" s="1"/>
  <c r="F168" i="7"/>
  <c r="I168" i="7" s="1"/>
  <c r="F167" i="7"/>
  <c r="I167" i="7" s="1"/>
  <c r="F166" i="7"/>
  <c r="I166" i="7" s="1"/>
  <c r="F165" i="7"/>
  <c r="I165" i="7" s="1"/>
  <c r="F164" i="7"/>
  <c r="I164" i="7" s="1"/>
  <c r="F163" i="7"/>
  <c r="I163" i="7" s="1"/>
  <c r="F162" i="7"/>
  <c r="I162" i="7" s="1"/>
  <c r="F161" i="7"/>
  <c r="I161" i="7" s="1"/>
  <c r="F160" i="7"/>
  <c r="I160" i="7" s="1"/>
  <c r="F159" i="7"/>
  <c r="I159" i="7" s="1"/>
  <c r="F158" i="7"/>
  <c r="I158" i="7" s="1"/>
  <c r="F157" i="7"/>
  <c r="I157" i="7" s="1"/>
  <c r="F156" i="7"/>
  <c r="I156" i="7" s="1"/>
  <c r="F155" i="7"/>
  <c r="I155" i="7" s="1"/>
  <c r="A155" i="7"/>
  <c r="F151" i="7"/>
  <c r="I151" i="7" s="1"/>
  <c r="F150" i="7"/>
  <c r="I150" i="7" s="1"/>
  <c r="F149" i="7"/>
  <c r="I149" i="7" s="1"/>
  <c r="F148" i="7"/>
  <c r="I148" i="7" s="1"/>
  <c r="F147" i="7"/>
  <c r="I147" i="7" s="1"/>
  <c r="F145" i="7"/>
  <c r="I145" i="7" s="1"/>
  <c r="F144" i="7"/>
  <c r="I144" i="7" s="1"/>
  <c r="F143" i="7"/>
  <c r="I143" i="7" s="1"/>
  <c r="F142" i="7"/>
  <c r="I142" i="7" s="1"/>
  <c r="F141" i="7"/>
  <c r="I141" i="7" s="1"/>
  <c r="F140" i="7"/>
  <c r="I140" i="7" s="1"/>
  <c r="F139" i="7"/>
  <c r="I139" i="7" s="1"/>
  <c r="F138" i="7"/>
  <c r="I138" i="7" s="1"/>
  <c r="F137" i="7"/>
  <c r="I137" i="7" s="1"/>
  <c r="F136" i="7"/>
  <c r="I136" i="7" s="1"/>
  <c r="A136" i="7"/>
  <c r="F133" i="7"/>
  <c r="I133" i="7" s="1"/>
  <c r="F132" i="7"/>
  <c r="I132" i="7" s="1"/>
  <c r="F125" i="7"/>
  <c r="I125" i="7" s="1"/>
  <c r="F124" i="7"/>
  <c r="I124" i="7" s="1"/>
  <c r="F134" i="7"/>
  <c r="I134" i="7" s="1"/>
  <c r="F131" i="7"/>
  <c r="I131" i="7" s="1"/>
  <c r="F130" i="7"/>
  <c r="I130" i="7" s="1"/>
  <c r="F129" i="7"/>
  <c r="I129" i="7" s="1"/>
  <c r="F128" i="7"/>
  <c r="I128" i="7" s="1"/>
  <c r="F127" i="7"/>
  <c r="I127" i="7" s="1"/>
  <c r="F123" i="7"/>
  <c r="I123" i="7" s="1"/>
  <c r="F126" i="7"/>
  <c r="I126" i="7" s="1"/>
  <c r="F122" i="7"/>
  <c r="I122" i="7" s="1"/>
  <c r="F121" i="7"/>
  <c r="I121" i="7" s="1"/>
  <c r="F120" i="7"/>
  <c r="I120" i="7" s="1"/>
  <c r="F119" i="7"/>
  <c r="I119" i="7" s="1"/>
  <c r="M119" i="7" l="1"/>
  <c r="S121" i="7" s="1"/>
  <c r="M262" i="7"/>
  <c r="Q265" i="7" s="1"/>
  <c r="A119" i="7"/>
  <c r="E337" i="7" l="1"/>
  <c r="E335" i="7" l="1"/>
  <c r="E336" i="7"/>
  <c r="F120" i="9" l="1"/>
  <c r="I120" i="9" s="1"/>
  <c r="F119" i="9"/>
  <c r="I119" i="9" s="1"/>
  <c r="F118" i="9"/>
  <c r="I118" i="9" s="1"/>
  <c r="F117" i="9"/>
  <c r="I117" i="9" s="1"/>
  <c r="F116" i="9"/>
  <c r="I116" i="9" s="1"/>
  <c r="F115" i="9"/>
  <c r="I115" i="9" s="1"/>
  <c r="F114" i="9"/>
  <c r="I114" i="9" s="1"/>
  <c r="A113" i="9"/>
  <c r="F111" i="9"/>
  <c r="I111" i="9" s="1"/>
  <c r="F110" i="9"/>
  <c r="I110" i="9" s="1"/>
  <c r="F109" i="9"/>
  <c r="I109" i="9" s="1"/>
  <c r="F108" i="9"/>
  <c r="I108" i="9" s="1"/>
  <c r="F107" i="9"/>
  <c r="I107" i="9" s="1"/>
  <c r="F106" i="9"/>
  <c r="I106" i="9" s="1"/>
  <c r="F105" i="9"/>
  <c r="I105" i="9" s="1"/>
  <c r="A104" i="9"/>
  <c r="F104" i="9"/>
  <c r="I104" i="9" s="1"/>
  <c r="F100" i="9"/>
  <c r="I100" i="9" s="1"/>
  <c r="F99" i="9"/>
  <c r="I99" i="9" s="1"/>
  <c r="F98" i="9"/>
  <c r="I98" i="9" s="1"/>
  <c r="F97" i="9"/>
  <c r="I97" i="9" s="1"/>
  <c r="F96" i="9"/>
  <c r="I96" i="9" s="1"/>
  <c r="F95" i="9"/>
  <c r="I95" i="9" s="1"/>
  <c r="F94" i="9"/>
  <c r="I94" i="9" s="1"/>
  <c r="A93" i="9"/>
  <c r="F91" i="9"/>
  <c r="I91" i="9" s="1"/>
  <c r="F90" i="9"/>
  <c r="I90" i="9" s="1"/>
  <c r="F89" i="9"/>
  <c r="I89" i="9" s="1"/>
  <c r="F88" i="9"/>
  <c r="I88" i="9" s="1"/>
  <c r="F87" i="9"/>
  <c r="I87" i="9" s="1"/>
  <c r="F86" i="9"/>
  <c r="I86" i="9" s="1"/>
  <c r="F85" i="9"/>
  <c r="I85" i="9" s="1"/>
  <c r="F84" i="9"/>
  <c r="I84" i="9" s="1"/>
  <c r="F80" i="9"/>
  <c r="I80" i="9" s="1"/>
  <c r="F79" i="9"/>
  <c r="I79" i="9" s="1"/>
  <c r="F78" i="9"/>
  <c r="I78" i="9" s="1"/>
  <c r="F77" i="9"/>
  <c r="I77" i="9" s="1"/>
  <c r="F76" i="9"/>
  <c r="I76" i="9" s="1"/>
  <c r="F75" i="9"/>
  <c r="I75" i="9" s="1"/>
  <c r="F74" i="9"/>
  <c r="I74" i="9" s="1"/>
  <c r="A73" i="9"/>
  <c r="F71" i="9"/>
  <c r="I71" i="9" s="1"/>
  <c r="F70" i="9"/>
  <c r="I70" i="9" s="1"/>
  <c r="F69" i="9"/>
  <c r="I69" i="9" s="1"/>
  <c r="F68" i="9"/>
  <c r="I68" i="9" s="1"/>
  <c r="F67" i="9"/>
  <c r="I67" i="9" s="1"/>
  <c r="F66" i="9"/>
  <c r="I66" i="9" s="1"/>
  <c r="F65" i="9"/>
  <c r="I65" i="9" s="1"/>
  <c r="A64" i="9"/>
  <c r="F64" i="9"/>
  <c r="I64" i="9" s="1"/>
  <c r="F60" i="9"/>
  <c r="I60" i="9" s="1"/>
  <c r="F59" i="9"/>
  <c r="I59" i="9" s="1"/>
  <c r="F58" i="9"/>
  <c r="I58" i="9" s="1"/>
  <c r="F57" i="9"/>
  <c r="I57" i="9" s="1"/>
  <c r="F55" i="9"/>
  <c r="I55" i="9" s="1"/>
  <c r="F54" i="9"/>
  <c r="I54" i="9" s="1"/>
  <c r="A53" i="9"/>
  <c r="F53" i="9"/>
  <c r="I53" i="9" s="1"/>
  <c r="F51" i="9"/>
  <c r="I51" i="9" s="1"/>
  <c r="F50" i="9"/>
  <c r="I50" i="9" s="1"/>
  <c r="F49" i="9"/>
  <c r="I49" i="9" s="1"/>
  <c r="F48" i="9"/>
  <c r="I48" i="9" s="1"/>
  <c r="F47" i="9"/>
  <c r="I47" i="9" s="1"/>
  <c r="F46" i="9"/>
  <c r="I46" i="9" s="1"/>
  <c r="F45" i="9"/>
  <c r="I45" i="9" s="1"/>
  <c r="A44" i="9"/>
  <c r="F44" i="9"/>
  <c r="I44" i="9" s="1"/>
  <c r="F40" i="9"/>
  <c r="I40" i="9" s="1"/>
  <c r="F39" i="9"/>
  <c r="I39" i="9" s="1"/>
  <c r="F38" i="9"/>
  <c r="I38" i="9" s="1"/>
  <c r="F37" i="9"/>
  <c r="I37" i="9" s="1"/>
  <c r="F35" i="9"/>
  <c r="I35" i="9" s="1"/>
  <c r="F34" i="9"/>
  <c r="I34" i="9" s="1"/>
  <c r="A33" i="9"/>
  <c r="F33" i="9"/>
  <c r="I33" i="9" s="1"/>
  <c r="F31" i="9"/>
  <c r="I31" i="9" s="1"/>
  <c r="F30" i="9"/>
  <c r="I30" i="9" s="1"/>
  <c r="F29" i="9"/>
  <c r="I29" i="9" s="1"/>
  <c r="F28" i="9"/>
  <c r="I28" i="9" s="1"/>
  <c r="F27" i="9"/>
  <c r="I27" i="9" s="1"/>
  <c r="F26" i="9"/>
  <c r="I26" i="9" s="1"/>
  <c r="F25" i="9"/>
  <c r="I25" i="9" s="1"/>
  <c r="A24" i="9"/>
  <c r="F24" i="9"/>
  <c r="I24" i="9" s="1"/>
  <c r="F20" i="9"/>
  <c r="I20" i="9" s="1"/>
  <c r="F19" i="9"/>
  <c r="I19" i="9" s="1"/>
  <c r="F18" i="9"/>
  <c r="I18" i="9" s="1"/>
  <c r="F17" i="9"/>
  <c r="I17" i="9" s="1"/>
  <c r="F15" i="9"/>
  <c r="I15" i="9" s="1"/>
  <c r="F14" i="9"/>
  <c r="I14" i="9" s="1"/>
  <c r="A13" i="9"/>
  <c r="F13" i="9"/>
  <c r="I13" i="9" s="1"/>
  <c r="F11" i="9"/>
  <c r="I11" i="9" s="1"/>
  <c r="F10" i="9"/>
  <c r="I10" i="9" s="1"/>
  <c r="F9" i="9"/>
  <c r="I9" i="9" s="1"/>
  <c r="F8" i="9"/>
  <c r="I8" i="9" s="1"/>
  <c r="F7" i="9"/>
  <c r="I7" i="9" s="1"/>
  <c r="F6" i="9"/>
  <c r="I6" i="9" s="1"/>
  <c r="F5" i="9"/>
  <c r="I5" i="9" s="1"/>
  <c r="A4" i="9"/>
  <c r="F4" i="9"/>
  <c r="I4" i="9" s="1"/>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alcChain>
</file>

<file path=xl/sharedStrings.xml><?xml version="1.0" encoding="utf-8"?>
<sst xmlns="http://schemas.openxmlformats.org/spreadsheetml/2006/main" count="846" uniqueCount="268">
  <si>
    <t>Boundaries</t>
  </si>
  <si>
    <t>North</t>
  </si>
  <si>
    <t>East</t>
  </si>
  <si>
    <t>West</t>
  </si>
  <si>
    <t>:</t>
  </si>
  <si>
    <t>As per Actual at site</t>
  </si>
  <si>
    <t>South</t>
  </si>
  <si>
    <t>As per Documents</t>
  </si>
  <si>
    <t>As per Site / Actual</t>
  </si>
  <si>
    <t>Authorized Signatory Name &amp; Signature</t>
  </si>
  <si>
    <t>Name of Valuation Agency</t>
  </si>
  <si>
    <t>Boundaries Matching</t>
  </si>
  <si>
    <t>If No, then reason thereon</t>
  </si>
  <si>
    <t>As per Legal Documents</t>
  </si>
  <si>
    <t>Date of Technical Initiation</t>
  </si>
  <si>
    <t>Class of Locality</t>
  </si>
  <si>
    <t>Type of Road</t>
  </si>
  <si>
    <t>Distance from Bus stand (Km)</t>
  </si>
  <si>
    <t>Distance from the Main Market (Km)</t>
  </si>
  <si>
    <t>Property falls under Seismic Zone</t>
  </si>
  <si>
    <t>Property Falls under Flood Zone</t>
  </si>
  <si>
    <t>Zone/Locality/Surrounding/Civic Amenities</t>
  </si>
  <si>
    <t>Any risk of Demolition</t>
  </si>
  <si>
    <t>Property Falls in Cyclone Zone</t>
  </si>
  <si>
    <t>Electrification/Electric poles observed</t>
  </si>
  <si>
    <t>Latitude</t>
  </si>
  <si>
    <t>Longitude</t>
  </si>
  <si>
    <t>Valuer Certification/Disclaimer</t>
  </si>
  <si>
    <t>Extra Amenities available</t>
  </si>
  <si>
    <t>Infrastructure in the area</t>
  </si>
  <si>
    <t>Status of Holding</t>
  </si>
  <si>
    <t>Branch Name/ID</t>
  </si>
  <si>
    <t>Name of Engineer Visited the property</t>
  </si>
  <si>
    <t>Degree of Risk Associated</t>
  </si>
  <si>
    <t>Property Falls in CR Zone</t>
  </si>
  <si>
    <t>Date of Report Release</t>
  </si>
  <si>
    <t>Documents Provided by GHF</t>
  </si>
  <si>
    <t>Request from GHF Employee</t>
  </si>
  <si>
    <t>Name of the person met at site &amp; Contact No.</t>
  </si>
  <si>
    <t>Width of the Road in ft.</t>
  </si>
  <si>
    <t>NDMA Guidelines</t>
  </si>
  <si>
    <t>APF Report Format</t>
  </si>
  <si>
    <t>Project Name</t>
  </si>
  <si>
    <t>Project Address</t>
  </si>
  <si>
    <t>Data from APF Request Form</t>
  </si>
  <si>
    <t>As per ARF</t>
  </si>
  <si>
    <t>Builder Group Name</t>
  </si>
  <si>
    <t>Developer Name</t>
  </si>
  <si>
    <t>Developer Office Address</t>
  </si>
  <si>
    <t>General Details</t>
  </si>
  <si>
    <t>Name of Municipal Corporation/Authority</t>
  </si>
  <si>
    <t>RERA Registration No.</t>
  </si>
  <si>
    <t>RERA Registration Validity</t>
  </si>
  <si>
    <t>Project Launch Date</t>
  </si>
  <si>
    <t>Construction Start Date</t>
  </si>
  <si>
    <t>Proposed Date of Completion (As per RERA)</t>
  </si>
  <si>
    <t>Developer Bank Name (As per RERA)</t>
  </si>
  <si>
    <t>Project Type (Mixed, Residential, Comm.)</t>
  </si>
  <si>
    <t>Free/ Fungible FSI</t>
  </si>
  <si>
    <t>Total Number of Units Planned</t>
  </si>
  <si>
    <t>Total Number of Units Approved</t>
  </si>
  <si>
    <t>If Mixed, No. of Commercial Units</t>
  </si>
  <si>
    <t>Building/Tower Name/No.</t>
  </si>
  <si>
    <t>Type (Sale/Rehab)</t>
  </si>
  <si>
    <t>No. of Floors Planned</t>
  </si>
  <si>
    <t>No. of Floors Approved</t>
  </si>
  <si>
    <t>Building Permission &amp; Other Approvals</t>
  </si>
  <si>
    <t>Construction as per Approved/ Sanctioned Plans</t>
  </si>
  <si>
    <t>LOI/IOD Details</t>
  </si>
  <si>
    <t>Approved Plan Details</t>
  </si>
  <si>
    <t>Environmental Clearance Details</t>
  </si>
  <si>
    <t>Change of User/Zone Certificate Details</t>
  </si>
  <si>
    <t>Construction Status</t>
  </si>
  <si>
    <t xml:space="preserve">Project Specific Remarks &amp; Observation </t>
  </si>
  <si>
    <t>Name of the Project</t>
  </si>
  <si>
    <t>Measurement Unit of Area (Sq. Ft./Sq. Mt.)</t>
  </si>
  <si>
    <t>Type of Saleable Area (CA/BUA/SBA/Plot Area)</t>
  </si>
  <si>
    <t>Car Parking Charges</t>
  </si>
  <si>
    <t>Other Charges</t>
  </si>
  <si>
    <t>Remarks / Observations</t>
  </si>
  <si>
    <t>Site &amp; Building/Tower Photographs</t>
  </si>
  <si>
    <t>Location Cum Root Map (Satelite View)</t>
  </si>
  <si>
    <t>Unit Details, Nomenclature and Area Details</t>
  </si>
  <si>
    <t>I certify that to the best of my knowledge and belief:</t>
  </si>
  <si>
    <t>The statements of fact contained in this report are true and correct.</t>
  </si>
  <si>
    <t>The reported analyses, opinion and conclusions are limited only by the reported assumptions and limiting conditions, and are my personal, impartial, and unbiased professional analyses, opinions and conclusions.</t>
  </si>
  <si>
    <t>I have no present or prospective interest in the property that is the subject of this report, and I have no personal interest with respect to the parties involved.</t>
  </si>
  <si>
    <t>I have no bias with respect to the property that is the subject of this report or to the parties involved with this assignment.</t>
  </si>
  <si>
    <t>My engagement in this assignment was not contingent upon developing or reporting predetermined results.</t>
  </si>
  <si>
    <t>My compensation for completing this assignment is not contingent upon the reporting of predetermined value or direction in value that favours the cause of the client, the amount of the value opinion, the attainment of a stipulated result, or the occurrence of a subsequent event directly related to the intended use of this appraisal.</t>
  </si>
  <si>
    <t>I have not made a personal inspection of the property that is the subject of this report. My valuation executive (valuer code above) has undertaken the inspection of the property that is the subject of this report.</t>
  </si>
  <si>
    <t>No one has provided significant mass appraisal assistance to the person signing this certification.</t>
  </si>
  <si>
    <t>V.S.JADON &amp; CO VALUERS  LLP</t>
  </si>
  <si>
    <t>Freehold</t>
  </si>
  <si>
    <t>Residential</t>
  </si>
  <si>
    <t>Middle</t>
  </si>
  <si>
    <t>Plot Area (In Sq.Mt)</t>
  </si>
  <si>
    <t>Proposed Built up Area (In Sq.Mt)</t>
  </si>
  <si>
    <t>Permissible Built up Area (In Sq.Mt)</t>
  </si>
  <si>
    <t>-</t>
  </si>
  <si>
    <t>Developing</t>
  </si>
  <si>
    <t>Bitumen</t>
  </si>
  <si>
    <t>Yes</t>
  </si>
  <si>
    <t>III</t>
  </si>
  <si>
    <t>No</t>
  </si>
  <si>
    <t>None</t>
  </si>
  <si>
    <t>Low</t>
  </si>
  <si>
    <t>Road</t>
  </si>
  <si>
    <t>Sale</t>
  </si>
  <si>
    <t>CC Details</t>
  </si>
  <si>
    <t>Plinth</t>
  </si>
  <si>
    <t>Godrej One, Vikhroli East, Mumbai</t>
  </si>
  <si>
    <t>Flat/Shop No.</t>
  </si>
  <si>
    <t>Description</t>
  </si>
  <si>
    <t>Gross Carpet area</t>
  </si>
  <si>
    <t>Attached Terrace area</t>
  </si>
  <si>
    <t>Tower 1</t>
  </si>
  <si>
    <t>Ground Floor for Parking</t>
  </si>
  <si>
    <t>1st Floor</t>
  </si>
  <si>
    <t>2 BHK S</t>
  </si>
  <si>
    <t>1 BHK</t>
  </si>
  <si>
    <t>2 BHK</t>
  </si>
  <si>
    <t>2nd Floor</t>
  </si>
  <si>
    <t>3rd to 7th, 9th, 11th, 13th, 15th, 17th, 19th, 21th, 23th, 25th to 27th Floors</t>
  </si>
  <si>
    <t>8th, 10th, 12th, 14th, 16th, 18th, 20th, 22th, 24th Floors</t>
  </si>
  <si>
    <t>Tower 2</t>
  </si>
  <si>
    <t>3 BHK</t>
  </si>
  <si>
    <t>2nd to 7th, 9th, 11th, 13th, 15th, 17th, 19th, 21th, 23th &amp; 25th Floors</t>
  </si>
  <si>
    <t>8th, 10th, 12th, 14th, 16th, 18th, 20th, 22th, 24th, 26th Floors</t>
  </si>
  <si>
    <t>Tower 1 = 1st Floor</t>
  </si>
  <si>
    <t>Tower 1 = 2nd Floor</t>
  </si>
  <si>
    <t>Tower 1 = 3rd to 7th, 9th, 11th, 13th, 15th, 17th, 19th, 21th, 23th, 25th to 27th Floors</t>
  </si>
  <si>
    <t>Tower 1 = 8th, 10th, 12th, 14th, 16th, 18th, 20th, 22th, 24th Floors</t>
  </si>
  <si>
    <t>Tower 2 = 1st Floor</t>
  </si>
  <si>
    <t>Tower 2 = 2nd to 7th, 9th, 11th, 13th, 15th, 17th, 19th, 21th, 23th &amp; 25th Floors</t>
  </si>
  <si>
    <t>Tower 2 = 8th, 10th, 12th, 14th, 16th, 18th, 20th, 22th, 24th, 26th Floors</t>
  </si>
  <si>
    <t>Project Site Address</t>
  </si>
  <si>
    <t>Distance from nearest Railway/Metro/Airport (Km)</t>
  </si>
  <si>
    <t>Distance from the nearest School (Km)</t>
  </si>
  <si>
    <t>Distance from Hospital (Km)</t>
  </si>
  <si>
    <t>Market Value</t>
  </si>
  <si>
    <t>Guideline Values &amp; Distress Value</t>
  </si>
  <si>
    <t>Distress Value (Rs. Per sqft)</t>
  </si>
  <si>
    <t>Building/Tower &amp; Floor</t>
  </si>
  <si>
    <t>Site Visit Date &amp; Time</t>
  </si>
  <si>
    <t>Office at Godrej One, 5th floor, Pirojshanagar, Eastern Express Highway, Vikhroli (East), Mumbai 400 079.</t>
  </si>
  <si>
    <t>HDFC BANK
ISFC code : HDFC0000060</t>
  </si>
  <si>
    <t>Music Garden, Meditation Garden with Laughter Therapy Park, Open Lawn with Fragrance court, Pool side Party deck with Barbeque Counter, Yoga Garden, Bio Pool, Swimming Pool - Adults &amp; Kids, Pool side Deck with Sun Loungers, Feature Pavilion, Tree House with slides and hammocks, Surface Painting Area (washable surface), Pet Park, Pet Water zone, Tennis Court, Box Cricket, Skating Bowl, Feature Pavilion with seating, Open Party Lawn, Sand pits for kids, Kids' Play zone, Baby Play zone, Toddlers' Play Area, Interactive fountain for kids, Senior Citizen Area with Reflexology Walkway, Organic Plantation Area, Barbeque Counter, Seating Lounge, Star Gazing deck, Sky Gym, Sky Meditation Pavilion, Barbeque Counter, Café style seating area, Community style seating area, Life Size Chess board, Futsal Court, Multipurpose play court, Jogging / Walking track, Cross fit out door fitness area, Board Games area, Multipurpose Hall, Badminton court, Creche, Gym, Library, Indoor game room.</t>
  </si>
  <si>
    <t>5.5 KM from Bhiwandi Bus Depot</t>
  </si>
  <si>
    <t>Under construction</t>
  </si>
  <si>
    <t>1.9 KM from Swami Vivekanand School</t>
  </si>
  <si>
    <t>2 KM from Vishwa Hospital</t>
  </si>
  <si>
    <t>6 KM from Main market</t>
  </si>
  <si>
    <t>7.4 KM from Kalyan Railway Station</t>
  </si>
  <si>
    <t>30 meter wide DP road</t>
  </si>
  <si>
    <t>18 meter wide road and TATA high tension line</t>
  </si>
  <si>
    <t>Survey no 41</t>
  </si>
  <si>
    <t>Open Land</t>
  </si>
  <si>
    <t>Sq.ft</t>
  </si>
  <si>
    <t>SBA</t>
  </si>
  <si>
    <t>Floor Rise Details Per Sq. Ft. (on Saleable area)</t>
  </si>
  <si>
    <t>Rate Per Sq. Ft. (on Saleable area)</t>
  </si>
  <si>
    <t>400000/-</t>
  </si>
  <si>
    <t>Government Guideline rate for Bhadvad Land (Rs per sqft)</t>
  </si>
  <si>
    <t>Government Guideline rate for Bhadvad Flat Built up (Rs per sqft)</t>
  </si>
  <si>
    <t>Government Guideline rate for Temghar Land (Rs per sqft)</t>
  </si>
  <si>
    <t>Government Guideline rate for Temghar Flat Built up (Rs per sqft)</t>
  </si>
  <si>
    <t>Floor</t>
  </si>
  <si>
    <t>Saleable area</t>
  </si>
  <si>
    <t>Building Type 1 = Building No.1</t>
  </si>
  <si>
    <t>Ground Floor is For Parking &amp; Amenities</t>
  </si>
  <si>
    <t>1st To 7th, 9th To 12th, 14th To 17th &amp; 19th To 21st Floor</t>
  </si>
  <si>
    <t>2BHK</t>
  </si>
  <si>
    <t>8th, 13th &amp; 18th Floor</t>
  </si>
  <si>
    <t>Refuge Area</t>
  </si>
  <si>
    <t>Building Type 2 = Building No.2</t>
  </si>
  <si>
    <t>Building Type 3 = Building No.3</t>
  </si>
  <si>
    <t>Building Type 4 = Building No.4</t>
  </si>
  <si>
    <t>1BHK</t>
  </si>
  <si>
    <t>Building Type 5 = Building No.5</t>
  </si>
  <si>
    <t>Building Type 6 = Building No.6</t>
  </si>
  <si>
    <t>As applicable and documented.</t>
  </si>
  <si>
    <t>Bhiwandi Nijampura City Muncipal Corp.</t>
  </si>
  <si>
    <t xml:space="preserve">Water Supply </t>
  </si>
  <si>
    <t>Drainage Connection</t>
  </si>
  <si>
    <t>Electricity Supply</t>
  </si>
  <si>
    <t>Being Provisioned</t>
  </si>
  <si>
    <t>Basement</t>
  </si>
  <si>
    <t>Ground</t>
  </si>
  <si>
    <t>Podium</t>
  </si>
  <si>
    <t>Floors</t>
  </si>
  <si>
    <t xml:space="preserve">Stage of construction: </t>
  </si>
  <si>
    <t>Type of Work</t>
  </si>
  <si>
    <t>Progress %</t>
  </si>
  <si>
    <t>All work Completed. OC Received.</t>
  </si>
  <si>
    <t>Excavation in process</t>
  </si>
  <si>
    <t>Excavation Completed</t>
  </si>
  <si>
    <t>Footing in Process</t>
  </si>
  <si>
    <t>Footing Completed</t>
  </si>
  <si>
    <t>Plinth in process</t>
  </si>
  <si>
    <t>Plinth completed</t>
  </si>
  <si>
    <t>Carpet area</t>
  </si>
  <si>
    <t xml:space="preserve">Godrej Upavan </t>
  </si>
  <si>
    <t>Godrej Upavan situated at village Bhadwad and Temghar, Taluka Bhiwandi, District Thane.</t>
  </si>
  <si>
    <t>P51700027436</t>
  </si>
  <si>
    <t>31/12/2027.</t>
  </si>
  <si>
    <t>Building Type 7 = Building No.7</t>
  </si>
  <si>
    <t>Building Type 8 = Building No.8</t>
  </si>
  <si>
    <t>Building Type 9 = Building No.9</t>
  </si>
  <si>
    <t>Building Type 10 = Building No.10</t>
  </si>
  <si>
    <t>Building Type 11 = Building No.11</t>
  </si>
  <si>
    <t>Building Type 12 = Building No.12</t>
  </si>
  <si>
    <t>Pratiksha</t>
  </si>
  <si>
    <t>New Apf</t>
  </si>
  <si>
    <t>RERA Certificate, Layout Plan, Approved Plans, CC</t>
  </si>
  <si>
    <t>SEIAA-EC-0000001901
Dated : 15/07/2019.</t>
  </si>
  <si>
    <t>Godrej Upavan, S. No.128/3, 129/1, 129/2 of Village Temghar &amp; S. Nos. 40/1P, 40/2/2, 40/3/2, 40/4, 40/9, 40/5, 40/6, 40/7, 40/8, 40/10, 40/11, 40/12, 40/13/1P, 40/13/2, 42, 43/1, 43/2, 43/3, 44/1P, 44/2P, 44/2/P, 44/2P, 44/3/1, 44/3/2, 44/4, 44/5, 44/6, 45/1, 45/2P, 45/3P, 45/4, 45/5, 45/6, 45/7, 45/8, 45/9, 45/12, 58/6, 58/7/1, 58/7/2, 58/8, 58/9, 58/11, 58/12, 58/13, 58/14, 58/16, 58/17, 58/18, 58/19, 58/20, 58/21, 58/22, 83/3, 83/4, 83/6, 83/7, 83/9, 84/1 of Village Bhadvad, Kalyan Junction, Off Mumbai-Nashik Expy, Bhadvad-Temghar, Bhiwandi, Thane- 421302</t>
  </si>
  <si>
    <t>24 m wide DP road</t>
  </si>
  <si>
    <t>CFO NOC Details</t>
  </si>
  <si>
    <t>MFS/S1/2020/127
Dated : 31/08/2020.</t>
  </si>
  <si>
    <t xml:space="preserve">Pollution Control letter : </t>
  </si>
  <si>
    <t>Format1.0/CAC-CELL/UAN No.0000070744/CE-1909000376
Dated : 13/09/2019.</t>
  </si>
  <si>
    <t>Project Structure (As per Approved Plan)</t>
  </si>
  <si>
    <t>Project Structure (As per Commencement Certificate)</t>
  </si>
  <si>
    <t>Building No.7 To 10</t>
  </si>
  <si>
    <t>G + 31st Floors</t>
  </si>
  <si>
    <t>G + 9th Floors</t>
  </si>
  <si>
    <t>Building No.11 &amp; 12</t>
  </si>
  <si>
    <t>B.P.K.15/2020-2021/J.K.N.R.V/9178
Dated : 10/12/2020.</t>
  </si>
  <si>
    <t>Dec 2020.</t>
  </si>
  <si>
    <t>8th, 13th, 18th, 23rd &amp; 28th Floor (Part Refuge Floor)</t>
  </si>
  <si>
    <t>1st To 7th &amp; 9th  Floor</t>
  </si>
  <si>
    <t>8th Floor (Part Refuge Floor)</t>
  </si>
  <si>
    <t>1st To 7th, 9th To 12th, 14th To 17th &amp; 19th To 22nd, 24th to 27th, 29th to 31st Floor</t>
  </si>
  <si>
    <t>Saleable area
(60% Loading)</t>
  </si>
  <si>
    <t>Construction details: Building No.7, 10, 11 &amp; 12 = Gr + 31st Floor</t>
  </si>
  <si>
    <t>Date of Site Visit</t>
  </si>
  <si>
    <t>Slab/Floor</t>
  </si>
  <si>
    <t>Complition %</t>
  </si>
  <si>
    <t>Piling Work in process</t>
  </si>
  <si>
    <t>Excavation</t>
  </si>
  <si>
    <t>RCC (Including podiums)</t>
  </si>
  <si>
    <t>Brickwork</t>
  </si>
  <si>
    <t>Basement 1</t>
  </si>
  <si>
    <t>Internal Plaster</t>
  </si>
  <si>
    <t>Basement 2</t>
  </si>
  <si>
    <t>Basement 3</t>
  </si>
  <si>
    <t>Basement 4</t>
  </si>
  <si>
    <t>Flooring &amp; Fitting</t>
  </si>
  <si>
    <t>Building Common Amenities</t>
  </si>
  <si>
    <t>Possession</t>
  </si>
  <si>
    <t>6800/- to 7200/-</t>
  </si>
  <si>
    <t>Mr. Sai Kiran - 9849842884.</t>
  </si>
  <si>
    <t>M/s. Prakhhyat Dwellings LLP</t>
  </si>
  <si>
    <t>Location Link</t>
  </si>
  <si>
    <t>https://goo.gl/maps/UdJGLqpmoz4AUias8</t>
  </si>
  <si>
    <t>Project Completion %</t>
  </si>
  <si>
    <t>B.P.K.15/2020-2021/J.K.N.R.V/9178
Dated : 10/12/2020.
Valid Up to: Upto Plinth</t>
  </si>
  <si>
    <t>External Plaster</t>
  </si>
  <si>
    <t>External Plumbing, Elevation and Waterproofing</t>
  </si>
  <si>
    <t>Wooden Work</t>
  </si>
  <si>
    <t>Electrical &amp; Sanitary fittings</t>
  </si>
  <si>
    <t>Construction details: Building No.8 = Gr + 31st Floor</t>
  </si>
  <si>
    <t>Construction details: Building No. 9 = Gr + 31st Floor</t>
  </si>
  <si>
    <t>04/07/2025 @ 02:04PM</t>
  </si>
  <si>
    <t>Mr Suraj Khare</t>
  </si>
  <si>
    <t>Mr. Mangesh Laxman Bapardekar</t>
  </si>
  <si>
    <r>
      <t>1.Building No.7, 10, 11 &amp; 12 - Construction work not yet started.
   Bldg no.8 &amp; 9 - Construction work is in process at the time of Visit.(Internal visit not allowed).
2. We considered Saleable area as per our calculation.
3. We considered Carpet area as per Approved Plan.
4. We considered Gross carpet area = Net carpet + C.B Area + O.P Area.
5. We considered Flat rate as per Market Inquire.
6. Car parking is subjected to authentic documentation.
7. Provide latest CC.
8. The project has received first CC on 10/12/2020, But construction work of Building 7, 10, 11 &amp; 12 is not yet Started</t>
    </r>
    <r>
      <rPr>
        <b/>
        <sz val="16"/>
        <rFont val="Times New Roman"/>
        <family val="1"/>
      </rPr>
      <t>.</t>
    </r>
    <r>
      <rPr>
        <sz val="16"/>
        <rFont val="Times New Roman"/>
        <family val="1"/>
      </rPr>
      <t xml:space="preserve">
8. On Site, we meet Ms. shweta 8657994167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</si>
</sst>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font>
    <font>
      <sz val="11"/>
      <color theme="1"/>
      <name val="Calibri"/>
      <family val="2"/>
      <scheme val="minor"/>
    </font>
    <font>
      <sz val="11"/>
      <color theme="1"/>
      <name val="Calibri"/>
      <family val="2"/>
      <scheme val="minor"/>
    </font>
    <font>
      <b/>
      <sz val="16"/>
      <name val="Times New Roman"/>
      <family val="1"/>
    </font>
    <font>
      <sz val="16"/>
      <color theme="1"/>
      <name val="Times New Roman"/>
      <family val="1"/>
    </font>
    <font>
      <sz val="16"/>
      <name val="Times New Roman"/>
      <family val="1"/>
    </font>
    <font>
      <b/>
      <sz val="16"/>
      <color indexed="8"/>
      <name val="Times New Roman"/>
      <family val="1"/>
    </font>
    <font>
      <sz val="16"/>
      <color theme="1"/>
      <name val="Calibri"/>
      <family val="2"/>
    </font>
    <font>
      <sz val="16"/>
      <color indexed="8"/>
      <name val="Times New Roman"/>
      <family val="1"/>
    </font>
    <font>
      <b/>
      <sz val="12"/>
      <color indexed="8"/>
      <name val="Times New Roman"/>
      <family val="1"/>
    </font>
    <font>
      <b/>
      <sz val="11"/>
      <color indexed="8"/>
      <name val="Times New Roman"/>
      <family val="1"/>
    </font>
    <font>
      <sz val="12"/>
      <color indexed="8"/>
      <name val="Times New Roman"/>
      <family val="1"/>
    </font>
    <font>
      <sz val="16"/>
      <color rgb="FF000000"/>
      <name val="Times New Roman"/>
      <family val="1"/>
    </font>
    <font>
      <sz val="16"/>
      <color theme="1"/>
      <name val="Calibri"/>
      <family val="2"/>
      <scheme val="minor"/>
    </font>
    <font>
      <u/>
      <sz val="11"/>
      <color theme="10"/>
      <name val="Calibri"/>
      <family val="2"/>
    </font>
    <font>
      <b/>
      <sz val="16"/>
      <color theme="1"/>
      <name val="Times New Roman"/>
      <family val="1"/>
    </font>
  </fonts>
  <fills count="5">
    <fill>
      <patternFill patternType="none"/>
    </fill>
    <fill>
      <patternFill patternType="gray125"/>
    </fill>
    <fill>
      <patternFill patternType="solid">
        <fgColor theme="6" tint="0.39997558519241921"/>
        <bgColor indexed="64"/>
      </patternFill>
    </fill>
    <fill>
      <patternFill patternType="solid">
        <fgColor theme="9" tint="0.79998168889431442"/>
        <bgColor indexed="64"/>
      </patternFill>
    </fill>
    <fill>
      <patternFill patternType="solid">
        <fgColor rgb="FFFEF2E8"/>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xf numFmtId="0" fontId="1" fillId="0" borderId="0"/>
    <xf numFmtId="0" fontId="14" fillId="0" borderId="0" applyNumberFormat="0" applyFill="0" applyBorder="0" applyAlignment="0" applyProtection="0"/>
  </cellStyleXfs>
  <cellXfs count="184">
    <xf numFmtId="0" fontId="0" fillId="0" borderId="0" xfId="0"/>
    <xf numFmtId="0" fontId="5" fillId="0" borderId="1" xfId="0" applyFont="1" applyBorder="1" applyAlignment="1">
      <alignment horizontal="center" vertical="top" wrapText="1"/>
    </xf>
    <xf numFmtId="0" fontId="4" fillId="0" borderId="0" xfId="0" applyFont="1" applyAlignment="1">
      <alignment vertical="top"/>
    </xf>
    <xf numFmtId="0" fontId="5" fillId="0" borderId="10" xfId="0" applyFont="1" applyBorder="1" applyAlignment="1">
      <alignment vertical="top" wrapText="1"/>
    </xf>
    <xf numFmtId="0" fontId="5" fillId="4" borderId="2" xfId="0" applyFont="1" applyFill="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6" xfId="0" applyFont="1" applyBorder="1" applyAlignment="1">
      <alignment vertical="top" wrapText="1"/>
    </xf>
    <xf numFmtId="0" fontId="5" fillId="0" borderId="1" xfId="0" applyFont="1" applyBorder="1" applyAlignment="1">
      <alignment vertical="top"/>
    </xf>
    <xf numFmtId="0" fontId="5" fillId="3" borderId="1" xfId="0" applyFont="1" applyFill="1" applyBorder="1" applyAlignment="1">
      <alignment vertical="top" wrapText="1"/>
    </xf>
    <xf numFmtId="0" fontId="3" fillId="0" borderId="1" xfId="0" applyFont="1" applyBorder="1" applyAlignment="1">
      <alignment vertical="top" wrapText="1"/>
    </xf>
    <xf numFmtId="0" fontId="4" fillId="0" borderId="0" xfId="0" applyFont="1" applyAlignment="1">
      <alignment horizontal="center" vertical="top"/>
    </xf>
    <xf numFmtId="0" fontId="7" fillId="0" borderId="0" xfId="0" applyFont="1" applyAlignment="1">
      <alignment vertical="center"/>
    </xf>
    <xf numFmtId="0" fontId="5"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3" fillId="0" borderId="1" xfId="0" applyFont="1" applyBorder="1" applyAlignment="1">
      <alignment horizontal="center" vertical="top" wrapText="1"/>
    </xf>
    <xf numFmtId="0" fontId="5" fillId="0" borderId="8" xfId="0" applyFont="1" applyBorder="1" applyAlignment="1">
      <alignment vertical="top" wrapText="1"/>
    </xf>
    <xf numFmtId="0" fontId="5" fillId="0" borderId="5" xfId="0" applyFont="1" applyBorder="1" applyAlignment="1">
      <alignment horizontal="center" vertical="top" wrapText="1"/>
    </xf>
    <xf numFmtId="0" fontId="5" fillId="4" borderId="1" xfId="0" applyFont="1" applyFill="1" applyBorder="1" applyAlignment="1">
      <alignment horizontal="center" vertical="top" wrapText="1"/>
    </xf>
    <xf numFmtId="0" fontId="5" fillId="0" borderId="1" xfId="0" applyFont="1" applyBorder="1" applyAlignment="1">
      <alignment vertical="top" wrapText="1"/>
    </xf>
    <xf numFmtId="0" fontId="5" fillId="4" borderId="1" xfId="0" applyFont="1" applyFill="1" applyBorder="1" applyAlignment="1">
      <alignment vertical="top" wrapText="1"/>
    </xf>
    <xf numFmtId="1" fontId="6" fillId="0" borderId="1" xfId="1" applyNumberFormat="1" applyFont="1" applyBorder="1" applyAlignment="1">
      <alignment horizontal="center" vertical="top" wrapText="1"/>
    </xf>
    <xf numFmtId="0" fontId="3" fillId="0" borderId="1" xfId="0" applyFont="1" applyBorder="1" applyAlignment="1">
      <alignment horizontal="left" vertical="top" wrapText="1"/>
    </xf>
    <xf numFmtId="0" fontId="5" fillId="0" borderId="1" xfId="0" applyFont="1" applyBorder="1" applyAlignment="1">
      <alignment horizontal="center" vertical="top"/>
    </xf>
    <xf numFmtId="1" fontId="9" fillId="0" borderId="1" xfId="2" applyNumberFormat="1" applyFont="1" applyBorder="1" applyAlignment="1">
      <alignment horizontal="center" vertical="top" wrapText="1"/>
    </xf>
    <xf numFmtId="1" fontId="10" fillId="0" borderId="1" xfId="2" applyNumberFormat="1" applyFont="1" applyBorder="1" applyAlignment="1">
      <alignment horizontal="center" vertical="top" wrapText="1"/>
    </xf>
    <xf numFmtId="1" fontId="11" fillId="0" borderId="1" xfId="0"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1" fontId="8" fillId="4" borderId="1" xfId="2" applyNumberFormat="1" applyFont="1" applyFill="1" applyBorder="1" applyAlignment="1">
      <alignment horizontal="center" vertical="center" wrapText="1"/>
    </xf>
    <xf numFmtId="14" fontId="0" fillId="0" borderId="0" xfId="0" applyNumberFormat="1"/>
    <xf numFmtId="14" fontId="5" fillId="4" borderId="1" xfId="0" applyNumberFormat="1" applyFont="1" applyFill="1" applyBorder="1" applyAlignment="1">
      <alignment horizontal="left" vertical="top" wrapText="1"/>
    </xf>
    <xf numFmtId="0" fontId="4" fillId="0" borderId="22" xfId="1" applyFont="1" applyBorder="1" applyProtection="1">
      <protection hidden="1"/>
    </xf>
    <xf numFmtId="0" fontId="4" fillId="0" borderId="23" xfId="1" applyFont="1" applyBorder="1" applyProtection="1">
      <protection hidden="1"/>
    </xf>
    <xf numFmtId="0" fontId="4" fillId="0" borderId="0" xfId="1" applyFont="1" applyProtection="1">
      <protection hidden="1"/>
    </xf>
    <xf numFmtId="0" fontId="5" fillId="2" borderId="1" xfId="0" applyFont="1" applyFill="1" applyBorder="1" applyAlignment="1">
      <alignment vertical="top"/>
    </xf>
    <xf numFmtId="0" fontId="12" fillId="0" borderId="0" xfId="0" applyFont="1" applyProtection="1">
      <protection hidden="1"/>
    </xf>
    <xf numFmtId="0" fontId="4" fillId="0" borderId="23" xfId="1" applyFont="1" applyBorder="1"/>
    <xf numFmtId="0" fontId="12" fillId="0" borderId="23" xfId="0" applyFont="1" applyBorder="1" applyProtection="1">
      <protection hidden="1"/>
    </xf>
    <xf numFmtId="1" fontId="13" fillId="0" borderId="23" xfId="0" applyNumberFormat="1" applyFont="1" applyBorder="1"/>
    <xf numFmtId="1" fontId="13" fillId="0" borderId="23" xfId="0" applyNumberFormat="1" applyFont="1" applyBorder="1" applyAlignment="1">
      <alignment horizontal="right"/>
    </xf>
    <xf numFmtId="0" fontId="12" fillId="0" borderId="17" xfId="0" applyFont="1" applyBorder="1" applyProtection="1">
      <protection hidden="1"/>
    </xf>
    <xf numFmtId="1" fontId="13" fillId="0" borderId="24" xfId="0" applyNumberFormat="1" applyFont="1" applyBorder="1"/>
    <xf numFmtId="9" fontId="12" fillId="0" borderId="0" xfId="0" applyNumberFormat="1" applyFont="1" applyProtection="1">
      <protection hidden="1"/>
    </xf>
    <xf numFmtId="0" fontId="5" fillId="4" borderId="1" xfId="1" applyFont="1" applyFill="1" applyBorder="1" applyAlignment="1" applyProtection="1">
      <alignment horizontal="center" vertical="center" wrapText="1"/>
      <protection hidden="1"/>
    </xf>
    <xf numFmtId="0" fontId="5" fillId="2" borderId="1" xfId="0" applyFont="1" applyFill="1" applyBorder="1" applyAlignment="1">
      <alignment horizontal="center" vertical="top"/>
    </xf>
    <xf numFmtId="9" fontId="5" fillId="4" borderId="1" xfId="1" applyNumberFormat="1" applyFont="1" applyFill="1" applyBorder="1" applyAlignment="1" applyProtection="1">
      <alignment horizontal="center" vertical="center" wrapText="1"/>
      <protection hidden="1"/>
    </xf>
    <xf numFmtId="0" fontId="4" fillId="0" borderId="9" xfId="0" applyFont="1" applyBorder="1" applyAlignment="1">
      <alignment vertical="top"/>
    </xf>
    <xf numFmtId="0" fontId="5" fillId="4" borderId="1" xfId="1" applyFont="1" applyFill="1" applyBorder="1" applyAlignment="1" applyProtection="1">
      <alignment horizontal="center" vertical="center" wrapText="1"/>
      <protection hidden="1"/>
    </xf>
    <xf numFmtId="9" fontId="5" fillId="4" borderId="1" xfId="1" applyNumberFormat="1" applyFont="1" applyFill="1" applyBorder="1" applyAlignment="1" applyProtection="1">
      <alignment horizontal="center" vertical="center" wrapText="1"/>
      <protection hidden="1"/>
    </xf>
    <xf numFmtId="0" fontId="5" fillId="4" borderId="2" xfId="1" applyFont="1" applyFill="1" applyBorder="1" applyAlignment="1" applyProtection="1">
      <alignment horizontal="center" vertical="center" wrapText="1"/>
      <protection hidden="1"/>
    </xf>
    <xf numFmtId="0" fontId="5" fillId="4" borderId="5" xfId="1" applyFont="1" applyFill="1" applyBorder="1" applyAlignment="1" applyProtection="1">
      <alignment horizontal="center" vertical="center" wrapText="1"/>
      <protection hidden="1"/>
    </xf>
    <xf numFmtId="9" fontId="5" fillId="4" borderId="2" xfId="1" applyNumberFormat="1" applyFont="1" applyFill="1" applyBorder="1" applyAlignment="1" applyProtection="1">
      <alignment horizontal="center" vertical="center" wrapText="1"/>
      <protection hidden="1"/>
    </xf>
    <xf numFmtId="9" fontId="5" fillId="4" borderId="5" xfId="1" applyNumberFormat="1" applyFont="1" applyFill="1" applyBorder="1" applyAlignment="1" applyProtection="1">
      <alignment horizontal="center" vertical="center" wrapText="1"/>
      <protection hidden="1"/>
    </xf>
    <xf numFmtId="1" fontId="5" fillId="4" borderId="2" xfId="1" applyNumberFormat="1" applyFont="1" applyFill="1" applyBorder="1" applyAlignment="1" applyProtection="1">
      <alignment horizontal="center" vertical="center" wrapText="1"/>
      <protection hidden="1"/>
    </xf>
    <xf numFmtId="1" fontId="5" fillId="4" borderId="5" xfId="1" applyNumberFormat="1" applyFont="1" applyFill="1" applyBorder="1" applyAlignment="1" applyProtection="1">
      <alignment horizontal="center" vertical="center" wrapText="1"/>
      <protection hidden="1"/>
    </xf>
    <xf numFmtId="0" fontId="3" fillId="2" borderId="1" xfId="0" applyFont="1" applyFill="1" applyBorder="1" applyAlignment="1">
      <alignment horizontal="center" vertical="top"/>
    </xf>
    <xf numFmtId="0" fontId="3" fillId="4" borderId="1" xfId="1" applyFont="1" applyFill="1" applyBorder="1" applyAlignment="1" applyProtection="1">
      <alignment horizontal="left" vertical="top" wrapText="1"/>
      <protection hidden="1"/>
    </xf>
    <xf numFmtId="9" fontId="3" fillId="4" borderId="1" xfId="1" applyNumberFormat="1" applyFont="1" applyFill="1" applyBorder="1" applyAlignment="1" applyProtection="1">
      <alignment horizontal="center" vertical="center" wrapText="1"/>
      <protection hidden="1"/>
    </xf>
    <xf numFmtId="0" fontId="5" fillId="2" borderId="1" xfId="0" applyFont="1" applyFill="1" applyBorder="1" applyAlignment="1">
      <alignment horizontal="center" vertical="top"/>
    </xf>
    <xf numFmtId="1" fontId="5" fillId="4" borderId="1" xfId="1" applyNumberFormat="1" applyFont="1" applyFill="1" applyBorder="1" applyAlignment="1" applyProtection="1">
      <alignment horizontal="center" vertical="center" wrapText="1"/>
      <protection hidden="1"/>
    </xf>
    <xf numFmtId="0" fontId="5"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3" fillId="2" borderId="8" xfId="0" applyFont="1" applyFill="1" applyBorder="1" applyAlignment="1">
      <alignment horizontal="center" vertical="top"/>
    </xf>
    <xf numFmtId="0" fontId="5" fillId="0" borderId="1" xfId="0" applyFont="1" applyBorder="1" applyAlignment="1">
      <alignment vertical="top"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5" xfId="0" applyFont="1" applyFill="1" applyBorder="1" applyAlignment="1">
      <alignment horizontal="center" vertical="top"/>
    </xf>
    <xf numFmtId="0" fontId="5" fillId="0" borderId="8" xfId="0" applyFont="1" applyBorder="1" applyAlignment="1">
      <alignment vertical="top" wrapText="1"/>
    </xf>
    <xf numFmtId="0" fontId="5" fillId="4" borderId="8"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5" fillId="4" borderId="1" xfId="0" applyFont="1" applyFill="1" applyBorder="1" applyAlignment="1">
      <alignment vertical="top" wrapText="1"/>
    </xf>
    <xf numFmtId="0" fontId="5" fillId="4" borderId="3" xfId="0" applyFont="1" applyFill="1" applyBorder="1" applyAlignment="1">
      <alignment horizontal="left" vertical="top" wrapText="1"/>
    </xf>
    <xf numFmtId="17" fontId="5" fillId="4" borderId="2" xfId="0" applyNumberFormat="1" applyFont="1" applyFill="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14" fillId="4" borderId="2" xfId="3" applyFill="1" applyBorder="1" applyAlignment="1">
      <alignment horizontal="left" vertical="top" wrapText="1"/>
    </xf>
    <xf numFmtId="0" fontId="3"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5" fillId="0" borderId="1" xfId="0" applyFont="1" applyBorder="1" applyAlignment="1">
      <alignment horizontal="left" vertical="top"/>
    </xf>
    <xf numFmtId="1" fontId="6" fillId="0" borderId="1" xfId="1" applyNumberFormat="1" applyFont="1" applyBorder="1" applyAlignment="1">
      <alignment horizontal="center" vertical="top" wrapText="1"/>
    </xf>
    <xf numFmtId="1" fontId="6" fillId="0" borderId="2" xfId="1" applyNumberFormat="1" applyFont="1" applyBorder="1" applyAlignment="1">
      <alignment horizontal="center" vertical="top" wrapText="1"/>
    </xf>
    <xf numFmtId="1" fontId="6" fillId="0" borderId="5" xfId="1" applyNumberFormat="1" applyFont="1" applyBorder="1" applyAlignment="1">
      <alignment horizontal="center" vertical="top" wrapText="1"/>
    </xf>
    <xf numFmtId="2" fontId="5" fillId="4" borderId="2" xfId="0" applyNumberFormat="1" applyFont="1" applyFill="1" applyBorder="1" applyAlignment="1">
      <alignment horizontal="left" vertical="top" wrapText="1"/>
    </xf>
    <xf numFmtId="2" fontId="5" fillId="4" borderId="5" xfId="0" applyNumberFormat="1" applyFont="1" applyFill="1" applyBorder="1" applyAlignment="1">
      <alignment horizontal="left" vertical="top" wrapText="1"/>
    </xf>
    <xf numFmtId="2" fontId="5" fillId="4" borderId="1" xfId="0" applyNumberFormat="1" applyFont="1" applyFill="1" applyBorder="1" applyAlignment="1">
      <alignment horizontal="left" vertical="top"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9" fontId="3" fillId="4" borderId="25" xfId="1" applyNumberFormat="1" applyFont="1" applyFill="1" applyBorder="1" applyAlignment="1" applyProtection="1">
      <alignment horizontal="center" vertical="center" wrapText="1"/>
      <protection hidden="1"/>
    </xf>
    <xf numFmtId="9" fontId="3" fillId="4" borderId="27" xfId="1" applyNumberFormat="1" applyFont="1" applyFill="1" applyBorder="1" applyAlignment="1" applyProtection="1">
      <alignment horizontal="center" vertical="center" wrapText="1"/>
      <protection hidden="1"/>
    </xf>
    <xf numFmtId="1" fontId="6" fillId="4" borderId="1" xfId="2" applyNumberFormat="1" applyFont="1" applyFill="1" applyBorder="1" applyAlignment="1">
      <alignment horizontal="center" vertical="center" wrapText="1"/>
    </xf>
    <xf numFmtId="1" fontId="8" fillId="4" borderId="2" xfId="2" applyNumberFormat="1" applyFont="1" applyFill="1" applyBorder="1" applyAlignment="1">
      <alignment horizontal="center" vertical="center" wrapText="1"/>
    </xf>
    <xf numFmtId="1" fontId="8" fillId="4" borderId="5" xfId="2" applyNumberFormat="1" applyFont="1" applyFill="1" applyBorder="1" applyAlignment="1">
      <alignment horizontal="center" vertical="center" wrapText="1"/>
    </xf>
    <xf numFmtId="1" fontId="8" fillId="4" borderId="7" xfId="2" applyNumberFormat="1" applyFont="1" applyFill="1" applyBorder="1" applyAlignment="1">
      <alignment horizontal="center" vertical="center" wrapText="1"/>
    </xf>
    <xf numFmtId="1" fontId="8" fillId="4" borderId="11" xfId="2" applyNumberFormat="1" applyFont="1" applyFill="1" applyBorder="1" applyAlignment="1">
      <alignment horizontal="center" vertical="center" wrapText="1"/>
    </xf>
    <xf numFmtId="1" fontId="8" fillId="4" borderId="12" xfId="2" applyNumberFormat="1" applyFont="1" applyFill="1" applyBorder="1" applyAlignment="1">
      <alignment horizontal="center" vertical="center" wrapText="1"/>
    </xf>
    <xf numFmtId="1" fontId="8" fillId="4" borderId="13" xfId="2" applyNumberFormat="1" applyFont="1" applyFill="1" applyBorder="1" applyAlignment="1">
      <alignment horizontal="center" vertical="center" wrapText="1"/>
    </xf>
    <xf numFmtId="1" fontId="8" fillId="4" borderId="14" xfId="2" applyNumberFormat="1" applyFont="1" applyFill="1" applyBorder="1" applyAlignment="1">
      <alignment horizontal="center" vertical="center" wrapText="1"/>
    </xf>
    <xf numFmtId="1" fontId="8" fillId="4" borderId="15" xfId="2" applyNumberFormat="1" applyFont="1" applyFill="1" applyBorder="1" applyAlignment="1">
      <alignment horizontal="center" vertical="center" wrapText="1"/>
    </xf>
    <xf numFmtId="1" fontId="8" fillId="4" borderId="3" xfId="2"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5" fillId="3" borderId="1" xfId="0" applyFont="1" applyFill="1" applyBorder="1" applyAlignment="1">
      <alignment horizontal="center" vertical="top" wrapText="1"/>
    </xf>
    <xf numFmtId="0" fontId="3" fillId="2" borderId="19" xfId="0" applyFont="1" applyFill="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9" xfId="0" applyFont="1" applyBorder="1" applyAlignment="1">
      <alignment horizontal="left" vertical="top" wrapText="1"/>
    </xf>
    <xf numFmtId="0" fontId="5" fillId="0" borderId="15" xfId="0" applyFont="1" applyBorder="1" applyAlignment="1">
      <alignment horizontal="left" vertical="top" wrapText="1"/>
    </xf>
    <xf numFmtId="14" fontId="5" fillId="3" borderId="2" xfId="0" applyNumberFormat="1" applyFont="1" applyFill="1" applyBorder="1" applyAlignment="1">
      <alignment horizontal="left" vertical="top" wrapText="1"/>
    </xf>
    <xf numFmtId="14" fontId="5" fillId="3" borderId="3" xfId="0" applyNumberFormat="1" applyFont="1" applyFill="1" applyBorder="1" applyAlignment="1">
      <alignment horizontal="left" vertical="top" wrapText="1"/>
    </xf>
    <xf numFmtId="14" fontId="5" fillId="3" borderId="5" xfId="0" applyNumberFormat="1" applyFont="1" applyFill="1" applyBorder="1" applyAlignment="1">
      <alignment horizontal="left" vertical="top" wrapText="1"/>
    </xf>
    <xf numFmtId="0" fontId="3" fillId="2" borderId="14" xfId="0" applyFont="1" applyFill="1" applyBorder="1" applyAlignment="1">
      <alignment horizontal="center" vertical="top"/>
    </xf>
    <xf numFmtId="0" fontId="3" fillId="2" borderId="9" xfId="0" applyFont="1" applyFill="1" applyBorder="1" applyAlignment="1">
      <alignment horizontal="center" vertical="top"/>
    </xf>
    <xf numFmtId="0" fontId="3" fillId="2" borderId="15" xfId="0" applyFont="1" applyFill="1" applyBorder="1" applyAlignment="1">
      <alignment horizontal="center" vertical="top"/>
    </xf>
    <xf numFmtId="0" fontId="5" fillId="3" borderId="7"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3" xfId="0" applyFont="1" applyFill="1" applyBorder="1" applyAlignment="1">
      <alignment horizontal="center" vertical="top" wrapText="1"/>
    </xf>
    <xf numFmtId="0" fontId="5" fillId="3" borderId="16" xfId="0" applyFont="1" applyFill="1" applyBorder="1" applyAlignment="1">
      <alignment horizontal="center" vertical="top"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4" borderId="7"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11" xfId="0" applyFont="1" applyFill="1" applyBorder="1" applyAlignment="1">
      <alignment horizontal="center" vertical="top" wrapText="1"/>
    </xf>
    <xf numFmtId="0" fontId="5" fillId="4" borderId="12" xfId="0" applyFont="1" applyFill="1" applyBorder="1" applyAlignment="1">
      <alignment horizontal="center" vertical="top" wrapText="1"/>
    </xf>
    <xf numFmtId="0" fontId="5" fillId="4" borderId="0" xfId="0" applyFont="1" applyFill="1" applyAlignment="1">
      <alignment horizontal="center" vertical="top" wrapText="1"/>
    </xf>
    <xf numFmtId="0" fontId="5" fillId="4" borderId="13" xfId="0" applyFont="1" applyFill="1" applyBorder="1" applyAlignment="1">
      <alignment horizontal="center" vertical="top" wrapText="1"/>
    </xf>
    <xf numFmtId="1" fontId="9" fillId="0" borderId="1" xfId="2" applyNumberFormat="1" applyFont="1" applyBorder="1" applyAlignment="1">
      <alignment horizontal="center" vertical="top" wrapText="1"/>
    </xf>
    <xf numFmtId="1" fontId="9" fillId="0" borderId="2" xfId="2" applyNumberFormat="1" applyFont="1" applyBorder="1" applyAlignment="1">
      <alignment horizontal="center" vertical="top" wrapText="1"/>
    </xf>
    <xf numFmtId="1" fontId="9" fillId="0" borderId="5" xfId="2" applyNumberFormat="1" applyFont="1" applyBorder="1" applyAlignment="1">
      <alignment horizontal="center" vertical="top"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1" fontId="11" fillId="0" borderId="7"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1" fillId="0" borderId="12" xfId="0" applyNumberFormat="1" applyFont="1" applyBorder="1" applyAlignment="1">
      <alignment horizontal="center" vertical="center" wrapText="1"/>
    </xf>
    <xf numFmtId="1" fontId="11" fillId="0" borderId="13" xfId="0" applyNumberFormat="1" applyFont="1" applyBorder="1" applyAlignment="1">
      <alignment horizontal="center" vertical="center" wrapText="1"/>
    </xf>
    <xf numFmtId="1" fontId="11" fillId="0" borderId="14" xfId="0" applyNumberFormat="1" applyFont="1" applyBorder="1" applyAlignment="1">
      <alignment horizontal="center" vertical="center" wrapText="1"/>
    </xf>
    <xf numFmtId="1" fontId="11" fillId="0" borderId="15" xfId="0" applyNumberFormat="1" applyFont="1" applyBorder="1" applyAlignment="1">
      <alignment horizontal="center" vertical="center" wrapText="1"/>
    </xf>
    <xf numFmtId="1" fontId="11" fillId="0" borderId="2" xfId="2" applyNumberFormat="1" applyFont="1" applyBorder="1" applyAlignment="1">
      <alignment horizontal="center" vertical="center" wrapText="1"/>
    </xf>
    <xf numFmtId="1" fontId="11" fillId="0" borderId="5" xfId="2" applyNumberFormat="1" applyFont="1" applyBorder="1" applyAlignment="1">
      <alignment horizontal="center" vertical="center" wrapText="1"/>
    </xf>
    <xf numFmtId="1" fontId="11" fillId="0" borderId="7" xfId="2" applyNumberFormat="1" applyFont="1" applyBorder="1" applyAlignment="1">
      <alignment horizontal="center" vertical="center" wrapText="1"/>
    </xf>
    <xf numFmtId="1" fontId="11" fillId="0" borderId="11" xfId="2" applyNumberFormat="1" applyFont="1" applyBorder="1" applyAlignment="1">
      <alignment horizontal="center" vertical="center" wrapText="1"/>
    </xf>
    <xf numFmtId="1" fontId="11" fillId="0" borderId="12" xfId="2" applyNumberFormat="1" applyFont="1" applyBorder="1" applyAlignment="1">
      <alignment horizontal="center" vertical="center" wrapText="1"/>
    </xf>
    <xf numFmtId="1" fontId="11" fillId="0" borderId="13" xfId="2" applyNumberFormat="1" applyFont="1" applyBorder="1" applyAlignment="1">
      <alignment horizontal="center" vertical="center" wrapText="1"/>
    </xf>
    <xf numFmtId="1" fontId="11" fillId="0" borderId="14" xfId="2" applyNumberFormat="1" applyFont="1" applyBorder="1" applyAlignment="1">
      <alignment horizontal="center" vertical="center" wrapText="1"/>
    </xf>
    <xf numFmtId="1" fontId="11" fillId="0" borderId="15" xfId="2" applyNumberFormat="1" applyFont="1" applyBorder="1" applyAlignment="1">
      <alignment horizontal="center" vertical="center" wrapText="1"/>
    </xf>
    <xf numFmtId="1" fontId="9"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xf>
    <xf numFmtId="1" fontId="9" fillId="0" borderId="2" xfId="2" applyNumberFormat="1" applyFont="1" applyBorder="1" applyAlignment="1">
      <alignment horizontal="center" vertical="center" wrapText="1"/>
    </xf>
    <xf numFmtId="1" fontId="9" fillId="0" borderId="3" xfId="2" applyNumberFormat="1" applyFont="1" applyBorder="1" applyAlignment="1">
      <alignment horizontal="center" vertical="center" wrapText="1"/>
    </xf>
    <xf numFmtId="1" fontId="9" fillId="0" borderId="5" xfId="2" applyNumberFormat="1" applyFont="1" applyBorder="1" applyAlignment="1">
      <alignment horizontal="center" vertical="center" wrapText="1"/>
    </xf>
    <xf numFmtId="1" fontId="11" fillId="0" borderId="2" xfId="2" applyNumberFormat="1" applyFont="1" applyBorder="1" applyAlignment="1">
      <alignment horizontal="center" vertical="center"/>
    </xf>
    <xf numFmtId="1" fontId="11" fillId="0" borderId="3" xfId="2" applyNumberFormat="1" applyFont="1" applyBorder="1" applyAlignment="1">
      <alignment horizontal="center" vertical="center"/>
    </xf>
    <xf numFmtId="14" fontId="4" fillId="0" borderId="0" xfId="0" applyNumberFormat="1" applyFont="1" applyAlignment="1">
      <alignment vertical="top"/>
    </xf>
  </cellXfs>
  <cellStyles count="4">
    <cellStyle name="Hyperlink" xfId="3" builtinId="8"/>
    <cellStyle name="Normal" xfId="0" builtinId="0"/>
    <cellStyle name="Normal 3" xfId="1" xr:uid="{00000000-0005-0000-0000-000002000000}"/>
    <cellStyle name="Normal 3 2" xfId="2" xr:uid="{00000000-0005-0000-0000-000003000000}"/>
  </cellStyles>
  <dxfs count="0"/>
  <tableStyles count="0" defaultTableStyle="TableStyleMedium9" defaultPivotStyle="PivotStyleLight16"/>
  <colors>
    <mruColors>
      <color rgb="FFFEF2E8"/>
      <color rgb="FFCC0066"/>
      <color rgb="FFFF0066"/>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jpg"/><Relationship Id="rId1" Type="http://schemas.openxmlformats.org/officeDocument/2006/relationships/image" Target="../media/image1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2</xdr:col>
      <xdr:colOff>717839</xdr:colOff>
      <xdr:row>356</xdr:row>
      <xdr:rowOff>264352</xdr:rowOff>
    </xdr:from>
    <xdr:to>
      <xdr:col>7</xdr:col>
      <xdr:colOff>930330</xdr:colOff>
      <xdr:row>363</xdr:row>
      <xdr:rowOff>374678</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391518" y="121150209"/>
          <a:ext cx="5777812" cy="3539323"/>
        </a:xfrm>
        <a:prstGeom prst="rect">
          <a:avLst/>
        </a:prstGeom>
        <a:ln>
          <a:solidFill>
            <a:schemeClr val="tx1"/>
          </a:solidFill>
        </a:ln>
      </xdr:spPr>
    </xdr:pic>
    <xdr:clientData/>
  </xdr:twoCellAnchor>
  <xdr:twoCellAnchor editAs="oneCell">
    <xdr:from>
      <xdr:col>2</xdr:col>
      <xdr:colOff>720614</xdr:colOff>
      <xdr:row>364</xdr:row>
      <xdr:rowOff>28674</xdr:rowOff>
    </xdr:from>
    <xdr:to>
      <xdr:col>7</xdr:col>
      <xdr:colOff>930330</xdr:colOff>
      <xdr:row>371</xdr:row>
      <xdr:rowOff>235179</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394293" y="124833388"/>
          <a:ext cx="5775037" cy="3635503"/>
        </a:xfrm>
        <a:prstGeom prst="rect">
          <a:avLst/>
        </a:prstGeom>
        <a:ln>
          <a:solidFill>
            <a:schemeClr val="tx1"/>
          </a:solidFill>
        </a:ln>
      </xdr:spPr>
    </xdr:pic>
    <xdr:clientData/>
  </xdr:twoCellAnchor>
  <xdr:twoCellAnchor>
    <xdr:from>
      <xdr:col>11</xdr:col>
      <xdr:colOff>591670</xdr:colOff>
      <xdr:row>337</xdr:row>
      <xdr:rowOff>421340</xdr:rowOff>
    </xdr:from>
    <xdr:to>
      <xdr:col>23</xdr:col>
      <xdr:colOff>286870</xdr:colOff>
      <xdr:row>351</xdr:row>
      <xdr:rowOff>286869</xdr:rowOff>
    </xdr:to>
    <xdr:grpSp>
      <xdr:nvGrpSpPr>
        <xdr:cNvPr id="10" name="Group 9">
          <a:extLst>
            <a:ext uri="{FF2B5EF4-FFF2-40B4-BE49-F238E27FC236}">
              <a16:creationId xmlns:a16="http://schemas.microsoft.com/office/drawing/2014/main" id="{0C7D879F-D561-A057-8157-609326E336A3}"/>
            </a:ext>
          </a:extLst>
        </xdr:cNvPr>
        <xdr:cNvGrpSpPr/>
      </xdr:nvGrpSpPr>
      <xdr:grpSpPr>
        <a:xfrm>
          <a:off x="12702988" y="112704281"/>
          <a:ext cx="8104094" cy="9484659"/>
          <a:chOff x="248643" y="268347"/>
          <a:chExt cx="5966221" cy="7200000"/>
        </a:xfrm>
      </xdr:grpSpPr>
      <xdr:grpSp>
        <xdr:nvGrpSpPr>
          <xdr:cNvPr id="11" name="Group 10">
            <a:extLst>
              <a:ext uri="{FF2B5EF4-FFF2-40B4-BE49-F238E27FC236}">
                <a16:creationId xmlns:a16="http://schemas.microsoft.com/office/drawing/2014/main" id="{E8191844-0BA4-D903-AEFA-3CE235335B70}"/>
              </a:ext>
            </a:extLst>
          </xdr:cNvPr>
          <xdr:cNvGrpSpPr/>
        </xdr:nvGrpSpPr>
        <xdr:grpSpPr>
          <a:xfrm>
            <a:off x="520532" y="5668347"/>
            <a:ext cx="5422442" cy="1800000"/>
            <a:chOff x="252422" y="5668347"/>
            <a:chExt cx="5422442" cy="1800000"/>
          </a:xfrm>
        </xdr:grpSpPr>
        <xdr:pic>
          <xdr:nvPicPr>
            <xdr:cNvPr id="16" name="Picture 15">
              <a:extLst>
                <a:ext uri="{FF2B5EF4-FFF2-40B4-BE49-F238E27FC236}">
                  <a16:creationId xmlns:a16="http://schemas.microsoft.com/office/drawing/2014/main" id="{2DD6B7B0-EC9E-D8C6-B401-CAAF3028448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324864" y="5668347"/>
              <a:ext cx="1350000" cy="1800000"/>
            </a:xfrm>
            <a:prstGeom prst="rect">
              <a:avLst/>
            </a:prstGeom>
            <a:ln>
              <a:solidFill>
                <a:schemeClr val="tx1"/>
              </a:solidFill>
            </a:ln>
          </xdr:spPr>
        </xdr:pic>
        <xdr:pic>
          <xdr:nvPicPr>
            <xdr:cNvPr id="17" name="Picture 16">
              <a:extLst>
                <a:ext uri="{FF2B5EF4-FFF2-40B4-BE49-F238E27FC236}">
                  <a16:creationId xmlns:a16="http://schemas.microsoft.com/office/drawing/2014/main" id="{6C9B358E-520F-0800-429C-96C35B2D1B9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2813643" y="5668347"/>
              <a:ext cx="1350000" cy="1800000"/>
            </a:xfrm>
            <a:prstGeom prst="rect">
              <a:avLst/>
            </a:prstGeom>
            <a:ln>
              <a:solidFill>
                <a:schemeClr val="tx1"/>
              </a:solidFill>
            </a:ln>
          </xdr:spPr>
        </xdr:pic>
        <xdr:pic>
          <xdr:nvPicPr>
            <xdr:cNvPr id="18" name="Picture 17">
              <a:extLst>
                <a:ext uri="{FF2B5EF4-FFF2-40B4-BE49-F238E27FC236}">
                  <a16:creationId xmlns:a16="http://schemas.microsoft.com/office/drawing/2014/main" id="{74F878FA-4565-54B5-F879-A6E4E93B7F9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252422" y="5668347"/>
              <a:ext cx="2400000" cy="1800000"/>
            </a:xfrm>
            <a:prstGeom prst="rect">
              <a:avLst/>
            </a:prstGeom>
            <a:ln>
              <a:solidFill>
                <a:schemeClr val="tx1"/>
              </a:solidFill>
            </a:ln>
          </xdr:spPr>
        </xdr:pic>
      </xdr:grpSp>
      <xdr:grpSp>
        <xdr:nvGrpSpPr>
          <xdr:cNvPr id="12" name="Group 11">
            <a:extLst>
              <a:ext uri="{FF2B5EF4-FFF2-40B4-BE49-F238E27FC236}">
                <a16:creationId xmlns:a16="http://schemas.microsoft.com/office/drawing/2014/main" id="{1CD6F247-FDA9-64D3-9BF5-540AAD927EF9}"/>
              </a:ext>
            </a:extLst>
          </xdr:cNvPr>
          <xdr:cNvGrpSpPr/>
        </xdr:nvGrpSpPr>
        <xdr:grpSpPr>
          <a:xfrm>
            <a:off x="248643" y="268347"/>
            <a:ext cx="5966221" cy="5220000"/>
            <a:chOff x="248643" y="268347"/>
            <a:chExt cx="5966221" cy="5220000"/>
          </a:xfrm>
        </xdr:grpSpPr>
        <xdr:pic>
          <xdr:nvPicPr>
            <xdr:cNvPr id="13" name="Picture 12">
              <a:extLst>
                <a:ext uri="{FF2B5EF4-FFF2-40B4-BE49-F238E27FC236}">
                  <a16:creationId xmlns:a16="http://schemas.microsoft.com/office/drawing/2014/main" id="{1A6383E7-AE50-4AFE-9A22-7F5FE1F91C2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48643" y="268347"/>
              <a:ext cx="3915000" cy="5220000"/>
            </a:xfrm>
            <a:prstGeom prst="rect">
              <a:avLst/>
            </a:prstGeom>
            <a:ln>
              <a:solidFill>
                <a:schemeClr val="tx1"/>
              </a:solidFill>
            </a:ln>
          </xdr:spPr>
        </xdr:pic>
        <xdr:pic>
          <xdr:nvPicPr>
            <xdr:cNvPr id="14" name="Picture 13">
              <a:extLst>
                <a:ext uri="{FF2B5EF4-FFF2-40B4-BE49-F238E27FC236}">
                  <a16:creationId xmlns:a16="http://schemas.microsoft.com/office/drawing/2014/main" id="{32E1AA13-0C95-4D09-2907-400AE899763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4324864" y="268347"/>
              <a:ext cx="1890000"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62CFD91F-528D-46ED-0B8D-55A722619B3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4324864" y="2968347"/>
              <a:ext cx="1890000" cy="2520000"/>
            </a:xfrm>
            <a:prstGeom prst="rect">
              <a:avLst/>
            </a:prstGeom>
            <a:ln>
              <a:solidFill>
                <a:schemeClr val="tx1"/>
              </a:solidFill>
            </a:ln>
          </xdr:spPr>
        </xdr:pic>
      </xdr:grpSp>
    </xdr:grpSp>
    <xdr:clientData/>
  </xdr:twoCellAnchor>
  <xdr:twoCellAnchor>
    <xdr:from>
      <xdr:col>0</xdr:col>
      <xdr:colOff>1488141</xdr:colOff>
      <xdr:row>337</xdr:row>
      <xdr:rowOff>349624</xdr:rowOff>
    </xdr:from>
    <xdr:to>
      <xdr:col>8</xdr:col>
      <xdr:colOff>233082</xdr:colOff>
      <xdr:row>351</xdr:row>
      <xdr:rowOff>376518</xdr:rowOff>
    </xdr:to>
    <xdr:grpSp>
      <xdr:nvGrpSpPr>
        <xdr:cNvPr id="19" name="Group 18">
          <a:extLst>
            <a:ext uri="{FF2B5EF4-FFF2-40B4-BE49-F238E27FC236}">
              <a16:creationId xmlns:a16="http://schemas.microsoft.com/office/drawing/2014/main" id="{FA836022-0DD8-1C5E-A74B-6B1DC00E69FA}"/>
            </a:ext>
          </a:extLst>
        </xdr:cNvPr>
        <xdr:cNvGrpSpPr/>
      </xdr:nvGrpSpPr>
      <xdr:grpSpPr>
        <a:xfrm>
          <a:off x="1488141" y="112632565"/>
          <a:ext cx="7494494" cy="9646024"/>
          <a:chOff x="156608" y="165873"/>
          <a:chExt cx="6437187" cy="8402727"/>
        </a:xfrm>
      </xdr:grpSpPr>
      <xdr:pic>
        <xdr:nvPicPr>
          <xdr:cNvPr id="22" name="Picture 21">
            <a:extLst>
              <a:ext uri="{FF2B5EF4-FFF2-40B4-BE49-F238E27FC236}">
                <a16:creationId xmlns:a16="http://schemas.microsoft.com/office/drawing/2014/main" id="{01A1954B-86DC-CE81-C5BE-DD36FF1CFE6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1731467" y="6588600"/>
            <a:ext cx="1483453" cy="1980000"/>
          </a:xfrm>
          <a:prstGeom prst="rect">
            <a:avLst/>
          </a:prstGeom>
          <a:ln>
            <a:solidFill>
              <a:schemeClr val="tx1"/>
            </a:solidFill>
          </a:ln>
        </xdr:spPr>
      </xdr:pic>
      <xdr:pic>
        <xdr:nvPicPr>
          <xdr:cNvPr id="23" name="Picture 22">
            <a:extLst>
              <a:ext uri="{FF2B5EF4-FFF2-40B4-BE49-F238E27FC236}">
                <a16:creationId xmlns:a16="http://schemas.microsoft.com/office/drawing/2014/main" id="{2B7A8CC1-060E-064E-C387-ED2A37FDA0A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3716080" y="4276200"/>
            <a:ext cx="2877715"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A5269C2A-26D8-EADD-369F-ACE9EE2CC30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156608" y="4276200"/>
            <a:ext cx="1618312" cy="2160000"/>
          </a:xfrm>
          <a:prstGeom prst="rect">
            <a:avLst/>
          </a:prstGeom>
          <a:ln>
            <a:solidFill>
              <a:schemeClr val="tx1"/>
            </a:solidFill>
          </a:ln>
        </xdr:spPr>
      </xdr:pic>
      <xdr:pic>
        <xdr:nvPicPr>
          <xdr:cNvPr id="25" name="Picture 24">
            <a:extLst>
              <a:ext uri="{FF2B5EF4-FFF2-40B4-BE49-F238E27FC236}">
                <a16:creationId xmlns:a16="http://schemas.microsoft.com/office/drawing/2014/main" id="{EAF607E8-DC5B-C2A3-7287-3A976ECC6CA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1936344" y="4276200"/>
            <a:ext cx="1618312" cy="2160000"/>
          </a:xfrm>
          <a:prstGeom prst="rect">
            <a:avLst/>
          </a:prstGeom>
          <a:ln>
            <a:solidFill>
              <a:schemeClr val="tx1"/>
            </a:solidFill>
          </a:ln>
        </xdr:spPr>
      </xdr:pic>
      <xdr:pic>
        <xdr:nvPicPr>
          <xdr:cNvPr id="26" name="Picture 25">
            <a:extLst>
              <a:ext uri="{FF2B5EF4-FFF2-40B4-BE49-F238E27FC236}">
                <a16:creationId xmlns:a16="http://schemas.microsoft.com/office/drawing/2014/main" id="{0CD8BA3B-5E6C-DB1F-E9D6-D7AF7707658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334920" y="165873"/>
            <a:ext cx="2880000" cy="3844005"/>
          </a:xfrm>
          <a:prstGeom prst="rect">
            <a:avLst/>
          </a:prstGeom>
          <a:ln>
            <a:solidFill>
              <a:schemeClr val="tx1"/>
            </a:solidFill>
          </a:ln>
        </xdr:spPr>
      </xdr:pic>
      <xdr:pic>
        <xdr:nvPicPr>
          <xdr:cNvPr id="27" name="Picture 26">
            <a:extLst>
              <a:ext uri="{FF2B5EF4-FFF2-40B4-BE49-F238E27FC236}">
                <a16:creationId xmlns:a16="http://schemas.microsoft.com/office/drawing/2014/main" id="{CE466BBC-FDF4-87F0-9668-6EA1BA241F25}"/>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3429000" y="6588600"/>
            <a:ext cx="1483453" cy="1980000"/>
          </a:xfrm>
          <a:prstGeom prst="rect">
            <a:avLst/>
          </a:prstGeom>
          <a:ln>
            <a:solidFill>
              <a:schemeClr val="tx1"/>
            </a:solidFill>
          </a:ln>
        </xdr:spPr>
      </xdr:pic>
      <xdr:pic>
        <xdr:nvPicPr>
          <xdr:cNvPr id="28" name="Picture 27">
            <a:extLst>
              <a:ext uri="{FF2B5EF4-FFF2-40B4-BE49-F238E27FC236}">
                <a16:creationId xmlns:a16="http://schemas.microsoft.com/office/drawing/2014/main" id="{487C4CF3-CA55-7660-AA90-1D4BA8ECDCC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3429000" y="165873"/>
            <a:ext cx="2880000" cy="3844005"/>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10316</xdr:colOff>
      <xdr:row>1</xdr:row>
      <xdr:rowOff>15240</xdr:rowOff>
    </xdr:from>
    <xdr:to>
      <xdr:col>14</xdr:col>
      <xdr:colOff>197816</xdr:colOff>
      <xdr:row>24</xdr:row>
      <xdr:rowOff>129000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5776" y="198120"/>
          <a:ext cx="3235500" cy="4320000"/>
        </a:xfrm>
        <a:prstGeom prst="rect">
          <a:avLst/>
        </a:prstGeom>
      </xdr:spPr>
    </xdr:pic>
    <xdr:clientData/>
  </xdr:twoCellAnchor>
  <xdr:twoCellAnchor editAs="oneCell">
    <xdr:from>
      <xdr:col>3</xdr:col>
      <xdr:colOff>320040</xdr:colOff>
      <xdr:row>1</xdr:row>
      <xdr:rowOff>15240</xdr:rowOff>
    </xdr:from>
    <xdr:to>
      <xdr:col>8</xdr:col>
      <xdr:colOff>507540</xdr:colOff>
      <xdr:row>24</xdr:row>
      <xdr:rowOff>129000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7900" y="198120"/>
          <a:ext cx="3235500" cy="4320000"/>
        </a:xfrm>
        <a:prstGeom prst="rect">
          <a:avLst/>
        </a:prstGeom>
      </xdr:spPr>
    </xdr:pic>
    <xdr:clientData/>
  </xdr:twoCellAnchor>
  <xdr:twoCellAnchor editAs="oneCell">
    <xdr:from>
      <xdr:col>5</xdr:col>
      <xdr:colOff>0</xdr:colOff>
      <xdr:row>28</xdr:row>
      <xdr:rowOff>0</xdr:rowOff>
    </xdr:from>
    <xdr:to>
      <xdr:col>8</xdr:col>
      <xdr:colOff>331200</xdr:colOff>
      <xdr:row>36</xdr:row>
      <xdr:rowOff>93750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rot="16200000">
          <a:off x="3395325" y="5062875"/>
          <a:ext cx="161775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dJGLqpmoz4AUias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83"/>
  <sheetViews>
    <sheetView tabSelected="1" view="pageBreakPreview" topLeftCell="A328" zoomScale="85" zoomScaleNormal="85" zoomScaleSheetLayoutView="85" zoomScalePageLayoutView="55" workbookViewId="0">
      <selection activeCell="M333" sqref="M333"/>
    </sheetView>
  </sheetViews>
  <sheetFormatPr defaultColWidth="9.109375" defaultRowHeight="17.100000000000001" customHeight="1" x14ac:dyDescent="0.3"/>
  <cols>
    <col min="1" max="1" width="23.88671875" style="2" customWidth="1"/>
    <col min="2" max="2" width="1.33203125" style="2" customWidth="1"/>
    <col min="3" max="3" width="18.44140625" style="2" customWidth="1"/>
    <col min="4" max="4" width="1.44140625" style="12" customWidth="1"/>
    <col min="5" max="5" width="30.44140625" style="2" customWidth="1"/>
    <col min="6" max="6" width="31.88671875" style="2" customWidth="1"/>
    <col min="7" max="7" width="1.44140625" style="2" customWidth="1"/>
    <col min="8" max="8" width="18.6640625" style="2" customWidth="1"/>
    <col min="9" max="9" width="30.6640625" style="2" customWidth="1"/>
    <col min="10" max="12" width="9.109375" style="2"/>
    <col min="13" max="14" width="15.5546875" style="2" bestFit="1" customWidth="1"/>
    <col min="15" max="16384" width="9.109375" style="2"/>
  </cols>
  <sheetData>
    <row r="1" spans="1:14" ht="21" x14ac:dyDescent="0.3">
      <c r="A1" s="73" t="s">
        <v>41</v>
      </c>
      <c r="B1" s="74"/>
      <c r="C1" s="74"/>
      <c r="D1" s="74"/>
      <c r="E1" s="74"/>
      <c r="F1" s="74"/>
      <c r="G1" s="74"/>
      <c r="H1" s="74"/>
      <c r="I1" s="75"/>
    </row>
    <row r="2" spans="1:14" ht="61.5" customHeight="1" x14ac:dyDescent="0.3">
      <c r="A2" s="76" t="s">
        <v>10</v>
      </c>
      <c r="B2" s="76"/>
      <c r="C2" s="76"/>
      <c r="D2" s="3" t="s">
        <v>4</v>
      </c>
      <c r="E2" s="77" t="s">
        <v>92</v>
      </c>
      <c r="F2" s="77"/>
      <c r="G2" s="61" t="s">
        <v>14</v>
      </c>
      <c r="H2" s="61"/>
      <c r="I2" s="31">
        <v>45840</v>
      </c>
    </row>
    <row r="3" spans="1:14" ht="40.5" customHeight="1" x14ac:dyDescent="0.3">
      <c r="A3" s="68" t="s">
        <v>42</v>
      </c>
      <c r="B3" s="69"/>
      <c r="C3" s="70"/>
      <c r="D3" s="20" t="s">
        <v>4</v>
      </c>
      <c r="E3" s="78" t="s">
        <v>202</v>
      </c>
      <c r="F3" s="79"/>
      <c r="G3" s="61" t="s">
        <v>236</v>
      </c>
      <c r="H3" s="61"/>
      <c r="I3" s="31" t="s">
        <v>264</v>
      </c>
      <c r="M3" s="183">
        <v>45777</v>
      </c>
      <c r="N3" s="183">
        <v>45842</v>
      </c>
    </row>
    <row r="4" spans="1:14" ht="43.5" customHeight="1" x14ac:dyDescent="0.3">
      <c r="A4" s="68" t="s">
        <v>38</v>
      </c>
      <c r="B4" s="69"/>
      <c r="C4" s="70"/>
      <c r="D4" s="17" t="s">
        <v>4</v>
      </c>
      <c r="E4" s="63" t="s">
        <v>252</v>
      </c>
      <c r="F4" s="64"/>
      <c r="G4" s="61" t="s">
        <v>35</v>
      </c>
      <c r="H4" s="61"/>
      <c r="I4" s="31" t="str">
        <f ca="1">TEXT(TODAY(),"DD/MM/YYYY")</f>
        <v>07/07/2025</v>
      </c>
      <c r="N4" s="2">
        <f>N3-M3</f>
        <v>65</v>
      </c>
    </row>
    <row r="5" spans="1:14" ht="21" x14ac:dyDescent="0.3">
      <c r="A5" s="56" t="s">
        <v>44</v>
      </c>
      <c r="B5" s="56"/>
      <c r="C5" s="56"/>
      <c r="D5" s="56"/>
      <c r="E5" s="56"/>
      <c r="F5" s="56"/>
      <c r="G5" s="56"/>
      <c r="H5" s="56"/>
      <c r="I5" s="71"/>
    </row>
    <row r="6" spans="1:14" ht="43.5" customHeight="1" x14ac:dyDescent="0.3">
      <c r="A6" s="72" t="s">
        <v>31</v>
      </c>
      <c r="B6" s="72"/>
      <c r="C6" s="72"/>
      <c r="D6" s="1" t="s">
        <v>4</v>
      </c>
      <c r="E6" s="21" t="s">
        <v>111</v>
      </c>
      <c r="F6" s="20" t="s">
        <v>37</v>
      </c>
      <c r="G6" s="1" t="s">
        <v>4</v>
      </c>
      <c r="H6" s="62" t="s">
        <v>265</v>
      </c>
      <c r="I6" s="62"/>
    </row>
    <row r="7" spans="1:14" ht="48" customHeight="1" x14ac:dyDescent="0.3">
      <c r="A7" s="72" t="s">
        <v>46</v>
      </c>
      <c r="B7" s="72"/>
      <c r="C7" s="72"/>
      <c r="D7" s="1" t="s">
        <v>4</v>
      </c>
      <c r="E7" s="4" t="s">
        <v>253</v>
      </c>
      <c r="F7" s="20" t="s">
        <v>47</v>
      </c>
      <c r="G7" s="1" t="s">
        <v>4</v>
      </c>
      <c r="H7" s="63" t="s">
        <v>253</v>
      </c>
      <c r="I7" s="64"/>
    </row>
    <row r="8" spans="1:14" ht="45.75" customHeight="1" x14ac:dyDescent="0.3">
      <c r="A8" s="72" t="s">
        <v>48</v>
      </c>
      <c r="B8" s="72"/>
      <c r="C8" s="72"/>
      <c r="D8" s="1" t="s">
        <v>4</v>
      </c>
      <c r="E8" s="80" t="s">
        <v>145</v>
      </c>
      <c r="F8" s="80"/>
      <c r="G8" s="80"/>
      <c r="H8" s="80"/>
      <c r="I8" s="80"/>
    </row>
    <row r="9" spans="1:14" ht="147" customHeight="1" x14ac:dyDescent="0.3">
      <c r="A9" s="61" t="s">
        <v>43</v>
      </c>
      <c r="B9" s="20" t="s">
        <v>4</v>
      </c>
      <c r="C9" s="20" t="s">
        <v>45</v>
      </c>
      <c r="D9" s="1" t="s">
        <v>4</v>
      </c>
      <c r="E9" s="63" t="s">
        <v>216</v>
      </c>
      <c r="F9" s="81"/>
      <c r="G9" s="81"/>
      <c r="H9" s="81"/>
      <c r="I9" s="64"/>
    </row>
    <row r="10" spans="1:14" ht="147" customHeight="1" x14ac:dyDescent="0.3">
      <c r="A10" s="61"/>
      <c r="B10" s="20" t="s">
        <v>4</v>
      </c>
      <c r="C10" s="20" t="s">
        <v>13</v>
      </c>
      <c r="D10" s="1" t="s">
        <v>4</v>
      </c>
      <c r="E10" s="63" t="s">
        <v>216</v>
      </c>
      <c r="F10" s="81"/>
      <c r="G10" s="81"/>
      <c r="H10" s="81"/>
      <c r="I10" s="64"/>
    </row>
    <row r="11" spans="1:14" ht="63.75" customHeight="1" x14ac:dyDescent="0.3">
      <c r="A11" s="61"/>
      <c r="B11" s="20" t="s">
        <v>4</v>
      </c>
      <c r="C11" s="20" t="s">
        <v>5</v>
      </c>
      <c r="D11" s="1" t="s">
        <v>4</v>
      </c>
      <c r="E11" s="63" t="s">
        <v>203</v>
      </c>
      <c r="F11" s="81"/>
      <c r="G11" s="81"/>
      <c r="H11" s="81"/>
      <c r="I11" s="64"/>
    </row>
    <row r="12" spans="1:14" ht="24" customHeight="1" x14ac:dyDescent="0.3">
      <c r="A12" s="61" t="s">
        <v>36</v>
      </c>
      <c r="B12" s="61"/>
      <c r="C12" s="61"/>
      <c r="D12" s="1" t="s">
        <v>4</v>
      </c>
      <c r="E12" s="62" t="s">
        <v>214</v>
      </c>
      <c r="F12" s="62"/>
      <c r="G12" s="62"/>
      <c r="H12" s="62"/>
      <c r="I12" s="62"/>
    </row>
    <row r="13" spans="1:14" ht="21" x14ac:dyDescent="0.3">
      <c r="A13" s="56" t="s">
        <v>49</v>
      </c>
      <c r="B13" s="56"/>
      <c r="C13" s="56"/>
      <c r="D13" s="56"/>
      <c r="E13" s="56"/>
      <c r="F13" s="56"/>
      <c r="G13" s="56"/>
      <c r="H13" s="56"/>
      <c r="I13" s="56"/>
    </row>
    <row r="14" spans="1:14" ht="42" customHeight="1" x14ac:dyDescent="0.3">
      <c r="A14" s="61" t="s">
        <v>30</v>
      </c>
      <c r="B14" s="61"/>
      <c r="C14" s="61"/>
      <c r="D14" s="1" t="s">
        <v>4</v>
      </c>
      <c r="E14" s="21" t="s">
        <v>93</v>
      </c>
      <c r="F14" s="14" t="s">
        <v>50</v>
      </c>
      <c r="G14" s="1" t="s">
        <v>4</v>
      </c>
      <c r="H14" s="62" t="s">
        <v>182</v>
      </c>
      <c r="I14" s="62"/>
    </row>
    <row r="15" spans="1:14" ht="42" x14ac:dyDescent="0.3">
      <c r="A15" s="61" t="s">
        <v>51</v>
      </c>
      <c r="B15" s="61"/>
      <c r="C15" s="61"/>
      <c r="D15" s="1" t="s">
        <v>4</v>
      </c>
      <c r="E15" s="21" t="s">
        <v>204</v>
      </c>
      <c r="F15" s="20" t="s">
        <v>52</v>
      </c>
      <c r="G15" s="1" t="s">
        <v>4</v>
      </c>
      <c r="H15" s="62" t="s">
        <v>205</v>
      </c>
      <c r="I15" s="62"/>
    </row>
    <row r="16" spans="1:14" ht="21" x14ac:dyDescent="0.3">
      <c r="A16" s="68" t="s">
        <v>53</v>
      </c>
      <c r="B16" s="69"/>
      <c r="C16" s="70"/>
      <c r="D16" s="1" t="s">
        <v>4</v>
      </c>
      <c r="E16" s="31" t="s">
        <v>229</v>
      </c>
      <c r="F16" s="20" t="s">
        <v>54</v>
      </c>
      <c r="G16" s="1" t="s">
        <v>4</v>
      </c>
      <c r="H16" s="82">
        <v>44197</v>
      </c>
      <c r="I16" s="64"/>
    </row>
    <row r="17" spans="1:9" ht="42" x14ac:dyDescent="0.3">
      <c r="A17" s="68" t="s">
        <v>55</v>
      </c>
      <c r="B17" s="69"/>
      <c r="C17" s="70"/>
      <c r="D17" s="1" t="s">
        <v>4</v>
      </c>
      <c r="E17" s="21" t="s">
        <v>205</v>
      </c>
      <c r="F17" s="20" t="s">
        <v>56</v>
      </c>
      <c r="G17" s="1" t="s">
        <v>4</v>
      </c>
      <c r="H17" s="63" t="s">
        <v>146</v>
      </c>
      <c r="I17" s="64"/>
    </row>
    <row r="18" spans="1:9" ht="40.5" customHeight="1" x14ac:dyDescent="0.3">
      <c r="A18" s="68" t="s">
        <v>57</v>
      </c>
      <c r="B18" s="69"/>
      <c r="C18" s="70"/>
      <c r="D18" s="1" t="s">
        <v>4</v>
      </c>
      <c r="E18" s="21" t="s">
        <v>94</v>
      </c>
      <c r="F18" s="20" t="s">
        <v>96</v>
      </c>
      <c r="G18" s="1" t="s">
        <v>4</v>
      </c>
      <c r="H18" s="62">
        <v>89460</v>
      </c>
      <c r="I18" s="62"/>
    </row>
    <row r="19" spans="1:9" ht="42" x14ac:dyDescent="0.3">
      <c r="A19" s="61" t="s">
        <v>98</v>
      </c>
      <c r="B19" s="61"/>
      <c r="C19" s="61"/>
      <c r="D19" s="1" t="s">
        <v>4</v>
      </c>
      <c r="E19" s="15">
        <v>138293.65</v>
      </c>
      <c r="F19" s="20" t="s">
        <v>97</v>
      </c>
      <c r="G19" s="1" t="s">
        <v>4</v>
      </c>
      <c r="H19" s="62">
        <v>138256.71</v>
      </c>
      <c r="I19" s="62"/>
    </row>
    <row r="20" spans="1:9" ht="42" x14ac:dyDescent="0.3">
      <c r="A20" s="61" t="s">
        <v>58</v>
      </c>
      <c r="B20" s="61"/>
      <c r="C20" s="61"/>
      <c r="D20" s="1" t="s">
        <v>4</v>
      </c>
      <c r="E20" s="15">
        <v>1</v>
      </c>
      <c r="F20" s="5" t="s">
        <v>59</v>
      </c>
      <c r="G20" s="1" t="s">
        <v>4</v>
      </c>
      <c r="H20" s="63">
        <v>2946</v>
      </c>
      <c r="I20" s="64"/>
    </row>
    <row r="21" spans="1:9" ht="42" x14ac:dyDescent="0.3">
      <c r="A21" s="61" t="s">
        <v>60</v>
      </c>
      <c r="B21" s="61"/>
      <c r="C21" s="61"/>
      <c r="D21" s="1" t="s">
        <v>4</v>
      </c>
      <c r="E21" s="15">
        <v>2250</v>
      </c>
      <c r="F21" s="20" t="s">
        <v>61</v>
      </c>
      <c r="G21" s="1" t="s">
        <v>4</v>
      </c>
      <c r="H21" s="62" t="s">
        <v>99</v>
      </c>
      <c r="I21" s="62"/>
    </row>
    <row r="22" spans="1:9" ht="21" x14ac:dyDescent="0.3">
      <c r="A22" s="68" t="s">
        <v>25</v>
      </c>
      <c r="B22" s="69"/>
      <c r="C22" s="70"/>
      <c r="D22" s="1" t="s">
        <v>4</v>
      </c>
      <c r="E22" s="15">
        <v>19.271667999999998</v>
      </c>
      <c r="F22" s="14" t="s">
        <v>26</v>
      </c>
      <c r="G22" s="14" t="s">
        <v>4</v>
      </c>
      <c r="H22" s="63">
        <v>73.082662999999997</v>
      </c>
      <c r="I22" s="64"/>
    </row>
    <row r="23" spans="1:9" ht="21" x14ac:dyDescent="0.3">
      <c r="A23" s="68" t="s">
        <v>254</v>
      </c>
      <c r="B23" s="69"/>
      <c r="C23" s="70"/>
      <c r="D23" s="1" t="s">
        <v>4</v>
      </c>
      <c r="E23" s="86" t="s">
        <v>255</v>
      </c>
      <c r="F23" s="81"/>
      <c r="G23" s="81"/>
      <c r="H23" s="81"/>
      <c r="I23" s="64"/>
    </row>
    <row r="24" spans="1:9" ht="255" customHeight="1" x14ac:dyDescent="0.3">
      <c r="A24" s="68" t="s">
        <v>28</v>
      </c>
      <c r="B24" s="69"/>
      <c r="C24" s="70"/>
      <c r="D24" s="1" t="s">
        <v>4</v>
      </c>
      <c r="E24" s="63" t="s">
        <v>147</v>
      </c>
      <c r="F24" s="81"/>
      <c r="G24" s="81"/>
      <c r="H24" s="81"/>
      <c r="I24" s="64"/>
    </row>
    <row r="25" spans="1:9" ht="18.899999999999999" customHeight="1" x14ac:dyDescent="0.3">
      <c r="A25" s="56" t="s">
        <v>21</v>
      </c>
      <c r="B25" s="56"/>
      <c r="C25" s="56"/>
      <c r="D25" s="56"/>
      <c r="E25" s="56"/>
      <c r="F25" s="56"/>
      <c r="G25" s="56"/>
      <c r="H25" s="56"/>
      <c r="I25" s="56"/>
    </row>
    <row r="26" spans="1:9" ht="21" x14ac:dyDescent="0.3">
      <c r="A26" s="68" t="s">
        <v>29</v>
      </c>
      <c r="B26" s="69"/>
      <c r="C26" s="70"/>
      <c r="D26" s="1" t="s">
        <v>4</v>
      </c>
      <c r="E26" s="15" t="s">
        <v>100</v>
      </c>
      <c r="F26" s="20" t="s">
        <v>15</v>
      </c>
      <c r="G26" s="1" t="s">
        <v>4</v>
      </c>
      <c r="H26" s="63" t="s">
        <v>95</v>
      </c>
      <c r="I26" s="64"/>
    </row>
    <row r="27" spans="1:9" ht="21.75" customHeight="1" x14ac:dyDescent="0.3">
      <c r="A27" s="68" t="s">
        <v>16</v>
      </c>
      <c r="B27" s="69"/>
      <c r="C27" s="70"/>
      <c r="D27" s="1" t="s">
        <v>4</v>
      </c>
      <c r="E27" s="15" t="s">
        <v>101</v>
      </c>
      <c r="F27" s="20" t="s">
        <v>39</v>
      </c>
      <c r="G27" s="1" t="s">
        <v>4</v>
      </c>
      <c r="H27" s="63" t="s">
        <v>99</v>
      </c>
      <c r="I27" s="64"/>
    </row>
    <row r="28" spans="1:9" ht="41.25" customHeight="1" x14ac:dyDescent="0.3">
      <c r="A28" s="83" t="s">
        <v>24</v>
      </c>
      <c r="B28" s="84"/>
      <c r="C28" s="85"/>
      <c r="D28" s="1" t="s">
        <v>4</v>
      </c>
      <c r="E28" s="21" t="s">
        <v>102</v>
      </c>
      <c r="F28" s="20" t="s">
        <v>17</v>
      </c>
      <c r="G28" s="6" t="s">
        <v>4</v>
      </c>
      <c r="H28" s="63" t="s">
        <v>148</v>
      </c>
      <c r="I28" s="64"/>
    </row>
    <row r="29" spans="1:9" ht="47.25" customHeight="1" x14ac:dyDescent="0.3">
      <c r="A29" s="68" t="s">
        <v>138</v>
      </c>
      <c r="B29" s="69"/>
      <c r="C29" s="70"/>
      <c r="D29" s="1" t="s">
        <v>4</v>
      </c>
      <c r="E29" s="21" t="s">
        <v>150</v>
      </c>
      <c r="F29" s="20" t="s">
        <v>139</v>
      </c>
      <c r="G29" s="1" t="s">
        <v>4</v>
      </c>
      <c r="H29" s="63" t="s">
        <v>151</v>
      </c>
      <c r="I29" s="64"/>
    </row>
    <row r="30" spans="1:9" ht="63" customHeight="1" x14ac:dyDescent="0.3">
      <c r="A30" s="68" t="s">
        <v>18</v>
      </c>
      <c r="B30" s="69"/>
      <c r="C30" s="70"/>
      <c r="D30" s="1" t="s">
        <v>4</v>
      </c>
      <c r="E30" s="21" t="s">
        <v>152</v>
      </c>
      <c r="F30" s="20" t="s">
        <v>137</v>
      </c>
      <c r="G30" s="1" t="s">
        <v>4</v>
      </c>
      <c r="H30" s="63" t="s">
        <v>153</v>
      </c>
      <c r="I30" s="64"/>
    </row>
    <row r="31" spans="1:9" ht="21" x14ac:dyDescent="0.3">
      <c r="A31" s="68" t="s">
        <v>183</v>
      </c>
      <c r="B31" s="69"/>
      <c r="C31" s="70"/>
      <c r="D31" s="1" t="s">
        <v>4</v>
      </c>
      <c r="E31" s="21" t="s">
        <v>186</v>
      </c>
      <c r="F31" s="20" t="s">
        <v>185</v>
      </c>
      <c r="G31" s="1" t="s">
        <v>4</v>
      </c>
      <c r="H31" s="63" t="s">
        <v>186</v>
      </c>
      <c r="I31" s="64"/>
    </row>
    <row r="32" spans="1:9" ht="21" x14ac:dyDescent="0.3">
      <c r="A32" s="68" t="s">
        <v>184</v>
      </c>
      <c r="B32" s="69"/>
      <c r="C32" s="70"/>
      <c r="D32" s="1" t="s">
        <v>4</v>
      </c>
      <c r="E32" s="63" t="s">
        <v>186</v>
      </c>
      <c r="F32" s="81"/>
      <c r="G32" s="81"/>
      <c r="H32" s="81"/>
      <c r="I32" s="64"/>
    </row>
    <row r="33" spans="1:9" ht="21" x14ac:dyDescent="0.3">
      <c r="A33" s="89" t="s">
        <v>40</v>
      </c>
      <c r="B33" s="90"/>
      <c r="C33" s="90"/>
      <c r="D33" s="90"/>
      <c r="E33" s="90"/>
      <c r="F33" s="90"/>
      <c r="G33" s="90"/>
      <c r="H33" s="90"/>
      <c r="I33" s="91"/>
    </row>
    <row r="34" spans="1:9" ht="42" x14ac:dyDescent="0.3">
      <c r="A34" s="68" t="s">
        <v>19</v>
      </c>
      <c r="B34" s="69"/>
      <c r="C34" s="70"/>
      <c r="D34" s="1" t="s">
        <v>4</v>
      </c>
      <c r="E34" s="21" t="s">
        <v>103</v>
      </c>
      <c r="F34" s="20" t="s">
        <v>20</v>
      </c>
      <c r="G34" s="7" t="s">
        <v>4</v>
      </c>
      <c r="H34" s="63" t="s">
        <v>104</v>
      </c>
      <c r="I34" s="64"/>
    </row>
    <row r="35" spans="1:9" ht="42" x14ac:dyDescent="0.3">
      <c r="A35" s="68" t="s">
        <v>23</v>
      </c>
      <c r="B35" s="69"/>
      <c r="C35" s="70"/>
      <c r="D35" s="1" t="s">
        <v>4</v>
      </c>
      <c r="E35" s="21" t="s">
        <v>104</v>
      </c>
      <c r="F35" s="8" t="s">
        <v>34</v>
      </c>
      <c r="G35" s="1" t="s">
        <v>4</v>
      </c>
      <c r="H35" s="63" t="s">
        <v>104</v>
      </c>
      <c r="I35" s="64"/>
    </row>
    <row r="36" spans="1:9" ht="42" customHeight="1" x14ac:dyDescent="0.3">
      <c r="A36" s="68" t="s">
        <v>33</v>
      </c>
      <c r="B36" s="69"/>
      <c r="C36" s="70"/>
      <c r="D36" s="1" t="s">
        <v>4</v>
      </c>
      <c r="E36" s="4" t="s">
        <v>106</v>
      </c>
      <c r="F36" s="20" t="s">
        <v>22</v>
      </c>
      <c r="G36" s="18" t="s">
        <v>4</v>
      </c>
      <c r="H36" s="63" t="s">
        <v>105</v>
      </c>
      <c r="I36" s="64"/>
    </row>
    <row r="37" spans="1:9" ht="21" x14ac:dyDescent="0.3">
      <c r="A37" s="56" t="s">
        <v>0</v>
      </c>
      <c r="B37" s="56"/>
      <c r="C37" s="56"/>
      <c r="D37" s="56"/>
      <c r="E37" s="56"/>
      <c r="F37" s="71"/>
      <c r="G37" s="56"/>
      <c r="H37" s="56"/>
      <c r="I37" s="56"/>
    </row>
    <row r="38" spans="1:9" ht="21" x14ac:dyDescent="0.3">
      <c r="A38" s="87" t="s">
        <v>0</v>
      </c>
      <c r="B38" s="87"/>
      <c r="C38" s="87"/>
      <c r="D38" s="1" t="s">
        <v>4</v>
      </c>
      <c r="E38" s="16" t="s">
        <v>1</v>
      </c>
      <c r="F38" s="16" t="s">
        <v>6</v>
      </c>
      <c r="G38" s="87" t="s">
        <v>2</v>
      </c>
      <c r="H38" s="87"/>
      <c r="I38" s="16" t="s">
        <v>3</v>
      </c>
    </row>
    <row r="39" spans="1:9" ht="63" x14ac:dyDescent="0.3">
      <c r="A39" s="61" t="s">
        <v>7</v>
      </c>
      <c r="B39" s="61"/>
      <c r="C39" s="61"/>
      <c r="D39" s="1" t="s">
        <v>4</v>
      </c>
      <c r="E39" s="19" t="s">
        <v>155</v>
      </c>
      <c r="F39" s="19" t="s">
        <v>156</v>
      </c>
      <c r="G39" s="88" t="s">
        <v>217</v>
      </c>
      <c r="H39" s="88"/>
      <c r="I39" s="19" t="s">
        <v>154</v>
      </c>
    </row>
    <row r="40" spans="1:9" ht="21" x14ac:dyDescent="0.3">
      <c r="A40" s="61" t="s">
        <v>8</v>
      </c>
      <c r="B40" s="61"/>
      <c r="C40" s="61"/>
      <c r="D40" s="1" t="s">
        <v>4</v>
      </c>
      <c r="E40" s="19" t="s">
        <v>107</v>
      </c>
      <c r="F40" s="19" t="s">
        <v>157</v>
      </c>
      <c r="G40" s="88" t="s">
        <v>107</v>
      </c>
      <c r="H40" s="88"/>
      <c r="I40" s="19" t="s">
        <v>107</v>
      </c>
    </row>
    <row r="41" spans="1:9" ht="42" x14ac:dyDescent="0.3">
      <c r="A41" s="61" t="s">
        <v>11</v>
      </c>
      <c r="B41" s="61"/>
      <c r="C41" s="61"/>
      <c r="D41" s="1" t="s">
        <v>4</v>
      </c>
      <c r="E41" s="19" t="s">
        <v>102</v>
      </c>
      <c r="F41" s="20" t="s">
        <v>12</v>
      </c>
      <c r="G41" s="1" t="s">
        <v>4</v>
      </c>
      <c r="H41" s="62" t="s">
        <v>99</v>
      </c>
      <c r="I41" s="62"/>
    </row>
    <row r="42" spans="1:9" ht="21" x14ac:dyDescent="0.3">
      <c r="A42" s="56" t="s">
        <v>223</v>
      </c>
      <c r="B42" s="56"/>
      <c r="C42" s="56"/>
      <c r="D42" s="56"/>
      <c r="E42" s="56"/>
      <c r="F42" s="56"/>
      <c r="G42" s="56"/>
      <c r="H42" s="56"/>
      <c r="I42" s="56"/>
    </row>
    <row r="43" spans="1:9" ht="21" x14ac:dyDescent="0.3">
      <c r="A43" s="87" t="s">
        <v>62</v>
      </c>
      <c r="B43" s="87"/>
      <c r="C43" s="87"/>
      <c r="D43" s="92" t="s">
        <v>63</v>
      </c>
      <c r="E43" s="93"/>
      <c r="F43" s="87" t="s">
        <v>64</v>
      </c>
      <c r="G43" s="87"/>
      <c r="H43" s="87" t="s">
        <v>65</v>
      </c>
      <c r="I43" s="87"/>
    </row>
    <row r="44" spans="1:9" ht="20.25" customHeight="1" x14ac:dyDescent="0.3">
      <c r="A44" s="65" t="s">
        <v>224</v>
      </c>
      <c r="B44" s="66"/>
      <c r="C44" s="67"/>
      <c r="D44" s="65" t="s">
        <v>108</v>
      </c>
      <c r="E44" s="67"/>
      <c r="F44" s="65" t="s">
        <v>225</v>
      </c>
      <c r="G44" s="67"/>
      <c r="H44" s="65" t="s">
        <v>225</v>
      </c>
      <c r="I44" s="67"/>
    </row>
    <row r="45" spans="1:9" ht="20.25" customHeight="1" x14ac:dyDescent="0.3">
      <c r="A45" s="65" t="s">
        <v>227</v>
      </c>
      <c r="B45" s="66"/>
      <c r="C45" s="67"/>
      <c r="D45" s="65" t="s">
        <v>108</v>
      </c>
      <c r="E45" s="67"/>
      <c r="F45" s="65" t="s">
        <v>225</v>
      </c>
      <c r="G45" s="67"/>
      <c r="H45" s="65" t="s">
        <v>226</v>
      </c>
      <c r="I45" s="67"/>
    </row>
    <row r="46" spans="1:9" ht="21" x14ac:dyDescent="0.3">
      <c r="A46" s="56" t="s">
        <v>222</v>
      </c>
      <c r="B46" s="56"/>
      <c r="C46" s="56"/>
      <c r="D46" s="56"/>
      <c r="E46" s="56"/>
      <c r="F46" s="56"/>
      <c r="G46" s="56"/>
      <c r="H46" s="56"/>
      <c r="I46" s="56"/>
    </row>
    <row r="47" spans="1:9" ht="21" x14ac:dyDescent="0.3">
      <c r="A47" s="87" t="s">
        <v>62</v>
      </c>
      <c r="B47" s="87"/>
      <c r="C47" s="87"/>
      <c r="D47" s="92" t="s">
        <v>63</v>
      </c>
      <c r="E47" s="93"/>
      <c r="F47" s="87" t="s">
        <v>64</v>
      </c>
      <c r="G47" s="87"/>
      <c r="H47" s="87" t="s">
        <v>65</v>
      </c>
      <c r="I47" s="87"/>
    </row>
    <row r="48" spans="1:9" ht="20.25" customHeight="1" x14ac:dyDescent="0.3">
      <c r="A48" s="65" t="s">
        <v>224</v>
      </c>
      <c r="B48" s="66"/>
      <c r="C48" s="67"/>
      <c r="D48" s="65" t="s">
        <v>108</v>
      </c>
      <c r="E48" s="67"/>
      <c r="F48" s="65" t="s">
        <v>225</v>
      </c>
      <c r="G48" s="67"/>
      <c r="H48" s="65" t="s">
        <v>225</v>
      </c>
      <c r="I48" s="67"/>
    </row>
    <row r="49" spans="1:11" ht="20.25" customHeight="1" x14ac:dyDescent="0.3">
      <c r="A49" s="65" t="s">
        <v>227</v>
      </c>
      <c r="B49" s="66"/>
      <c r="C49" s="67"/>
      <c r="D49" s="65" t="s">
        <v>108</v>
      </c>
      <c r="E49" s="67"/>
      <c r="F49" s="65" t="s">
        <v>225</v>
      </c>
      <c r="G49" s="67"/>
      <c r="H49" s="65" t="s">
        <v>226</v>
      </c>
      <c r="I49" s="67"/>
    </row>
    <row r="50" spans="1:11" ht="21" x14ac:dyDescent="0.3">
      <c r="A50" s="56" t="s">
        <v>66</v>
      </c>
      <c r="B50" s="56"/>
      <c r="C50" s="56"/>
      <c r="D50" s="56"/>
      <c r="E50" s="56"/>
      <c r="F50" s="56"/>
      <c r="G50" s="56"/>
      <c r="H50" s="56"/>
      <c r="I50" s="56"/>
    </row>
    <row r="51" spans="1:11" ht="40.5" customHeight="1" x14ac:dyDescent="0.3">
      <c r="A51" s="61" t="s">
        <v>67</v>
      </c>
      <c r="B51" s="61"/>
      <c r="C51" s="61"/>
      <c r="D51" s="1" t="s">
        <v>4</v>
      </c>
      <c r="E51" s="21" t="s">
        <v>149</v>
      </c>
      <c r="F51" s="20" t="s">
        <v>68</v>
      </c>
      <c r="G51" s="1" t="s">
        <v>4</v>
      </c>
      <c r="H51" s="62" t="s">
        <v>99</v>
      </c>
      <c r="I51" s="62"/>
    </row>
    <row r="52" spans="1:11" ht="89.25" customHeight="1" x14ac:dyDescent="0.3">
      <c r="A52" s="61" t="s">
        <v>109</v>
      </c>
      <c r="B52" s="61"/>
      <c r="C52" s="61"/>
      <c r="D52" s="1" t="s">
        <v>4</v>
      </c>
      <c r="E52" s="21" t="s">
        <v>257</v>
      </c>
      <c r="F52" s="20" t="s">
        <v>69</v>
      </c>
      <c r="G52" s="1" t="s">
        <v>4</v>
      </c>
      <c r="H52" s="63" t="s">
        <v>228</v>
      </c>
      <c r="I52" s="64"/>
    </row>
    <row r="53" spans="1:11" ht="62.25" customHeight="1" x14ac:dyDescent="0.3">
      <c r="A53" s="61" t="s">
        <v>70</v>
      </c>
      <c r="B53" s="61"/>
      <c r="C53" s="61"/>
      <c r="D53" s="1" t="s">
        <v>4</v>
      </c>
      <c r="E53" s="21" t="s">
        <v>215</v>
      </c>
      <c r="F53" s="20" t="s">
        <v>220</v>
      </c>
      <c r="G53" s="1" t="s">
        <v>4</v>
      </c>
      <c r="H53" s="62" t="s">
        <v>221</v>
      </c>
      <c r="I53" s="62"/>
    </row>
    <row r="54" spans="1:11" ht="44.25" customHeight="1" x14ac:dyDescent="0.3">
      <c r="A54" s="61" t="s">
        <v>71</v>
      </c>
      <c r="B54" s="61"/>
      <c r="C54" s="61"/>
      <c r="D54" s="1" t="s">
        <v>4</v>
      </c>
      <c r="E54" s="21" t="s">
        <v>99</v>
      </c>
      <c r="F54" s="20" t="s">
        <v>218</v>
      </c>
      <c r="G54" s="1" t="s">
        <v>4</v>
      </c>
      <c r="H54" s="63" t="s">
        <v>219</v>
      </c>
      <c r="I54" s="64"/>
    </row>
    <row r="55" spans="1:11" ht="21.6" thickBot="1" x14ac:dyDescent="0.35">
      <c r="A55" s="56" t="s">
        <v>72</v>
      </c>
      <c r="B55" s="56"/>
      <c r="C55" s="56"/>
      <c r="D55" s="56"/>
      <c r="E55" s="56"/>
      <c r="F55" s="56"/>
      <c r="G55" s="56"/>
      <c r="H55" s="56"/>
      <c r="I55" s="56"/>
    </row>
    <row r="56" spans="1:11" ht="20.25" customHeight="1" x14ac:dyDescent="0.4">
      <c r="A56" s="57" t="s">
        <v>235</v>
      </c>
      <c r="B56" s="57"/>
      <c r="C56" s="57"/>
      <c r="D56" s="58" t="s">
        <v>4</v>
      </c>
      <c r="E56" s="44" t="s">
        <v>187</v>
      </c>
      <c r="F56" s="48" t="s">
        <v>188</v>
      </c>
      <c r="G56" s="48"/>
      <c r="H56" s="44" t="s">
        <v>189</v>
      </c>
      <c r="I56" s="44" t="s">
        <v>190</v>
      </c>
      <c r="J56" s="32" t="str">
        <f ca="1">(IF(F59&gt;99%,"All work completed. Please provide OC.",IF(F59&gt;89.8%,"Plinth, RCC, Brick, Plaster, Flooring, Wooden, Plumbing, Electrification, etc., work Completed. Finishing work is in process.",IF(F59&lt;94%,(IF(C59=0,"Work not yet Started.",IF(E59=25%,"Piling work in process",IF(E59=50%,"Excavation work in process",IF(E59=100%,"Excavation work Completed. ","0")))&amp;(IF(C60=0%,"",IF(C60=K61,"Footing work is process",IF(C60=K62,"Footing work Completed",IF(C60=K63,"1st Basement Completed",IF(C60=K64,"1st &amp; 2nd Basement Completed",IF(C60=K65,"1st to 3rd Basement Completed",IF(C60=K66,"1st to 4th Basement Completed",IF(C60=K67,"Plinth work is process",IF(C60=K68,"Plinth work completed","0")))))))))))&amp;(IF(C61=(F57+H57+I57),", RCC Slab",IF(C61&gt;0,", RCC upto "&amp;C61&amp;" Slab",""))&amp;(IF(C62=I57,", Brickwork",IF(C62&gt;0,", Brickwork upto "&amp;C62&amp;" Floor",""))&amp;(IF(C63=I57,", Internal Plaster",IF(C63&gt;0,", Internal Plaster upto "&amp;C63&amp;" Floor",""))&amp;(IF(C64=I57,", External Plaster",IF(C64&gt;0,", External Plaster upto "&amp;C64&amp;" Floor",""))&amp;(IF(C65=I57,", External Plumbing, Elevation and Waterproofing",IF(C65&gt;0,", External Plumbing, Elevation and Waterproofing upto "&amp;C65&amp;" Floor",""))&amp;(IF(C66=I57,", Flooring &amp; Fitting",IF(C66&gt;0,", Flooring &amp; Fitting upto "&amp;C66&amp;" Floor",""))&amp;(IF(C67=I57,", Wooden Work",IF(C67&gt;0,", Wooden Work upto "&amp;C67&amp;" Floor",""))&amp;(IF(C68=I57,", Electrical &amp; Sanitary fittings",IF(C68&gt;0,", Electrical &amp; Sanitary fittings upto "&amp;C68&amp;" Floor",""))&amp;(IF(C69&gt;0,", Finishing upto "&amp;C69&amp;" Floor","")&amp;(IF(C61&gt;0.5," Completed",""))))))))))))))))</f>
        <v>Work not yet Started.</v>
      </c>
      <c r="K56" s="33"/>
    </row>
    <row r="57" spans="1:11" ht="44.25" customHeight="1" x14ac:dyDescent="0.4">
      <c r="A57" s="57"/>
      <c r="B57" s="57"/>
      <c r="C57" s="57"/>
      <c r="D57" s="58"/>
      <c r="E57" s="44">
        <v>0</v>
      </c>
      <c r="F57" s="48">
        <v>1</v>
      </c>
      <c r="G57" s="48"/>
      <c r="H57" s="44">
        <v>0</v>
      </c>
      <c r="I57" s="44">
        <f ca="1">--TRIM(RIGHT(SUBSTITUTE(LEFT(A56,_xlfn.AGGREGATE(16,6,FIND({0,1,2,3,4,5,6,7,8,9},A56,ROW(INDIRECT("1:"&amp;LEN(A56)))),1))," ",REPT(" ",LEN(A56))),LEN(A56)))</f>
        <v>31</v>
      </c>
      <c r="J57" s="34" t="s">
        <v>194</v>
      </c>
      <c r="K57" s="33"/>
    </row>
    <row r="58" spans="1:11" ht="20.25" customHeight="1" x14ac:dyDescent="0.4">
      <c r="A58" s="59" t="s">
        <v>192</v>
      </c>
      <c r="B58" s="59"/>
      <c r="C58" s="59" t="s">
        <v>237</v>
      </c>
      <c r="D58" s="59"/>
      <c r="E58" s="45" t="s">
        <v>238</v>
      </c>
      <c r="F58" s="59" t="s">
        <v>193</v>
      </c>
      <c r="G58" s="59"/>
      <c r="H58" s="35" t="s">
        <v>191</v>
      </c>
      <c r="I58" s="35"/>
      <c r="J58" s="36" t="s">
        <v>239</v>
      </c>
      <c r="K58" s="37">
        <f ca="1">I57*25%</f>
        <v>7.75</v>
      </c>
    </row>
    <row r="59" spans="1:11" ht="20.25" customHeight="1" x14ac:dyDescent="0.4">
      <c r="A59" s="49" t="s">
        <v>240</v>
      </c>
      <c r="B59" s="49"/>
      <c r="C59" s="48">
        <v>0</v>
      </c>
      <c r="D59" s="48"/>
      <c r="E59" s="46">
        <f ca="1">((100/I57)*C59)/100</f>
        <v>0</v>
      </c>
      <c r="F59" s="49">
        <f ca="1">(((C59/I57*5)+(C60/I57*20)+(25/(F57+H57+I57)*C61)+(5/(I57)*C62)+(2.5/(I57)*C63)+(2.5/(I57)*C64)+(5/I57*C65)+(10/I57*C66)+(2.5/I57*C67)+(2.5/I57*C68)+(10/I57*C69)+(10/I57*C70))/100)</f>
        <v>0</v>
      </c>
      <c r="G59" s="49"/>
      <c r="H59" s="49" t="str">
        <f ca="1">J56</f>
        <v>Work not yet Started.</v>
      </c>
      <c r="I59" s="49"/>
      <c r="J59" s="36" t="s">
        <v>195</v>
      </c>
      <c r="K59" s="38">
        <f ca="1">I57*50%</f>
        <v>15.5</v>
      </c>
    </row>
    <row r="60" spans="1:11" ht="21" x14ac:dyDescent="0.4">
      <c r="A60" s="49" t="s">
        <v>110</v>
      </c>
      <c r="B60" s="49"/>
      <c r="C60" s="60">
        <v>0</v>
      </c>
      <c r="D60" s="48"/>
      <c r="E60" s="46">
        <f ca="1">((100/I57)*C60)/100</f>
        <v>0</v>
      </c>
      <c r="F60" s="49"/>
      <c r="G60" s="49"/>
      <c r="H60" s="49"/>
      <c r="I60" s="49"/>
      <c r="J60" s="36" t="s">
        <v>196</v>
      </c>
      <c r="K60" s="38">
        <f ca="1">I57</f>
        <v>31</v>
      </c>
    </row>
    <row r="61" spans="1:11" ht="21" customHeight="1" x14ac:dyDescent="0.4">
      <c r="A61" s="49" t="s">
        <v>241</v>
      </c>
      <c r="B61" s="49"/>
      <c r="C61" s="48">
        <v>0</v>
      </c>
      <c r="D61" s="48"/>
      <c r="E61" s="46">
        <f ca="1">((100/(F57+H57+I57))*C61)/100</f>
        <v>0</v>
      </c>
      <c r="F61" s="49"/>
      <c r="G61" s="49"/>
      <c r="H61" s="49"/>
      <c r="I61" s="49"/>
      <c r="J61" s="36" t="s">
        <v>197</v>
      </c>
      <c r="K61" s="39">
        <f ca="1">(IF(E57&gt;1,(I57/(E57+2)),I57/4))</f>
        <v>7.75</v>
      </c>
    </row>
    <row r="62" spans="1:11" ht="21" customHeight="1" x14ac:dyDescent="0.4">
      <c r="A62" s="49" t="s">
        <v>242</v>
      </c>
      <c r="B62" s="49"/>
      <c r="C62" s="48">
        <v>0</v>
      </c>
      <c r="D62" s="48"/>
      <c r="E62" s="46">
        <f ca="1">((100/I57)*C62)/100</f>
        <v>0</v>
      </c>
      <c r="F62" s="49"/>
      <c r="G62" s="49"/>
      <c r="H62" s="49"/>
      <c r="I62" s="49"/>
      <c r="J62" s="36" t="s">
        <v>198</v>
      </c>
      <c r="K62" s="39">
        <f ca="1">(IF(E57&gt;1,(I57/(E57+2)+K61),I57/4+K61))</f>
        <v>15.5</v>
      </c>
    </row>
    <row r="63" spans="1:11" ht="21" customHeight="1" x14ac:dyDescent="0.4">
      <c r="A63" s="52" t="s">
        <v>244</v>
      </c>
      <c r="B63" s="53"/>
      <c r="C63" s="48">
        <v>0</v>
      </c>
      <c r="D63" s="48"/>
      <c r="E63" s="46">
        <f ca="1">((100/I57)*C63)/100</f>
        <v>0</v>
      </c>
      <c r="F63" s="49"/>
      <c r="G63" s="49"/>
      <c r="H63" s="49"/>
      <c r="I63" s="49"/>
      <c r="J63" s="36" t="s">
        <v>243</v>
      </c>
      <c r="K63" s="39">
        <f>(IF(E57&gt;1,(I57/(E57+2)+K62),0))</f>
        <v>0</v>
      </c>
    </row>
    <row r="64" spans="1:11" ht="21" customHeight="1" x14ac:dyDescent="0.4">
      <c r="A64" s="52" t="s">
        <v>258</v>
      </c>
      <c r="B64" s="53"/>
      <c r="C64" s="48">
        <v>0</v>
      </c>
      <c r="D64" s="48"/>
      <c r="E64" s="46">
        <f ca="1">((100/I57)*C64)/100</f>
        <v>0</v>
      </c>
      <c r="F64" s="49"/>
      <c r="G64" s="49"/>
      <c r="H64" s="49"/>
      <c r="I64" s="49"/>
      <c r="J64" s="36" t="s">
        <v>245</v>
      </c>
      <c r="K64" s="39">
        <f>(IF(E57&gt;2,(I57/(E57+2)+K63),0))</f>
        <v>0</v>
      </c>
    </row>
    <row r="65" spans="1:13" ht="57.75" customHeight="1" x14ac:dyDescent="0.4">
      <c r="A65" s="52" t="s">
        <v>259</v>
      </c>
      <c r="B65" s="53"/>
      <c r="C65" s="48">
        <v>0</v>
      </c>
      <c r="D65" s="48"/>
      <c r="E65" s="46">
        <f ca="1">((100/(I57))*C65)/100</f>
        <v>0</v>
      </c>
      <c r="F65" s="49"/>
      <c r="G65" s="49"/>
      <c r="H65" s="49"/>
      <c r="I65" s="49"/>
      <c r="J65" s="36" t="s">
        <v>246</v>
      </c>
      <c r="K65" s="40">
        <f>(IF(E57&gt;3,(I57/(E57+2)+K64),0))</f>
        <v>0</v>
      </c>
    </row>
    <row r="66" spans="1:13" ht="21" x14ac:dyDescent="0.4">
      <c r="A66" s="49" t="s">
        <v>248</v>
      </c>
      <c r="B66" s="49"/>
      <c r="C66" s="48">
        <v>0</v>
      </c>
      <c r="D66" s="48"/>
      <c r="E66" s="46">
        <f ca="1">((100/(I57))*C66)/100</f>
        <v>0</v>
      </c>
      <c r="F66" s="49"/>
      <c r="G66" s="49"/>
      <c r="H66" s="49"/>
      <c r="I66" s="49"/>
      <c r="J66" s="36" t="s">
        <v>247</v>
      </c>
      <c r="K66" s="39">
        <f>(IF(E57&gt;4,(I57/(E57+2)+K65),0))</f>
        <v>0</v>
      </c>
    </row>
    <row r="67" spans="1:13" ht="21" customHeight="1" x14ac:dyDescent="0.4">
      <c r="A67" s="49" t="s">
        <v>260</v>
      </c>
      <c r="B67" s="49"/>
      <c r="C67" s="48">
        <v>0</v>
      </c>
      <c r="D67" s="48"/>
      <c r="E67" s="46">
        <f ca="1">((100/I57)*C67)/100</f>
        <v>0</v>
      </c>
      <c r="F67" s="49"/>
      <c r="G67" s="49"/>
      <c r="H67" s="49"/>
      <c r="I67" s="49"/>
      <c r="J67" s="36" t="s">
        <v>199</v>
      </c>
      <c r="K67" s="39">
        <f ca="1">(IF(E57=1,(I57/(E57+3)+K62),IF(E57=0,(I57/4+K62),IF(E57&gt;1,0))))</f>
        <v>23.25</v>
      </c>
    </row>
    <row r="68" spans="1:13" ht="42" customHeight="1" thickBot="1" x14ac:dyDescent="0.45">
      <c r="A68" s="49" t="s">
        <v>261</v>
      </c>
      <c r="B68" s="49"/>
      <c r="C68" s="48">
        <v>0</v>
      </c>
      <c r="D68" s="48"/>
      <c r="E68" s="46">
        <f ca="1">((100/I57)*C68)/100</f>
        <v>0</v>
      </c>
      <c r="F68" s="49"/>
      <c r="G68" s="49"/>
      <c r="H68" s="49"/>
      <c r="I68" s="49"/>
      <c r="J68" s="41" t="s">
        <v>200</v>
      </c>
      <c r="K68" s="42">
        <f ca="1">(IF(E57&gt;1.5,(I57/(E57+2)+K61+MAX(0,K62-K61)+MAX(0,K63-K62)+MAX(0,K64-K63)+MAX(0,K65-K64)+MAX(0,K66-K65)),IF(E57=1,(I57/(E57+3)+K67),IF(E57=0,I57/4+K67))))</f>
        <v>31</v>
      </c>
      <c r="M68" s="2" t="e">
        <f>(IF(D56&gt;1.5,(H56/(D56+2)+J61+MAX(0,J62-J61)+MAX(0,J63-J62)+MAX(0,J64-J63)+MAX(0,J65-J64)+MAX(0,J66-J65)),IF(D56=1,(H56/(D56+3)+J66),IF(D56=0,H56*0.3+J66))))</f>
        <v>#VALUE!</v>
      </c>
    </row>
    <row r="69" spans="1:13" ht="21" x14ac:dyDescent="0.3">
      <c r="A69" s="49" t="s">
        <v>249</v>
      </c>
      <c r="B69" s="49"/>
      <c r="C69" s="48">
        <v>0</v>
      </c>
      <c r="D69" s="48"/>
      <c r="E69" s="46">
        <f ca="1">((100/(I57))*C69)/100</f>
        <v>0</v>
      </c>
      <c r="F69" s="49"/>
      <c r="G69" s="49"/>
      <c r="H69" s="49"/>
      <c r="I69" s="49"/>
    </row>
    <row r="70" spans="1:13" ht="21" x14ac:dyDescent="0.3">
      <c r="A70" s="49" t="s">
        <v>250</v>
      </c>
      <c r="B70" s="49"/>
      <c r="C70" s="48">
        <v>0</v>
      </c>
      <c r="D70" s="48"/>
      <c r="E70" s="46">
        <f ca="1">((100/(I57))*C70)/100</f>
        <v>0</v>
      </c>
      <c r="F70" s="49"/>
      <c r="G70" s="49"/>
      <c r="H70" s="49"/>
      <c r="I70" s="49"/>
    </row>
    <row r="71" spans="1:13" ht="21.6" thickBot="1" x14ac:dyDescent="0.35">
      <c r="A71" s="56" t="s">
        <v>72</v>
      </c>
      <c r="B71" s="56"/>
      <c r="C71" s="56"/>
      <c r="D71" s="56"/>
      <c r="E71" s="56"/>
      <c r="F71" s="56"/>
      <c r="G71" s="56"/>
      <c r="H71" s="56"/>
      <c r="I71" s="56"/>
    </row>
    <row r="72" spans="1:13" ht="20.25" customHeight="1" x14ac:dyDescent="0.4">
      <c r="A72" s="57" t="s">
        <v>262</v>
      </c>
      <c r="B72" s="57"/>
      <c r="C72" s="57"/>
      <c r="D72" s="58" t="s">
        <v>4</v>
      </c>
      <c r="E72" s="44" t="s">
        <v>187</v>
      </c>
      <c r="F72" s="48" t="s">
        <v>188</v>
      </c>
      <c r="G72" s="48"/>
      <c r="H72" s="44" t="s">
        <v>189</v>
      </c>
      <c r="I72" s="44" t="s">
        <v>190</v>
      </c>
      <c r="J72" s="32" t="str">
        <f ca="1">(IF(F75&gt;99%,"All work completed. Please provide OC.",IF(F75&gt;89.8%,"Plinth, RCC, Brick, Plaster, Flooring, Wooden, Plumbing, Electrification, etc., work Completed. Finishing work is in process.",IF(F75&lt;94%,(IF(C75=0,"Work not yet Started.",IF(E75=25%,"Piling work in process",IF(E75=50%,"Excavation work in process",IF(E75=100%,"Excavation work Completed. ","0")))&amp;(IF(C76=0%,"",IF(C76=K77,"Footing work is process",IF(C76=K78,"Footing work Completed",IF(C76=K79,"1st Basement Completed",IF(C76=K80,"1st &amp; 2nd Basement Completed",IF(C76=K81,"1st to 3rd Basement Completed",IF(C76=K82,"1st to 4th Basement Completed",IF(C76=K83,"Plinth work is process",IF(C76=K84,"Plinth work completed","0")))))))))))&amp;(IF(C77=(F73+H73+I73),", RCC Slab",IF(C77&gt;0,", RCC upto "&amp;C77&amp;" Slab",""))&amp;(IF(C78=I73,", Brickwork",IF(C78&gt;0,", Brickwork upto "&amp;C78&amp;" Floor",""))&amp;(IF(C79=I73,", Internal Plaster",IF(C79&gt;0,", Internal Plaster upto "&amp;C79&amp;" Floor",""))&amp;(IF(C80=I73,", External Plaster",IF(C80&gt;0,", External Plaster upto "&amp;C80&amp;" Floor",""))&amp;(IF(C81=I73,", External Plumbing, Elevation and Waterproofing",IF(C81&gt;0,", External Plumbing, Elevation and Waterproofing upto "&amp;C81&amp;" Floor",""))&amp;(IF(C82=I73,", Flooring &amp; Fitting",IF(C82&gt;0,", Flooring &amp; Fitting upto "&amp;C82&amp;" Floor",""))&amp;(IF(C83=I73,", Wooden Work",IF(C83&gt;0,", Wooden Work upto "&amp;C83&amp;" Floor",""))&amp;(IF(C84=I73,", Electrical &amp; Sanitary fittings",IF(C84&gt;0,", Electrical &amp; Sanitary fittings upto "&amp;C84&amp;" Floor",""))&amp;(IF(C85&gt;0,", Finishing upto "&amp;C85&amp;" Floor","")&amp;(IF(C77&gt;0.5," Completed",""))))))))))))))))</f>
        <v>Excavation work Completed. Plinth work completed, RCC Slab, Brickwork, Internal Plaster, External Plaster, External Plumbing, Elevation and Waterproofing upto 29 Floor, Flooring &amp; Fitting upto 29 Floor, Wooden Work upto 25 Floor, Electrical &amp; Sanitary fittings upto 25 Floor, Finishing upto 10 Floor Completed</v>
      </c>
      <c r="K72" s="33"/>
    </row>
    <row r="73" spans="1:13" ht="21" x14ac:dyDescent="0.4">
      <c r="A73" s="57"/>
      <c r="B73" s="57"/>
      <c r="C73" s="57"/>
      <c r="D73" s="58"/>
      <c r="E73" s="44">
        <v>0</v>
      </c>
      <c r="F73" s="48">
        <v>1</v>
      </c>
      <c r="G73" s="48"/>
      <c r="H73" s="44">
        <v>0</v>
      </c>
      <c r="I73" s="44">
        <f ca="1">--TRIM(RIGHT(SUBSTITUTE(LEFT(A72,_xlfn.AGGREGATE(16,6,FIND({0,1,2,3,4,5,6,7,8,9},A72,ROW(INDIRECT("1:"&amp;LEN(A72)))),1))," ",REPT(" ",LEN(A72))),LEN(A72)))</f>
        <v>31</v>
      </c>
      <c r="J73" s="34" t="s">
        <v>194</v>
      </c>
      <c r="K73" s="33"/>
    </row>
    <row r="74" spans="1:13" ht="20.25" customHeight="1" x14ac:dyDescent="0.4">
      <c r="A74" s="59" t="s">
        <v>192</v>
      </c>
      <c r="B74" s="59"/>
      <c r="C74" s="59" t="s">
        <v>237</v>
      </c>
      <c r="D74" s="59"/>
      <c r="E74" s="45" t="s">
        <v>238</v>
      </c>
      <c r="F74" s="59" t="s">
        <v>193</v>
      </c>
      <c r="G74" s="59"/>
      <c r="H74" s="35" t="s">
        <v>191</v>
      </c>
      <c r="I74" s="35"/>
      <c r="J74" s="36" t="s">
        <v>239</v>
      </c>
      <c r="K74" s="37">
        <f ca="1">I73*25%</f>
        <v>7.75</v>
      </c>
    </row>
    <row r="75" spans="1:13" ht="20.25" customHeight="1" x14ac:dyDescent="0.4">
      <c r="A75" s="49" t="s">
        <v>240</v>
      </c>
      <c r="B75" s="49"/>
      <c r="C75" s="48">
        <f ca="1">K76</f>
        <v>31</v>
      </c>
      <c r="D75" s="48"/>
      <c r="E75" s="46">
        <f ca="1">((100/I73)*C75)/100</f>
        <v>1</v>
      </c>
      <c r="F75" s="49">
        <f ca="1">(((C75/I73*5)+(C76/I73*20)+(25/(F73+H73+I73)*C77)+(5/(I73)*C78)+(2.5/(I73)*C79)+(2.5/(I73)*C80)+(5/I73*C81)+(10/I73*C82)+(2.5/I73*C83)+(2.5/I73*C84)+(10/I73*C85)+(10/I73*C86))/100)</f>
        <v>0.81290322580645158</v>
      </c>
      <c r="G75" s="49"/>
      <c r="H75" s="49" t="str">
        <f ca="1">J72</f>
        <v>Excavation work Completed. Plinth work completed, RCC Slab, Brickwork, Internal Plaster, External Plaster, External Plumbing, Elevation and Waterproofing upto 29 Floor, Flooring &amp; Fitting upto 29 Floor, Wooden Work upto 25 Floor, Electrical &amp; Sanitary fittings upto 25 Floor, Finishing upto 10 Floor Completed</v>
      </c>
      <c r="I75" s="49"/>
      <c r="J75" s="36" t="s">
        <v>195</v>
      </c>
      <c r="K75" s="38">
        <f ca="1">I73*50%</f>
        <v>15.5</v>
      </c>
    </row>
    <row r="76" spans="1:13" ht="21" x14ac:dyDescent="0.4">
      <c r="A76" s="49" t="s">
        <v>110</v>
      </c>
      <c r="B76" s="49"/>
      <c r="C76" s="60">
        <f ca="1">K84</f>
        <v>31</v>
      </c>
      <c r="D76" s="48"/>
      <c r="E76" s="46">
        <f ca="1">((100/I73)*C76)/100</f>
        <v>1</v>
      </c>
      <c r="F76" s="49"/>
      <c r="G76" s="49"/>
      <c r="H76" s="49"/>
      <c r="I76" s="49"/>
      <c r="J76" s="36" t="s">
        <v>196</v>
      </c>
      <c r="K76" s="38">
        <f ca="1">I73</f>
        <v>31</v>
      </c>
    </row>
    <row r="77" spans="1:13" ht="21" customHeight="1" x14ac:dyDescent="0.4">
      <c r="A77" s="49" t="s">
        <v>241</v>
      </c>
      <c r="B77" s="49"/>
      <c r="C77" s="50">
        <v>32</v>
      </c>
      <c r="D77" s="51"/>
      <c r="E77" s="46">
        <f ca="1">((100/(F73+H73+I73))*C77)/100</f>
        <v>1</v>
      </c>
      <c r="F77" s="49"/>
      <c r="G77" s="49"/>
      <c r="H77" s="49"/>
      <c r="I77" s="49"/>
      <c r="J77" s="36" t="s">
        <v>197</v>
      </c>
      <c r="K77" s="39">
        <f ca="1">(IF(E73&gt;1,(I73/(E73+2)),I73/4))</f>
        <v>7.75</v>
      </c>
    </row>
    <row r="78" spans="1:13" ht="21" customHeight="1" x14ac:dyDescent="0.4">
      <c r="A78" s="49" t="s">
        <v>242</v>
      </c>
      <c r="B78" s="49"/>
      <c r="C78" s="50">
        <f>C77-1</f>
        <v>31</v>
      </c>
      <c r="D78" s="51"/>
      <c r="E78" s="46">
        <f ca="1">((100/I73)*C78)/100</f>
        <v>1</v>
      </c>
      <c r="F78" s="49"/>
      <c r="G78" s="49"/>
      <c r="H78" s="49"/>
      <c r="I78" s="49"/>
      <c r="J78" s="36" t="s">
        <v>198</v>
      </c>
      <c r="K78" s="39">
        <f ca="1">(IF(E73&gt;1,(I73/(E73+2)+K77),I73/4+K77))</f>
        <v>15.5</v>
      </c>
    </row>
    <row r="79" spans="1:13" ht="21" customHeight="1" x14ac:dyDescent="0.4">
      <c r="A79" s="52" t="s">
        <v>244</v>
      </c>
      <c r="B79" s="53"/>
      <c r="C79" s="54">
        <v>31</v>
      </c>
      <c r="D79" s="55"/>
      <c r="E79" s="46">
        <f ca="1">((100/I73)*C79)/100</f>
        <v>1</v>
      </c>
      <c r="F79" s="49"/>
      <c r="G79" s="49"/>
      <c r="H79" s="49"/>
      <c r="I79" s="49"/>
      <c r="J79" s="36" t="s">
        <v>243</v>
      </c>
      <c r="K79" s="39">
        <f>(IF(E73&gt;1,(I73/(E73+2)+K78),0))</f>
        <v>0</v>
      </c>
    </row>
    <row r="80" spans="1:13" ht="21" customHeight="1" x14ac:dyDescent="0.4">
      <c r="A80" s="52" t="s">
        <v>258</v>
      </c>
      <c r="B80" s="53"/>
      <c r="C80" s="54">
        <f>C79</f>
        <v>31</v>
      </c>
      <c r="D80" s="55"/>
      <c r="E80" s="46">
        <f ca="1">((100/I73)*C80)/100</f>
        <v>1</v>
      </c>
      <c r="F80" s="49"/>
      <c r="G80" s="49"/>
      <c r="H80" s="49"/>
      <c r="I80" s="49"/>
      <c r="J80" s="36" t="s">
        <v>245</v>
      </c>
      <c r="K80" s="39">
        <f>(IF(E73&gt;2,(I73/(E73+2)+K79),0))</f>
        <v>0</v>
      </c>
    </row>
    <row r="81" spans="1:13" ht="57.75" customHeight="1" x14ac:dyDescent="0.4">
      <c r="A81" s="52" t="s">
        <v>259</v>
      </c>
      <c r="B81" s="53"/>
      <c r="C81" s="48">
        <v>29</v>
      </c>
      <c r="D81" s="48"/>
      <c r="E81" s="46">
        <f ca="1">((100/(I73))*C81)/100</f>
        <v>0.93548387096774188</v>
      </c>
      <c r="F81" s="49"/>
      <c r="G81" s="49"/>
      <c r="H81" s="49"/>
      <c r="I81" s="49"/>
      <c r="J81" s="36" t="s">
        <v>246</v>
      </c>
      <c r="K81" s="40">
        <f>(IF(E73&gt;3,(I73/(E73+2)+K80),0))</f>
        <v>0</v>
      </c>
    </row>
    <row r="82" spans="1:13" ht="21" x14ac:dyDescent="0.4">
      <c r="A82" s="49" t="s">
        <v>248</v>
      </c>
      <c r="B82" s="49"/>
      <c r="C82" s="48">
        <v>29</v>
      </c>
      <c r="D82" s="48"/>
      <c r="E82" s="46">
        <f ca="1">((100/(I73))*C82)/100</f>
        <v>0.93548387096774188</v>
      </c>
      <c r="F82" s="49"/>
      <c r="G82" s="49"/>
      <c r="H82" s="49"/>
      <c r="I82" s="49"/>
      <c r="J82" s="36" t="s">
        <v>247</v>
      </c>
      <c r="K82" s="39">
        <f>(IF(E73&gt;4,(I73/(E73+2)+K81),0))</f>
        <v>0</v>
      </c>
    </row>
    <row r="83" spans="1:13" ht="21" customHeight="1" x14ac:dyDescent="0.4">
      <c r="A83" s="49" t="s">
        <v>260</v>
      </c>
      <c r="B83" s="49"/>
      <c r="C83" s="48">
        <v>25</v>
      </c>
      <c r="D83" s="48"/>
      <c r="E83" s="46">
        <f ca="1">((100/I73)*C83)/100</f>
        <v>0.80645161290322576</v>
      </c>
      <c r="F83" s="49"/>
      <c r="G83" s="49"/>
      <c r="H83" s="49"/>
      <c r="I83" s="49"/>
      <c r="J83" s="36" t="s">
        <v>199</v>
      </c>
      <c r="K83" s="39">
        <f ca="1">(IF(E73=1,(I73/(E73+3)+K78),IF(E73=0,(I73/4+K78),IF(E73&gt;1,0))))</f>
        <v>23.25</v>
      </c>
    </row>
    <row r="84" spans="1:13" ht="42" customHeight="1" thickBot="1" x14ac:dyDescent="0.45">
      <c r="A84" s="49" t="s">
        <v>261</v>
      </c>
      <c r="B84" s="49"/>
      <c r="C84" s="48">
        <v>25</v>
      </c>
      <c r="D84" s="48"/>
      <c r="E84" s="46">
        <f ca="1">((100/I73)*C84)/100</f>
        <v>0.80645161290322576</v>
      </c>
      <c r="F84" s="49"/>
      <c r="G84" s="49"/>
      <c r="H84" s="49"/>
      <c r="I84" s="49"/>
      <c r="J84" s="41" t="s">
        <v>200</v>
      </c>
      <c r="K84" s="42">
        <f ca="1">(IF(E73&gt;1.5,(I73/(E73+2)+K77+MAX(0,K78-K77)+MAX(0,K79-K78)+MAX(0,K80-K79)+MAX(0,K81-K80)+MAX(0,K82-K81)),IF(E73=1,(I73/(E73+3)+K83),IF(E73=0,I73/4+K83))))</f>
        <v>31</v>
      </c>
      <c r="M84" s="2" t="e">
        <f>(IF(D72&gt;1.5,(H72/(D72+2)+J77+MAX(0,J78-J77)+MAX(0,J79-J78)+MAX(0,J80-J79)+MAX(0,J81-J80)+MAX(0,J82-J81)),IF(D72=1,(H72/(D72+3)+J82),IF(D72=0,H72*0.3+J82))))</f>
        <v>#VALUE!</v>
      </c>
    </row>
    <row r="85" spans="1:13" ht="21" x14ac:dyDescent="0.3">
      <c r="A85" s="49" t="s">
        <v>249</v>
      </c>
      <c r="B85" s="49"/>
      <c r="C85" s="48">
        <v>10</v>
      </c>
      <c r="D85" s="48"/>
      <c r="E85" s="46">
        <f ca="1">((100/(I73))*C85)/100</f>
        <v>0.32258064516129031</v>
      </c>
      <c r="F85" s="49"/>
      <c r="G85" s="49"/>
      <c r="H85" s="49"/>
      <c r="I85" s="49"/>
    </row>
    <row r="86" spans="1:13" ht="21" x14ac:dyDescent="0.3">
      <c r="A86" s="49" t="s">
        <v>250</v>
      </c>
      <c r="B86" s="49"/>
      <c r="C86" s="48">
        <v>0</v>
      </c>
      <c r="D86" s="48"/>
      <c r="E86" s="46">
        <f ca="1">((100/(I73))*C86)/100</f>
        <v>0</v>
      </c>
      <c r="F86" s="49"/>
      <c r="G86" s="49"/>
      <c r="H86" s="49"/>
      <c r="I86" s="49"/>
    </row>
    <row r="87" spans="1:13" ht="21.6" thickBot="1" x14ac:dyDescent="0.35">
      <c r="A87" s="56" t="s">
        <v>72</v>
      </c>
      <c r="B87" s="56"/>
      <c r="C87" s="56"/>
      <c r="D87" s="56"/>
      <c r="E87" s="56"/>
      <c r="F87" s="56"/>
      <c r="G87" s="56"/>
      <c r="H87" s="56"/>
      <c r="I87" s="56"/>
    </row>
    <row r="88" spans="1:13" ht="20.25" customHeight="1" x14ac:dyDescent="0.4">
      <c r="A88" s="57" t="s">
        <v>263</v>
      </c>
      <c r="B88" s="57"/>
      <c r="C88" s="57"/>
      <c r="D88" s="58" t="s">
        <v>4</v>
      </c>
      <c r="E88" s="44" t="s">
        <v>187</v>
      </c>
      <c r="F88" s="48" t="s">
        <v>188</v>
      </c>
      <c r="G88" s="48"/>
      <c r="H88" s="44" t="s">
        <v>189</v>
      </c>
      <c r="I88" s="44" t="s">
        <v>190</v>
      </c>
      <c r="J88" s="32" t="str">
        <f ca="1">(IF(F91&gt;99%,"All work completed. Please provide OC.",IF(F91&gt;89.8%,"Plinth, RCC, Brick, Plaster, Flooring, Wooden, Plumbing, Electrification, etc., work Completed. Finishing work is in process.",IF(F91&lt;94%,(IF(C91=0,"Work not yet Started.",IF(E91=25%,"Piling work in process",IF(E91=50%,"Excavation work in process",IF(E91=100%,"Excavation work Completed. ","0")))&amp;(IF(C92=0%,"",IF(C92=K93,"Footing work is process",IF(C92=K94,"Footing work Completed",IF(C92=K95,"1st Basement Completed",IF(C92=K96,"1st &amp; 2nd Basement Completed",IF(C92=K97,"1st to 3rd Basement Completed",IF(C92=K98,"1st to 4th Basement Completed",IF(C92=K99,"Plinth work is process",IF(C92=K100,"Plinth work completed","0")))))))))))&amp;(IF(C93=(F89+H89+I89),", RCC Slab",IF(C93&gt;0,", RCC upto "&amp;C93&amp;" Slab",""))&amp;(IF(C94=I89,", Brickwork",IF(C94&gt;0,", Brickwork upto "&amp;C94&amp;" Floor",""))&amp;(IF(C95=I89,", Internal Plaster",IF(C95&gt;0,", Internal Plaster upto "&amp;C95&amp;" Floor",""))&amp;(IF(C96=I89,", External Plaster",IF(C96&gt;0,", External Plaster upto "&amp;C96&amp;" Floor",""))&amp;(IF(C97=I89,", External Plumbing, Elevation and Waterproofing",IF(C97&gt;0,", External Plumbing, Elevation and Waterproofing upto "&amp;C97&amp;" Floor",""))&amp;(IF(C98=I89,", Flooring &amp; Fitting",IF(C98&gt;0,", Flooring &amp; Fitting upto "&amp;C98&amp;" Floor",""))&amp;(IF(C99=I89,", Wooden Work",IF(C99&gt;0,", Wooden Work upto "&amp;C99&amp;" Floor",""))&amp;(IF(C100=I89,", Electrical &amp; Sanitary fittings",IF(C100&gt;0,", Electrical &amp; Sanitary fittings upto "&amp;C100&amp;" Floor",""))&amp;(IF(C101&gt;0,", Finishing upto "&amp;C101&amp;" Floor","")&amp;(IF(C93&gt;0.5," Completed",""))))))))))))))))</f>
        <v>Excavation work Completed. Plinth work completed, RCC Slab, Brickwork, Internal Plaster, External Plaster, External Plumbing, Elevation and Waterproofing upto 28 Floor, Flooring &amp; Fitting upto 28 Floor, Wooden Work upto 25 Floor, Electrical &amp; Sanitary fittings upto 25 Floor, Finishing upto 10 Floor Completed</v>
      </c>
      <c r="K88" s="33"/>
    </row>
    <row r="89" spans="1:13" ht="21" x14ac:dyDescent="0.4">
      <c r="A89" s="57"/>
      <c r="B89" s="57"/>
      <c r="C89" s="57"/>
      <c r="D89" s="58"/>
      <c r="E89" s="44">
        <v>0</v>
      </c>
      <c r="F89" s="48">
        <v>1</v>
      </c>
      <c r="G89" s="48"/>
      <c r="H89" s="44">
        <v>0</v>
      </c>
      <c r="I89" s="44">
        <f ca="1">--TRIM(RIGHT(SUBSTITUTE(LEFT(A88,_xlfn.AGGREGATE(16,6,FIND({0,1,2,3,4,5,6,7,8,9},A88,ROW(INDIRECT("1:"&amp;LEN(A88)))),1))," ",REPT(" ",LEN(A88))),LEN(A88)))</f>
        <v>31</v>
      </c>
      <c r="J89" s="34" t="s">
        <v>194</v>
      </c>
      <c r="K89" s="33"/>
    </row>
    <row r="90" spans="1:13" ht="20.25" customHeight="1" x14ac:dyDescent="0.4">
      <c r="A90" s="59" t="s">
        <v>192</v>
      </c>
      <c r="B90" s="59"/>
      <c r="C90" s="59" t="s">
        <v>237</v>
      </c>
      <c r="D90" s="59"/>
      <c r="E90" s="45" t="s">
        <v>238</v>
      </c>
      <c r="F90" s="59" t="s">
        <v>193</v>
      </c>
      <c r="G90" s="59"/>
      <c r="H90" s="35" t="s">
        <v>191</v>
      </c>
      <c r="I90" s="35"/>
      <c r="J90" s="36" t="s">
        <v>239</v>
      </c>
      <c r="K90" s="37">
        <f ca="1">I89*25%</f>
        <v>7.75</v>
      </c>
    </row>
    <row r="91" spans="1:13" ht="20.25" customHeight="1" x14ac:dyDescent="0.4">
      <c r="A91" s="49" t="s">
        <v>240</v>
      </c>
      <c r="B91" s="49"/>
      <c r="C91" s="48">
        <f ca="1">K92</f>
        <v>31</v>
      </c>
      <c r="D91" s="48"/>
      <c r="E91" s="46">
        <f ca="1">((100/I89)*C91)/100</f>
        <v>1</v>
      </c>
      <c r="F91" s="49">
        <f ca="1">(((C91/I89*5)+(C92/I89*20)+(25/(F89+H89+I89)*C93)+(5/(I89)*C94)+(2.5/(I89)*C95)+(2.5/(I89)*C96)+(5/I89*C97)+(10/I89*C98)+(2.5/I89*C99)+(2.5/I89*C100)+(10/I89*C101)+(10/I89*C102))/100)</f>
        <v>0.80806451612903218</v>
      </c>
      <c r="G91" s="49"/>
      <c r="H91" s="49" t="str">
        <f ca="1">J88</f>
        <v>Excavation work Completed. Plinth work completed, RCC Slab, Brickwork, Internal Plaster, External Plaster, External Plumbing, Elevation and Waterproofing upto 28 Floor, Flooring &amp; Fitting upto 28 Floor, Wooden Work upto 25 Floor, Electrical &amp; Sanitary fittings upto 25 Floor, Finishing upto 10 Floor Completed</v>
      </c>
      <c r="I91" s="49"/>
      <c r="J91" s="36" t="s">
        <v>195</v>
      </c>
      <c r="K91" s="38">
        <f ca="1">I89*50%</f>
        <v>15.5</v>
      </c>
    </row>
    <row r="92" spans="1:13" ht="21" x14ac:dyDescent="0.4">
      <c r="A92" s="49" t="s">
        <v>110</v>
      </c>
      <c r="B92" s="49"/>
      <c r="C92" s="60">
        <f ca="1">K100</f>
        <v>31</v>
      </c>
      <c r="D92" s="48"/>
      <c r="E92" s="46">
        <f ca="1">((100/I89)*C92)/100</f>
        <v>1</v>
      </c>
      <c r="F92" s="49"/>
      <c r="G92" s="49"/>
      <c r="H92" s="49"/>
      <c r="I92" s="49"/>
      <c r="J92" s="36" t="s">
        <v>196</v>
      </c>
      <c r="K92" s="38">
        <f ca="1">I89</f>
        <v>31</v>
      </c>
    </row>
    <row r="93" spans="1:13" ht="21" customHeight="1" x14ac:dyDescent="0.4">
      <c r="A93" s="49" t="s">
        <v>241</v>
      </c>
      <c r="B93" s="49"/>
      <c r="C93" s="50">
        <v>32</v>
      </c>
      <c r="D93" s="51"/>
      <c r="E93" s="46">
        <f ca="1">((100/(F89+H89+I89))*C93)/100</f>
        <v>1</v>
      </c>
      <c r="F93" s="49"/>
      <c r="G93" s="49"/>
      <c r="H93" s="49"/>
      <c r="I93" s="49"/>
      <c r="J93" s="36" t="s">
        <v>197</v>
      </c>
      <c r="K93" s="39">
        <f ca="1">(IF(E89&gt;1,(I89/(E89+2)),I89/4))</f>
        <v>7.75</v>
      </c>
    </row>
    <row r="94" spans="1:13" ht="21" customHeight="1" x14ac:dyDescent="0.4">
      <c r="A94" s="49" t="s">
        <v>242</v>
      </c>
      <c r="B94" s="49"/>
      <c r="C94" s="50">
        <f>C93-1</f>
        <v>31</v>
      </c>
      <c r="D94" s="51"/>
      <c r="E94" s="46">
        <f ca="1">((100/I89)*C94)/100</f>
        <v>1</v>
      </c>
      <c r="F94" s="49"/>
      <c r="G94" s="49"/>
      <c r="H94" s="49"/>
      <c r="I94" s="49"/>
      <c r="J94" s="36" t="s">
        <v>198</v>
      </c>
      <c r="K94" s="39">
        <f ca="1">(IF(E89&gt;1,(I89/(E89+2)+K93),I89/4+K93))</f>
        <v>15.5</v>
      </c>
    </row>
    <row r="95" spans="1:13" ht="21" customHeight="1" x14ac:dyDescent="0.4">
      <c r="A95" s="52" t="s">
        <v>244</v>
      </c>
      <c r="B95" s="53"/>
      <c r="C95" s="54">
        <v>31</v>
      </c>
      <c r="D95" s="55"/>
      <c r="E95" s="46">
        <f ca="1">((100/I89)*C95)/100</f>
        <v>1</v>
      </c>
      <c r="F95" s="49"/>
      <c r="G95" s="49"/>
      <c r="H95" s="49"/>
      <c r="I95" s="49"/>
      <c r="J95" s="36" t="s">
        <v>243</v>
      </c>
      <c r="K95" s="39">
        <f>(IF(E89&gt;1,(I89/(E89+2)+K94),0))</f>
        <v>0</v>
      </c>
    </row>
    <row r="96" spans="1:13" ht="21" customHeight="1" x14ac:dyDescent="0.4">
      <c r="A96" s="52" t="s">
        <v>258</v>
      </c>
      <c r="B96" s="53"/>
      <c r="C96" s="54">
        <f>C95</f>
        <v>31</v>
      </c>
      <c r="D96" s="55"/>
      <c r="E96" s="46">
        <f ca="1">((100/I89)*C96)/100</f>
        <v>1</v>
      </c>
      <c r="F96" s="49"/>
      <c r="G96" s="49"/>
      <c r="H96" s="49"/>
      <c r="I96" s="49"/>
      <c r="J96" s="36" t="s">
        <v>245</v>
      </c>
      <c r="K96" s="39">
        <f>(IF(E89&gt;2,(I89/(E89+2)+K95),0))</f>
        <v>0</v>
      </c>
    </row>
    <row r="97" spans="1:13" ht="57.75" customHeight="1" x14ac:dyDescent="0.4">
      <c r="A97" s="52" t="s">
        <v>259</v>
      </c>
      <c r="B97" s="53"/>
      <c r="C97" s="48">
        <v>28</v>
      </c>
      <c r="D97" s="48"/>
      <c r="E97" s="46">
        <f ca="1">((100/(I89))*C97)/100</f>
        <v>0.90322580645161277</v>
      </c>
      <c r="F97" s="49"/>
      <c r="G97" s="49"/>
      <c r="H97" s="49"/>
      <c r="I97" s="49"/>
      <c r="J97" s="36" t="s">
        <v>246</v>
      </c>
      <c r="K97" s="40">
        <f>(IF(E89&gt;3,(I89/(E89+2)+K96),0))</f>
        <v>0</v>
      </c>
    </row>
    <row r="98" spans="1:13" ht="21" x14ac:dyDescent="0.4">
      <c r="A98" s="49" t="s">
        <v>248</v>
      </c>
      <c r="B98" s="49"/>
      <c r="C98" s="48">
        <v>28</v>
      </c>
      <c r="D98" s="48"/>
      <c r="E98" s="46">
        <f ca="1">((100/(I89))*C98)/100</f>
        <v>0.90322580645161277</v>
      </c>
      <c r="F98" s="49"/>
      <c r="G98" s="49"/>
      <c r="H98" s="49"/>
      <c r="I98" s="49"/>
      <c r="J98" s="36" t="s">
        <v>247</v>
      </c>
      <c r="K98" s="39">
        <f>(IF(E89&gt;4,(I89/(E89+2)+K97),0))</f>
        <v>0</v>
      </c>
    </row>
    <row r="99" spans="1:13" ht="21" customHeight="1" x14ac:dyDescent="0.4">
      <c r="A99" s="49" t="s">
        <v>260</v>
      </c>
      <c r="B99" s="49"/>
      <c r="C99" s="48">
        <v>25</v>
      </c>
      <c r="D99" s="48"/>
      <c r="E99" s="46">
        <f ca="1">((100/I89)*C99)/100</f>
        <v>0.80645161290322576</v>
      </c>
      <c r="F99" s="49"/>
      <c r="G99" s="49"/>
      <c r="H99" s="49"/>
      <c r="I99" s="49"/>
      <c r="J99" s="36" t="s">
        <v>199</v>
      </c>
      <c r="K99" s="39">
        <f ca="1">(IF(E89=1,(I89/(E89+3)+K94),IF(E89=0,(I89/4+K94),IF(E89&gt;1,0))))</f>
        <v>23.25</v>
      </c>
    </row>
    <row r="100" spans="1:13" ht="42" customHeight="1" thickBot="1" x14ac:dyDescent="0.45">
      <c r="A100" s="49" t="s">
        <v>261</v>
      </c>
      <c r="B100" s="49"/>
      <c r="C100" s="48">
        <v>25</v>
      </c>
      <c r="D100" s="48"/>
      <c r="E100" s="46">
        <f ca="1">((100/I89)*C100)/100</f>
        <v>0.80645161290322576</v>
      </c>
      <c r="F100" s="49"/>
      <c r="G100" s="49"/>
      <c r="H100" s="49"/>
      <c r="I100" s="49"/>
      <c r="J100" s="41" t="s">
        <v>200</v>
      </c>
      <c r="K100" s="42">
        <f ca="1">(IF(E89&gt;1.5,(I89/(E89+2)+K93+MAX(0,K94-K93)+MAX(0,K95-K94)+MAX(0,K96-K95)+MAX(0,K97-K96)+MAX(0,K98-K97)),IF(E89=1,(I89/(E89+3)+K99),IF(E89=0,I89/4+K99))))</f>
        <v>31</v>
      </c>
      <c r="M100" s="2" t="e">
        <f>(IF(D88&gt;1.5,(H88/(D88+2)+J93+MAX(0,J94-J93)+MAX(0,J95-J94)+MAX(0,J96-J95)+MAX(0,J97-J96)+MAX(0,J98-J97)),IF(D88=1,(H88/(D88+3)+J98),IF(D88=0,H88*0.3+J98))))</f>
        <v>#VALUE!</v>
      </c>
    </row>
    <row r="101" spans="1:13" ht="21" x14ac:dyDescent="0.3">
      <c r="A101" s="49" t="s">
        <v>249</v>
      </c>
      <c r="B101" s="49"/>
      <c r="C101" s="48">
        <v>10</v>
      </c>
      <c r="D101" s="48"/>
      <c r="E101" s="46">
        <f ca="1">((100/(I89))*C101)/100</f>
        <v>0.32258064516129031</v>
      </c>
      <c r="F101" s="49"/>
      <c r="G101" s="49"/>
      <c r="H101" s="49"/>
      <c r="I101" s="49"/>
    </row>
    <row r="102" spans="1:13" ht="21.6" thickBot="1" x14ac:dyDescent="0.35">
      <c r="A102" s="49" t="s">
        <v>250</v>
      </c>
      <c r="B102" s="49"/>
      <c r="C102" s="48">
        <v>0</v>
      </c>
      <c r="D102" s="48"/>
      <c r="E102" s="46">
        <f ca="1">((100/(I89))*C102)/100</f>
        <v>0</v>
      </c>
      <c r="F102" s="49"/>
      <c r="G102" s="49"/>
      <c r="H102" s="49"/>
      <c r="I102" s="49"/>
    </row>
    <row r="103" spans="1:13" ht="36.75" customHeight="1" thickBot="1" x14ac:dyDescent="0.45">
      <c r="A103" s="101" t="s">
        <v>256</v>
      </c>
      <c r="B103" s="102"/>
      <c r="C103" s="102"/>
      <c r="D103" s="102"/>
      <c r="E103" s="102"/>
      <c r="F103" s="102"/>
      <c r="G103" s="103"/>
      <c r="H103" s="104">
        <f ca="1">AVERAGE(F59,F59,F59,F59,F75,F91)</f>
        <v>0.27016129032258063</v>
      </c>
      <c r="I103" s="105"/>
      <c r="J103" s="36"/>
      <c r="K103" s="43"/>
      <c r="L103" s="43"/>
    </row>
    <row r="104" spans="1:13" ht="21" x14ac:dyDescent="0.3">
      <c r="A104" s="56" t="s">
        <v>140</v>
      </c>
      <c r="B104" s="56"/>
      <c r="C104" s="56"/>
      <c r="D104" s="56"/>
      <c r="E104" s="56"/>
      <c r="F104" s="56"/>
      <c r="G104" s="56"/>
      <c r="H104" s="71"/>
      <c r="I104" s="71"/>
    </row>
    <row r="105" spans="1:13" ht="65.25" customHeight="1" x14ac:dyDescent="0.3">
      <c r="A105" s="61" t="s">
        <v>75</v>
      </c>
      <c r="B105" s="61"/>
      <c r="C105" s="61"/>
      <c r="D105" s="9" t="s">
        <v>4</v>
      </c>
      <c r="E105" s="21" t="s">
        <v>158</v>
      </c>
      <c r="F105" s="20" t="s">
        <v>76</v>
      </c>
      <c r="G105" s="9" t="s">
        <v>4</v>
      </c>
      <c r="H105" s="62" t="s">
        <v>159</v>
      </c>
      <c r="I105" s="62"/>
    </row>
    <row r="106" spans="1:13" ht="45.75" customHeight="1" x14ac:dyDescent="0.3">
      <c r="A106" s="61" t="s">
        <v>161</v>
      </c>
      <c r="B106" s="61"/>
      <c r="C106" s="61"/>
      <c r="D106" s="1" t="s">
        <v>4</v>
      </c>
      <c r="E106" s="15" t="s">
        <v>251</v>
      </c>
      <c r="F106" s="20" t="s">
        <v>160</v>
      </c>
      <c r="G106" s="1" t="s">
        <v>4</v>
      </c>
      <c r="H106" s="62" t="s">
        <v>99</v>
      </c>
      <c r="I106" s="62"/>
    </row>
    <row r="107" spans="1:13" ht="21.75" customHeight="1" x14ac:dyDescent="0.3">
      <c r="A107" s="94" t="s">
        <v>77</v>
      </c>
      <c r="B107" s="94"/>
      <c r="C107" s="94"/>
      <c r="D107" s="9" t="s">
        <v>4</v>
      </c>
      <c r="E107" s="21" t="s">
        <v>162</v>
      </c>
      <c r="F107" s="9" t="s">
        <v>78</v>
      </c>
      <c r="G107" s="9" t="s">
        <v>4</v>
      </c>
      <c r="H107" s="62" t="s">
        <v>181</v>
      </c>
      <c r="I107" s="62"/>
    </row>
    <row r="108" spans="1:13" ht="21" x14ac:dyDescent="0.3">
      <c r="A108" s="73" t="s">
        <v>141</v>
      </c>
      <c r="B108" s="74"/>
      <c r="C108" s="74"/>
      <c r="D108" s="74"/>
      <c r="E108" s="74"/>
      <c r="F108" s="74"/>
      <c r="G108" s="74"/>
      <c r="H108" s="74"/>
      <c r="I108" s="75"/>
    </row>
    <row r="109" spans="1:13" ht="21" x14ac:dyDescent="0.3">
      <c r="A109" s="68" t="s">
        <v>163</v>
      </c>
      <c r="B109" s="69"/>
      <c r="C109" s="69"/>
      <c r="D109" s="69"/>
      <c r="E109" s="69"/>
      <c r="F109" s="70"/>
      <c r="G109" s="1" t="s">
        <v>4</v>
      </c>
      <c r="H109" s="98">
        <v>278.70999999999998</v>
      </c>
      <c r="I109" s="99"/>
    </row>
    <row r="110" spans="1:13" ht="21" x14ac:dyDescent="0.3">
      <c r="A110" s="68" t="s">
        <v>164</v>
      </c>
      <c r="B110" s="69"/>
      <c r="C110" s="69"/>
      <c r="D110" s="69"/>
      <c r="E110" s="69"/>
      <c r="F110" s="70"/>
      <c r="G110" s="1" t="s">
        <v>4</v>
      </c>
      <c r="H110" s="100" t="s">
        <v>99</v>
      </c>
      <c r="I110" s="100"/>
    </row>
    <row r="111" spans="1:13" ht="21" x14ac:dyDescent="0.3">
      <c r="A111" s="68" t="s">
        <v>165</v>
      </c>
      <c r="B111" s="69"/>
      <c r="C111" s="69"/>
      <c r="D111" s="69"/>
      <c r="E111" s="69"/>
      <c r="F111" s="70"/>
      <c r="G111" s="1" t="s">
        <v>4</v>
      </c>
      <c r="H111" s="98">
        <v>929.02</v>
      </c>
      <c r="I111" s="99"/>
    </row>
    <row r="112" spans="1:13" ht="21" x14ac:dyDescent="0.3">
      <c r="A112" s="68" t="s">
        <v>166</v>
      </c>
      <c r="B112" s="69"/>
      <c r="C112" s="69"/>
      <c r="D112" s="69"/>
      <c r="E112" s="69"/>
      <c r="F112" s="70"/>
      <c r="G112" s="1" t="s">
        <v>4</v>
      </c>
      <c r="H112" s="100">
        <v>3521</v>
      </c>
      <c r="I112" s="100"/>
    </row>
    <row r="113" spans="1:19" ht="23.25" customHeight="1" x14ac:dyDescent="0.3">
      <c r="A113" s="68" t="s">
        <v>142</v>
      </c>
      <c r="B113" s="69"/>
      <c r="C113" s="69"/>
      <c r="D113" s="69"/>
      <c r="E113" s="69"/>
      <c r="F113" s="70"/>
      <c r="G113" s="1" t="s">
        <v>4</v>
      </c>
      <c r="H113" s="100">
        <f>6800*0.8</f>
        <v>5440</v>
      </c>
      <c r="I113" s="100"/>
    </row>
    <row r="114" spans="1:19" ht="21" x14ac:dyDescent="0.3">
      <c r="A114" s="89" t="s">
        <v>82</v>
      </c>
      <c r="B114" s="90"/>
      <c r="C114" s="90"/>
      <c r="D114" s="90"/>
      <c r="E114" s="90"/>
      <c r="F114" s="90"/>
      <c r="G114" s="90"/>
      <c r="H114" s="90"/>
      <c r="I114" s="91"/>
    </row>
    <row r="115" spans="1:19" ht="66.75" customHeight="1" x14ac:dyDescent="0.3">
      <c r="A115" s="95" t="s">
        <v>143</v>
      </c>
      <c r="B115" s="95"/>
      <c r="C115" s="96" t="s">
        <v>112</v>
      </c>
      <c r="D115" s="97"/>
      <c r="E115" s="22" t="s">
        <v>113</v>
      </c>
      <c r="F115" s="96" t="s">
        <v>201</v>
      </c>
      <c r="G115" s="97"/>
      <c r="H115" s="22" t="s">
        <v>115</v>
      </c>
      <c r="I115" s="22" t="s">
        <v>234</v>
      </c>
    </row>
    <row r="116" spans="1:19" s="13" customFormat="1" ht="21" x14ac:dyDescent="0.3">
      <c r="A116" s="106" t="s">
        <v>206</v>
      </c>
      <c r="B116" s="106"/>
      <c r="C116" s="106"/>
      <c r="D116" s="106"/>
      <c r="E116" s="106"/>
      <c r="F116" s="106"/>
      <c r="G116" s="106"/>
      <c r="H116" s="106"/>
      <c r="I116" s="106"/>
    </row>
    <row r="117" spans="1:19" s="13" customFormat="1" ht="21" customHeight="1" x14ac:dyDescent="0.3">
      <c r="A117" s="106" t="s">
        <v>117</v>
      </c>
      <c r="B117" s="106"/>
      <c r="C117" s="106"/>
      <c r="D117" s="106"/>
      <c r="E117" s="106"/>
      <c r="F117" s="106"/>
      <c r="G117" s="106"/>
      <c r="H117" s="106"/>
      <c r="I117" s="106"/>
    </row>
    <row r="118" spans="1:19" s="13" customFormat="1" ht="21" customHeight="1" x14ac:dyDescent="0.3">
      <c r="A118" s="106" t="s">
        <v>233</v>
      </c>
      <c r="B118" s="106"/>
      <c r="C118" s="106"/>
      <c r="D118" s="106"/>
      <c r="E118" s="106"/>
      <c r="F118" s="106"/>
      <c r="G118" s="106"/>
      <c r="H118" s="106"/>
      <c r="I118" s="106"/>
    </row>
    <row r="119" spans="1:19" s="13" customFormat="1" ht="21" customHeight="1" x14ac:dyDescent="0.3">
      <c r="A119" s="109" t="str">
        <f>A118</f>
        <v>1st To 7th, 9th To 12th, 14th To 17th &amp; 19th To 22nd, 24th to 27th, 29th to 31st Floor</v>
      </c>
      <c r="B119" s="110"/>
      <c r="C119" s="107">
        <v>1</v>
      </c>
      <c r="D119" s="108"/>
      <c r="E119" s="29" t="s">
        <v>178</v>
      </c>
      <c r="F119" s="107">
        <f>31*10.764</f>
        <v>333.68399999999997</v>
      </c>
      <c r="G119" s="108"/>
      <c r="H119" s="29">
        <v>0</v>
      </c>
      <c r="I119" s="29">
        <f>F119*1.6</f>
        <v>533.89440000000002</v>
      </c>
      <c r="J119" s="13">
        <f>SUM(J120:J126)</f>
        <v>26</v>
      </c>
      <c r="K119" s="13">
        <v>16</v>
      </c>
      <c r="L119" s="13">
        <f>J119*K119</f>
        <v>416</v>
      </c>
      <c r="M119" s="13">
        <f>L119+L136</f>
        <v>491</v>
      </c>
    </row>
    <row r="120" spans="1:19" s="13" customFormat="1" ht="21" x14ac:dyDescent="0.3">
      <c r="A120" s="111"/>
      <c r="B120" s="112"/>
      <c r="C120" s="107">
        <v>2</v>
      </c>
      <c r="D120" s="108"/>
      <c r="E120" s="29" t="s">
        <v>172</v>
      </c>
      <c r="F120" s="107">
        <f>44*10.764</f>
        <v>473.61599999999999</v>
      </c>
      <c r="G120" s="108"/>
      <c r="H120" s="29">
        <v>0</v>
      </c>
      <c r="I120" s="29">
        <f t="shared" ref="I120:I134" si="0">F120*1.6</f>
        <v>757.78560000000004</v>
      </c>
      <c r="J120" s="13">
        <v>7</v>
      </c>
    </row>
    <row r="121" spans="1:19" s="13" customFormat="1" ht="21" x14ac:dyDescent="0.3">
      <c r="A121" s="111"/>
      <c r="B121" s="112"/>
      <c r="C121" s="107">
        <v>3</v>
      </c>
      <c r="D121" s="108"/>
      <c r="E121" s="29" t="s">
        <v>172</v>
      </c>
      <c r="F121" s="107">
        <f>44*10.764</f>
        <v>473.61599999999999</v>
      </c>
      <c r="G121" s="108"/>
      <c r="H121" s="29">
        <v>0</v>
      </c>
      <c r="I121" s="29">
        <f t="shared" si="0"/>
        <v>757.78560000000004</v>
      </c>
      <c r="J121" s="13">
        <v>4</v>
      </c>
      <c r="S121" s="13">
        <f>4*M119</f>
        <v>1964</v>
      </c>
    </row>
    <row r="122" spans="1:19" s="13" customFormat="1" ht="21" x14ac:dyDescent="0.3">
      <c r="A122" s="111"/>
      <c r="B122" s="112"/>
      <c r="C122" s="107">
        <v>4</v>
      </c>
      <c r="D122" s="108"/>
      <c r="E122" s="29" t="s">
        <v>178</v>
      </c>
      <c r="F122" s="107">
        <f>31*10.764</f>
        <v>333.68399999999997</v>
      </c>
      <c r="G122" s="108"/>
      <c r="H122" s="29">
        <v>0</v>
      </c>
      <c r="I122" s="29">
        <f t="shared" si="0"/>
        <v>533.89440000000002</v>
      </c>
      <c r="J122" s="13">
        <v>4</v>
      </c>
    </row>
    <row r="123" spans="1:19" s="13" customFormat="1" ht="21" x14ac:dyDescent="0.3">
      <c r="A123" s="111"/>
      <c r="B123" s="112"/>
      <c r="C123" s="107">
        <v>5</v>
      </c>
      <c r="D123" s="108"/>
      <c r="E123" s="29" t="s">
        <v>178</v>
      </c>
      <c r="F123" s="107">
        <f t="shared" ref="F123:F126" si="1">31*10.764</f>
        <v>333.68399999999997</v>
      </c>
      <c r="G123" s="108"/>
      <c r="H123" s="29">
        <v>0</v>
      </c>
      <c r="I123" s="29">
        <f t="shared" si="0"/>
        <v>533.89440000000002</v>
      </c>
      <c r="J123" s="13">
        <v>4</v>
      </c>
    </row>
    <row r="124" spans="1:19" s="13" customFormat="1" ht="21" x14ac:dyDescent="0.3">
      <c r="A124" s="111"/>
      <c r="B124" s="112"/>
      <c r="C124" s="107">
        <v>6</v>
      </c>
      <c r="D124" s="108"/>
      <c r="E124" s="29" t="s">
        <v>178</v>
      </c>
      <c r="F124" s="107">
        <f>36*10.764</f>
        <v>387.50399999999996</v>
      </c>
      <c r="G124" s="108"/>
      <c r="H124" s="29">
        <v>0</v>
      </c>
      <c r="I124" s="29">
        <f t="shared" si="0"/>
        <v>620.00639999999999</v>
      </c>
      <c r="J124" s="13">
        <v>4</v>
      </c>
    </row>
    <row r="125" spans="1:19" s="13" customFormat="1" ht="21" x14ac:dyDescent="0.3">
      <c r="A125" s="111"/>
      <c r="B125" s="112"/>
      <c r="C125" s="107">
        <v>7</v>
      </c>
      <c r="D125" s="108"/>
      <c r="E125" s="29" t="s">
        <v>178</v>
      </c>
      <c r="F125" s="107">
        <f>36*10.764</f>
        <v>387.50399999999996</v>
      </c>
      <c r="G125" s="108"/>
      <c r="H125" s="29">
        <v>0</v>
      </c>
      <c r="I125" s="29">
        <f t="shared" si="0"/>
        <v>620.00639999999999</v>
      </c>
      <c r="J125" s="13">
        <v>3</v>
      </c>
    </row>
    <row r="126" spans="1:19" s="13" customFormat="1" ht="21" x14ac:dyDescent="0.3">
      <c r="A126" s="111"/>
      <c r="B126" s="112"/>
      <c r="C126" s="107">
        <v>8</v>
      </c>
      <c r="D126" s="108"/>
      <c r="E126" s="29" t="s">
        <v>178</v>
      </c>
      <c r="F126" s="107">
        <f t="shared" si="1"/>
        <v>333.68399999999997</v>
      </c>
      <c r="G126" s="108"/>
      <c r="H126" s="29">
        <v>0</v>
      </c>
      <c r="I126" s="29">
        <f t="shared" si="0"/>
        <v>533.89440000000002</v>
      </c>
    </row>
    <row r="127" spans="1:19" s="13" customFormat="1" ht="21" customHeight="1" x14ac:dyDescent="0.3">
      <c r="A127" s="111"/>
      <c r="B127" s="112"/>
      <c r="C127" s="107">
        <v>9</v>
      </c>
      <c r="D127" s="108"/>
      <c r="E127" s="29" t="s">
        <v>178</v>
      </c>
      <c r="F127" s="107">
        <f>31*10.764</f>
        <v>333.68399999999997</v>
      </c>
      <c r="G127" s="108"/>
      <c r="H127" s="29">
        <v>0</v>
      </c>
      <c r="I127" s="29">
        <f t="shared" si="0"/>
        <v>533.89440000000002</v>
      </c>
    </row>
    <row r="128" spans="1:19" s="13" customFormat="1" ht="21" x14ac:dyDescent="0.3">
      <c r="A128" s="111"/>
      <c r="B128" s="112"/>
      <c r="C128" s="107">
        <v>10</v>
      </c>
      <c r="D128" s="108"/>
      <c r="E128" s="29" t="s">
        <v>172</v>
      </c>
      <c r="F128" s="107">
        <f>44*10.764</f>
        <v>473.61599999999999</v>
      </c>
      <c r="G128" s="108"/>
      <c r="H128" s="29">
        <v>0</v>
      </c>
      <c r="I128" s="29">
        <f t="shared" si="0"/>
        <v>757.78560000000004</v>
      </c>
    </row>
    <row r="129" spans="1:12" s="13" customFormat="1" ht="21" x14ac:dyDescent="0.3">
      <c r="A129" s="111"/>
      <c r="B129" s="112"/>
      <c r="C129" s="107">
        <v>11</v>
      </c>
      <c r="D129" s="108"/>
      <c r="E129" s="29" t="s">
        <v>172</v>
      </c>
      <c r="F129" s="107">
        <f>44*10.764</f>
        <v>473.61599999999999</v>
      </c>
      <c r="G129" s="108"/>
      <c r="H129" s="29">
        <v>0</v>
      </c>
      <c r="I129" s="29">
        <f t="shared" si="0"/>
        <v>757.78560000000004</v>
      </c>
    </row>
    <row r="130" spans="1:12" s="13" customFormat="1" ht="21" x14ac:dyDescent="0.3">
      <c r="A130" s="111"/>
      <c r="B130" s="112"/>
      <c r="C130" s="107">
        <v>12</v>
      </c>
      <c r="D130" s="108"/>
      <c r="E130" s="29" t="s">
        <v>178</v>
      </c>
      <c r="F130" s="107">
        <f>31*10.764</f>
        <v>333.68399999999997</v>
      </c>
      <c r="G130" s="108"/>
      <c r="H130" s="29">
        <v>0</v>
      </c>
      <c r="I130" s="29">
        <f t="shared" si="0"/>
        <v>533.89440000000002</v>
      </c>
    </row>
    <row r="131" spans="1:12" s="13" customFormat="1" ht="21" x14ac:dyDescent="0.3">
      <c r="A131" s="111"/>
      <c r="B131" s="112"/>
      <c r="C131" s="107">
        <v>13</v>
      </c>
      <c r="D131" s="108"/>
      <c r="E131" s="29" t="s">
        <v>178</v>
      </c>
      <c r="F131" s="107">
        <f t="shared" ref="F131:F134" si="2">31*10.764</f>
        <v>333.68399999999997</v>
      </c>
      <c r="G131" s="108"/>
      <c r="H131" s="29">
        <v>0</v>
      </c>
      <c r="I131" s="29">
        <f t="shared" si="0"/>
        <v>533.89440000000002</v>
      </c>
    </row>
    <row r="132" spans="1:12" s="13" customFormat="1" ht="21" x14ac:dyDescent="0.3">
      <c r="A132" s="111"/>
      <c r="B132" s="112"/>
      <c r="C132" s="107">
        <v>14</v>
      </c>
      <c r="D132" s="108"/>
      <c r="E132" s="29" t="s">
        <v>178</v>
      </c>
      <c r="F132" s="107">
        <f>36*10.764</f>
        <v>387.50399999999996</v>
      </c>
      <c r="G132" s="108"/>
      <c r="H132" s="29">
        <v>0</v>
      </c>
      <c r="I132" s="29">
        <f t="shared" si="0"/>
        <v>620.00639999999999</v>
      </c>
    </row>
    <row r="133" spans="1:12" s="13" customFormat="1" ht="21" x14ac:dyDescent="0.3">
      <c r="A133" s="111"/>
      <c r="B133" s="112"/>
      <c r="C133" s="107">
        <v>15</v>
      </c>
      <c r="D133" s="108"/>
      <c r="E133" s="29" t="s">
        <v>178</v>
      </c>
      <c r="F133" s="107">
        <f>36*10.764</f>
        <v>387.50399999999996</v>
      </c>
      <c r="G133" s="108"/>
      <c r="H133" s="29">
        <v>0</v>
      </c>
      <c r="I133" s="29">
        <f t="shared" si="0"/>
        <v>620.00639999999999</v>
      </c>
    </row>
    <row r="134" spans="1:12" s="13" customFormat="1" ht="21" x14ac:dyDescent="0.3">
      <c r="A134" s="113"/>
      <c r="B134" s="114"/>
      <c r="C134" s="107">
        <v>16</v>
      </c>
      <c r="D134" s="108"/>
      <c r="E134" s="29" t="s">
        <v>178</v>
      </c>
      <c r="F134" s="107">
        <f t="shared" si="2"/>
        <v>333.68399999999997</v>
      </c>
      <c r="G134" s="108"/>
      <c r="H134" s="29">
        <v>0</v>
      </c>
      <c r="I134" s="29">
        <f t="shared" si="0"/>
        <v>533.89440000000002</v>
      </c>
    </row>
    <row r="135" spans="1:12" s="13" customFormat="1" ht="21" customHeight="1" x14ac:dyDescent="0.3">
      <c r="A135" s="106" t="s">
        <v>230</v>
      </c>
      <c r="B135" s="106"/>
      <c r="C135" s="106"/>
      <c r="D135" s="106"/>
      <c r="E135" s="106"/>
      <c r="F135" s="106"/>
      <c r="G135" s="106"/>
      <c r="H135" s="106"/>
      <c r="I135" s="106"/>
    </row>
    <row r="136" spans="1:12" s="13" customFormat="1" ht="21" customHeight="1" x14ac:dyDescent="0.3">
      <c r="A136" s="109" t="str">
        <f>A135</f>
        <v>8th, 13th, 18th, 23rd &amp; 28th Floor (Part Refuge Floor)</v>
      </c>
      <c r="B136" s="110"/>
      <c r="C136" s="107">
        <v>1</v>
      </c>
      <c r="D136" s="108"/>
      <c r="E136" s="29" t="s">
        <v>178</v>
      </c>
      <c r="F136" s="107">
        <f>31*10.764</f>
        <v>333.68399999999997</v>
      </c>
      <c r="G136" s="108"/>
      <c r="H136" s="29">
        <v>0</v>
      </c>
      <c r="I136" s="29">
        <f t="shared" ref="I136:I151" si="3">F136*1.6</f>
        <v>533.89440000000002</v>
      </c>
      <c r="J136" s="13">
        <v>5</v>
      </c>
      <c r="K136" s="13">
        <v>15</v>
      </c>
      <c r="L136" s="13">
        <f>J136*K136</f>
        <v>75</v>
      </c>
    </row>
    <row r="137" spans="1:12" s="13" customFormat="1" ht="21" x14ac:dyDescent="0.3">
      <c r="A137" s="111"/>
      <c r="B137" s="112"/>
      <c r="C137" s="107">
        <v>2</v>
      </c>
      <c r="D137" s="108"/>
      <c r="E137" s="29" t="s">
        <v>172</v>
      </c>
      <c r="F137" s="107">
        <f>44*10.764</f>
        <v>473.61599999999999</v>
      </c>
      <c r="G137" s="108"/>
      <c r="H137" s="29">
        <v>0</v>
      </c>
      <c r="I137" s="29">
        <f t="shared" si="3"/>
        <v>757.78560000000004</v>
      </c>
    </row>
    <row r="138" spans="1:12" s="13" customFormat="1" ht="21" x14ac:dyDescent="0.3">
      <c r="A138" s="111"/>
      <c r="B138" s="112"/>
      <c r="C138" s="107">
        <v>3</v>
      </c>
      <c r="D138" s="108"/>
      <c r="E138" s="29" t="s">
        <v>172</v>
      </c>
      <c r="F138" s="107">
        <f>44*10.764</f>
        <v>473.61599999999999</v>
      </c>
      <c r="G138" s="108"/>
      <c r="H138" s="29">
        <v>0</v>
      </c>
      <c r="I138" s="29">
        <f t="shared" si="3"/>
        <v>757.78560000000004</v>
      </c>
    </row>
    <row r="139" spans="1:12" s="13" customFormat="1" ht="21" x14ac:dyDescent="0.3">
      <c r="A139" s="111"/>
      <c r="B139" s="112"/>
      <c r="C139" s="107">
        <v>4</v>
      </c>
      <c r="D139" s="108"/>
      <c r="E139" s="29" t="s">
        <v>178</v>
      </c>
      <c r="F139" s="107">
        <f>31*10.764</f>
        <v>333.68399999999997</v>
      </c>
      <c r="G139" s="108"/>
      <c r="H139" s="29">
        <v>0</v>
      </c>
      <c r="I139" s="29">
        <f t="shared" si="3"/>
        <v>533.89440000000002</v>
      </c>
    </row>
    <row r="140" spans="1:12" s="13" customFormat="1" ht="21" x14ac:dyDescent="0.3">
      <c r="A140" s="111"/>
      <c r="B140" s="112"/>
      <c r="C140" s="107">
        <v>5</v>
      </c>
      <c r="D140" s="108"/>
      <c r="E140" s="29" t="s">
        <v>178</v>
      </c>
      <c r="F140" s="107">
        <f t="shared" ref="F140:F143" si="4">31*10.764</f>
        <v>333.68399999999997</v>
      </c>
      <c r="G140" s="108"/>
      <c r="H140" s="29">
        <v>0</v>
      </c>
      <c r="I140" s="29">
        <f t="shared" si="3"/>
        <v>533.89440000000002</v>
      </c>
    </row>
    <row r="141" spans="1:12" s="13" customFormat="1" ht="21" x14ac:dyDescent="0.3">
      <c r="A141" s="111"/>
      <c r="B141" s="112"/>
      <c r="C141" s="107">
        <v>6</v>
      </c>
      <c r="D141" s="108"/>
      <c r="E141" s="29" t="s">
        <v>178</v>
      </c>
      <c r="F141" s="107">
        <f>36*10.764</f>
        <v>387.50399999999996</v>
      </c>
      <c r="G141" s="108"/>
      <c r="H141" s="29">
        <v>0</v>
      </c>
      <c r="I141" s="29">
        <f t="shared" si="3"/>
        <v>620.00639999999999</v>
      </c>
    </row>
    <row r="142" spans="1:12" s="13" customFormat="1" ht="21" x14ac:dyDescent="0.3">
      <c r="A142" s="111"/>
      <c r="B142" s="112"/>
      <c r="C142" s="107">
        <v>7</v>
      </c>
      <c r="D142" s="108"/>
      <c r="E142" s="29" t="s">
        <v>178</v>
      </c>
      <c r="F142" s="107">
        <f>36*10.764</f>
        <v>387.50399999999996</v>
      </c>
      <c r="G142" s="108"/>
      <c r="H142" s="29">
        <v>0</v>
      </c>
      <c r="I142" s="29">
        <f t="shared" si="3"/>
        <v>620.00639999999999</v>
      </c>
    </row>
    <row r="143" spans="1:12" s="13" customFormat="1" ht="21" x14ac:dyDescent="0.3">
      <c r="A143" s="111"/>
      <c r="B143" s="112"/>
      <c r="C143" s="107">
        <v>8</v>
      </c>
      <c r="D143" s="108"/>
      <c r="E143" s="29" t="s">
        <v>178</v>
      </c>
      <c r="F143" s="107">
        <f t="shared" si="4"/>
        <v>333.68399999999997</v>
      </c>
      <c r="G143" s="108"/>
      <c r="H143" s="29">
        <v>0</v>
      </c>
      <c r="I143" s="29">
        <f t="shared" si="3"/>
        <v>533.89440000000002</v>
      </c>
    </row>
    <row r="144" spans="1:12" s="13" customFormat="1" ht="21" customHeight="1" x14ac:dyDescent="0.3">
      <c r="A144" s="111"/>
      <c r="B144" s="112"/>
      <c r="C144" s="107">
        <v>9</v>
      </c>
      <c r="D144" s="108"/>
      <c r="E144" s="29" t="s">
        <v>178</v>
      </c>
      <c r="F144" s="107">
        <f>31*10.764</f>
        <v>333.68399999999997</v>
      </c>
      <c r="G144" s="108"/>
      <c r="H144" s="29">
        <v>0</v>
      </c>
      <c r="I144" s="29">
        <f t="shared" si="3"/>
        <v>533.89440000000002</v>
      </c>
    </row>
    <row r="145" spans="1:9" s="13" customFormat="1" ht="21" x14ac:dyDescent="0.3">
      <c r="A145" s="111"/>
      <c r="B145" s="112"/>
      <c r="C145" s="107">
        <v>10</v>
      </c>
      <c r="D145" s="108"/>
      <c r="E145" s="29" t="s">
        <v>172</v>
      </c>
      <c r="F145" s="107">
        <f>44*10.764</f>
        <v>473.61599999999999</v>
      </c>
      <c r="G145" s="108"/>
      <c r="H145" s="29">
        <v>0</v>
      </c>
      <c r="I145" s="29">
        <f t="shared" si="3"/>
        <v>757.78560000000004</v>
      </c>
    </row>
    <row r="146" spans="1:9" s="13" customFormat="1" ht="21" x14ac:dyDescent="0.3">
      <c r="A146" s="111"/>
      <c r="B146" s="112"/>
      <c r="C146" s="107">
        <v>11</v>
      </c>
      <c r="D146" s="108"/>
      <c r="E146" s="107" t="s">
        <v>174</v>
      </c>
      <c r="F146" s="115"/>
      <c r="G146" s="115"/>
      <c r="H146" s="115"/>
      <c r="I146" s="108"/>
    </row>
    <row r="147" spans="1:9" s="13" customFormat="1" ht="21" x14ac:dyDescent="0.3">
      <c r="A147" s="111"/>
      <c r="B147" s="112"/>
      <c r="C147" s="107">
        <v>12</v>
      </c>
      <c r="D147" s="108"/>
      <c r="E147" s="29" t="s">
        <v>178</v>
      </c>
      <c r="F147" s="107">
        <f>31*10.764</f>
        <v>333.68399999999997</v>
      </c>
      <c r="G147" s="108"/>
      <c r="H147" s="29">
        <v>0</v>
      </c>
      <c r="I147" s="29">
        <f t="shared" si="3"/>
        <v>533.89440000000002</v>
      </c>
    </row>
    <row r="148" spans="1:9" s="13" customFormat="1" ht="21" x14ac:dyDescent="0.3">
      <c r="A148" s="111"/>
      <c r="B148" s="112"/>
      <c r="C148" s="107">
        <v>13</v>
      </c>
      <c r="D148" s="108"/>
      <c r="E148" s="29" t="s">
        <v>178</v>
      </c>
      <c r="F148" s="107">
        <f t="shared" ref="F148:F151" si="5">31*10.764</f>
        <v>333.68399999999997</v>
      </c>
      <c r="G148" s="108"/>
      <c r="H148" s="29">
        <v>0</v>
      </c>
      <c r="I148" s="29">
        <f t="shared" si="3"/>
        <v>533.89440000000002</v>
      </c>
    </row>
    <row r="149" spans="1:9" s="13" customFormat="1" ht="21" x14ac:dyDescent="0.3">
      <c r="A149" s="111"/>
      <c r="B149" s="112"/>
      <c r="C149" s="107">
        <v>14</v>
      </c>
      <c r="D149" s="108"/>
      <c r="E149" s="29" t="s">
        <v>178</v>
      </c>
      <c r="F149" s="107">
        <f>36*10.764</f>
        <v>387.50399999999996</v>
      </c>
      <c r="G149" s="108"/>
      <c r="H149" s="29">
        <v>0</v>
      </c>
      <c r="I149" s="29">
        <f t="shared" si="3"/>
        <v>620.00639999999999</v>
      </c>
    </row>
    <row r="150" spans="1:9" s="13" customFormat="1" ht="21" x14ac:dyDescent="0.3">
      <c r="A150" s="111"/>
      <c r="B150" s="112"/>
      <c r="C150" s="107">
        <v>15</v>
      </c>
      <c r="D150" s="108"/>
      <c r="E150" s="29" t="s">
        <v>178</v>
      </c>
      <c r="F150" s="107">
        <f>36*10.764</f>
        <v>387.50399999999996</v>
      </c>
      <c r="G150" s="108"/>
      <c r="H150" s="29">
        <v>0</v>
      </c>
      <c r="I150" s="29">
        <f t="shared" si="3"/>
        <v>620.00639999999999</v>
      </c>
    </row>
    <row r="151" spans="1:9" s="13" customFormat="1" ht="21" x14ac:dyDescent="0.3">
      <c r="A151" s="113"/>
      <c r="B151" s="114"/>
      <c r="C151" s="107">
        <v>16</v>
      </c>
      <c r="D151" s="108"/>
      <c r="E151" s="29" t="s">
        <v>178</v>
      </c>
      <c r="F151" s="107">
        <f t="shared" si="5"/>
        <v>333.68399999999997</v>
      </c>
      <c r="G151" s="108"/>
      <c r="H151" s="29">
        <v>0</v>
      </c>
      <c r="I151" s="29">
        <f t="shared" si="3"/>
        <v>533.89440000000002</v>
      </c>
    </row>
    <row r="152" spans="1:9" s="13" customFormat="1" ht="21" x14ac:dyDescent="0.3">
      <c r="A152" s="106" t="s">
        <v>207</v>
      </c>
      <c r="B152" s="106"/>
      <c r="C152" s="106"/>
      <c r="D152" s="106"/>
      <c r="E152" s="106"/>
      <c r="F152" s="106"/>
      <c r="G152" s="106"/>
      <c r="H152" s="106"/>
      <c r="I152" s="106"/>
    </row>
    <row r="153" spans="1:9" s="13" customFormat="1" ht="21" customHeight="1" x14ac:dyDescent="0.3">
      <c r="A153" s="106" t="s">
        <v>117</v>
      </c>
      <c r="B153" s="106"/>
      <c r="C153" s="106"/>
      <c r="D153" s="106"/>
      <c r="E153" s="106"/>
      <c r="F153" s="106"/>
      <c r="G153" s="106"/>
      <c r="H153" s="106"/>
      <c r="I153" s="106"/>
    </row>
    <row r="154" spans="1:9" s="13" customFormat="1" ht="21" customHeight="1" x14ac:dyDescent="0.3">
      <c r="A154" s="106" t="s">
        <v>233</v>
      </c>
      <c r="B154" s="106"/>
      <c r="C154" s="106"/>
      <c r="D154" s="106"/>
      <c r="E154" s="106"/>
      <c r="F154" s="106"/>
      <c r="G154" s="106"/>
      <c r="H154" s="106"/>
      <c r="I154" s="106"/>
    </row>
    <row r="155" spans="1:9" s="13" customFormat="1" ht="21" customHeight="1" x14ac:dyDescent="0.3">
      <c r="A155" s="109" t="str">
        <f>A154</f>
        <v>1st To 7th, 9th To 12th, 14th To 17th &amp; 19th To 22nd, 24th to 27th, 29th to 31st Floor</v>
      </c>
      <c r="B155" s="110"/>
      <c r="C155" s="107">
        <v>1</v>
      </c>
      <c r="D155" s="108"/>
      <c r="E155" s="29" t="s">
        <v>178</v>
      </c>
      <c r="F155" s="107">
        <f>31*10.764</f>
        <v>333.68399999999997</v>
      </c>
      <c r="G155" s="108"/>
      <c r="H155" s="29">
        <v>0</v>
      </c>
      <c r="I155" s="29">
        <f t="shared" ref="I155:I170" si="6">F155*1.6</f>
        <v>533.89440000000002</v>
      </c>
    </row>
    <row r="156" spans="1:9" s="13" customFormat="1" ht="21" x14ac:dyDescent="0.3">
      <c r="A156" s="111"/>
      <c r="B156" s="112"/>
      <c r="C156" s="107">
        <v>2</v>
      </c>
      <c r="D156" s="108"/>
      <c r="E156" s="29" t="s">
        <v>172</v>
      </c>
      <c r="F156" s="107">
        <f>44*10.764</f>
        <v>473.61599999999999</v>
      </c>
      <c r="G156" s="108"/>
      <c r="H156" s="29">
        <v>0</v>
      </c>
      <c r="I156" s="29">
        <f t="shared" si="6"/>
        <v>757.78560000000004</v>
      </c>
    </row>
    <row r="157" spans="1:9" s="13" customFormat="1" ht="21" x14ac:dyDescent="0.3">
      <c r="A157" s="111"/>
      <c r="B157" s="112"/>
      <c r="C157" s="107">
        <v>3</v>
      </c>
      <c r="D157" s="108"/>
      <c r="E157" s="29" t="s">
        <v>172</v>
      </c>
      <c r="F157" s="107">
        <f>44*10.764</f>
        <v>473.61599999999999</v>
      </c>
      <c r="G157" s="108"/>
      <c r="H157" s="29">
        <v>0</v>
      </c>
      <c r="I157" s="29">
        <f t="shared" si="6"/>
        <v>757.78560000000004</v>
      </c>
    </row>
    <row r="158" spans="1:9" s="13" customFormat="1" ht="21" x14ac:dyDescent="0.3">
      <c r="A158" s="111"/>
      <c r="B158" s="112"/>
      <c r="C158" s="107">
        <v>4</v>
      </c>
      <c r="D158" s="108"/>
      <c r="E158" s="29" t="s">
        <v>178</v>
      </c>
      <c r="F158" s="107">
        <f>31*10.764</f>
        <v>333.68399999999997</v>
      </c>
      <c r="G158" s="108"/>
      <c r="H158" s="29">
        <v>0</v>
      </c>
      <c r="I158" s="29">
        <f t="shared" si="6"/>
        <v>533.89440000000002</v>
      </c>
    </row>
    <row r="159" spans="1:9" s="13" customFormat="1" ht="21" x14ac:dyDescent="0.3">
      <c r="A159" s="111"/>
      <c r="B159" s="112"/>
      <c r="C159" s="107">
        <v>5</v>
      </c>
      <c r="D159" s="108"/>
      <c r="E159" s="29" t="s">
        <v>178</v>
      </c>
      <c r="F159" s="107">
        <f t="shared" ref="F159:F162" si="7">31*10.764</f>
        <v>333.68399999999997</v>
      </c>
      <c r="G159" s="108"/>
      <c r="H159" s="29">
        <v>0</v>
      </c>
      <c r="I159" s="29">
        <f t="shared" si="6"/>
        <v>533.89440000000002</v>
      </c>
    </row>
    <row r="160" spans="1:9" s="13" customFormat="1" ht="21" x14ac:dyDescent="0.3">
      <c r="A160" s="111"/>
      <c r="B160" s="112"/>
      <c r="C160" s="107">
        <v>6</v>
      </c>
      <c r="D160" s="108"/>
      <c r="E160" s="29" t="s">
        <v>178</v>
      </c>
      <c r="F160" s="107">
        <f>36*10.764</f>
        <v>387.50399999999996</v>
      </c>
      <c r="G160" s="108"/>
      <c r="H160" s="29">
        <v>0</v>
      </c>
      <c r="I160" s="29">
        <f t="shared" si="6"/>
        <v>620.00639999999999</v>
      </c>
    </row>
    <row r="161" spans="1:9" s="13" customFormat="1" ht="21" x14ac:dyDescent="0.3">
      <c r="A161" s="111"/>
      <c r="B161" s="112"/>
      <c r="C161" s="107">
        <v>7</v>
      </c>
      <c r="D161" s="108"/>
      <c r="E161" s="29" t="s">
        <v>178</v>
      </c>
      <c r="F161" s="107">
        <f>36*10.764</f>
        <v>387.50399999999996</v>
      </c>
      <c r="G161" s="108"/>
      <c r="H161" s="29">
        <v>0</v>
      </c>
      <c r="I161" s="29">
        <f t="shared" si="6"/>
        <v>620.00639999999999</v>
      </c>
    </row>
    <row r="162" spans="1:9" s="13" customFormat="1" ht="21" x14ac:dyDescent="0.3">
      <c r="A162" s="111"/>
      <c r="B162" s="112"/>
      <c r="C162" s="107">
        <v>8</v>
      </c>
      <c r="D162" s="108"/>
      <c r="E162" s="29" t="s">
        <v>178</v>
      </c>
      <c r="F162" s="107">
        <f t="shared" si="7"/>
        <v>333.68399999999997</v>
      </c>
      <c r="G162" s="108"/>
      <c r="H162" s="29">
        <v>0</v>
      </c>
      <c r="I162" s="29">
        <f t="shared" si="6"/>
        <v>533.89440000000002</v>
      </c>
    </row>
    <row r="163" spans="1:9" s="13" customFormat="1" ht="21" customHeight="1" x14ac:dyDescent="0.3">
      <c r="A163" s="111"/>
      <c r="B163" s="112"/>
      <c r="C163" s="107">
        <v>9</v>
      </c>
      <c r="D163" s="108"/>
      <c r="E163" s="29" t="s">
        <v>178</v>
      </c>
      <c r="F163" s="107">
        <f>31*10.764</f>
        <v>333.68399999999997</v>
      </c>
      <c r="G163" s="108"/>
      <c r="H163" s="29">
        <v>0</v>
      </c>
      <c r="I163" s="29">
        <f t="shared" si="6"/>
        <v>533.89440000000002</v>
      </c>
    </row>
    <row r="164" spans="1:9" s="13" customFormat="1" ht="21" x14ac:dyDescent="0.3">
      <c r="A164" s="111"/>
      <c r="B164" s="112"/>
      <c r="C164" s="107">
        <v>10</v>
      </c>
      <c r="D164" s="108"/>
      <c r="E164" s="29" t="s">
        <v>172</v>
      </c>
      <c r="F164" s="107">
        <f>44*10.764</f>
        <v>473.61599999999999</v>
      </c>
      <c r="G164" s="108"/>
      <c r="H164" s="29">
        <v>0</v>
      </c>
      <c r="I164" s="29">
        <f t="shared" si="6"/>
        <v>757.78560000000004</v>
      </c>
    </row>
    <row r="165" spans="1:9" s="13" customFormat="1" ht="21" x14ac:dyDescent="0.3">
      <c r="A165" s="111"/>
      <c r="B165" s="112"/>
      <c r="C165" s="107">
        <v>11</v>
      </c>
      <c r="D165" s="108"/>
      <c r="E165" s="29" t="s">
        <v>172</v>
      </c>
      <c r="F165" s="107">
        <f>44*10.764</f>
        <v>473.61599999999999</v>
      </c>
      <c r="G165" s="108"/>
      <c r="H165" s="29">
        <v>0</v>
      </c>
      <c r="I165" s="29">
        <f t="shared" si="6"/>
        <v>757.78560000000004</v>
      </c>
    </row>
    <row r="166" spans="1:9" s="13" customFormat="1" ht="21" x14ac:dyDescent="0.3">
      <c r="A166" s="111"/>
      <c r="B166" s="112"/>
      <c r="C166" s="107">
        <v>12</v>
      </c>
      <c r="D166" s="108"/>
      <c r="E166" s="29" t="s">
        <v>178</v>
      </c>
      <c r="F166" s="107">
        <f>31*10.764</f>
        <v>333.68399999999997</v>
      </c>
      <c r="G166" s="108"/>
      <c r="H166" s="29">
        <v>0</v>
      </c>
      <c r="I166" s="29">
        <f t="shared" si="6"/>
        <v>533.89440000000002</v>
      </c>
    </row>
    <row r="167" spans="1:9" s="13" customFormat="1" ht="21" x14ac:dyDescent="0.3">
      <c r="A167" s="111"/>
      <c r="B167" s="112"/>
      <c r="C167" s="107">
        <v>13</v>
      </c>
      <c r="D167" s="108"/>
      <c r="E167" s="29" t="s">
        <v>178</v>
      </c>
      <c r="F167" s="107">
        <f t="shared" ref="F167:F170" si="8">31*10.764</f>
        <v>333.68399999999997</v>
      </c>
      <c r="G167" s="108"/>
      <c r="H167" s="29">
        <v>0</v>
      </c>
      <c r="I167" s="29">
        <f t="shared" si="6"/>
        <v>533.89440000000002</v>
      </c>
    </row>
    <row r="168" spans="1:9" s="13" customFormat="1" ht="21" x14ac:dyDescent="0.3">
      <c r="A168" s="111"/>
      <c r="B168" s="112"/>
      <c r="C168" s="107">
        <v>14</v>
      </c>
      <c r="D168" s="108"/>
      <c r="E168" s="29" t="s">
        <v>178</v>
      </c>
      <c r="F168" s="107">
        <f>36*10.764</f>
        <v>387.50399999999996</v>
      </c>
      <c r="G168" s="108"/>
      <c r="H168" s="29">
        <v>0</v>
      </c>
      <c r="I168" s="29">
        <f t="shared" si="6"/>
        <v>620.00639999999999</v>
      </c>
    </row>
    <row r="169" spans="1:9" s="13" customFormat="1" ht="21" x14ac:dyDescent="0.3">
      <c r="A169" s="111"/>
      <c r="B169" s="112"/>
      <c r="C169" s="107">
        <v>15</v>
      </c>
      <c r="D169" s="108"/>
      <c r="E169" s="29" t="s">
        <v>178</v>
      </c>
      <c r="F169" s="107">
        <f>36*10.764</f>
        <v>387.50399999999996</v>
      </c>
      <c r="G169" s="108"/>
      <c r="H169" s="29">
        <v>0</v>
      </c>
      <c r="I169" s="29">
        <f t="shared" si="6"/>
        <v>620.00639999999999</v>
      </c>
    </row>
    <row r="170" spans="1:9" s="13" customFormat="1" ht="21" x14ac:dyDescent="0.3">
      <c r="A170" s="113"/>
      <c r="B170" s="114"/>
      <c r="C170" s="107">
        <v>16</v>
      </c>
      <c r="D170" s="108"/>
      <c r="E170" s="29" t="s">
        <v>178</v>
      </c>
      <c r="F170" s="107">
        <f t="shared" si="8"/>
        <v>333.68399999999997</v>
      </c>
      <c r="G170" s="108"/>
      <c r="H170" s="29">
        <v>0</v>
      </c>
      <c r="I170" s="29">
        <f t="shared" si="6"/>
        <v>533.89440000000002</v>
      </c>
    </row>
    <row r="171" spans="1:9" s="13" customFormat="1" ht="21" customHeight="1" x14ac:dyDescent="0.3">
      <c r="A171" s="106" t="s">
        <v>230</v>
      </c>
      <c r="B171" s="106"/>
      <c r="C171" s="106"/>
      <c r="D171" s="106"/>
      <c r="E171" s="106"/>
      <c r="F171" s="106"/>
      <c r="G171" s="106"/>
      <c r="H171" s="106"/>
      <c r="I171" s="106"/>
    </row>
    <row r="172" spans="1:9" s="13" customFormat="1" ht="21" customHeight="1" x14ac:dyDescent="0.3">
      <c r="A172" s="109" t="str">
        <f>A171</f>
        <v>8th, 13th, 18th, 23rd &amp; 28th Floor (Part Refuge Floor)</v>
      </c>
      <c r="B172" s="110"/>
      <c r="C172" s="107">
        <v>1</v>
      </c>
      <c r="D172" s="108"/>
      <c r="E172" s="29" t="s">
        <v>178</v>
      </c>
      <c r="F172" s="107">
        <f>31*10.764</f>
        <v>333.68399999999997</v>
      </c>
      <c r="G172" s="108"/>
      <c r="H172" s="29">
        <v>0</v>
      </c>
      <c r="I172" s="29">
        <f t="shared" ref="I172:I181" si="9">F172*1.6</f>
        <v>533.89440000000002</v>
      </c>
    </row>
    <row r="173" spans="1:9" s="13" customFormat="1" ht="21" x14ac:dyDescent="0.3">
      <c r="A173" s="111"/>
      <c r="B173" s="112"/>
      <c r="C173" s="107">
        <v>2</v>
      </c>
      <c r="D173" s="108"/>
      <c r="E173" s="29" t="s">
        <v>172</v>
      </c>
      <c r="F173" s="107">
        <f>44*10.764</f>
        <v>473.61599999999999</v>
      </c>
      <c r="G173" s="108"/>
      <c r="H173" s="29">
        <v>0</v>
      </c>
      <c r="I173" s="29">
        <f t="shared" si="9"/>
        <v>757.78560000000004</v>
      </c>
    </row>
    <row r="174" spans="1:9" s="13" customFormat="1" ht="21" x14ac:dyDescent="0.3">
      <c r="A174" s="111"/>
      <c r="B174" s="112"/>
      <c r="C174" s="107">
        <v>3</v>
      </c>
      <c r="D174" s="108"/>
      <c r="E174" s="29" t="s">
        <v>172</v>
      </c>
      <c r="F174" s="107">
        <f>44*10.764</f>
        <v>473.61599999999999</v>
      </c>
      <c r="G174" s="108"/>
      <c r="H174" s="29">
        <v>0</v>
      </c>
      <c r="I174" s="29">
        <f t="shared" si="9"/>
        <v>757.78560000000004</v>
      </c>
    </row>
    <row r="175" spans="1:9" s="13" customFormat="1" ht="21" x14ac:dyDescent="0.3">
      <c r="A175" s="111"/>
      <c r="B175" s="112"/>
      <c r="C175" s="107">
        <v>4</v>
      </c>
      <c r="D175" s="108"/>
      <c r="E175" s="29" t="s">
        <v>178</v>
      </c>
      <c r="F175" s="107">
        <f>31*10.764</f>
        <v>333.68399999999997</v>
      </c>
      <c r="G175" s="108"/>
      <c r="H175" s="29">
        <v>0</v>
      </c>
      <c r="I175" s="29">
        <f t="shared" si="9"/>
        <v>533.89440000000002</v>
      </c>
    </row>
    <row r="176" spans="1:9" s="13" customFormat="1" ht="21" x14ac:dyDescent="0.3">
      <c r="A176" s="111"/>
      <c r="B176" s="112"/>
      <c r="C176" s="107">
        <v>5</v>
      </c>
      <c r="D176" s="108"/>
      <c r="E176" s="29" t="s">
        <v>178</v>
      </c>
      <c r="F176" s="107">
        <f t="shared" ref="F176:F179" si="10">31*10.764</f>
        <v>333.68399999999997</v>
      </c>
      <c r="G176" s="108"/>
      <c r="H176" s="29">
        <v>0</v>
      </c>
      <c r="I176" s="29">
        <f t="shared" si="9"/>
        <v>533.89440000000002</v>
      </c>
    </row>
    <row r="177" spans="1:9" s="13" customFormat="1" ht="21" x14ac:dyDescent="0.3">
      <c r="A177" s="111"/>
      <c r="B177" s="112"/>
      <c r="C177" s="107">
        <v>6</v>
      </c>
      <c r="D177" s="108"/>
      <c r="E177" s="29" t="s">
        <v>178</v>
      </c>
      <c r="F177" s="107">
        <f>36*10.764</f>
        <v>387.50399999999996</v>
      </c>
      <c r="G177" s="108"/>
      <c r="H177" s="29">
        <v>0</v>
      </c>
      <c r="I177" s="29">
        <f t="shared" si="9"/>
        <v>620.00639999999999</v>
      </c>
    </row>
    <row r="178" spans="1:9" s="13" customFormat="1" ht="21" x14ac:dyDescent="0.3">
      <c r="A178" s="111"/>
      <c r="B178" s="112"/>
      <c r="C178" s="107">
        <v>7</v>
      </c>
      <c r="D178" s="108"/>
      <c r="E178" s="29" t="s">
        <v>178</v>
      </c>
      <c r="F178" s="107">
        <f>36*10.764</f>
        <v>387.50399999999996</v>
      </c>
      <c r="G178" s="108"/>
      <c r="H178" s="29">
        <v>0</v>
      </c>
      <c r="I178" s="29">
        <f t="shared" si="9"/>
        <v>620.00639999999999</v>
      </c>
    </row>
    <row r="179" spans="1:9" s="13" customFormat="1" ht="21" x14ac:dyDescent="0.3">
      <c r="A179" s="111"/>
      <c r="B179" s="112"/>
      <c r="C179" s="107">
        <v>8</v>
      </c>
      <c r="D179" s="108"/>
      <c r="E179" s="29" t="s">
        <v>178</v>
      </c>
      <c r="F179" s="107">
        <f t="shared" si="10"/>
        <v>333.68399999999997</v>
      </c>
      <c r="G179" s="108"/>
      <c r="H179" s="29">
        <v>0</v>
      </c>
      <c r="I179" s="29">
        <f t="shared" si="9"/>
        <v>533.89440000000002</v>
      </c>
    </row>
    <row r="180" spans="1:9" s="13" customFormat="1" ht="21" customHeight="1" x14ac:dyDescent="0.3">
      <c r="A180" s="111"/>
      <c r="B180" s="112"/>
      <c r="C180" s="107">
        <v>9</v>
      </c>
      <c r="D180" s="108"/>
      <c r="E180" s="29" t="s">
        <v>178</v>
      </c>
      <c r="F180" s="107">
        <f>31*10.764</f>
        <v>333.68399999999997</v>
      </c>
      <c r="G180" s="108"/>
      <c r="H180" s="29">
        <v>0</v>
      </c>
      <c r="I180" s="29">
        <f t="shared" si="9"/>
        <v>533.89440000000002</v>
      </c>
    </row>
    <row r="181" spans="1:9" s="13" customFormat="1" ht="21" x14ac:dyDescent="0.3">
      <c r="A181" s="111"/>
      <c r="B181" s="112"/>
      <c r="C181" s="107">
        <v>10</v>
      </c>
      <c r="D181" s="108"/>
      <c r="E181" s="29" t="s">
        <v>172</v>
      </c>
      <c r="F181" s="107">
        <f>44*10.764</f>
        <v>473.61599999999999</v>
      </c>
      <c r="G181" s="108"/>
      <c r="H181" s="29">
        <v>0</v>
      </c>
      <c r="I181" s="29">
        <f t="shared" si="9"/>
        <v>757.78560000000004</v>
      </c>
    </row>
    <row r="182" spans="1:9" s="13" customFormat="1" ht="21" x14ac:dyDescent="0.3">
      <c r="A182" s="111"/>
      <c r="B182" s="112"/>
      <c r="C182" s="107">
        <v>11</v>
      </c>
      <c r="D182" s="108"/>
      <c r="E182" s="107" t="s">
        <v>174</v>
      </c>
      <c r="F182" s="115"/>
      <c r="G182" s="115"/>
      <c r="H182" s="115"/>
      <c r="I182" s="108"/>
    </row>
    <row r="183" spans="1:9" s="13" customFormat="1" ht="21" x14ac:dyDescent="0.3">
      <c r="A183" s="111"/>
      <c r="B183" s="112"/>
      <c r="C183" s="107">
        <v>12</v>
      </c>
      <c r="D183" s="108"/>
      <c r="E183" s="29" t="s">
        <v>178</v>
      </c>
      <c r="F183" s="107">
        <f>31*10.764</f>
        <v>333.68399999999997</v>
      </c>
      <c r="G183" s="108"/>
      <c r="H183" s="29">
        <v>0</v>
      </c>
      <c r="I183" s="29">
        <f t="shared" ref="I183:I187" si="11">F183*1.6</f>
        <v>533.89440000000002</v>
      </c>
    </row>
    <row r="184" spans="1:9" s="13" customFormat="1" ht="21" x14ac:dyDescent="0.3">
      <c r="A184" s="111"/>
      <c r="B184" s="112"/>
      <c r="C184" s="107">
        <v>13</v>
      </c>
      <c r="D184" s="108"/>
      <c r="E184" s="29" t="s">
        <v>178</v>
      </c>
      <c r="F184" s="107">
        <f t="shared" ref="F184:F187" si="12">31*10.764</f>
        <v>333.68399999999997</v>
      </c>
      <c r="G184" s="108"/>
      <c r="H184" s="29">
        <v>0</v>
      </c>
      <c r="I184" s="29">
        <f t="shared" si="11"/>
        <v>533.89440000000002</v>
      </c>
    </row>
    <row r="185" spans="1:9" s="13" customFormat="1" ht="21" x14ac:dyDescent="0.3">
      <c r="A185" s="111"/>
      <c r="B185" s="112"/>
      <c r="C185" s="107">
        <v>14</v>
      </c>
      <c r="D185" s="108"/>
      <c r="E185" s="29" t="s">
        <v>178</v>
      </c>
      <c r="F185" s="107">
        <f>36*10.764</f>
        <v>387.50399999999996</v>
      </c>
      <c r="G185" s="108"/>
      <c r="H185" s="29">
        <v>0</v>
      </c>
      <c r="I185" s="29">
        <f t="shared" si="11"/>
        <v>620.00639999999999</v>
      </c>
    </row>
    <row r="186" spans="1:9" s="13" customFormat="1" ht="21" x14ac:dyDescent="0.3">
      <c r="A186" s="111"/>
      <c r="B186" s="112"/>
      <c r="C186" s="107">
        <v>15</v>
      </c>
      <c r="D186" s="108"/>
      <c r="E186" s="29" t="s">
        <v>178</v>
      </c>
      <c r="F186" s="107">
        <f>36*10.764</f>
        <v>387.50399999999996</v>
      </c>
      <c r="G186" s="108"/>
      <c r="H186" s="29">
        <v>0</v>
      </c>
      <c r="I186" s="29">
        <f t="shared" si="11"/>
        <v>620.00639999999999</v>
      </c>
    </row>
    <row r="187" spans="1:9" s="13" customFormat="1" ht="21" x14ac:dyDescent="0.3">
      <c r="A187" s="113"/>
      <c r="B187" s="114"/>
      <c r="C187" s="107">
        <v>16</v>
      </c>
      <c r="D187" s="108"/>
      <c r="E187" s="29" t="s">
        <v>178</v>
      </c>
      <c r="F187" s="107">
        <f t="shared" si="12"/>
        <v>333.68399999999997</v>
      </c>
      <c r="G187" s="108"/>
      <c r="H187" s="29">
        <v>0</v>
      </c>
      <c r="I187" s="29">
        <f t="shared" si="11"/>
        <v>533.89440000000002</v>
      </c>
    </row>
    <row r="188" spans="1:9" s="13" customFormat="1" ht="21" x14ac:dyDescent="0.3">
      <c r="A188" s="106" t="s">
        <v>208</v>
      </c>
      <c r="B188" s="106"/>
      <c r="C188" s="106"/>
      <c r="D188" s="106"/>
      <c r="E188" s="106"/>
      <c r="F188" s="106"/>
      <c r="G188" s="106"/>
      <c r="H188" s="106"/>
      <c r="I188" s="106"/>
    </row>
    <row r="189" spans="1:9" s="13" customFormat="1" ht="21" customHeight="1" x14ac:dyDescent="0.3">
      <c r="A189" s="106" t="s">
        <v>117</v>
      </c>
      <c r="B189" s="106"/>
      <c r="C189" s="106"/>
      <c r="D189" s="106"/>
      <c r="E189" s="106"/>
      <c r="F189" s="106"/>
      <c r="G189" s="106"/>
      <c r="H189" s="106"/>
      <c r="I189" s="106"/>
    </row>
    <row r="190" spans="1:9" s="13" customFormat="1" ht="21" customHeight="1" x14ac:dyDescent="0.3">
      <c r="A190" s="106" t="s">
        <v>233</v>
      </c>
      <c r="B190" s="106"/>
      <c r="C190" s="106"/>
      <c r="D190" s="106"/>
      <c r="E190" s="106"/>
      <c r="F190" s="106"/>
      <c r="G190" s="106"/>
      <c r="H190" s="106"/>
      <c r="I190" s="106"/>
    </row>
    <row r="191" spans="1:9" s="13" customFormat="1" ht="21" customHeight="1" x14ac:dyDescent="0.3">
      <c r="A191" s="109" t="str">
        <f>A190</f>
        <v>1st To 7th, 9th To 12th, 14th To 17th &amp; 19th To 22nd, 24th to 27th, 29th to 31st Floor</v>
      </c>
      <c r="B191" s="110"/>
      <c r="C191" s="107">
        <v>1</v>
      </c>
      <c r="D191" s="108"/>
      <c r="E191" s="29" t="s">
        <v>178</v>
      </c>
      <c r="F191" s="107">
        <f>31*10.764</f>
        <v>333.68399999999997</v>
      </c>
      <c r="G191" s="108"/>
      <c r="H191" s="29">
        <v>0</v>
      </c>
      <c r="I191" s="29">
        <f t="shared" ref="I191:I206" si="13">F191*1.6</f>
        <v>533.89440000000002</v>
      </c>
    </row>
    <row r="192" spans="1:9" s="13" customFormat="1" ht="21" x14ac:dyDescent="0.3">
      <c r="A192" s="111"/>
      <c r="B192" s="112"/>
      <c r="C192" s="107">
        <v>2</v>
      </c>
      <c r="D192" s="108"/>
      <c r="E192" s="29" t="s">
        <v>172</v>
      </c>
      <c r="F192" s="107">
        <f>44*10.764</f>
        <v>473.61599999999999</v>
      </c>
      <c r="G192" s="108"/>
      <c r="H192" s="29">
        <v>0</v>
      </c>
      <c r="I192" s="29">
        <f t="shared" si="13"/>
        <v>757.78560000000004</v>
      </c>
    </row>
    <row r="193" spans="1:9" s="13" customFormat="1" ht="21" x14ac:dyDescent="0.3">
      <c r="A193" s="111"/>
      <c r="B193" s="112"/>
      <c r="C193" s="107">
        <v>3</v>
      </c>
      <c r="D193" s="108"/>
      <c r="E193" s="29" t="s">
        <v>172</v>
      </c>
      <c r="F193" s="107">
        <f>44*10.764</f>
        <v>473.61599999999999</v>
      </c>
      <c r="G193" s="108"/>
      <c r="H193" s="29">
        <v>0</v>
      </c>
      <c r="I193" s="29">
        <f t="shared" si="13"/>
        <v>757.78560000000004</v>
      </c>
    </row>
    <row r="194" spans="1:9" s="13" customFormat="1" ht="21" x14ac:dyDescent="0.3">
      <c r="A194" s="111"/>
      <c r="B194" s="112"/>
      <c r="C194" s="107">
        <v>4</v>
      </c>
      <c r="D194" s="108"/>
      <c r="E194" s="29" t="s">
        <v>178</v>
      </c>
      <c r="F194" s="107">
        <f>31*10.764</f>
        <v>333.68399999999997</v>
      </c>
      <c r="G194" s="108"/>
      <c r="H194" s="29">
        <v>0</v>
      </c>
      <c r="I194" s="29">
        <f t="shared" si="13"/>
        <v>533.89440000000002</v>
      </c>
    </row>
    <row r="195" spans="1:9" s="13" customFormat="1" ht="21" x14ac:dyDescent="0.3">
      <c r="A195" s="111"/>
      <c r="B195" s="112"/>
      <c r="C195" s="107">
        <v>5</v>
      </c>
      <c r="D195" s="108"/>
      <c r="E195" s="29" t="s">
        <v>178</v>
      </c>
      <c r="F195" s="107">
        <f t="shared" ref="F195:F198" si="14">31*10.764</f>
        <v>333.68399999999997</v>
      </c>
      <c r="G195" s="108"/>
      <c r="H195" s="29">
        <v>0</v>
      </c>
      <c r="I195" s="29">
        <f t="shared" si="13"/>
        <v>533.89440000000002</v>
      </c>
    </row>
    <row r="196" spans="1:9" s="13" customFormat="1" ht="21" x14ac:dyDescent="0.3">
      <c r="A196" s="111"/>
      <c r="B196" s="112"/>
      <c r="C196" s="107">
        <v>6</v>
      </c>
      <c r="D196" s="108"/>
      <c r="E196" s="29" t="s">
        <v>178</v>
      </c>
      <c r="F196" s="107">
        <f>36*10.764</f>
        <v>387.50399999999996</v>
      </c>
      <c r="G196" s="108"/>
      <c r="H196" s="29">
        <v>0</v>
      </c>
      <c r="I196" s="29">
        <f t="shared" si="13"/>
        <v>620.00639999999999</v>
      </c>
    </row>
    <row r="197" spans="1:9" s="13" customFormat="1" ht="21" x14ac:dyDescent="0.3">
      <c r="A197" s="111"/>
      <c r="B197" s="112"/>
      <c r="C197" s="107">
        <v>7</v>
      </c>
      <c r="D197" s="108"/>
      <c r="E197" s="29" t="s">
        <v>178</v>
      </c>
      <c r="F197" s="107">
        <f>36*10.764</f>
        <v>387.50399999999996</v>
      </c>
      <c r="G197" s="108"/>
      <c r="H197" s="29">
        <v>0</v>
      </c>
      <c r="I197" s="29">
        <f t="shared" si="13"/>
        <v>620.00639999999999</v>
      </c>
    </row>
    <row r="198" spans="1:9" s="13" customFormat="1" ht="21" x14ac:dyDescent="0.3">
      <c r="A198" s="111"/>
      <c r="B198" s="112"/>
      <c r="C198" s="107">
        <v>8</v>
      </c>
      <c r="D198" s="108"/>
      <c r="E198" s="29" t="s">
        <v>178</v>
      </c>
      <c r="F198" s="107">
        <f t="shared" si="14"/>
        <v>333.68399999999997</v>
      </c>
      <c r="G198" s="108"/>
      <c r="H198" s="29">
        <v>0</v>
      </c>
      <c r="I198" s="29">
        <f t="shared" si="13"/>
        <v>533.89440000000002</v>
      </c>
    </row>
    <row r="199" spans="1:9" s="13" customFormat="1" ht="21" customHeight="1" x14ac:dyDescent="0.3">
      <c r="A199" s="111"/>
      <c r="B199" s="112"/>
      <c r="C199" s="107">
        <v>9</v>
      </c>
      <c r="D199" s="108"/>
      <c r="E199" s="29" t="s">
        <v>178</v>
      </c>
      <c r="F199" s="107">
        <f>31*10.764</f>
        <v>333.68399999999997</v>
      </c>
      <c r="G199" s="108"/>
      <c r="H199" s="29">
        <v>0</v>
      </c>
      <c r="I199" s="29">
        <f t="shared" si="13"/>
        <v>533.89440000000002</v>
      </c>
    </row>
    <row r="200" spans="1:9" s="13" customFormat="1" ht="21" x14ac:dyDescent="0.3">
      <c r="A200" s="111"/>
      <c r="B200" s="112"/>
      <c r="C200" s="107">
        <v>10</v>
      </c>
      <c r="D200" s="108"/>
      <c r="E200" s="29" t="s">
        <v>172</v>
      </c>
      <c r="F200" s="107">
        <f>44*10.764</f>
        <v>473.61599999999999</v>
      </c>
      <c r="G200" s="108"/>
      <c r="H200" s="29">
        <v>0</v>
      </c>
      <c r="I200" s="29">
        <f t="shared" si="13"/>
        <v>757.78560000000004</v>
      </c>
    </row>
    <row r="201" spans="1:9" s="13" customFormat="1" ht="21" x14ac:dyDescent="0.3">
      <c r="A201" s="111"/>
      <c r="B201" s="112"/>
      <c r="C201" s="107">
        <v>11</v>
      </c>
      <c r="D201" s="108"/>
      <c r="E201" s="29" t="s">
        <v>172</v>
      </c>
      <c r="F201" s="107">
        <f>44*10.764</f>
        <v>473.61599999999999</v>
      </c>
      <c r="G201" s="108"/>
      <c r="H201" s="29">
        <v>0</v>
      </c>
      <c r="I201" s="29">
        <f t="shared" si="13"/>
        <v>757.78560000000004</v>
      </c>
    </row>
    <row r="202" spans="1:9" s="13" customFormat="1" ht="21" x14ac:dyDescent="0.3">
      <c r="A202" s="111"/>
      <c r="B202" s="112"/>
      <c r="C202" s="107">
        <v>12</v>
      </c>
      <c r="D202" s="108"/>
      <c r="E202" s="29" t="s">
        <v>178</v>
      </c>
      <c r="F202" s="107">
        <f>31*10.764</f>
        <v>333.68399999999997</v>
      </c>
      <c r="G202" s="108"/>
      <c r="H202" s="29">
        <v>0</v>
      </c>
      <c r="I202" s="29">
        <f t="shared" si="13"/>
        <v>533.89440000000002</v>
      </c>
    </row>
    <row r="203" spans="1:9" s="13" customFormat="1" ht="21" x14ac:dyDescent="0.3">
      <c r="A203" s="111"/>
      <c r="B203" s="112"/>
      <c r="C203" s="107">
        <v>13</v>
      </c>
      <c r="D203" s="108"/>
      <c r="E203" s="29" t="s">
        <v>178</v>
      </c>
      <c r="F203" s="107">
        <f t="shared" ref="F203:F206" si="15">31*10.764</f>
        <v>333.68399999999997</v>
      </c>
      <c r="G203" s="108"/>
      <c r="H203" s="29">
        <v>0</v>
      </c>
      <c r="I203" s="29">
        <f t="shared" si="13"/>
        <v>533.89440000000002</v>
      </c>
    </row>
    <row r="204" spans="1:9" s="13" customFormat="1" ht="21" x14ac:dyDescent="0.3">
      <c r="A204" s="111"/>
      <c r="B204" s="112"/>
      <c r="C204" s="107">
        <v>14</v>
      </c>
      <c r="D204" s="108"/>
      <c r="E204" s="29" t="s">
        <v>178</v>
      </c>
      <c r="F204" s="107">
        <f>36*10.764</f>
        <v>387.50399999999996</v>
      </c>
      <c r="G204" s="108"/>
      <c r="H204" s="29">
        <v>0</v>
      </c>
      <c r="I204" s="29">
        <f t="shared" si="13"/>
        <v>620.00639999999999</v>
      </c>
    </row>
    <row r="205" spans="1:9" s="13" customFormat="1" ht="21" x14ac:dyDescent="0.3">
      <c r="A205" s="111"/>
      <c r="B205" s="112"/>
      <c r="C205" s="107">
        <v>15</v>
      </c>
      <c r="D205" s="108"/>
      <c r="E205" s="29" t="s">
        <v>178</v>
      </c>
      <c r="F205" s="107">
        <f>36*10.764</f>
        <v>387.50399999999996</v>
      </c>
      <c r="G205" s="108"/>
      <c r="H205" s="29">
        <v>0</v>
      </c>
      <c r="I205" s="29">
        <f t="shared" si="13"/>
        <v>620.00639999999999</v>
      </c>
    </row>
    <row r="206" spans="1:9" s="13" customFormat="1" ht="21" x14ac:dyDescent="0.3">
      <c r="A206" s="113"/>
      <c r="B206" s="114"/>
      <c r="C206" s="107">
        <v>16</v>
      </c>
      <c r="D206" s="108"/>
      <c r="E206" s="29" t="s">
        <v>178</v>
      </c>
      <c r="F206" s="107">
        <f t="shared" si="15"/>
        <v>333.68399999999997</v>
      </c>
      <c r="G206" s="108"/>
      <c r="H206" s="29">
        <v>0</v>
      </c>
      <c r="I206" s="29">
        <f t="shared" si="13"/>
        <v>533.89440000000002</v>
      </c>
    </row>
    <row r="207" spans="1:9" s="13" customFormat="1" ht="21" customHeight="1" x14ac:dyDescent="0.3">
      <c r="A207" s="106" t="s">
        <v>230</v>
      </c>
      <c r="B207" s="106"/>
      <c r="C207" s="106"/>
      <c r="D207" s="106"/>
      <c r="E207" s="106"/>
      <c r="F207" s="106"/>
      <c r="G207" s="106"/>
      <c r="H207" s="106"/>
      <c r="I207" s="106"/>
    </row>
    <row r="208" spans="1:9" s="13" customFormat="1" ht="21" customHeight="1" x14ac:dyDescent="0.3">
      <c r="A208" s="109" t="str">
        <f>A207</f>
        <v>8th, 13th, 18th, 23rd &amp; 28th Floor (Part Refuge Floor)</v>
      </c>
      <c r="B208" s="110"/>
      <c r="C208" s="107">
        <v>1</v>
      </c>
      <c r="D208" s="108"/>
      <c r="E208" s="29" t="s">
        <v>178</v>
      </c>
      <c r="F208" s="107">
        <f>31*10.764</f>
        <v>333.68399999999997</v>
      </c>
      <c r="G208" s="108"/>
      <c r="H208" s="29">
        <v>0</v>
      </c>
      <c r="I208" s="29">
        <f t="shared" ref="I208:I217" si="16">F208*1.6</f>
        <v>533.89440000000002</v>
      </c>
    </row>
    <row r="209" spans="1:9" s="13" customFormat="1" ht="21" x14ac:dyDescent="0.3">
      <c r="A209" s="111"/>
      <c r="B209" s="112"/>
      <c r="C209" s="107">
        <v>2</v>
      </c>
      <c r="D209" s="108"/>
      <c r="E209" s="29" t="s">
        <v>172</v>
      </c>
      <c r="F209" s="107">
        <f>44*10.764</f>
        <v>473.61599999999999</v>
      </c>
      <c r="G209" s="108"/>
      <c r="H209" s="29">
        <v>0</v>
      </c>
      <c r="I209" s="29">
        <f t="shared" si="16"/>
        <v>757.78560000000004</v>
      </c>
    </row>
    <row r="210" spans="1:9" s="13" customFormat="1" ht="21" x14ac:dyDescent="0.3">
      <c r="A210" s="111"/>
      <c r="B210" s="112"/>
      <c r="C210" s="107">
        <v>3</v>
      </c>
      <c r="D210" s="108"/>
      <c r="E210" s="29" t="s">
        <v>172</v>
      </c>
      <c r="F210" s="107">
        <f>44*10.764</f>
        <v>473.61599999999999</v>
      </c>
      <c r="G210" s="108"/>
      <c r="H210" s="29">
        <v>0</v>
      </c>
      <c r="I210" s="29">
        <f t="shared" si="16"/>
        <v>757.78560000000004</v>
      </c>
    </row>
    <row r="211" spans="1:9" s="13" customFormat="1" ht="21" x14ac:dyDescent="0.3">
      <c r="A211" s="111"/>
      <c r="B211" s="112"/>
      <c r="C211" s="107">
        <v>4</v>
      </c>
      <c r="D211" s="108"/>
      <c r="E211" s="29" t="s">
        <v>178</v>
      </c>
      <c r="F211" s="107">
        <f>31*10.764</f>
        <v>333.68399999999997</v>
      </c>
      <c r="G211" s="108"/>
      <c r="H211" s="29">
        <v>0</v>
      </c>
      <c r="I211" s="29">
        <f t="shared" si="16"/>
        <v>533.89440000000002</v>
      </c>
    </row>
    <row r="212" spans="1:9" s="13" customFormat="1" ht="21" x14ac:dyDescent="0.3">
      <c r="A212" s="111"/>
      <c r="B212" s="112"/>
      <c r="C212" s="107">
        <v>5</v>
      </c>
      <c r="D212" s="108"/>
      <c r="E212" s="29" t="s">
        <v>178</v>
      </c>
      <c r="F212" s="107">
        <f t="shared" ref="F212:F215" si="17">31*10.764</f>
        <v>333.68399999999997</v>
      </c>
      <c r="G212" s="108"/>
      <c r="H212" s="29">
        <v>0</v>
      </c>
      <c r="I212" s="29">
        <f t="shared" si="16"/>
        <v>533.89440000000002</v>
      </c>
    </row>
    <row r="213" spans="1:9" s="13" customFormat="1" ht="21" x14ac:dyDescent="0.3">
      <c r="A213" s="111"/>
      <c r="B213" s="112"/>
      <c r="C213" s="107">
        <v>6</v>
      </c>
      <c r="D213" s="108"/>
      <c r="E213" s="29" t="s">
        <v>178</v>
      </c>
      <c r="F213" s="107">
        <f>36*10.764</f>
        <v>387.50399999999996</v>
      </c>
      <c r="G213" s="108"/>
      <c r="H213" s="29">
        <v>0</v>
      </c>
      <c r="I213" s="29">
        <f t="shared" si="16"/>
        <v>620.00639999999999</v>
      </c>
    </row>
    <row r="214" spans="1:9" s="13" customFormat="1" ht="21" x14ac:dyDescent="0.3">
      <c r="A214" s="111"/>
      <c r="B214" s="112"/>
      <c r="C214" s="107">
        <v>7</v>
      </c>
      <c r="D214" s="108"/>
      <c r="E214" s="29" t="s">
        <v>178</v>
      </c>
      <c r="F214" s="107">
        <f>36*10.764</f>
        <v>387.50399999999996</v>
      </c>
      <c r="G214" s="108"/>
      <c r="H214" s="29">
        <v>0</v>
      </c>
      <c r="I214" s="29">
        <f t="shared" si="16"/>
        <v>620.00639999999999</v>
      </c>
    </row>
    <row r="215" spans="1:9" s="13" customFormat="1" ht="21" x14ac:dyDescent="0.3">
      <c r="A215" s="111"/>
      <c r="B215" s="112"/>
      <c r="C215" s="107">
        <v>8</v>
      </c>
      <c r="D215" s="108"/>
      <c r="E215" s="29" t="s">
        <v>178</v>
      </c>
      <c r="F215" s="107">
        <f t="shared" si="17"/>
        <v>333.68399999999997</v>
      </c>
      <c r="G215" s="108"/>
      <c r="H215" s="29">
        <v>0</v>
      </c>
      <c r="I215" s="29">
        <f t="shared" si="16"/>
        <v>533.89440000000002</v>
      </c>
    </row>
    <row r="216" spans="1:9" s="13" customFormat="1" ht="21" customHeight="1" x14ac:dyDescent="0.3">
      <c r="A216" s="111"/>
      <c r="B216" s="112"/>
      <c r="C216" s="107">
        <v>9</v>
      </c>
      <c r="D216" s="108"/>
      <c r="E216" s="29" t="s">
        <v>178</v>
      </c>
      <c r="F216" s="107">
        <f>31*10.764</f>
        <v>333.68399999999997</v>
      </c>
      <c r="G216" s="108"/>
      <c r="H216" s="29">
        <v>0</v>
      </c>
      <c r="I216" s="29">
        <f t="shared" si="16"/>
        <v>533.89440000000002</v>
      </c>
    </row>
    <row r="217" spans="1:9" s="13" customFormat="1" ht="21" x14ac:dyDescent="0.3">
      <c r="A217" s="111"/>
      <c r="B217" s="112"/>
      <c r="C217" s="107">
        <v>10</v>
      </c>
      <c r="D217" s="108"/>
      <c r="E217" s="29" t="s">
        <v>172</v>
      </c>
      <c r="F217" s="107">
        <f>44*10.764</f>
        <v>473.61599999999999</v>
      </c>
      <c r="G217" s="108"/>
      <c r="H217" s="29">
        <v>0</v>
      </c>
      <c r="I217" s="29">
        <f t="shared" si="16"/>
        <v>757.78560000000004</v>
      </c>
    </row>
    <row r="218" spans="1:9" s="13" customFormat="1" ht="21" x14ac:dyDescent="0.3">
      <c r="A218" s="111"/>
      <c r="B218" s="112"/>
      <c r="C218" s="107">
        <v>11</v>
      </c>
      <c r="D218" s="108"/>
      <c r="E218" s="107" t="s">
        <v>174</v>
      </c>
      <c r="F218" s="115"/>
      <c r="G218" s="115"/>
      <c r="H218" s="115"/>
      <c r="I218" s="108"/>
    </row>
    <row r="219" spans="1:9" s="13" customFormat="1" ht="21" x14ac:dyDescent="0.3">
      <c r="A219" s="111"/>
      <c r="B219" s="112"/>
      <c r="C219" s="107">
        <v>12</v>
      </c>
      <c r="D219" s="108"/>
      <c r="E219" s="29" t="s">
        <v>178</v>
      </c>
      <c r="F219" s="107">
        <f>31*10.764</f>
        <v>333.68399999999997</v>
      </c>
      <c r="G219" s="108"/>
      <c r="H219" s="29">
        <v>0</v>
      </c>
      <c r="I219" s="29">
        <f t="shared" ref="I219:I223" si="18">F219*1.6</f>
        <v>533.89440000000002</v>
      </c>
    </row>
    <row r="220" spans="1:9" s="13" customFormat="1" ht="21" x14ac:dyDescent="0.3">
      <c r="A220" s="111"/>
      <c r="B220" s="112"/>
      <c r="C220" s="107">
        <v>13</v>
      </c>
      <c r="D220" s="108"/>
      <c r="E220" s="29" t="s">
        <v>178</v>
      </c>
      <c r="F220" s="107">
        <f t="shared" ref="F220:F223" si="19">31*10.764</f>
        <v>333.68399999999997</v>
      </c>
      <c r="G220" s="108"/>
      <c r="H220" s="29">
        <v>0</v>
      </c>
      <c r="I220" s="29">
        <f t="shared" si="18"/>
        <v>533.89440000000002</v>
      </c>
    </row>
    <row r="221" spans="1:9" s="13" customFormat="1" ht="21" x14ac:dyDescent="0.3">
      <c r="A221" s="111"/>
      <c r="B221" s="112"/>
      <c r="C221" s="107">
        <v>14</v>
      </c>
      <c r="D221" s="108"/>
      <c r="E221" s="29" t="s">
        <v>178</v>
      </c>
      <c r="F221" s="107">
        <f>36*10.764</f>
        <v>387.50399999999996</v>
      </c>
      <c r="G221" s="108"/>
      <c r="H221" s="29">
        <v>0</v>
      </c>
      <c r="I221" s="29">
        <f t="shared" si="18"/>
        <v>620.00639999999999</v>
      </c>
    </row>
    <row r="222" spans="1:9" s="13" customFormat="1" ht="21" x14ac:dyDescent="0.3">
      <c r="A222" s="111"/>
      <c r="B222" s="112"/>
      <c r="C222" s="107">
        <v>15</v>
      </c>
      <c r="D222" s="108"/>
      <c r="E222" s="29" t="s">
        <v>178</v>
      </c>
      <c r="F222" s="107">
        <f>36*10.764</f>
        <v>387.50399999999996</v>
      </c>
      <c r="G222" s="108"/>
      <c r="H222" s="29">
        <v>0</v>
      </c>
      <c r="I222" s="29">
        <f t="shared" si="18"/>
        <v>620.00639999999999</v>
      </c>
    </row>
    <row r="223" spans="1:9" s="13" customFormat="1" ht="21" x14ac:dyDescent="0.3">
      <c r="A223" s="113"/>
      <c r="B223" s="114"/>
      <c r="C223" s="107">
        <v>16</v>
      </c>
      <c r="D223" s="108"/>
      <c r="E223" s="29" t="s">
        <v>178</v>
      </c>
      <c r="F223" s="107">
        <f t="shared" si="19"/>
        <v>333.68399999999997</v>
      </c>
      <c r="G223" s="108"/>
      <c r="H223" s="29">
        <v>0</v>
      </c>
      <c r="I223" s="29">
        <f t="shared" si="18"/>
        <v>533.89440000000002</v>
      </c>
    </row>
    <row r="224" spans="1:9" s="13" customFormat="1" ht="21" customHeight="1" x14ac:dyDescent="0.3">
      <c r="A224" s="106" t="s">
        <v>209</v>
      </c>
      <c r="B224" s="106"/>
      <c r="C224" s="106"/>
      <c r="D224" s="106"/>
      <c r="E224" s="106"/>
      <c r="F224" s="106"/>
      <c r="G224" s="106"/>
      <c r="H224" s="106"/>
      <c r="I224" s="106"/>
    </row>
    <row r="225" spans="1:9" s="13" customFormat="1" ht="21" customHeight="1" x14ac:dyDescent="0.3">
      <c r="A225" s="106" t="s">
        <v>117</v>
      </c>
      <c r="B225" s="106"/>
      <c r="C225" s="106"/>
      <c r="D225" s="106"/>
      <c r="E225" s="106"/>
      <c r="F225" s="106"/>
      <c r="G225" s="106"/>
      <c r="H225" s="106"/>
      <c r="I225" s="106"/>
    </row>
    <row r="226" spans="1:9" s="13" customFormat="1" ht="21" customHeight="1" x14ac:dyDescent="0.3">
      <c r="A226" s="106" t="s">
        <v>233</v>
      </c>
      <c r="B226" s="106"/>
      <c r="C226" s="106"/>
      <c r="D226" s="106"/>
      <c r="E226" s="106"/>
      <c r="F226" s="106"/>
      <c r="G226" s="106"/>
      <c r="H226" s="106"/>
      <c r="I226" s="106"/>
    </row>
    <row r="227" spans="1:9" s="13" customFormat="1" ht="21" customHeight="1" x14ac:dyDescent="0.3">
      <c r="A227" s="109" t="str">
        <f>A226</f>
        <v>1st To 7th, 9th To 12th, 14th To 17th &amp; 19th To 22nd, 24th to 27th, 29th to 31st Floor</v>
      </c>
      <c r="B227" s="110"/>
      <c r="C227" s="107">
        <v>1</v>
      </c>
      <c r="D227" s="108"/>
      <c r="E227" s="29" t="s">
        <v>178</v>
      </c>
      <c r="F227" s="107">
        <f>31*10.764</f>
        <v>333.68399999999997</v>
      </c>
      <c r="G227" s="108"/>
      <c r="H227" s="29">
        <v>0</v>
      </c>
      <c r="I227" s="29">
        <f t="shared" ref="I227:I242" si="20">F227*1.6</f>
        <v>533.89440000000002</v>
      </c>
    </row>
    <row r="228" spans="1:9" s="13" customFormat="1" ht="21" x14ac:dyDescent="0.3">
      <c r="A228" s="111"/>
      <c r="B228" s="112"/>
      <c r="C228" s="107">
        <v>2</v>
      </c>
      <c r="D228" s="108"/>
      <c r="E228" s="29" t="s">
        <v>172</v>
      </c>
      <c r="F228" s="107">
        <f>44*10.764</f>
        <v>473.61599999999999</v>
      </c>
      <c r="G228" s="108"/>
      <c r="H228" s="29">
        <v>0</v>
      </c>
      <c r="I228" s="29">
        <f t="shared" si="20"/>
        <v>757.78560000000004</v>
      </c>
    </row>
    <row r="229" spans="1:9" s="13" customFormat="1" ht="21" x14ac:dyDescent="0.3">
      <c r="A229" s="111"/>
      <c r="B229" s="112"/>
      <c r="C229" s="107">
        <v>3</v>
      </c>
      <c r="D229" s="108"/>
      <c r="E229" s="29" t="s">
        <v>172</v>
      </c>
      <c r="F229" s="107">
        <f>44*10.764</f>
        <v>473.61599999999999</v>
      </c>
      <c r="G229" s="108"/>
      <c r="H229" s="29">
        <v>0</v>
      </c>
      <c r="I229" s="29">
        <f t="shared" si="20"/>
        <v>757.78560000000004</v>
      </c>
    </row>
    <row r="230" spans="1:9" s="13" customFormat="1" ht="21" x14ac:dyDescent="0.3">
      <c r="A230" s="111"/>
      <c r="B230" s="112"/>
      <c r="C230" s="107">
        <v>4</v>
      </c>
      <c r="D230" s="108"/>
      <c r="E230" s="29" t="s">
        <v>178</v>
      </c>
      <c r="F230" s="107">
        <f>31*10.764</f>
        <v>333.68399999999997</v>
      </c>
      <c r="G230" s="108"/>
      <c r="H230" s="29">
        <v>0</v>
      </c>
      <c r="I230" s="29">
        <f t="shared" si="20"/>
        <v>533.89440000000002</v>
      </c>
    </row>
    <row r="231" spans="1:9" s="13" customFormat="1" ht="21" x14ac:dyDescent="0.3">
      <c r="A231" s="111"/>
      <c r="B231" s="112"/>
      <c r="C231" s="107">
        <v>5</v>
      </c>
      <c r="D231" s="108"/>
      <c r="E231" s="29" t="s">
        <v>178</v>
      </c>
      <c r="F231" s="107">
        <f t="shared" ref="F231:F234" si="21">31*10.764</f>
        <v>333.68399999999997</v>
      </c>
      <c r="G231" s="108"/>
      <c r="H231" s="29">
        <v>0</v>
      </c>
      <c r="I231" s="29">
        <f t="shared" si="20"/>
        <v>533.89440000000002</v>
      </c>
    </row>
    <row r="232" spans="1:9" s="13" customFormat="1" ht="21" x14ac:dyDescent="0.3">
      <c r="A232" s="111"/>
      <c r="B232" s="112"/>
      <c r="C232" s="107">
        <v>6</v>
      </c>
      <c r="D232" s="108"/>
      <c r="E232" s="29" t="s">
        <v>178</v>
      </c>
      <c r="F232" s="107">
        <f>36*10.764</f>
        <v>387.50399999999996</v>
      </c>
      <c r="G232" s="108"/>
      <c r="H232" s="29">
        <v>0</v>
      </c>
      <c r="I232" s="29">
        <f t="shared" si="20"/>
        <v>620.00639999999999</v>
      </c>
    </row>
    <row r="233" spans="1:9" s="13" customFormat="1" ht="21" x14ac:dyDescent="0.3">
      <c r="A233" s="111"/>
      <c r="B233" s="112"/>
      <c r="C233" s="107">
        <v>7</v>
      </c>
      <c r="D233" s="108"/>
      <c r="E233" s="29" t="s">
        <v>178</v>
      </c>
      <c r="F233" s="107">
        <f>36*10.764</f>
        <v>387.50399999999996</v>
      </c>
      <c r="G233" s="108"/>
      <c r="H233" s="29">
        <v>0</v>
      </c>
      <c r="I233" s="29">
        <f t="shared" si="20"/>
        <v>620.00639999999999</v>
      </c>
    </row>
    <row r="234" spans="1:9" s="13" customFormat="1" ht="21" x14ac:dyDescent="0.3">
      <c r="A234" s="111"/>
      <c r="B234" s="112"/>
      <c r="C234" s="107">
        <v>8</v>
      </c>
      <c r="D234" s="108"/>
      <c r="E234" s="29" t="s">
        <v>178</v>
      </c>
      <c r="F234" s="107">
        <f t="shared" si="21"/>
        <v>333.68399999999997</v>
      </c>
      <c r="G234" s="108"/>
      <c r="H234" s="29">
        <v>0</v>
      </c>
      <c r="I234" s="29">
        <f t="shared" si="20"/>
        <v>533.89440000000002</v>
      </c>
    </row>
    <row r="235" spans="1:9" s="13" customFormat="1" ht="21" customHeight="1" x14ac:dyDescent="0.3">
      <c r="A235" s="111"/>
      <c r="B235" s="112"/>
      <c r="C235" s="107">
        <v>9</v>
      </c>
      <c r="D235" s="108"/>
      <c r="E235" s="29" t="s">
        <v>178</v>
      </c>
      <c r="F235" s="107">
        <f>31*10.764</f>
        <v>333.68399999999997</v>
      </c>
      <c r="G235" s="108"/>
      <c r="H235" s="29">
        <v>0</v>
      </c>
      <c r="I235" s="29">
        <f t="shared" si="20"/>
        <v>533.89440000000002</v>
      </c>
    </row>
    <row r="236" spans="1:9" s="13" customFormat="1" ht="21" x14ac:dyDescent="0.3">
      <c r="A236" s="111"/>
      <c r="B236" s="112"/>
      <c r="C236" s="107">
        <v>10</v>
      </c>
      <c r="D236" s="108"/>
      <c r="E236" s="29" t="s">
        <v>172</v>
      </c>
      <c r="F236" s="107">
        <f>44*10.764</f>
        <v>473.61599999999999</v>
      </c>
      <c r="G236" s="108"/>
      <c r="H236" s="29">
        <v>0</v>
      </c>
      <c r="I236" s="29">
        <f t="shared" si="20"/>
        <v>757.78560000000004</v>
      </c>
    </row>
    <row r="237" spans="1:9" s="13" customFormat="1" ht="21" x14ac:dyDescent="0.3">
      <c r="A237" s="111"/>
      <c r="B237" s="112"/>
      <c r="C237" s="107">
        <v>11</v>
      </c>
      <c r="D237" s="108"/>
      <c r="E237" s="29" t="s">
        <v>172</v>
      </c>
      <c r="F237" s="107">
        <f>44*10.764</f>
        <v>473.61599999999999</v>
      </c>
      <c r="G237" s="108"/>
      <c r="H237" s="29">
        <v>0</v>
      </c>
      <c r="I237" s="29">
        <f t="shared" si="20"/>
        <v>757.78560000000004</v>
      </c>
    </row>
    <row r="238" spans="1:9" s="13" customFormat="1" ht="21" x14ac:dyDescent="0.3">
      <c r="A238" s="111"/>
      <c r="B238" s="112"/>
      <c r="C238" s="107">
        <v>12</v>
      </c>
      <c r="D238" s="108"/>
      <c r="E238" s="29" t="s">
        <v>178</v>
      </c>
      <c r="F238" s="107">
        <f>31*10.764</f>
        <v>333.68399999999997</v>
      </c>
      <c r="G238" s="108"/>
      <c r="H238" s="29">
        <v>0</v>
      </c>
      <c r="I238" s="29">
        <f t="shared" si="20"/>
        <v>533.89440000000002</v>
      </c>
    </row>
    <row r="239" spans="1:9" s="13" customFormat="1" ht="21" x14ac:dyDescent="0.3">
      <c r="A239" s="111"/>
      <c r="B239" s="112"/>
      <c r="C239" s="107">
        <v>13</v>
      </c>
      <c r="D239" s="108"/>
      <c r="E239" s="29" t="s">
        <v>178</v>
      </c>
      <c r="F239" s="107">
        <f t="shared" ref="F239:F242" si="22">31*10.764</f>
        <v>333.68399999999997</v>
      </c>
      <c r="G239" s="108"/>
      <c r="H239" s="29">
        <v>0</v>
      </c>
      <c r="I239" s="29">
        <f t="shared" si="20"/>
        <v>533.89440000000002</v>
      </c>
    </row>
    <row r="240" spans="1:9" s="13" customFormat="1" ht="21" x14ac:dyDescent="0.3">
      <c r="A240" s="111"/>
      <c r="B240" s="112"/>
      <c r="C240" s="107">
        <v>14</v>
      </c>
      <c r="D240" s="108"/>
      <c r="E240" s="29" t="s">
        <v>178</v>
      </c>
      <c r="F240" s="107">
        <f>36*10.764</f>
        <v>387.50399999999996</v>
      </c>
      <c r="G240" s="108"/>
      <c r="H240" s="29">
        <v>0</v>
      </c>
      <c r="I240" s="29">
        <f t="shared" si="20"/>
        <v>620.00639999999999</v>
      </c>
    </row>
    <row r="241" spans="1:9" s="13" customFormat="1" ht="21" x14ac:dyDescent="0.3">
      <c r="A241" s="111"/>
      <c r="B241" s="112"/>
      <c r="C241" s="107">
        <v>15</v>
      </c>
      <c r="D241" s="108"/>
      <c r="E241" s="29" t="s">
        <v>178</v>
      </c>
      <c r="F241" s="107">
        <f>36*10.764</f>
        <v>387.50399999999996</v>
      </c>
      <c r="G241" s="108"/>
      <c r="H241" s="29">
        <v>0</v>
      </c>
      <c r="I241" s="29">
        <f t="shared" si="20"/>
        <v>620.00639999999999</v>
      </c>
    </row>
    <row r="242" spans="1:9" s="13" customFormat="1" ht="21" x14ac:dyDescent="0.3">
      <c r="A242" s="113"/>
      <c r="B242" s="114"/>
      <c r="C242" s="107">
        <v>16</v>
      </c>
      <c r="D242" s="108"/>
      <c r="E242" s="29" t="s">
        <v>178</v>
      </c>
      <c r="F242" s="107">
        <f t="shared" si="22"/>
        <v>333.68399999999997</v>
      </c>
      <c r="G242" s="108"/>
      <c r="H242" s="29">
        <v>0</v>
      </c>
      <c r="I242" s="29">
        <f t="shared" si="20"/>
        <v>533.89440000000002</v>
      </c>
    </row>
    <row r="243" spans="1:9" s="13" customFormat="1" ht="21" customHeight="1" x14ac:dyDescent="0.3">
      <c r="A243" s="106" t="s">
        <v>230</v>
      </c>
      <c r="B243" s="106"/>
      <c r="C243" s="106"/>
      <c r="D243" s="106"/>
      <c r="E243" s="106"/>
      <c r="F243" s="106"/>
      <c r="G243" s="106"/>
      <c r="H243" s="106"/>
      <c r="I243" s="106"/>
    </row>
    <row r="244" spans="1:9" s="13" customFormat="1" ht="21" customHeight="1" x14ac:dyDescent="0.3">
      <c r="A244" s="109" t="str">
        <f>A243</f>
        <v>8th, 13th, 18th, 23rd &amp; 28th Floor (Part Refuge Floor)</v>
      </c>
      <c r="B244" s="110"/>
      <c r="C244" s="107">
        <v>1</v>
      </c>
      <c r="D244" s="108"/>
      <c r="E244" s="29" t="s">
        <v>178</v>
      </c>
      <c r="F244" s="107">
        <f>31*10.764</f>
        <v>333.68399999999997</v>
      </c>
      <c r="G244" s="108"/>
      <c r="H244" s="29">
        <v>0</v>
      </c>
      <c r="I244" s="29">
        <f t="shared" ref="I244:I252" si="23">F244*1.6</f>
        <v>533.89440000000002</v>
      </c>
    </row>
    <row r="245" spans="1:9" s="13" customFormat="1" ht="21" x14ac:dyDescent="0.3">
      <c r="A245" s="111"/>
      <c r="B245" s="112"/>
      <c r="C245" s="107">
        <v>2</v>
      </c>
      <c r="D245" s="108"/>
      <c r="E245" s="29" t="s">
        <v>172</v>
      </c>
      <c r="F245" s="107">
        <f>44*10.764</f>
        <v>473.61599999999999</v>
      </c>
      <c r="G245" s="108"/>
      <c r="H245" s="29">
        <v>0</v>
      </c>
      <c r="I245" s="29">
        <f t="shared" si="23"/>
        <v>757.78560000000004</v>
      </c>
    </row>
    <row r="246" spans="1:9" s="13" customFormat="1" ht="21" x14ac:dyDescent="0.3">
      <c r="A246" s="111"/>
      <c r="B246" s="112"/>
      <c r="C246" s="107">
        <v>3</v>
      </c>
      <c r="D246" s="108"/>
      <c r="E246" s="29" t="s">
        <v>172</v>
      </c>
      <c r="F246" s="107">
        <f>44*10.764</f>
        <v>473.61599999999999</v>
      </c>
      <c r="G246" s="108"/>
      <c r="H246" s="29">
        <v>0</v>
      </c>
      <c r="I246" s="29">
        <f t="shared" si="23"/>
        <v>757.78560000000004</v>
      </c>
    </row>
    <row r="247" spans="1:9" s="13" customFormat="1" ht="21" x14ac:dyDescent="0.3">
      <c r="A247" s="111"/>
      <c r="B247" s="112"/>
      <c r="C247" s="107">
        <v>4</v>
      </c>
      <c r="D247" s="108"/>
      <c r="E247" s="29" t="s">
        <v>178</v>
      </c>
      <c r="F247" s="107">
        <f>31*10.764</f>
        <v>333.68399999999997</v>
      </c>
      <c r="G247" s="108"/>
      <c r="H247" s="29">
        <v>0</v>
      </c>
      <c r="I247" s="29">
        <f t="shared" si="23"/>
        <v>533.89440000000002</v>
      </c>
    </row>
    <row r="248" spans="1:9" s="13" customFormat="1" ht="21" x14ac:dyDescent="0.3">
      <c r="A248" s="111"/>
      <c r="B248" s="112"/>
      <c r="C248" s="107">
        <v>5</v>
      </c>
      <c r="D248" s="108"/>
      <c r="E248" s="29" t="s">
        <v>178</v>
      </c>
      <c r="F248" s="107">
        <f t="shared" ref="F248:F251" si="24">31*10.764</f>
        <v>333.68399999999997</v>
      </c>
      <c r="G248" s="108"/>
      <c r="H248" s="29">
        <v>0</v>
      </c>
      <c r="I248" s="29">
        <f t="shared" si="23"/>
        <v>533.89440000000002</v>
      </c>
    </row>
    <row r="249" spans="1:9" s="13" customFormat="1" ht="21" x14ac:dyDescent="0.3">
      <c r="A249" s="111"/>
      <c r="B249" s="112"/>
      <c r="C249" s="107">
        <v>6</v>
      </c>
      <c r="D249" s="108"/>
      <c r="E249" s="29" t="s">
        <v>178</v>
      </c>
      <c r="F249" s="107">
        <f>36*10.764</f>
        <v>387.50399999999996</v>
      </c>
      <c r="G249" s="108"/>
      <c r="H249" s="29">
        <v>0</v>
      </c>
      <c r="I249" s="29">
        <f t="shared" si="23"/>
        <v>620.00639999999999</v>
      </c>
    </row>
    <row r="250" spans="1:9" s="13" customFormat="1" ht="21" x14ac:dyDescent="0.3">
      <c r="A250" s="111"/>
      <c r="B250" s="112"/>
      <c r="C250" s="107">
        <v>7</v>
      </c>
      <c r="D250" s="108"/>
      <c r="E250" s="29" t="s">
        <v>178</v>
      </c>
      <c r="F250" s="107">
        <f>36*10.764</f>
        <v>387.50399999999996</v>
      </c>
      <c r="G250" s="108"/>
      <c r="H250" s="29">
        <v>0</v>
      </c>
      <c r="I250" s="29">
        <f t="shared" si="23"/>
        <v>620.00639999999999</v>
      </c>
    </row>
    <row r="251" spans="1:9" s="13" customFormat="1" ht="21" x14ac:dyDescent="0.3">
      <c r="A251" s="111"/>
      <c r="B251" s="112"/>
      <c r="C251" s="107">
        <v>8</v>
      </c>
      <c r="D251" s="108"/>
      <c r="E251" s="29" t="s">
        <v>178</v>
      </c>
      <c r="F251" s="107">
        <f t="shared" si="24"/>
        <v>333.68399999999997</v>
      </c>
      <c r="G251" s="108"/>
      <c r="H251" s="29">
        <v>0</v>
      </c>
      <c r="I251" s="29">
        <f t="shared" si="23"/>
        <v>533.89440000000002</v>
      </c>
    </row>
    <row r="252" spans="1:9" s="13" customFormat="1" ht="21" customHeight="1" x14ac:dyDescent="0.3">
      <c r="A252" s="111"/>
      <c r="B252" s="112"/>
      <c r="C252" s="107">
        <v>9</v>
      </c>
      <c r="D252" s="108"/>
      <c r="E252" s="29" t="s">
        <v>178</v>
      </c>
      <c r="F252" s="107">
        <f>31*10.764</f>
        <v>333.68399999999997</v>
      </c>
      <c r="G252" s="108"/>
      <c r="H252" s="29">
        <v>0</v>
      </c>
      <c r="I252" s="29">
        <f t="shared" si="23"/>
        <v>533.89440000000002</v>
      </c>
    </row>
    <row r="253" spans="1:9" s="13" customFormat="1" ht="21" x14ac:dyDescent="0.3">
      <c r="A253" s="111"/>
      <c r="B253" s="112"/>
      <c r="C253" s="107">
        <v>10</v>
      </c>
      <c r="D253" s="108"/>
      <c r="E253" s="107" t="s">
        <v>174</v>
      </c>
      <c r="F253" s="115"/>
      <c r="G253" s="115"/>
      <c r="H253" s="115"/>
      <c r="I253" s="108"/>
    </row>
    <row r="254" spans="1:9" s="13" customFormat="1" ht="21" x14ac:dyDescent="0.3">
      <c r="A254" s="111"/>
      <c r="B254" s="112"/>
      <c r="C254" s="107">
        <v>11</v>
      </c>
      <c r="D254" s="108"/>
      <c r="E254" s="29" t="s">
        <v>172</v>
      </c>
      <c r="F254" s="107">
        <f>44*10.764</f>
        <v>473.61599999999999</v>
      </c>
      <c r="G254" s="108"/>
      <c r="H254" s="29">
        <v>0</v>
      </c>
      <c r="I254" s="29">
        <f t="shared" ref="I254:I259" si="25">F254*1.6</f>
        <v>757.78560000000004</v>
      </c>
    </row>
    <row r="255" spans="1:9" s="13" customFormat="1" ht="21" x14ac:dyDescent="0.3">
      <c r="A255" s="111"/>
      <c r="B255" s="112"/>
      <c r="C255" s="107">
        <v>12</v>
      </c>
      <c r="D255" s="108"/>
      <c r="E255" s="29" t="s">
        <v>178</v>
      </c>
      <c r="F255" s="107">
        <f>31*10.764</f>
        <v>333.68399999999997</v>
      </c>
      <c r="G255" s="108"/>
      <c r="H255" s="29">
        <v>0</v>
      </c>
      <c r="I255" s="29">
        <f t="shared" si="25"/>
        <v>533.89440000000002</v>
      </c>
    </row>
    <row r="256" spans="1:9" s="13" customFormat="1" ht="21" x14ac:dyDescent="0.3">
      <c r="A256" s="111"/>
      <c r="B256" s="112"/>
      <c r="C256" s="107">
        <v>13</v>
      </c>
      <c r="D256" s="108"/>
      <c r="E256" s="29" t="s">
        <v>178</v>
      </c>
      <c r="F256" s="107">
        <f t="shared" ref="F256:F259" si="26">31*10.764</f>
        <v>333.68399999999997</v>
      </c>
      <c r="G256" s="108"/>
      <c r="H256" s="29">
        <v>0</v>
      </c>
      <c r="I256" s="29">
        <f t="shared" si="25"/>
        <v>533.89440000000002</v>
      </c>
    </row>
    <row r="257" spans="1:17" s="13" customFormat="1" ht="21" x14ac:dyDescent="0.3">
      <c r="A257" s="111"/>
      <c r="B257" s="112"/>
      <c r="C257" s="107">
        <v>14</v>
      </c>
      <c r="D257" s="108"/>
      <c r="E257" s="29" t="s">
        <v>178</v>
      </c>
      <c r="F257" s="107">
        <f>36*10.764</f>
        <v>387.50399999999996</v>
      </c>
      <c r="G257" s="108"/>
      <c r="H257" s="29">
        <v>0</v>
      </c>
      <c r="I257" s="29">
        <f t="shared" si="25"/>
        <v>620.00639999999999</v>
      </c>
    </row>
    <row r="258" spans="1:17" s="13" customFormat="1" ht="21" x14ac:dyDescent="0.3">
      <c r="A258" s="111"/>
      <c r="B258" s="112"/>
      <c r="C258" s="107">
        <v>15</v>
      </c>
      <c r="D258" s="108"/>
      <c r="E258" s="29" t="s">
        <v>178</v>
      </c>
      <c r="F258" s="107">
        <f>36*10.764</f>
        <v>387.50399999999996</v>
      </c>
      <c r="G258" s="108"/>
      <c r="H258" s="29">
        <v>0</v>
      </c>
      <c r="I258" s="29">
        <f t="shared" si="25"/>
        <v>620.00639999999999</v>
      </c>
    </row>
    <row r="259" spans="1:17" s="13" customFormat="1" ht="21" x14ac:dyDescent="0.3">
      <c r="A259" s="113"/>
      <c r="B259" s="114"/>
      <c r="C259" s="107">
        <v>16</v>
      </c>
      <c r="D259" s="108"/>
      <c r="E259" s="29" t="s">
        <v>178</v>
      </c>
      <c r="F259" s="107">
        <f t="shared" si="26"/>
        <v>333.68399999999997</v>
      </c>
      <c r="G259" s="108"/>
      <c r="H259" s="29">
        <v>0</v>
      </c>
      <c r="I259" s="29">
        <f t="shared" si="25"/>
        <v>533.89440000000002</v>
      </c>
    </row>
    <row r="260" spans="1:17" s="13" customFormat="1" ht="21" customHeight="1" x14ac:dyDescent="0.3">
      <c r="A260" s="106" t="s">
        <v>210</v>
      </c>
      <c r="B260" s="106"/>
      <c r="C260" s="106"/>
      <c r="D260" s="106"/>
      <c r="E260" s="106"/>
      <c r="F260" s="106"/>
      <c r="G260" s="106"/>
      <c r="H260" s="106"/>
      <c r="I260" s="106"/>
    </row>
    <row r="261" spans="1:17" s="13" customFormat="1" ht="21" customHeight="1" x14ac:dyDescent="0.3">
      <c r="A261" s="106" t="s">
        <v>117</v>
      </c>
      <c r="B261" s="106"/>
      <c r="C261" s="106"/>
      <c r="D261" s="106"/>
      <c r="E261" s="106"/>
      <c r="F261" s="106"/>
      <c r="G261" s="106"/>
      <c r="H261" s="106"/>
      <c r="I261" s="106"/>
    </row>
    <row r="262" spans="1:17" s="13" customFormat="1" ht="21" customHeight="1" x14ac:dyDescent="0.3">
      <c r="A262" s="106" t="s">
        <v>231</v>
      </c>
      <c r="B262" s="106"/>
      <c r="C262" s="106"/>
      <c r="D262" s="106"/>
      <c r="E262" s="106"/>
      <c r="F262" s="106"/>
      <c r="G262" s="106"/>
      <c r="H262" s="106"/>
      <c r="I262" s="106"/>
      <c r="J262" s="13">
        <f>J263+J264</f>
        <v>8</v>
      </c>
      <c r="K262" s="13">
        <v>16</v>
      </c>
      <c r="L262" s="13">
        <f>J262*K262</f>
        <v>128</v>
      </c>
      <c r="M262" s="13">
        <f>L262+L279</f>
        <v>143</v>
      </c>
    </row>
    <row r="263" spans="1:17" s="13" customFormat="1" ht="21" customHeight="1" x14ac:dyDescent="0.3">
      <c r="A263" s="109" t="str">
        <f>A262</f>
        <v>1st To 7th &amp; 9th  Floor</v>
      </c>
      <c r="B263" s="110"/>
      <c r="C263" s="107">
        <v>1</v>
      </c>
      <c r="D263" s="108"/>
      <c r="E263" s="29" t="s">
        <v>178</v>
      </c>
      <c r="F263" s="107">
        <f>31*10.764</f>
        <v>333.68399999999997</v>
      </c>
      <c r="G263" s="108"/>
      <c r="H263" s="29">
        <v>0</v>
      </c>
      <c r="I263" s="29">
        <f t="shared" ref="I263:I278" si="27">F263*1.6</f>
        <v>533.89440000000002</v>
      </c>
      <c r="J263" s="13">
        <v>7</v>
      </c>
    </row>
    <row r="264" spans="1:17" s="13" customFormat="1" ht="21" x14ac:dyDescent="0.3">
      <c r="A264" s="111"/>
      <c r="B264" s="112"/>
      <c r="C264" s="107">
        <v>2</v>
      </c>
      <c r="D264" s="108"/>
      <c r="E264" s="29" t="s">
        <v>172</v>
      </c>
      <c r="F264" s="107">
        <f>44*10.764</f>
        <v>473.61599999999999</v>
      </c>
      <c r="G264" s="108"/>
      <c r="H264" s="29">
        <v>0</v>
      </c>
      <c r="I264" s="29">
        <f t="shared" si="27"/>
        <v>757.78560000000004</v>
      </c>
      <c r="J264" s="13">
        <v>1</v>
      </c>
    </row>
    <row r="265" spans="1:17" s="13" customFormat="1" ht="21" x14ac:dyDescent="0.3">
      <c r="A265" s="111"/>
      <c r="B265" s="112"/>
      <c r="C265" s="107">
        <v>3</v>
      </c>
      <c r="D265" s="108"/>
      <c r="E265" s="29" t="s">
        <v>172</v>
      </c>
      <c r="F265" s="107">
        <f>44*10.764</f>
        <v>473.61599999999999</v>
      </c>
      <c r="G265" s="108"/>
      <c r="H265" s="29">
        <v>0</v>
      </c>
      <c r="I265" s="29">
        <f t="shared" si="27"/>
        <v>757.78560000000004</v>
      </c>
      <c r="Q265" s="13">
        <f>M262*2</f>
        <v>286</v>
      </c>
    </row>
    <row r="266" spans="1:17" s="13" customFormat="1" ht="21" x14ac:dyDescent="0.3">
      <c r="A266" s="111"/>
      <c r="B266" s="112"/>
      <c r="C266" s="107">
        <v>4</v>
      </c>
      <c r="D266" s="108"/>
      <c r="E266" s="29" t="s">
        <v>178</v>
      </c>
      <c r="F266" s="107">
        <f>31*10.764</f>
        <v>333.68399999999997</v>
      </c>
      <c r="G266" s="108"/>
      <c r="H266" s="29">
        <v>0</v>
      </c>
      <c r="I266" s="29">
        <f t="shared" si="27"/>
        <v>533.89440000000002</v>
      </c>
    </row>
    <row r="267" spans="1:17" s="13" customFormat="1" ht="21" x14ac:dyDescent="0.3">
      <c r="A267" s="111"/>
      <c r="B267" s="112"/>
      <c r="C267" s="107">
        <v>5</v>
      </c>
      <c r="D267" s="108"/>
      <c r="E267" s="29" t="s">
        <v>178</v>
      </c>
      <c r="F267" s="107">
        <f t="shared" ref="F267:F270" si="28">31*10.764</f>
        <v>333.68399999999997</v>
      </c>
      <c r="G267" s="108"/>
      <c r="H267" s="29">
        <v>0</v>
      </c>
      <c r="I267" s="29">
        <f t="shared" si="27"/>
        <v>533.89440000000002</v>
      </c>
    </row>
    <row r="268" spans="1:17" s="13" customFormat="1" ht="21" x14ac:dyDescent="0.3">
      <c r="A268" s="111"/>
      <c r="B268" s="112"/>
      <c r="C268" s="107">
        <v>6</v>
      </c>
      <c r="D268" s="108"/>
      <c r="E268" s="29" t="s">
        <v>178</v>
      </c>
      <c r="F268" s="107">
        <f>36*10.764</f>
        <v>387.50399999999996</v>
      </c>
      <c r="G268" s="108"/>
      <c r="H268" s="29">
        <v>0</v>
      </c>
      <c r="I268" s="29">
        <f t="shared" si="27"/>
        <v>620.00639999999999</v>
      </c>
    </row>
    <row r="269" spans="1:17" s="13" customFormat="1" ht="21" x14ac:dyDescent="0.3">
      <c r="A269" s="111"/>
      <c r="B269" s="112"/>
      <c r="C269" s="107">
        <v>7</v>
      </c>
      <c r="D269" s="108"/>
      <c r="E269" s="29" t="s">
        <v>178</v>
      </c>
      <c r="F269" s="107">
        <f>36*10.764</f>
        <v>387.50399999999996</v>
      </c>
      <c r="G269" s="108"/>
      <c r="H269" s="29">
        <v>0</v>
      </c>
      <c r="I269" s="29">
        <f t="shared" si="27"/>
        <v>620.00639999999999</v>
      </c>
    </row>
    <row r="270" spans="1:17" s="13" customFormat="1" ht="21" x14ac:dyDescent="0.3">
      <c r="A270" s="111"/>
      <c r="B270" s="112"/>
      <c r="C270" s="107">
        <v>8</v>
      </c>
      <c r="D270" s="108"/>
      <c r="E270" s="29" t="s">
        <v>178</v>
      </c>
      <c r="F270" s="107">
        <f t="shared" si="28"/>
        <v>333.68399999999997</v>
      </c>
      <c r="G270" s="108"/>
      <c r="H270" s="29">
        <v>0</v>
      </c>
      <c r="I270" s="29">
        <f t="shared" si="27"/>
        <v>533.89440000000002</v>
      </c>
    </row>
    <row r="271" spans="1:17" s="13" customFormat="1" ht="21" customHeight="1" x14ac:dyDescent="0.3">
      <c r="A271" s="111"/>
      <c r="B271" s="112"/>
      <c r="C271" s="107">
        <v>9</v>
      </c>
      <c r="D271" s="108"/>
      <c r="E271" s="29" t="s">
        <v>178</v>
      </c>
      <c r="F271" s="107">
        <f>31*10.764</f>
        <v>333.68399999999997</v>
      </c>
      <c r="G271" s="108"/>
      <c r="H271" s="29">
        <v>0</v>
      </c>
      <c r="I271" s="29">
        <f t="shared" si="27"/>
        <v>533.89440000000002</v>
      </c>
    </row>
    <row r="272" spans="1:17" s="13" customFormat="1" ht="21" x14ac:dyDescent="0.3">
      <c r="A272" s="111"/>
      <c r="B272" s="112"/>
      <c r="C272" s="107">
        <v>10</v>
      </c>
      <c r="D272" s="108"/>
      <c r="E272" s="29" t="s">
        <v>172</v>
      </c>
      <c r="F272" s="107">
        <f>44*10.764</f>
        <v>473.61599999999999</v>
      </c>
      <c r="G272" s="108"/>
      <c r="H272" s="29">
        <v>0</v>
      </c>
      <c r="I272" s="29">
        <f t="shared" si="27"/>
        <v>757.78560000000004</v>
      </c>
    </row>
    <row r="273" spans="1:12" s="13" customFormat="1" ht="21" x14ac:dyDescent="0.3">
      <c r="A273" s="111"/>
      <c r="B273" s="112"/>
      <c r="C273" s="107">
        <v>11</v>
      </c>
      <c r="D273" s="108"/>
      <c r="E273" s="29" t="s">
        <v>172</v>
      </c>
      <c r="F273" s="107">
        <f>44*10.764</f>
        <v>473.61599999999999</v>
      </c>
      <c r="G273" s="108"/>
      <c r="H273" s="29">
        <v>0</v>
      </c>
      <c r="I273" s="29">
        <f t="shared" si="27"/>
        <v>757.78560000000004</v>
      </c>
    </row>
    <row r="274" spans="1:12" s="13" customFormat="1" ht="21" x14ac:dyDescent="0.3">
      <c r="A274" s="111"/>
      <c r="B274" s="112"/>
      <c r="C274" s="107">
        <v>12</v>
      </c>
      <c r="D274" s="108"/>
      <c r="E274" s="29" t="s">
        <v>178</v>
      </c>
      <c r="F274" s="107">
        <f>31*10.764</f>
        <v>333.68399999999997</v>
      </c>
      <c r="G274" s="108"/>
      <c r="H274" s="29">
        <v>0</v>
      </c>
      <c r="I274" s="29">
        <f t="shared" si="27"/>
        <v>533.89440000000002</v>
      </c>
    </row>
    <row r="275" spans="1:12" s="13" customFormat="1" ht="21" x14ac:dyDescent="0.3">
      <c r="A275" s="111"/>
      <c r="B275" s="112"/>
      <c r="C275" s="107">
        <v>13</v>
      </c>
      <c r="D275" s="108"/>
      <c r="E275" s="29" t="s">
        <v>178</v>
      </c>
      <c r="F275" s="107">
        <f t="shared" ref="F275:F278" si="29">31*10.764</f>
        <v>333.68399999999997</v>
      </c>
      <c r="G275" s="108"/>
      <c r="H275" s="29">
        <v>0</v>
      </c>
      <c r="I275" s="29">
        <f t="shared" si="27"/>
        <v>533.89440000000002</v>
      </c>
    </row>
    <row r="276" spans="1:12" s="13" customFormat="1" ht="21" x14ac:dyDescent="0.3">
      <c r="A276" s="111"/>
      <c r="B276" s="112"/>
      <c r="C276" s="107">
        <v>14</v>
      </c>
      <c r="D276" s="108"/>
      <c r="E276" s="29" t="s">
        <v>178</v>
      </c>
      <c r="F276" s="107">
        <f>36*10.764</f>
        <v>387.50399999999996</v>
      </c>
      <c r="G276" s="108"/>
      <c r="H276" s="29">
        <v>0</v>
      </c>
      <c r="I276" s="29">
        <f t="shared" si="27"/>
        <v>620.00639999999999</v>
      </c>
    </row>
    <row r="277" spans="1:12" s="13" customFormat="1" ht="21" x14ac:dyDescent="0.3">
      <c r="A277" s="111"/>
      <c r="B277" s="112"/>
      <c r="C277" s="107">
        <v>15</v>
      </c>
      <c r="D277" s="108"/>
      <c r="E277" s="29" t="s">
        <v>178</v>
      </c>
      <c r="F277" s="107">
        <f>36*10.764</f>
        <v>387.50399999999996</v>
      </c>
      <c r="G277" s="108"/>
      <c r="H277" s="29">
        <v>0</v>
      </c>
      <c r="I277" s="29">
        <f t="shared" si="27"/>
        <v>620.00639999999999</v>
      </c>
    </row>
    <row r="278" spans="1:12" s="13" customFormat="1" ht="21" x14ac:dyDescent="0.3">
      <c r="A278" s="113"/>
      <c r="B278" s="114"/>
      <c r="C278" s="107">
        <v>16</v>
      </c>
      <c r="D278" s="108"/>
      <c r="E278" s="29" t="s">
        <v>178</v>
      </c>
      <c r="F278" s="107">
        <f t="shared" si="29"/>
        <v>333.68399999999997</v>
      </c>
      <c r="G278" s="108"/>
      <c r="H278" s="29">
        <v>0</v>
      </c>
      <c r="I278" s="29">
        <f t="shared" si="27"/>
        <v>533.89440000000002</v>
      </c>
    </row>
    <row r="279" spans="1:12" s="13" customFormat="1" ht="21" customHeight="1" x14ac:dyDescent="0.3">
      <c r="A279" s="106" t="s">
        <v>232</v>
      </c>
      <c r="B279" s="106"/>
      <c r="C279" s="106"/>
      <c r="D279" s="106"/>
      <c r="E279" s="106"/>
      <c r="F279" s="106"/>
      <c r="G279" s="106"/>
      <c r="H279" s="106"/>
      <c r="I279" s="106"/>
      <c r="J279" s="13">
        <v>1</v>
      </c>
      <c r="K279" s="13">
        <v>15</v>
      </c>
      <c r="L279" s="13">
        <f>J279*K279</f>
        <v>15</v>
      </c>
    </row>
    <row r="280" spans="1:12" s="13" customFormat="1" ht="21" customHeight="1" x14ac:dyDescent="0.3">
      <c r="A280" s="109" t="str">
        <f>A279</f>
        <v>8th Floor (Part Refuge Floor)</v>
      </c>
      <c r="B280" s="110"/>
      <c r="C280" s="107">
        <v>1</v>
      </c>
      <c r="D280" s="108"/>
      <c r="E280" s="29" t="s">
        <v>178</v>
      </c>
      <c r="F280" s="107">
        <f>31*10.764</f>
        <v>333.68399999999997</v>
      </c>
      <c r="G280" s="108"/>
      <c r="H280" s="29">
        <v>0</v>
      </c>
      <c r="I280" s="29">
        <f t="shared" ref="I280:I288" si="30">F280*1.6</f>
        <v>533.89440000000002</v>
      </c>
    </row>
    <row r="281" spans="1:12" s="13" customFormat="1" ht="21" x14ac:dyDescent="0.3">
      <c r="A281" s="111"/>
      <c r="B281" s="112"/>
      <c r="C281" s="107">
        <v>2</v>
      </c>
      <c r="D281" s="108"/>
      <c r="E281" s="29" t="s">
        <v>172</v>
      </c>
      <c r="F281" s="107">
        <f>44*10.764</f>
        <v>473.61599999999999</v>
      </c>
      <c r="G281" s="108"/>
      <c r="H281" s="29">
        <v>0</v>
      </c>
      <c r="I281" s="29">
        <f t="shared" si="30"/>
        <v>757.78560000000004</v>
      </c>
    </row>
    <row r="282" spans="1:12" s="13" customFormat="1" ht="21" x14ac:dyDescent="0.3">
      <c r="A282" s="111"/>
      <c r="B282" s="112"/>
      <c r="C282" s="107">
        <v>3</v>
      </c>
      <c r="D282" s="108"/>
      <c r="E282" s="29" t="s">
        <v>172</v>
      </c>
      <c r="F282" s="107">
        <f>44*10.764</f>
        <v>473.61599999999999</v>
      </c>
      <c r="G282" s="108"/>
      <c r="H282" s="29">
        <v>0</v>
      </c>
      <c r="I282" s="29">
        <f t="shared" si="30"/>
        <v>757.78560000000004</v>
      </c>
    </row>
    <row r="283" spans="1:12" s="13" customFormat="1" ht="21" x14ac:dyDescent="0.3">
      <c r="A283" s="111"/>
      <c r="B283" s="112"/>
      <c r="C283" s="107">
        <v>4</v>
      </c>
      <c r="D283" s="108"/>
      <c r="E283" s="29" t="s">
        <v>178</v>
      </c>
      <c r="F283" s="107">
        <f>31*10.764</f>
        <v>333.68399999999997</v>
      </c>
      <c r="G283" s="108"/>
      <c r="H283" s="29">
        <v>0</v>
      </c>
      <c r="I283" s="29">
        <f t="shared" si="30"/>
        <v>533.89440000000002</v>
      </c>
    </row>
    <row r="284" spans="1:12" s="13" customFormat="1" ht="21" x14ac:dyDescent="0.3">
      <c r="A284" s="111"/>
      <c r="B284" s="112"/>
      <c r="C284" s="107">
        <v>5</v>
      </c>
      <c r="D284" s="108"/>
      <c r="E284" s="29" t="s">
        <v>178</v>
      </c>
      <c r="F284" s="107">
        <f t="shared" ref="F284:F287" si="31">31*10.764</f>
        <v>333.68399999999997</v>
      </c>
      <c r="G284" s="108"/>
      <c r="H284" s="29">
        <v>0</v>
      </c>
      <c r="I284" s="29">
        <f t="shared" si="30"/>
        <v>533.89440000000002</v>
      </c>
    </row>
    <row r="285" spans="1:12" s="13" customFormat="1" ht="21" x14ac:dyDescent="0.3">
      <c r="A285" s="111"/>
      <c r="B285" s="112"/>
      <c r="C285" s="107">
        <v>6</v>
      </c>
      <c r="D285" s="108"/>
      <c r="E285" s="29" t="s">
        <v>178</v>
      </c>
      <c r="F285" s="107">
        <f>36*10.764</f>
        <v>387.50399999999996</v>
      </c>
      <c r="G285" s="108"/>
      <c r="H285" s="29">
        <v>0</v>
      </c>
      <c r="I285" s="29">
        <f t="shared" si="30"/>
        <v>620.00639999999999</v>
      </c>
    </row>
    <row r="286" spans="1:12" s="13" customFormat="1" ht="21" x14ac:dyDescent="0.3">
      <c r="A286" s="111"/>
      <c r="B286" s="112"/>
      <c r="C286" s="107">
        <v>7</v>
      </c>
      <c r="D286" s="108"/>
      <c r="E286" s="29" t="s">
        <v>178</v>
      </c>
      <c r="F286" s="107">
        <f>36*10.764</f>
        <v>387.50399999999996</v>
      </c>
      <c r="G286" s="108"/>
      <c r="H286" s="29">
        <v>0</v>
      </c>
      <c r="I286" s="29">
        <f t="shared" si="30"/>
        <v>620.00639999999999</v>
      </c>
    </row>
    <row r="287" spans="1:12" s="13" customFormat="1" ht="21" x14ac:dyDescent="0.3">
      <c r="A287" s="111"/>
      <c r="B287" s="112"/>
      <c r="C287" s="107">
        <v>8</v>
      </c>
      <c r="D287" s="108"/>
      <c r="E287" s="29" t="s">
        <v>178</v>
      </c>
      <c r="F287" s="107">
        <f t="shared" si="31"/>
        <v>333.68399999999997</v>
      </c>
      <c r="G287" s="108"/>
      <c r="H287" s="29">
        <v>0</v>
      </c>
      <c r="I287" s="29">
        <f t="shared" si="30"/>
        <v>533.89440000000002</v>
      </c>
    </row>
    <row r="288" spans="1:12" s="13" customFormat="1" ht="21" customHeight="1" x14ac:dyDescent="0.3">
      <c r="A288" s="111"/>
      <c r="B288" s="112"/>
      <c r="C288" s="107">
        <v>9</v>
      </c>
      <c r="D288" s="108"/>
      <c r="E288" s="29" t="s">
        <v>178</v>
      </c>
      <c r="F288" s="107">
        <f>31*10.764</f>
        <v>333.68399999999997</v>
      </c>
      <c r="G288" s="108"/>
      <c r="H288" s="29">
        <v>0</v>
      </c>
      <c r="I288" s="29">
        <f t="shared" si="30"/>
        <v>533.89440000000002</v>
      </c>
    </row>
    <row r="289" spans="1:9" s="13" customFormat="1" ht="21" x14ac:dyDescent="0.3">
      <c r="A289" s="111"/>
      <c r="B289" s="112"/>
      <c r="C289" s="107">
        <v>10</v>
      </c>
      <c r="D289" s="108"/>
      <c r="E289" s="107" t="s">
        <v>174</v>
      </c>
      <c r="F289" s="115"/>
      <c r="G289" s="115"/>
      <c r="H289" s="115"/>
      <c r="I289" s="108"/>
    </row>
    <row r="290" spans="1:9" s="13" customFormat="1" ht="21" x14ac:dyDescent="0.3">
      <c r="A290" s="111"/>
      <c r="B290" s="112"/>
      <c r="C290" s="107">
        <v>11</v>
      </c>
      <c r="D290" s="108"/>
      <c r="E290" s="29" t="s">
        <v>172</v>
      </c>
      <c r="F290" s="107">
        <f>44*10.764</f>
        <v>473.61599999999999</v>
      </c>
      <c r="G290" s="108"/>
      <c r="H290" s="29">
        <v>0</v>
      </c>
      <c r="I290" s="29">
        <f t="shared" ref="I290:I295" si="32">F290*1.6</f>
        <v>757.78560000000004</v>
      </c>
    </row>
    <row r="291" spans="1:9" s="13" customFormat="1" ht="21" x14ac:dyDescent="0.3">
      <c r="A291" s="111"/>
      <c r="B291" s="112"/>
      <c r="C291" s="107">
        <v>12</v>
      </c>
      <c r="D291" s="108"/>
      <c r="E291" s="29" t="s">
        <v>178</v>
      </c>
      <c r="F291" s="107">
        <f>31*10.764</f>
        <v>333.68399999999997</v>
      </c>
      <c r="G291" s="108"/>
      <c r="H291" s="29">
        <v>0</v>
      </c>
      <c r="I291" s="29">
        <f t="shared" si="32"/>
        <v>533.89440000000002</v>
      </c>
    </row>
    <row r="292" spans="1:9" s="13" customFormat="1" ht="21" x14ac:dyDescent="0.3">
      <c r="A292" s="111"/>
      <c r="B292" s="112"/>
      <c r="C292" s="107">
        <v>13</v>
      </c>
      <c r="D292" s="108"/>
      <c r="E292" s="29" t="s">
        <v>178</v>
      </c>
      <c r="F292" s="107">
        <f t="shared" ref="F292:F295" si="33">31*10.764</f>
        <v>333.68399999999997</v>
      </c>
      <c r="G292" s="108"/>
      <c r="H292" s="29">
        <v>0</v>
      </c>
      <c r="I292" s="29">
        <f t="shared" si="32"/>
        <v>533.89440000000002</v>
      </c>
    </row>
    <row r="293" spans="1:9" s="13" customFormat="1" ht="21" x14ac:dyDescent="0.3">
      <c r="A293" s="111"/>
      <c r="B293" s="112"/>
      <c r="C293" s="107">
        <v>14</v>
      </c>
      <c r="D293" s="108"/>
      <c r="E293" s="29" t="s">
        <v>178</v>
      </c>
      <c r="F293" s="107">
        <f>36*10.764</f>
        <v>387.50399999999996</v>
      </c>
      <c r="G293" s="108"/>
      <c r="H293" s="29">
        <v>0</v>
      </c>
      <c r="I293" s="29">
        <f t="shared" si="32"/>
        <v>620.00639999999999</v>
      </c>
    </row>
    <row r="294" spans="1:9" s="13" customFormat="1" ht="21" x14ac:dyDescent="0.3">
      <c r="A294" s="111"/>
      <c r="B294" s="112"/>
      <c r="C294" s="107">
        <v>15</v>
      </c>
      <c r="D294" s="108"/>
      <c r="E294" s="29" t="s">
        <v>178</v>
      </c>
      <c r="F294" s="107">
        <f>36*10.764</f>
        <v>387.50399999999996</v>
      </c>
      <c r="G294" s="108"/>
      <c r="H294" s="29">
        <v>0</v>
      </c>
      <c r="I294" s="29">
        <f t="shared" si="32"/>
        <v>620.00639999999999</v>
      </c>
    </row>
    <row r="295" spans="1:9" s="13" customFormat="1" ht="21" x14ac:dyDescent="0.3">
      <c r="A295" s="113"/>
      <c r="B295" s="114"/>
      <c r="C295" s="107">
        <v>16</v>
      </c>
      <c r="D295" s="108"/>
      <c r="E295" s="29" t="s">
        <v>178</v>
      </c>
      <c r="F295" s="107">
        <f t="shared" si="33"/>
        <v>333.68399999999997</v>
      </c>
      <c r="G295" s="108"/>
      <c r="H295" s="29">
        <v>0</v>
      </c>
      <c r="I295" s="29">
        <f t="shared" si="32"/>
        <v>533.89440000000002</v>
      </c>
    </row>
    <row r="296" spans="1:9" s="13" customFormat="1" ht="21" customHeight="1" x14ac:dyDescent="0.3">
      <c r="A296" s="106" t="s">
        <v>211</v>
      </c>
      <c r="B296" s="106"/>
      <c r="C296" s="106"/>
      <c r="D296" s="106"/>
      <c r="E296" s="106"/>
      <c r="F296" s="106"/>
      <c r="G296" s="106"/>
      <c r="H296" s="106"/>
      <c r="I296" s="106"/>
    </row>
    <row r="297" spans="1:9" s="13" customFormat="1" ht="21" customHeight="1" x14ac:dyDescent="0.3">
      <c r="A297" s="106" t="s">
        <v>117</v>
      </c>
      <c r="B297" s="106"/>
      <c r="C297" s="106"/>
      <c r="D297" s="106"/>
      <c r="E297" s="106"/>
      <c r="F297" s="106"/>
      <c r="G297" s="106"/>
      <c r="H297" s="106"/>
      <c r="I297" s="106"/>
    </row>
    <row r="298" spans="1:9" s="13" customFormat="1" ht="21" customHeight="1" x14ac:dyDescent="0.3">
      <c r="A298" s="106" t="s">
        <v>231</v>
      </c>
      <c r="B298" s="106"/>
      <c r="C298" s="106"/>
      <c r="D298" s="106"/>
      <c r="E298" s="106"/>
      <c r="F298" s="106"/>
      <c r="G298" s="106"/>
      <c r="H298" s="106"/>
      <c r="I298" s="106"/>
    </row>
    <row r="299" spans="1:9" s="13" customFormat="1" ht="21" customHeight="1" x14ac:dyDescent="0.3">
      <c r="A299" s="109" t="str">
        <f>A298</f>
        <v>1st To 7th &amp; 9th  Floor</v>
      </c>
      <c r="B299" s="110"/>
      <c r="C299" s="107">
        <v>1</v>
      </c>
      <c r="D299" s="108"/>
      <c r="E299" s="29" t="s">
        <v>178</v>
      </c>
      <c r="F299" s="107">
        <f>31*10.764</f>
        <v>333.68399999999997</v>
      </c>
      <c r="G299" s="108"/>
      <c r="H299" s="29">
        <v>0</v>
      </c>
      <c r="I299" s="29">
        <f t="shared" ref="I299:I314" si="34">F299*1.6</f>
        <v>533.89440000000002</v>
      </c>
    </row>
    <row r="300" spans="1:9" s="13" customFormat="1" ht="21" x14ac:dyDescent="0.3">
      <c r="A300" s="111"/>
      <c r="B300" s="112"/>
      <c r="C300" s="107">
        <v>2</v>
      </c>
      <c r="D300" s="108"/>
      <c r="E300" s="29" t="s">
        <v>172</v>
      </c>
      <c r="F300" s="107">
        <f>44*10.764</f>
        <v>473.61599999999999</v>
      </c>
      <c r="G300" s="108"/>
      <c r="H300" s="29">
        <v>0</v>
      </c>
      <c r="I300" s="29">
        <f t="shared" si="34"/>
        <v>757.78560000000004</v>
      </c>
    </row>
    <row r="301" spans="1:9" s="13" customFormat="1" ht="21" x14ac:dyDescent="0.3">
      <c r="A301" s="111"/>
      <c r="B301" s="112"/>
      <c r="C301" s="107">
        <v>3</v>
      </c>
      <c r="D301" s="108"/>
      <c r="E301" s="29" t="s">
        <v>172</v>
      </c>
      <c r="F301" s="107">
        <f>44*10.764</f>
        <v>473.61599999999999</v>
      </c>
      <c r="G301" s="108"/>
      <c r="H301" s="29">
        <v>0</v>
      </c>
      <c r="I301" s="29">
        <f t="shared" si="34"/>
        <v>757.78560000000004</v>
      </c>
    </row>
    <row r="302" spans="1:9" s="13" customFormat="1" ht="21" x14ac:dyDescent="0.3">
      <c r="A302" s="111"/>
      <c r="B302" s="112"/>
      <c r="C302" s="107">
        <v>4</v>
      </c>
      <c r="D302" s="108"/>
      <c r="E302" s="29" t="s">
        <v>178</v>
      </c>
      <c r="F302" s="107">
        <f>31*10.764</f>
        <v>333.68399999999997</v>
      </c>
      <c r="G302" s="108"/>
      <c r="H302" s="29">
        <v>0</v>
      </c>
      <c r="I302" s="29">
        <f t="shared" si="34"/>
        <v>533.89440000000002</v>
      </c>
    </row>
    <row r="303" spans="1:9" s="13" customFormat="1" ht="21" x14ac:dyDescent="0.3">
      <c r="A303" s="111"/>
      <c r="B303" s="112"/>
      <c r="C303" s="107">
        <v>5</v>
      </c>
      <c r="D303" s="108"/>
      <c r="E303" s="29" t="s">
        <v>178</v>
      </c>
      <c r="F303" s="107">
        <f t="shared" ref="F303:F306" si="35">31*10.764</f>
        <v>333.68399999999997</v>
      </c>
      <c r="G303" s="108"/>
      <c r="H303" s="29">
        <v>0</v>
      </c>
      <c r="I303" s="29">
        <f t="shared" si="34"/>
        <v>533.89440000000002</v>
      </c>
    </row>
    <row r="304" spans="1:9" s="13" customFormat="1" ht="21" x14ac:dyDescent="0.3">
      <c r="A304" s="111"/>
      <c r="B304" s="112"/>
      <c r="C304" s="107">
        <v>6</v>
      </c>
      <c r="D304" s="108"/>
      <c r="E304" s="29" t="s">
        <v>178</v>
      </c>
      <c r="F304" s="107">
        <f>36*10.764</f>
        <v>387.50399999999996</v>
      </c>
      <c r="G304" s="108"/>
      <c r="H304" s="29">
        <v>0</v>
      </c>
      <c r="I304" s="29">
        <f t="shared" si="34"/>
        <v>620.00639999999999</v>
      </c>
    </row>
    <row r="305" spans="1:9" s="13" customFormat="1" ht="21" x14ac:dyDescent="0.3">
      <c r="A305" s="111"/>
      <c r="B305" s="112"/>
      <c r="C305" s="107">
        <v>7</v>
      </c>
      <c r="D305" s="108"/>
      <c r="E305" s="29" t="s">
        <v>178</v>
      </c>
      <c r="F305" s="107">
        <f>36*10.764</f>
        <v>387.50399999999996</v>
      </c>
      <c r="G305" s="108"/>
      <c r="H305" s="29">
        <v>0</v>
      </c>
      <c r="I305" s="29">
        <f t="shared" si="34"/>
        <v>620.00639999999999</v>
      </c>
    </row>
    <row r="306" spans="1:9" s="13" customFormat="1" ht="21" x14ac:dyDescent="0.3">
      <c r="A306" s="111"/>
      <c r="B306" s="112"/>
      <c r="C306" s="107">
        <v>8</v>
      </c>
      <c r="D306" s="108"/>
      <c r="E306" s="29" t="s">
        <v>178</v>
      </c>
      <c r="F306" s="107">
        <f t="shared" si="35"/>
        <v>333.68399999999997</v>
      </c>
      <c r="G306" s="108"/>
      <c r="H306" s="29">
        <v>0</v>
      </c>
      <c r="I306" s="29">
        <f t="shared" si="34"/>
        <v>533.89440000000002</v>
      </c>
    </row>
    <row r="307" spans="1:9" s="13" customFormat="1" ht="21" customHeight="1" x14ac:dyDescent="0.3">
      <c r="A307" s="111"/>
      <c r="B307" s="112"/>
      <c r="C307" s="107">
        <v>9</v>
      </c>
      <c r="D307" s="108"/>
      <c r="E307" s="29" t="s">
        <v>178</v>
      </c>
      <c r="F307" s="107">
        <f>31*10.764</f>
        <v>333.68399999999997</v>
      </c>
      <c r="G307" s="108"/>
      <c r="H307" s="29">
        <v>0</v>
      </c>
      <c r="I307" s="29">
        <f t="shared" si="34"/>
        <v>533.89440000000002</v>
      </c>
    </row>
    <row r="308" spans="1:9" s="13" customFormat="1" ht="21" x14ac:dyDescent="0.3">
      <c r="A308" s="111"/>
      <c r="B308" s="112"/>
      <c r="C308" s="107">
        <v>10</v>
      </c>
      <c r="D308" s="108"/>
      <c r="E308" s="29" t="s">
        <v>172</v>
      </c>
      <c r="F308" s="107">
        <f>44*10.764</f>
        <v>473.61599999999999</v>
      </c>
      <c r="G308" s="108"/>
      <c r="H308" s="29">
        <v>0</v>
      </c>
      <c r="I308" s="29">
        <f t="shared" si="34"/>
        <v>757.78560000000004</v>
      </c>
    </row>
    <row r="309" spans="1:9" s="13" customFormat="1" ht="21" x14ac:dyDescent="0.3">
      <c r="A309" s="111"/>
      <c r="B309" s="112"/>
      <c r="C309" s="107">
        <v>11</v>
      </c>
      <c r="D309" s="108"/>
      <c r="E309" s="29" t="s">
        <v>172</v>
      </c>
      <c r="F309" s="107">
        <f>44*10.764</f>
        <v>473.61599999999999</v>
      </c>
      <c r="G309" s="108"/>
      <c r="H309" s="29">
        <v>0</v>
      </c>
      <c r="I309" s="29">
        <f t="shared" si="34"/>
        <v>757.78560000000004</v>
      </c>
    </row>
    <row r="310" spans="1:9" s="13" customFormat="1" ht="21" x14ac:dyDescent="0.3">
      <c r="A310" s="111"/>
      <c r="B310" s="112"/>
      <c r="C310" s="107">
        <v>12</v>
      </c>
      <c r="D310" s="108"/>
      <c r="E310" s="29" t="s">
        <v>178</v>
      </c>
      <c r="F310" s="107">
        <f>31*10.764</f>
        <v>333.68399999999997</v>
      </c>
      <c r="G310" s="108"/>
      <c r="H310" s="29">
        <v>0</v>
      </c>
      <c r="I310" s="29">
        <f t="shared" si="34"/>
        <v>533.89440000000002</v>
      </c>
    </row>
    <row r="311" spans="1:9" s="13" customFormat="1" ht="21" x14ac:dyDescent="0.3">
      <c r="A311" s="111"/>
      <c r="B311" s="112"/>
      <c r="C311" s="107">
        <v>13</v>
      </c>
      <c r="D311" s="108"/>
      <c r="E311" s="29" t="s">
        <v>178</v>
      </c>
      <c r="F311" s="107">
        <f t="shared" ref="F311:F314" si="36">31*10.764</f>
        <v>333.68399999999997</v>
      </c>
      <c r="G311" s="108"/>
      <c r="H311" s="29">
        <v>0</v>
      </c>
      <c r="I311" s="29">
        <f t="shared" si="34"/>
        <v>533.89440000000002</v>
      </c>
    </row>
    <row r="312" spans="1:9" s="13" customFormat="1" ht="21" x14ac:dyDescent="0.3">
      <c r="A312" s="111"/>
      <c r="B312" s="112"/>
      <c r="C312" s="107">
        <v>14</v>
      </c>
      <c r="D312" s="108"/>
      <c r="E312" s="29" t="s">
        <v>178</v>
      </c>
      <c r="F312" s="107">
        <f>36*10.764</f>
        <v>387.50399999999996</v>
      </c>
      <c r="G312" s="108"/>
      <c r="H312" s="29">
        <v>0</v>
      </c>
      <c r="I312" s="29">
        <f t="shared" si="34"/>
        <v>620.00639999999999</v>
      </c>
    </row>
    <row r="313" spans="1:9" s="13" customFormat="1" ht="21" x14ac:dyDescent="0.3">
      <c r="A313" s="111"/>
      <c r="B313" s="112"/>
      <c r="C313" s="107">
        <v>15</v>
      </c>
      <c r="D313" s="108"/>
      <c r="E313" s="29" t="s">
        <v>178</v>
      </c>
      <c r="F313" s="107">
        <f>36*10.764</f>
        <v>387.50399999999996</v>
      </c>
      <c r="G313" s="108"/>
      <c r="H313" s="29">
        <v>0</v>
      </c>
      <c r="I313" s="29">
        <f t="shared" si="34"/>
        <v>620.00639999999999</v>
      </c>
    </row>
    <row r="314" spans="1:9" s="13" customFormat="1" ht="21" x14ac:dyDescent="0.3">
      <c r="A314" s="113"/>
      <c r="B314" s="114"/>
      <c r="C314" s="107">
        <v>16</v>
      </c>
      <c r="D314" s="108"/>
      <c r="E314" s="29" t="s">
        <v>178</v>
      </c>
      <c r="F314" s="107">
        <f t="shared" si="36"/>
        <v>333.68399999999997</v>
      </c>
      <c r="G314" s="108"/>
      <c r="H314" s="29">
        <v>0</v>
      </c>
      <c r="I314" s="29">
        <f t="shared" si="34"/>
        <v>533.89440000000002</v>
      </c>
    </row>
    <row r="315" spans="1:9" s="13" customFormat="1" ht="21" customHeight="1" x14ac:dyDescent="0.3">
      <c r="A315" s="106" t="s">
        <v>232</v>
      </c>
      <c r="B315" s="106"/>
      <c r="C315" s="106"/>
      <c r="D315" s="106"/>
      <c r="E315" s="106"/>
      <c r="F315" s="106"/>
      <c r="G315" s="106"/>
      <c r="H315" s="106"/>
      <c r="I315" s="106"/>
    </row>
    <row r="316" spans="1:9" s="13" customFormat="1" ht="21" customHeight="1" x14ac:dyDescent="0.3">
      <c r="A316" s="109" t="str">
        <f>A315</f>
        <v>8th Floor (Part Refuge Floor)</v>
      </c>
      <c r="B316" s="110"/>
      <c r="C316" s="107">
        <v>1</v>
      </c>
      <c r="D316" s="108"/>
      <c r="E316" s="29" t="s">
        <v>178</v>
      </c>
      <c r="F316" s="107">
        <f>31*10.764</f>
        <v>333.68399999999997</v>
      </c>
      <c r="G316" s="108"/>
      <c r="H316" s="29">
        <v>0</v>
      </c>
      <c r="I316" s="29">
        <f t="shared" ref="I316:I324" si="37">F316*1.6</f>
        <v>533.89440000000002</v>
      </c>
    </row>
    <row r="317" spans="1:9" s="13" customFormat="1" ht="21" x14ac:dyDescent="0.3">
      <c r="A317" s="111"/>
      <c r="B317" s="112"/>
      <c r="C317" s="107">
        <v>2</v>
      </c>
      <c r="D317" s="108"/>
      <c r="E317" s="29" t="s">
        <v>172</v>
      </c>
      <c r="F317" s="107">
        <f>44*10.764</f>
        <v>473.61599999999999</v>
      </c>
      <c r="G317" s="108"/>
      <c r="H317" s="29">
        <v>0</v>
      </c>
      <c r="I317" s="29">
        <f t="shared" si="37"/>
        <v>757.78560000000004</v>
      </c>
    </row>
    <row r="318" spans="1:9" s="13" customFormat="1" ht="21" x14ac:dyDescent="0.3">
      <c r="A318" s="111"/>
      <c r="B318" s="112"/>
      <c r="C318" s="107">
        <v>3</v>
      </c>
      <c r="D318" s="108"/>
      <c r="E318" s="29" t="s">
        <v>172</v>
      </c>
      <c r="F318" s="107">
        <f>44*10.764</f>
        <v>473.61599999999999</v>
      </c>
      <c r="G318" s="108"/>
      <c r="H318" s="29">
        <v>0</v>
      </c>
      <c r="I318" s="29">
        <f t="shared" si="37"/>
        <v>757.78560000000004</v>
      </c>
    </row>
    <row r="319" spans="1:9" s="13" customFormat="1" ht="21" x14ac:dyDescent="0.3">
      <c r="A319" s="111"/>
      <c r="B319" s="112"/>
      <c r="C319" s="107">
        <v>4</v>
      </c>
      <c r="D319" s="108"/>
      <c r="E319" s="29" t="s">
        <v>178</v>
      </c>
      <c r="F319" s="107">
        <f>31*10.764</f>
        <v>333.68399999999997</v>
      </c>
      <c r="G319" s="108"/>
      <c r="H319" s="29">
        <v>0</v>
      </c>
      <c r="I319" s="29">
        <f t="shared" si="37"/>
        <v>533.89440000000002</v>
      </c>
    </row>
    <row r="320" spans="1:9" s="13" customFormat="1" ht="21" x14ac:dyDescent="0.3">
      <c r="A320" s="111"/>
      <c r="B320" s="112"/>
      <c r="C320" s="107">
        <v>5</v>
      </c>
      <c r="D320" s="108"/>
      <c r="E320" s="29" t="s">
        <v>178</v>
      </c>
      <c r="F320" s="107">
        <f t="shared" ref="F320:F323" si="38">31*10.764</f>
        <v>333.68399999999997</v>
      </c>
      <c r="G320" s="108"/>
      <c r="H320" s="29">
        <v>0</v>
      </c>
      <c r="I320" s="29">
        <f t="shared" si="37"/>
        <v>533.89440000000002</v>
      </c>
    </row>
    <row r="321" spans="1:9" s="13" customFormat="1" ht="21" x14ac:dyDescent="0.3">
      <c r="A321" s="111"/>
      <c r="B321" s="112"/>
      <c r="C321" s="107">
        <v>6</v>
      </c>
      <c r="D321" s="108"/>
      <c r="E321" s="29" t="s">
        <v>178</v>
      </c>
      <c r="F321" s="107">
        <f>36*10.764</f>
        <v>387.50399999999996</v>
      </c>
      <c r="G321" s="108"/>
      <c r="H321" s="29">
        <v>0</v>
      </c>
      <c r="I321" s="29">
        <f t="shared" si="37"/>
        <v>620.00639999999999</v>
      </c>
    </row>
    <row r="322" spans="1:9" s="13" customFormat="1" ht="21" x14ac:dyDescent="0.3">
      <c r="A322" s="111"/>
      <c r="B322" s="112"/>
      <c r="C322" s="107">
        <v>7</v>
      </c>
      <c r="D322" s="108"/>
      <c r="E322" s="29" t="s">
        <v>178</v>
      </c>
      <c r="F322" s="107">
        <f>36*10.764</f>
        <v>387.50399999999996</v>
      </c>
      <c r="G322" s="108"/>
      <c r="H322" s="29">
        <v>0</v>
      </c>
      <c r="I322" s="29">
        <f t="shared" si="37"/>
        <v>620.00639999999999</v>
      </c>
    </row>
    <row r="323" spans="1:9" s="13" customFormat="1" ht="21" x14ac:dyDescent="0.3">
      <c r="A323" s="111"/>
      <c r="B323" s="112"/>
      <c r="C323" s="107">
        <v>8</v>
      </c>
      <c r="D323" s="108"/>
      <c r="E323" s="29" t="s">
        <v>178</v>
      </c>
      <c r="F323" s="107">
        <f t="shared" si="38"/>
        <v>333.68399999999997</v>
      </c>
      <c r="G323" s="108"/>
      <c r="H323" s="29">
        <v>0</v>
      </c>
      <c r="I323" s="29">
        <f t="shared" si="37"/>
        <v>533.89440000000002</v>
      </c>
    </row>
    <row r="324" spans="1:9" s="13" customFormat="1" ht="21" customHeight="1" x14ac:dyDescent="0.3">
      <c r="A324" s="111"/>
      <c r="B324" s="112"/>
      <c r="C324" s="107">
        <v>9</v>
      </c>
      <c r="D324" s="108"/>
      <c r="E324" s="29" t="s">
        <v>178</v>
      </c>
      <c r="F324" s="107">
        <f>31*10.764</f>
        <v>333.68399999999997</v>
      </c>
      <c r="G324" s="108"/>
      <c r="H324" s="29">
        <v>0</v>
      </c>
      <c r="I324" s="29">
        <f t="shared" si="37"/>
        <v>533.89440000000002</v>
      </c>
    </row>
    <row r="325" spans="1:9" s="13" customFormat="1" ht="21" x14ac:dyDescent="0.3">
      <c r="A325" s="111"/>
      <c r="B325" s="112"/>
      <c r="C325" s="107">
        <v>10</v>
      </c>
      <c r="D325" s="108"/>
      <c r="E325" s="107" t="s">
        <v>174</v>
      </c>
      <c r="F325" s="115"/>
      <c r="G325" s="115"/>
      <c r="H325" s="115"/>
      <c r="I325" s="108"/>
    </row>
    <row r="326" spans="1:9" s="13" customFormat="1" ht="21" x14ac:dyDescent="0.3">
      <c r="A326" s="111"/>
      <c r="B326" s="112"/>
      <c r="C326" s="107">
        <v>11</v>
      </c>
      <c r="D326" s="108"/>
      <c r="E326" s="29" t="s">
        <v>172</v>
      </c>
      <c r="F326" s="107">
        <f>44*10.764</f>
        <v>473.61599999999999</v>
      </c>
      <c r="G326" s="108"/>
      <c r="H326" s="29">
        <v>0</v>
      </c>
      <c r="I326" s="29">
        <f t="shared" ref="I326:I331" si="39">F326*1.6</f>
        <v>757.78560000000004</v>
      </c>
    </row>
    <row r="327" spans="1:9" s="13" customFormat="1" ht="21" x14ac:dyDescent="0.3">
      <c r="A327" s="111"/>
      <c r="B327" s="112"/>
      <c r="C327" s="107">
        <v>12</v>
      </c>
      <c r="D327" s="108"/>
      <c r="E327" s="29" t="s">
        <v>178</v>
      </c>
      <c r="F327" s="107">
        <f>31*10.764</f>
        <v>333.68399999999997</v>
      </c>
      <c r="G327" s="108"/>
      <c r="H327" s="29">
        <v>0</v>
      </c>
      <c r="I327" s="29">
        <f t="shared" si="39"/>
        <v>533.89440000000002</v>
      </c>
    </row>
    <row r="328" spans="1:9" s="13" customFormat="1" ht="21" x14ac:dyDescent="0.3">
      <c r="A328" s="111"/>
      <c r="B328" s="112"/>
      <c r="C328" s="107">
        <v>13</v>
      </c>
      <c r="D328" s="108"/>
      <c r="E328" s="29" t="s">
        <v>178</v>
      </c>
      <c r="F328" s="107">
        <f t="shared" ref="F328:F331" si="40">31*10.764</f>
        <v>333.68399999999997</v>
      </c>
      <c r="G328" s="108"/>
      <c r="H328" s="29">
        <v>0</v>
      </c>
      <c r="I328" s="29">
        <f t="shared" si="39"/>
        <v>533.89440000000002</v>
      </c>
    </row>
    <row r="329" spans="1:9" s="13" customFormat="1" ht="21" x14ac:dyDescent="0.3">
      <c r="A329" s="111"/>
      <c r="B329" s="112"/>
      <c r="C329" s="107">
        <v>14</v>
      </c>
      <c r="D329" s="108"/>
      <c r="E329" s="29" t="s">
        <v>178</v>
      </c>
      <c r="F329" s="107">
        <f>36*10.764</f>
        <v>387.50399999999996</v>
      </c>
      <c r="G329" s="108"/>
      <c r="H329" s="29">
        <v>0</v>
      </c>
      <c r="I329" s="29">
        <f t="shared" si="39"/>
        <v>620.00639999999999</v>
      </c>
    </row>
    <row r="330" spans="1:9" s="13" customFormat="1" ht="21" x14ac:dyDescent="0.3">
      <c r="A330" s="111"/>
      <c r="B330" s="112"/>
      <c r="C330" s="107">
        <v>15</v>
      </c>
      <c r="D330" s="108"/>
      <c r="E330" s="29" t="s">
        <v>178</v>
      </c>
      <c r="F330" s="107">
        <f>36*10.764</f>
        <v>387.50399999999996</v>
      </c>
      <c r="G330" s="108"/>
      <c r="H330" s="29">
        <v>0</v>
      </c>
      <c r="I330" s="29">
        <f t="shared" si="39"/>
        <v>620.00639999999999</v>
      </c>
    </row>
    <row r="331" spans="1:9" s="13" customFormat="1" ht="21" x14ac:dyDescent="0.3">
      <c r="A331" s="113"/>
      <c r="B331" s="114"/>
      <c r="C331" s="107">
        <v>16</v>
      </c>
      <c r="D331" s="108"/>
      <c r="E331" s="29" t="s">
        <v>178</v>
      </c>
      <c r="F331" s="107">
        <f t="shared" si="40"/>
        <v>333.68399999999997</v>
      </c>
      <c r="G331" s="108"/>
      <c r="H331" s="29">
        <v>0</v>
      </c>
      <c r="I331" s="29">
        <f t="shared" si="39"/>
        <v>533.89440000000002</v>
      </c>
    </row>
    <row r="332" spans="1:9" ht="22.5" customHeight="1" x14ac:dyDescent="0.3">
      <c r="A332" s="73" t="s">
        <v>73</v>
      </c>
      <c r="B332" s="74"/>
      <c r="C332" s="74"/>
      <c r="D332" s="74"/>
      <c r="E332" s="74"/>
      <c r="F332" s="74"/>
      <c r="G332" s="74"/>
      <c r="H332" s="74"/>
      <c r="I332" s="75"/>
    </row>
    <row r="333" spans="1:9" ht="222" customHeight="1" x14ac:dyDescent="0.3">
      <c r="A333" s="23" t="s">
        <v>79</v>
      </c>
      <c r="B333" s="24" t="s">
        <v>4</v>
      </c>
      <c r="C333" s="63" t="s">
        <v>267</v>
      </c>
      <c r="D333" s="81"/>
      <c r="E333" s="81"/>
      <c r="F333" s="81"/>
      <c r="G333" s="81"/>
      <c r="H333" s="81"/>
      <c r="I333" s="64"/>
    </row>
    <row r="334" spans="1:9" ht="20.25" customHeight="1" x14ac:dyDescent="0.3">
      <c r="A334" s="73" t="s">
        <v>80</v>
      </c>
      <c r="B334" s="74"/>
      <c r="C334" s="74"/>
      <c r="D334" s="74"/>
      <c r="E334" s="74"/>
      <c r="F334" s="74"/>
      <c r="G334" s="74"/>
      <c r="H334" s="74"/>
      <c r="I334" s="75"/>
    </row>
    <row r="335" spans="1:9" ht="20.25" customHeight="1" x14ac:dyDescent="0.3">
      <c r="A335" s="68" t="s">
        <v>74</v>
      </c>
      <c r="B335" s="69"/>
      <c r="C335" s="70"/>
      <c r="D335" s="1" t="s">
        <v>4</v>
      </c>
      <c r="E335" s="145" t="str">
        <f>E3</f>
        <v xml:space="preserve">Godrej Upavan </v>
      </c>
      <c r="F335" s="146"/>
      <c r="G335" s="146"/>
      <c r="H335" s="146"/>
      <c r="I335" s="147"/>
    </row>
    <row r="336" spans="1:9" ht="20.25" customHeight="1" x14ac:dyDescent="0.3">
      <c r="A336" s="68" t="s">
        <v>136</v>
      </c>
      <c r="B336" s="69"/>
      <c r="C336" s="70"/>
      <c r="D336" s="6" t="s">
        <v>4</v>
      </c>
      <c r="E336" s="145" t="str">
        <f>E11</f>
        <v>Godrej Upavan situated at village Bhadwad and Temghar, Taluka Bhiwandi, District Thane.</v>
      </c>
      <c r="F336" s="146"/>
      <c r="G336" s="146"/>
      <c r="H336" s="146"/>
      <c r="I336" s="147"/>
    </row>
    <row r="337" spans="1:9" ht="24" customHeight="1" x14ac:dyDescent="0.3">
      <c r="A337" s="68" t="s">
        <v>144</v>
      </c>
      <c r="B337" s="69"/>
      <c r="C337" s="70"/>
      <c r="D337" s="6" t="s">
        <v>4</v>
      </c>
      <c r="E337" s="130" t="str">
        <f>I3</f>
        <v>04/07/2025 @ 02:04PM</v>
      </c>
      <c r="F337" s="131"/>
      <c r="G337" s="131"/>
      <c r="H337" s="131"/>
      <c r="I337" s="132"/>
    </row>
    <row r="338" spans="1:9" ht="53.25" customHeight="1" x14ac:dyDescent="0.3">
      <c r="A338" s="148"/>
      <c r="B338" s="149"/>
      <c r="C338" s="149"/>
      <c r="D338" s="149"/>
      <c r="E338" s="149"/>
      <c r="F338" s="149"/>
      <c r="G338" s="149"/>
      <c r="H338" s="149"/>
      <c r="I338" s="150"/>
    </row>
    <row r="339" spans="1:9" ht="57" customHeight="1" x14ac:dyDescent="0.3">
      <c r="A339" s="151"/>
      <c r="B339" s="152"/>
      <c r="C339" s="152"/>
      <c r="D339" s="152"/>
      <c r="E339" s="152"/>
      <c r="F339" s="152"/>
      <c r="G339" s="152"/>
      <c r="H339" s="152"/>
      <c r="I339" s="153"/>
    </row>
    <row r="340" spans="1:9" ht="57" customHeight="1" x14ac:dyDescent="0.3">
      <c r="A340" s="151"/>
      <c r="B340" s="152"/>
      <c r="C340" s="152"/>
      <c r="D340" s="152"/>
      <c r="E340" s="152"/>
      <c r="F340" s="152"/>
      <c r="G340" s="152"/>
      <c r="H340" s="152"/>
      <c r="I340" s="153"/>
    </row>
    <row r="341" spans="1:9" ht="57" customHeight="1" x14ac:dyDescent="0.3">
      <c r="A341" s="151"/>
      <c r="B341" s="152"/>
      <c r="C341" s="152"/>
      <c r="D341" s="152"/>
      <c r="E341" s="152"/>
      <c r="F341" s="152"/>
      <c r="G341" s="152"/>
      <c r="H341" s="152"/>
      <c r="I341" s="153"/>
    </row>
    <row r="342" spans="1:9" ht="57" customHeight="1" x14ac:dyDescent="0.3">
      <c r="A342" s="151"/>
      <c r="B342" s="152"/>
      <c r="C342" s="152"/>
      <c r="D342" s="152"/>
      <c r="E342" s="152"/>
      <c r="F342" s="152"/>
      <c r="G342" s="152"/>
      <c r="H342" s="152"/>
      <c r="I342" s="153"/>
    </row>
    <row r="343" spans="1:9" ht="57" customHeight="1" x14ac:dyDescent="0.3">
      <c r="A343" s="151"/>
      <c r="B343" s="152"/>
      <c r="C343" s="152"/>
      <c r="D343" s="152"/>
      <c r="E343" s="152"/>
      <c r="F343" s="152"/>
      <c r="G343" s="152"/>
      <c r="H343" s="152"/>
      <c r="I343" s="153"/>
    </row>
    <row r="344" spans="1:9" ht="55.5" customHeight="1" x14ac:dyDescent="0.3">
      <c r="A344" s="151"/>
      <c r="B344" s="152"/>
      <c r="C344" s="152"/>
      <c r="D344" s="152"/>
      <c r="E344" s="152"/>
      <c r="F344" s="152"/>
      <c r="G344" s="152"/>
      <c r="H344" s="152"/>
      <c r="I344" s="153"/>
    </row>
    <row r="345" spans="1:9" ht="54" customHeight="1" x14ac:dyDescent="0.3">
      <c r="A345" s="151"/>
      <c r="B345" s="152"/>
      <c r="C345" s="152"/>
      <c r="D345" s="152"/>
      <c r="E345" s="152"/>
      <c r="F345" s="152"/>
      <c r="G345" s="152"/>
      <c r="H345" s="152"/>
      <c r="I345" s="153"/>
    </row>
    <row r="346" spans="1:9" ht="57" customHeight="1" x14ac:dyDescent="0.3">
      <c r="A346" s="151"/>
      <c r="B346" s="152"/>
      <c r="C346" s="152"/>
      <c r="D346" s="152"/>
      <c r="E346" s="152"/>
      <c r="F346" s="152"/>
      <c r="G346" s="152"/>
      <c r="H346" s="152"/>
      <c r="I346" s="153"/>
    </row>
    <row r="347" spans="1:9" ht="57" customHeight="1" x14ac:dyDescent="0.3">
      <c r="A347" s="151"/>
      <c r="B347" s="152"/>
      <c r="C347" s="152"/>
      <c r="D347" s="152"/>
      <c r="E347" s="152"/>
      <c r="F347" s="152"/>
      <c r="G347" s="152"/>
      <c r="H347" s="152"/>
      <c r="I347" s="153"/>
    </row>
    <row r="348" spans="1:9" ht="57" customHeight="1" x14ac:dyDescent="0.3">
      <c r="A348" s="151"/>
      <c r="B348" s="152"/>
      <c r="C348" s="152"/>
      <c r="D348" s="152"/>
      <c r="E348" s="152"/>
      <c r="F348" s="152"/>
      <c r="G348" s="152"/>
      <c r="H348" s="152"/>
      <c r="I348" s="153"/>
    </row>
    <row r="349" spans="1:9" ht="57" customHeight="1" x14ac:dyDescent="0.3">
      <c r="A349" s="151"/>
      <c r="B349" s="152"/>
      <c r="C349" s="152"/>
      <c r="D349" s="152"/>
      <c r="E349" s="152"/>
      <c r="F349" s="152"/>
      <c r="G349" s="152"/>
      <c r="H349" s="152"/>
      <c r="I349" s="153"/>
    </row>
    <row r="350" spans="1:9" ht="40.5" customHeight="1" x14ac:dyDescent="0.3">
      <c r="A350" s="151"/>
      <c r="B350" s="152"/>
      <c r="C350" s="152"/>
      <c r="D350" s="152"/>
      <c r="E350" s="152"/>
      <c r="F350" s="152"/>
      <c r="G350" s="152"/>
      <c r="H350" s="152"/>
      <c r="I350" s="153"/>
    </row>
    <row r="351" spans="1:9" ht="40.5" customHeight="1" x14ac:dyDescent="0.3">
      <c r="A351" s="151"/>
      <c r="B351" s="152"/>
      <c r="C351" s="152"/>
      <c r="D351" s="152"/>
      <c r="E351" s="152"/>
      <c r="F351" s="152"/>
      <c r="G351" s="152"/>
      <c r="H351" s="152"/>
      <c r="I351" s="153"/>
    </row>
    <row r="352" spans="1:9" ht="40.5" customHeight="1" x14ac:dyDescent="0.3">
      <c r="A352" s="151"/>
      <c r="B352" s="152"/>
      <c r="C352" s="152"/>
      <c r="D352" s="152"/>
      <c r="E352" s="152"/>
      <c r="F352" s="152"/>
      <c r="G352" s="152"/>
      <c r="H352" s="152"/>
      <c r="I352" s="153"/>
    </row>
    <row r="353" spans="1:9" ht="40.5" customHeight="1" x14ac:dyDescent="0.3">
      <c r="A353" s="151"/>
      <c r="B353" s="152"/>
      <c r="C353" s="152"/>
      <c r="D353" s="152"/>
      <c r="E353" s="152"/>
      <c r="F353" s="152"/>
      <c r="G353" s="152"/>
      <c r="H353" s="152"/>
      <c r="I353" s="153"/>
    </row>
    <row r="354" spans="1:9" ht="40.5" customHeight="1" x14ac:dyDescent="0.3">
      <c r="A354" s="151"/>
      <c r="B354" s="152"/>
      <c r="C354" s="152"/>
      <c r="D354" s="152"/>
      <c r="E354" s="152"/>
      <c r="F354" s="152"/>
      <c r="G354" s="152"/>
      <c r="H354" s="152"/>
      <c r="I354" s="153"/>
    </row>
    <row r="355" spans="1:9" s="47" customFormat="1" ht="40.5" customHeight="1" x14ac:dyDescent="0.3">
      <c r="A355" s="151"/>
      <c r="B355" s="152"/>
      <c r="C355" s="152"/>
      <c r="D355" s="152"/>
      <c r="E355" s="152"/>
      <c r="F355" s="152"/>
      <c r="G355" s="152"/>
      <c r="H355" s="152"/>
      <c r="I355" s="153"/>
    </row>
    <row r="356" spans="1:9" ht="21" x14ac:dyDescent="0.3">
      <c r="A356" s="133" t="s">
        <v>81</v>
      </c>
      <c r="B356" s="134"/>
      <c r="C356" s="134"/>
      <c r="D356" s="134"/>
      <c r="E356" s="134"/>
      <c r="F356" s="134"/>
      <c r="G356" s="134"/>
      <c r="H356" s="134"/>
      <c r="I356" s="135"/>
    </row>
    <row r="357" spans="1:9" ht="38.25" customHeight="1" x14ac:dyDescent="0.3">
      <c r="A357" s="136"/>
      <c r="B357" s="137"/>
      <c r="C357" s="137"/>
      <c r="D357" s="137"/>
      <c r="E357" s="137"/>
      <c r="F357" s="137"/>
      <c r="G357" s="137"/>
      <c r="H357" s="137"/>
      <c r="I357" s="138"/>
    </row>
    <row r="358" spans="1:9" ht="38.25" customHeight="1" x14ac:dyDescent="0.3">
      <c r="A358" s="139"/>
      <c r="B358" s="140"/>
      <c r="C358" s="140"/>
      <c r="D358" s="140"/>
      <c r="E358" s="140"/>
      <c r="F358" s="140"/>
      <c r="G358" s="140"/>
      <c r="H358" s="140"/>
      <c r="I358" s="141"/>
    </row>
    <row r="359" spans="1:9" ht="38.25" customHeight="1" x14ac:dyDescent="0.3">
      <c r="A359" s="139"/>
      <c r="B359" s="140"/>
      <c r="C359" s="140"/>
      <c r="D359" s="140"/>
      <c r="E359" s="140"/>
      <c r="F359" s="140"/>
      <c r="G359" s="140"/>
      <c r="H359" s="140"/>
      <c r="I359" s="141"/>
    </row>
    <row r="360" spans="1:9" ht="38.25" customHeight="1" x14ac:dyDescent="0.3">
      <c r="A360" s="139"/>
      <c r="B360" s="140"/>
      <c r="C360" s="140"/>
      <c r="D360" s="140"/>
      <c r="E360" s="140"/>
      <c r="F360" s="140"/>
      <c r="G360" s="140"/>
      <c r="H360" s="140"/>
      <c r="I360" s="141"/>
    </row>
    <row r="361" spans="1:9" ht="38.25" customHeight="1" x14ac:dyDescent="0.3">
      <c r="A361" s="139"/>
      <c r="B361" s="140"/>
      <c r="C361" s="140"/>
      <c r="D361" s="140"/>
      <c r="E361" s="140"/>
      <c r="F361" s="140"/>
      <c r="G361" s="140"/>
      <c r="H361" s="140"/>
      <c r="I361" s="141"/>
    </row>
    <row r="362" spans="1:9" ht="38.25" customHeight="1" x14ac:dyDescent="0.3">
      <c r="A362" s="139"/>
      <c r="B362" s="140"/>
      <c r="C362" s="140"/>
      <c r="D362" s="140"/>
      <c r="E362" s="140"/>
      <c r="F362" s="140"/>
      <c r="G362" s="140"/>
      <c r="H362" s="140"/>
      <c r="I362" s="141"/>
    </row>
    <row r="363" spans="1:9" ht="38.25" customHeight="1" x14ac:dyDescent="0.3">
      <c r="A363" s="139"/>
      <c r="B363" s="140"/>
      <c r="C363" s="140"/>
      <c r="D363" s="140"/>
      <c r="E363" s="140"/>
      <c r="F363" s="140"/>
      <c r="G363" s="140"/>
      <c r="H363" s="140"/>
      <c r="I363" s="141"/>
    </row>
    <row r="364" spans="1:9" ht="38.25" customHeight="1" x14ac:dyDescent="0.3">
      <c r="A364" s="139"/>
      <c r="B364" s="140"/>
      <c r="C364" s="140"/>
      <c r="D364" s="140"/>
      <c r="E364" s="140"/>
      <c r="F364" s="140"/>
      <c r="G364" s="140"/>
      <c r="H364" s="140"/>
      <c r="I364" s="141"/>
    </row>
    <row r="365" spans="1:9" ht="38.25" customHeight="1" x14ac:dyDescent="0.3">
      <c r="A365" s="139"/>
      <c r="B365" s="140"/>
      <c r="C365" s="140"/>
      <c r="D365" s="140"/>
      <c r="E365" s="140"/>
      <c r="F365" s="140"/>
      <c r="G365" s="140"/>
      <c r="H365" s="140"/>
      <c r="I365" s="141"/>
    </row>
    <row r="366" spans="1:9" ht="38.25" customHeight="1" x14ac:dyDescent="0.3">
      <c r="A366" s="139"/>
      <c r="B366" s="140"/>
      <c r="C366" s="140"/>
      <c r="D366" s="140"/>
      <c r="E366" s="140"/>
      <c r="F366" s="140"/>
      <c r="G366" s="140"/>
      <c r="H366" s="140"/>
      <c r="I366" s="141"/>
    </row>
    <row r="367" spans="1:9" ht="38.25" customHeight="1" x14ac:dyDescent="0.3">
      <c r="A367" s="139"/>
      <c r="B367" s="140"/>
      <c r="C367" s="140"/>
      <c r="D367" s="140"/>
      <c r="E367" s="140"/>
      <c r="F367" s="140"/>
      <c r="G367" s="140"/>
      <c r="H367" s="140"/>
      <c r="I367" s="141"/>
    </row>
    <row r="368" spans="1:9" ht="38.25" customHeight="1" x14ac:dyDescent="0.3">
      <c r="A368" s="139"/>
      <c r="B368" s="140"/>
      <c r="C368" s="140"/>
      <c r="D368" s="140"/>
      <c r="E368" s="140"/>
      <c r="F368" s="140"/>
      <c r="G368" s="140"/>
      <c r="H368" s="140"/>
      <c r="I368" s="141"/>
    </row>
    <row r="369" spans="1:9" ht="38.25" customHeight="1" x14ac:dyDescent="0.3">
      <c r="A369" s="139"/>
      <c r="B369" s="140"/>
      <c r="C369" s="140"/>
      <c r="D369" s="140"/>
      <c r="E369" s="140"/>
      <c r="F369" s="140"/>
      <c r="G369" s="140"/>
      <c r="H369" s="140"/>
      <c r="I369" s="141"/>
    </row>
    <row r="370" spans="1:9" ht="38.25" customHeight="1" x14ac:dyDescent="0.3">
      <c r="A370" s="139"/>
      <c r="B370" s="140"/>
      <c r="C370" s="140"/>
      <c r="D370" s="140"/>
      <c r="E370" s="140"/>
      <c r="F370" s="140"/>
      <c r="G370" s="140"/>
      <c r="H370" s="140"/>
      <c r="I370" s="141"/>
    </row>
    <row r="371" spans="1:9" ht="38.25" customHeight="1" x14ac:dyDescent="0.3">
      <c r="A371" s="139"/>
      <c r="B371" s="140"/>
      <c r="C371" s="140"/>
      <c r="D371" s="140"/>
      <c r="E371" s="140"/>
      <c r="F371" s="140"/>
      <c r="G371" s="140"/>
      <c r="H371" s="140"/>
      <c r="I371" s="141"/>
    </row>
    <row r="372" spans="1:9" ht="30" customHeight="1" thickBot="1" x14ac:dyDescent="0.35">
      <c r="A372" s="142"/>
      <c r="B372" s="143"/>
      <c r="C372" s="143"/>
      <c r="D372" s="143"/>
      <c r="E372" s="143"/>
      <c r="F372" s="143"/>
      <c r="G372" s="143"/>
      <c r="H372" s="143"/>
      <c r="I372" s="144"/>
    </row>
    <row r="373" spans="1:9" ht="21" x14ac:dyDescent="0.3">
      <c r="A373" s="118" t="s">
        <v>27</v>
      </c>
      <c r="B373" s="119"/>
      <c r="C373" s="119"/>
      <c r="D373" s="119"/>
      <c r="E373" s="119"/>
      <c r="F373" s="119"/>
      <c r="G373" s="119"/>
      <c r="H373" s="119"/>
      <c r="I373" s="120"/>
    </row>
    <row r="374" spans="1:9" ht="20.25" customHeight="1" x14ac:dyDescent="0.3">
      <c r="A374" s="121" t="s">
        <v>83</v>
      </c>
      <c r="B374" s="122"/>
      <c r="C374" s="122"/>
      <c r="D374" s="122"/>
      <c r="E374" s="122"/>
      <c r="F374" s="122"/>
      <c r="G374" s="122"/>
      <c r="H374" s="122"/>
      <c r="I374" s="123"/>
    </row>
    <row r="375" spans="1:9" ht="20.25" customHeight="1" x14ac:dyDescent="0.3">
      <c r="A375" s="124" t="s">
        <v>84</v>
      </c>
      <c r="B375" s="125"/>
      <c r="C375" s="125"/>
      <c r="D375" s="125"/>
      <c r="E375" s="125"/>
      <c r="F375" s="125"/>
      <c r="G375" s="125"/>
      <c r="H375" s="125"/>
      <c r="I375" s="126"/>
    </row>
    <row r="376" spans="1:9" ht="39.75" customHeight="1" x14ac:dyDescent="0.3">
      <c r="A376" s="124" t="s">
        <v>85</v>
      </c>
      <c r="B376" s="125"/>
      <c r="C376" s="125"/>
      <c r="D376" s="125"/>
      <c r="E376" s="125"/>
      <c r="F376" s="125"/>
      <c r="G376" s="125"/>
      <c r="H376" s="125"/>
      <c r="I376" s="126"/>
    </row>
    <row r="377" spans="1:9" ht="39.75" customHeight="1" x14ac:dyDescent="0.3">
      <c r="A377" s="124" t="s">
        <v>86</v>
      </c>
      <c r="B377" s="125"/>
      <c r="C377" s="125"/>
      <c r="D377" s="125"/>
      <c r="E377" s="125"/>
      <c r="F377" s="125"/>
      <c r="G377" s="125"/>
      <c r="H377" s="125"/>
      <c r="I377" s="126"/>
    </row>
    <row r="378" spans="1:9" ht="20.25" customHeight="1" x14ac:dyDescent="0.3">
      <c r="A378" s="124" t="s">
        <v>87</v>
      </c>
      <c r="B378" s="125"/>
      <c r="C378" s="125"/>
      <c r="D378" s="125"/>
      <c r="E378" s="125"/>
      <c r="F378" s="125"/>
      <c r="G378" s="125"/>
      <c r="H378" s="125"/>
      <c r="I378" s="126"/>
    </row>
    <row r="379" spans="1:9" ht="20.25" customHeight="1" x14ac:dyDescent="0.3">
      <c r="A379" s="124" t="s">
        <v>88</v>
      </c>
      <c r="B379" s="125"/>
      <c r="C379" s="125"/>
      <c r="D379" s="125"/>
      <c r="E379" s="125"/>
      <c r="F379" s="125"/>
      <c r="G379" s="125"/>
      <c r="H379" s="125"/>
      <c r="I379" s="126"/>
    </row>
    <row r="380" spans="1:9" ht="60.75" customHeight="1" x14ac:dyDescent="0.3">
      <c r="A380" s="124" t="s">
        <v>89</v>
      </c>
      <c r="B380" s="125"/>
      <c r="C380" s="125"/>
      <c r="D380" s="125"/>
      <c r="E380" s="125"/>
      <c r="F380" s="125"/>
      <c r="G380" s="125"/>
      <c r="H380" s="125"/>
      <c r="I380" s="126"/>
    </row>
    <row r="381" spans="1:9" ht="42" customHeight="1" x14ac:dyDescent="0.3">
      <c r="A381" s="124" t="s">
        <v>90</v>
      </c>
      <c r="B381" s="125"/>
      <c r="C381" s="125"/>
      <c r="D381" s="125"/>
      <c r="E381" s="125"/>
      <c r="F381" s="125"/>
      <c r="G381" s="125"/>
      <c r="H381" s="125"/>
      <c r="I381" s="126"/>
    </row>
    <row r="382" spans="1:9" ht="21" x14ac:dyDescent="0.3">
      <c r="A382" s="127" t="s">
        <v>91</v>
      </c>
      <c r="B382" s="128"/>
      <c r="C382" s="128"/>
      <c r="D382" s="128"/>
      <c r="E382" s="128"/>
      <c r="F382" s="128"/>
      <c r="G382" s="128"/>
      <c r="H382" s="128"/>
      <c r="I382" s="129"/>
    </row>
    <row r="383" spans="1:9" ht="66.75" customHeight="1" x14ac:dyDescent="0.3">
      <c r="A383" s="116" t="s">
        <v>32</v>
      </c>
      <c r="B383" s="116"/>
      <c r="C383" s="116"/>
      <c r="D383" s="1" t="s">
        <v>4</v>
      </c>
      <c r="E383" s="10" t="s">
        <v>266</v>
      </c>
      <c r="F383" s="11" t="s">
        <v>9</v>
      </c>
      <c r="G383" s="1" t="s">
        <v>4</v>
      </c>
      <c r="H383" s="117"/>
      <c r="I383" s="117"/>
    </row>
  </sheetData>
  <mergeCells count="682">
    <mergeCell ref="A98:B98"/>
    <mergeCell ref="C98:D98"/>
    <mergeCell ref="A99:B99"/>
    <mergeCell ref="C99:D99"/>
    <mergeCell ref="A100:B100"/>
    <mergeCell ref="C100:D100"/>
    <mergeCell ref="A101:B101"/>
    <mergeCell ref="C101:D101"/>
    <mergeCell ref="A102:B102"/>
    <mergeCell ref="C102:D102"/>
    <mergeCell ref="A87:I87"/>
    <mergeCell ref="A88:C89"/>
    <mergeCell ref="D88:D89"/>
    <mergeCell ref="F88:G88"/>
    <mergeCell ref="F89:G89"/>
    <mergeCell ref="A90:B90"/>
    <mergeCell ref="C90:D90"/>
    <mergeCell ref="F90:G90"/>
    <mergeCell ref="A91:B91"/>
    <mergeCell ref="C91:D91"/>
    <mergeCell ref="F91:G102"/>
    <mergeCell ref="H91:I102"/>
    <mergeCell ref="A92:B92"/>
    <mergeCell ref="C92:D92"/>
    <mergeCell ref="A93:B93"/>
    <mergeCell ref="C93:D93"/>
    <mergeCell ref="A94:B94"/>
    <mergeCell ref="C94:D94"/>
    <mergeCell ref="A95:B95"/>
    <mergeCell ref="C95:D95"/>
    <mergeCell ref="A96:B96"/>
    <mergeCell ref="C96:D96"/>
    <mergeCell ref="A97:B97"/>
    <mergeCell ref="C97:D97"/>
    <mergeCell ref="C324:D324"/>
    <mergeCell ref="F324:G324"/>
    <mergeCell ref="C325:D325"/>
    <mergeCell ref="A297:I297"/>
    <mergeCell ref="A298:I298"/>
    <mergeCell ref="A299:B314"/>
    <mergeCell ref="C299:D299"/>
    <mergeCell ref="F299:G299"/>
    <mergeCell ref="C300:D300"/>
    <mergeCell ref="F300:G300"/>
    <mergeCell ref="C301:D301"/>
    <mergeCell ref="F301:G301"/>
    <mergeCell ref="C311:D311"/>
    <mergeCell ref="F311:G311"/>
    <mergeCell ref="C312:D312"/>
    <mergeCell ref="F312:G312"/>
    <mergeCell ref="C313:D313"/>
    <mergeCell ref="F313:G313"/>
    <mergeCell ref="C314:D314"/>
    <mergeCell ref="F314:G314"/>
    <mergeCell ref="A315:I315"/>
    <mergeCell ref="F290:G290"/>
    <mergeCell ref="F291:G291"/>
    <mergeCell ref="A262:I262"/>
    <mergeCell ref="A263:B278"/>
    <mergeCell ref="C305:D305"/>
    <mergeCell ref="F305:G305"/>
    <mergeCell ref="C306:D306"/>
    <mergeCell ref="F306:G306"/>
    <mergeCell ref="C310:D310"/>
    <mergeCell ref="F310:G310"/>
    <mergeCell ref="C308:D308"/>
    <mergeCell ref="C302:D302"/>
    <mergeCell ref="C274:D274"/>
    <mergeCell ref="F274:G274"/>
    <mergeCell ref="C271:D271"/>
    <mergeCell ref="F272:G272"/>
    <mergeCell ref="C288:D288"/>
    <mergeCell ref="F270:G270"/>
    <mergeCell ref="F271:G271"/>
    <mergeCell ref="F283:G283"/>
    <mergeCell ref="C284:D284"/>
    <mergeCell ref="F284:G284"/>
    <mergeCell ref="C285:D285"/>
    <mergeCell ref="F285:G285"/>
    <mergeCell ref="C248:D248"/>
    <mergeCell ref="F248:G248"/>
    <mergeCell ref="C252:D252"/>
    <mergeCell ref="F252:G252"/>
    <mergeCell ref="C253:D253"/>
    <mergeCell ref="C267:D267"/>
    <mergeCell ref="F267:G267"/>
    <mergeCell ref="C268:D268"/>
    <mergeCell ref="F268:G268"/>
    <mergeCell ref="F259:G259"/>
    <mergeCell ref="F256:G256"/>
    <mergeCell ref="C257:D257"/>
    <mergeCell ref="F257:G257"/>
    <mergeCell ref="F263:G263"/>
    <mergeCell ref="C263:D263"/>
    <mergeCell ref="A260:I260"/>
    <mergeCell ref="A261:I261"/>
    <mergeCell ref="C264:D264"/>
    <mergeCell ref="F264:G264"/>
    <mergeCell ref="C265:D265"/>
    <mergeCell ref="F265:G265"/>
    <mergeCell ref="C266:D266"/>
    <mergeCell ref="F266:G266"/>
    <mergeCell ref="C247:D247"/>
    <mergeCell ref="F247:G247"/>
    <mergeCell ref="F241:G241"/>
    <mergeCell ref="C242:D242"/>
    <mergeCell ref="F242:G242"/>
    <mergeCell ref="F239:G239"/>
    <mergeCell ref="A243:I243"/>
    <mergeCell ref="F233:G233"/>
    <mergeCell ref="C234:D234"/>
    <mergeCell ref="F234:G234"/>
    <mergeCell ref="F240:G240"/>
    <mergeCell ref="C236:D236"/>
    <mergeCell ref="C237:D237"/>
    <mergeCell ref="F237:G237"/>
    <mergeCell ref="C238:D238"/>
    <mergeCell ref="C241:D241"/>
    <mergeCell ref="A244:B259"/>
    <mergeCell ref="C249:D249"/>
    <mergeCell ref="F249:G249"/>
    <mergeCell ref="C250:D250"/>
    <mergeCell ref="F250:G250"/>
    <mergeCell ref="C251:D251"/>
    <mergeCell ref="F251:G251"/>
    <mergeCell ref="C256:D256"/>
    <mergeCell ref="C219:D219"/>
    <mergeCell ref="F219:G219"/>
    <mergeCell ref="C220:D220"/>
    <mergeCell ref="F220:G220"/>
    <mergeCell ref="C221:D221"/>
    <mergeCell ref="F221:G221"/>
    <mergeCell ref="C222:D222"/>
    <mergeCell ref="F222:G222"/>
    <mergeCell ref="C227:D227"/>
    <mergeCell ref="C232:D232"/>
    <mergeCell ref="C229:D229"/>
    <mergeCell ref="C223:D223"/>
    <mergeCell ref="F223:G223"/>
    <mergeCell ref="A225:I225"/>
    <mergeCell ref="A226:I226"/>
    <mergeCell ref="A227:B242"/>
    <mergeCell ref="F232:G232"/>
    <mergeCell ref="F238:G238"/>
    <mergeCell ref="A224:I224"/>
    <mergeCell ref="C233:D233"/>
    <mergeCell ref="C235:D235"/>
    <mergeCell ref="F235:G235"/>
    <mergeCell ref="F236:G236"/>
    <mergeCell ref="C239:D239"/>
    <mergeCell ref="C240:D240"/>
    <mergeCell ref="F227:G227"/>
    <mergeCell ref="C228:D228"/>
    <mergeCell ref="F228:G228"/>
    <mergeCell ref="F229:G229"/>
    <mergeCell ref="C230:D230"/>
    <mergeCell ref="F230:G230"/>
    <mergeCell ref="C231:D231"/>
    <mergeCell ref="F231:G231"/>
    <mergeCell ref="A207:I207"/>
    <mergeCell ref="A208:B223"/>
    <mergeCell ref="C208:D208"/>
    <mergeCell ref="F208:G208"/>
    <mergeCell ref="C209:D209"/>
    <mergeCell ref="F209:G209"/>
    <mergeCell ref="C210:D210"/>
    <mergeCell ref="F210:G210"/>
    <mergeCell ref="C211:D211"/>
    <mergeCell ref="F211:G211"/>
    <mergeCell ref="C212:D212"/>
    <mergeCell ref="F212:G212"/>
    <mergeCell ref="C213:D213"/>
    <mergeCell ref="F213:G213"/>
    <mergeCell ref="C214:D214"/>
    <mergeCell ref="F214:G214"/>
    <mergeCell ref="C215:D215"/>
    <mergeCell ref="F215:G215"/>
    <mergeCell ref="C216:D216"/>
    <mergeCell ref="F216:G216"/>
    <mergeCell ref="C217:D217"/>
    <mergeCell ref="F217:G217"/>
    <mergeCell ref="C218:D218"/>
    <mergeCell ref="E218:I218"/>
    <mergeCell ref="F202:G202"/>
    <mergeCell ref="C203:D203"/>
    <mergeCell ref="F203:G203"/>
    <mergeCell ref="C204:D204"/>
    <mergeCell ref="F204:G204"/>
    <mergeCell ref="C205:D205"/>
    <mergeCell ref="F205:G205"/>
    <mergeCell ref="C206:D206"/>
    <mergeCell ref="F206:G206"/>
    <mergeCell ref="A191:B206"/>
    <mergeCell ref="C191:D191"/>
    <mergeCell ref="F191:G191"/>
    <mergeCell ref="C192:D192"/>
    <mergeCell ref="F192:G192"/>
    <mergeCell ref="C193:D193"/>
    <mergeCell ref="F193:G193"/>
    <mergeCell ref="C194:D194"/>
    <mergeCell ref="F194:G194"/>
    <mergeCell ref="C195:D195"/>
    <mergeCell ref="F195:G195"/>
    <mergeCell ref="C196:D196"/>
    <mergeCell ref="F196:G196"/>
    <mergeCell ref="C197:D197"/>
    <mergeCell ref="F197:G197"/>
    <mergeCell ref="C198:D198"/>
    <mergeCell ref="F198:G198"/>
    <mergeCell ref="C199:D199"/>
    <mergeCell ref="F199:G199"/>
    <mergeCell ref="C200:D200"/>
    <mergeCell ref="F200:G200"/>
    <mergeCell ref="C201:D201"/>
    <mergeCell ref="F201:G201"/>
    <mergeCell ref="C202:D202"/>
    <mergeCell ref="C185:D185"/>
    <mergeCell ref="F185:G185"/>
    <mergeCell ref="C186:D186"/>
    <mergeCell ref="F186:G186"/>
    <mergeCell ref="C187:D187"/>
    <mergeCell ref="F187:G187"/>
    <mergeCell ref="A188:I188"/>
    <mergeCell ref="A189:I189"/>
    <mergeCell ref="A190:I190"/>
    <mergeCell ref="C180:D180"/>
    <mergeCell ref="F180:G180"/>
    <mergeCell ref="C181:D181"/>
    <mergeCell ref="F181:G181"/>
    <mergeCell ref="C182:D182"/>
    <mergeCell ref="E182:I182"/>
    <mergeCell ref="C183:D183"/>
    <mergeCell ref="F183:G183"/>
    <mergeCell ref="C184:D184"/>
    <mergeCell ref="F184:G184"/>
    <mergeCell ref="F168:G168"/>
    <mergeCell ref="C169:D169"/>
    <mergeCell ref="F169:G169"/>
    <mergeCell ref="C170:D170"/>
    <mergeCell ref="F170:G170"/>
    <mergeCell ref="F177:G177"/>
    <mergeCell ref="C178:D178"/>
    <mergeCell ref="F178:G178"/>
    <mergeCell ref="C179:D179"/>
    <mergeCell ref="F179:G179"/>
    <mergeCell ref="F127:G127"/>
    <mergeCell ref="C128:D128"/>
    <mergeCell ref="F128:G128"/>
    <mergeCell ref="C129:D129"/>
    <mergeCell ref="F129:G129"/>
    <mergeCell ref="C130:D130"/>
    <mergeCell ref="F130:G130"/>
    <mergeCell ref="C131:D131"/>
    <mergeCell ref="F131:G131"/>
    <mergeCell ref="F164:G164"/>
    <mergeCell ref="C165:D165"/>
    <mergeCell ref="F165:G165"/>
    <mergeCell ref="C166:D166"/>
    <mergeCell ref="C156:D156"/>
    <mergeCell ref="F156:G156"/>
    <mergeCell ref="A171:I171"/>
    <mergeCell ref="A172:B187"/>
    <mergeCell ref="C172:D172"/>
    <mergeCell ref="F172:G172"/>
    <mergeCell ref="C173:D173"/>
    <mergeCell ref="F173:G173"/>
    <mergeCell ref="C174:D174"/>
    <mergeCell ref="F174:G174"/>
    <mergeCell ref="C175:D175"/>
    <mergeCell ref="F175:G175"/>
    <mergeCell ref="C176:D176"/>
    <mergeCell ref="F176:G176"/>
    <mergeCell ref="C177:D177"/>
    <mergeCell ref="C164:D164"/>
    <mergeCell ref="F166:G166"/>
    <mergeCell ref="C167:D167"/>
    <mergeCell ref="F167:G167"/>
    <mergeCell ref="C168:D168"/>
    <mergeCell ref="F162:G162"/>
    <mergeCell ref="C163:D163"/>
    <mergeCell ref="F163:G163"/>
    <mergeCell ref="C159:D159"/>
    <mergeCell ref="F159:G159"/>
    <mergeCell ref="C160:D160"/>
    <mergeCell ref="F160:G160"/>
    <mergeCell ref="C161:D161"/>
    <mergeCell ref="F155:G155"/>
    <mergeCell ref="C276:D276"/>
    <mergeCell ref="C277:D277"/>
    <mergeCell ref="F277:G277"/>
    <mergeCell ref="C278:D278"/>
    <mergeCell ref="C280:D280"/>
    <mergeCell ref="C270:D270"/>
    <mergeCell ref="C273:D273"/>
    <mergeCell ref="F280:G280"/>
    <mergeCell ref="C281:D281"/>
    <mergeCell ref="A382:I382"/>
    <mergeCell ref="A337:C337"/>
    <mergeCell ref="E337:I337"/>
    <mergeCell ref="A356:I356"/>
    <mergeCell ref="A357:I372"/>
    <mergeCell ref="A332:I332"/>
    <mergeCell ref="C333:I333"/>
    <mergeCell ref="A334:I334"/>
    <mergeCell ref="A336:C336"/>
    <mergeCell ref="E336:I336"/>
    <mergeCell ref="A338:I355"/>
    <mergeCell ref="A335:C335"/>
    <mergeCell ref="E335:I335"/>
    <mergeCell ref="A379:I379"/>
    <mergeCell ref="A296:I296"/>
    <mergeCell ref="F295:G295"/>
    <mergeCell ref="C287:D287"/>
    <mergeCell ref="C290:D290"/>
    <mergeCell ref="C307:D307"/>
    <mergeCell ref="F307:G307"/>
    <mergeCell ref="C291:D291"/>
    <mergeCell ref="A380:I380"/>
    <mergeCell ref="A381:I381"/>
    <mergeCell ref="F308:G308"/>
    <mergeCell ref="C304:D304"/>
    <mergeCell ref="F304:G304"/>
    <mergeCell ref="C295:D295"/>
    <mergeCell ref="F302:G302"/>
    <mergeCell ref="C303:D303"/>
    <mergeCell ref="F303:G303"/>
    <mergeCell ref="C321:D321"/>
    <mergeCell ref="F321:G321"/>
    <mergeCell ref="C322:D322"/>
    <mergeCell ref="F322:G322"/>
    <mergeCell ref="C323:D323"/>
    <mergeCell ref="F323:G323"/>
    <mergeCell ref="C292:D292"/>
    <mergeCell ref="F292:G292"/>
    <mergeCell ref="C330:D330"/>
    <mergeCell ref="F330:G330"/>
    <mergeCell ref="C331:D331"/>
    <mergeCell ref="F331:G331"/>
    <mergeCell ref="A316:B331"/>
    <mergeCell ref="C316:D316"/>
    <mergeCell ref="F319:G319"/>
    <mergeCell ref="C320:D320"/>
    <mergeCell ref="F320:G320"/>
    <mergeCell ref="F316:G316"/>
    <mergeCell ref="C317:D317"/>
    <mergeCell ref="F317:G317"/>
    <mergeCell ref="C318:D318"/>
    <mergeCell ref="F318:G318"/>
    <mergeCell ref="C319:D319"/>
    <mergeCell ref="F327:G327"/>
    <mergeCell ref="C328:D328"/>
    <mergeCell ref="F328:G328"/>
    <mergeCell ref="C329:D329"/>
    <mergeCell ref="F329:G329"/>
    <mergeCell ref="E325:I325"/>
    <mergeCell ref="C326:D326"/>
    <mergeCell ref="F326:G326"/>
    <mergeCell ref="C327:D327"/>
    <mergeCell ref="C286:D286"/>
    <mergeCell ref="F286:G286"/>
    <mergeCell ref="F287:G287"/>
    <mergeCell ref="F273:G273"/>
    <mergeCell ref="C283:D283"/>
    <mergeCell ref="A279:I279"/>
    <mergeCell ref="A280:B295"/>
    <mergeCell ref="C269:D269"/>
    <mergeCell ref="F269:G269"/>
    <mergeCell ref="F276:G276"/>
    <mergeCell ref="C272:D272"/>
    <mergeCell ref="C275:D275"/>
    <mergeCell ref="F275:G275"/>
    <mergeCell ref="F288:G288"/>
    <mergeCell ref="F278:G278"/>
    <mergeCell ref="C293:D293"/>
    <mergeCell ref="F293:G293"/>
    <mergeCell ref="C294:D294"/>
    <mergeCell ref="F294:G294"/>
    <mergeCell ref="F281:G281"/>
    <mergeCell ref="C282:D282"/>
    <mergeCell ref="F282:G282"/>
    <mergeCell ref="C289:D289"/>
    <mergeCell ref="E289:I289"/>
    <mergeCell ref="A383:C383"/>
    <mergeCell ref="H383:I383"/>
    <mergeCell ref="A373:I373"/>
    <mergeCell ref="A374:I374"/>
    <mergeCell ref="A375:I375"/>
    <mergeCell ref="A376:I376"/>
    <mergeCell ref="A377:I377"/>
    <mergeCell ref="A378:I378"/>
    <mergeCell ref="C244:D244"/>
    <mergeCell ref="F244:G244"/>
    <mergeCell ref="C245:D245"/>
    <mergeCell ref="F245:G245"/>
    <mergeCell ref="C246:D246"/>
    <mergeCell ref="F246:G246"/>
    <mergeCell ref="C255:D255"/>
    <mergeCell ref="F255:G255"/>
    <mergeCell ref="E253:I253"/>
    <mergeCell ref="F254:G254"/>
    <mergeCell ref="C254:D254"/>
    <mergeCell ref="C258:D258"/>
    <mergeCell ref="F258:G258"/>
    <mergeCell ref="C259:D259"/>
    <mergeCell ref="C309:D309"/>
    <mergeCell ref="F309:G309"/>
    <mergeCell ref="C119:D119"/>
    <mergeCell ref="F119:G119"/>
    <mergeCell ref="F120:G120"/>
    <mergeCell ref="C121:D121"/>
    <mergeCell ref="A152:I152"/>
    <mergeCell ref="A153:I153"/>
    <mergeCell ref="A154:I154"/>
    <mergeCell ref="F140:G140"/>
    <mergeCell ref="F139:G139"/>
    <mergeCell ref="C140:D140"/>
    <mergeCell ref="C146:D146"/>
    <mergeCell ref="C147:D147"/>
    <mergeCell ref="F147:G147"/>
    <mergeCell ref="C148:D148"/>
    <mergeCell ref="F148:G148"/>
    <mergeCell ref="C149:D149"/>
    <mergeCell ref="F149:G149"/>
    <mergeCell ref="C145:D145"/>
    <mergeCell ref="F145:G145"/>
    <mergeCell ref="C141:D141"/>
    <mergeCell ref="F141:G141"/>
    <mergeCell ref="C142:D142"/>
    <mergeCell ref="F142:G142"/>
    <mergeCell ref="C143:D143"/>
    <mergeCell ref="A136:B151"/>
    <mergeCell ref="C136:D136"/>
    <mergeCell ref="F136:G136"/>
    <mergeCell ref="C137:D137"/>
    <mergeCell ref="F137:G137"/>
    <mergeCell ref="C138:D138"/>
    <mergeCell ref="F138:G138"/>
    <mergeCell ref="C139:D139"/>
    <mergeCell ref="C155:D155"/>
    <mergeCell ref="F143:G143"/>
    <mergeCell ref="C144:D144"/>
    <mergeCell ref="F144:G144"/>
    <mergeCell ref="C150:D150"/>
    <mergeCell ref="F150:G150"/>
    <mergeCell ref="C151:D151"/>
    <mergeCell ref="F151:G151"/>
    <mergeCell ref="E146:I146"/>
    <mergeCell ref="A155:B170"/>
    <mergeCell ref="C157:D157"/>
    <mergeCell ref="F157:G157"/>
    <mergeCell ref="C158:D158"/>
    <mergeCell ref="F158:G158"/>
    <mergeCell ref="F161:G161"/>
    <mergeCell ref="C162:D162"/>
    <mergeCell ref="A116:I116"/>
    <mergeCell ref="A117:I117"/>
    <mergeCell ref="A118:I118"/>
    <mergeCell ref="C122:D122"/>
    <mergeCell ref="F122:G122"/>
    <mergeCell ref="C120:D120"/>
    <mergeCell ref="F121:G121"/>
    <mergeCell ref="A135:I135"/>
    <mergeCell ref="C132:D132"/>
    <mergeCell ref="F132:G132"/>
    <mergeCell ref="C133:D133"/>
    <mergeCell ref="F133:G133"/>
    <mergeCell ref="C134:D134"/>
    <mergeCell ref="F134:G134"/>
    <mergeCell ref="A119:B134"/>
    <mergeCell ref="C123:D123"/>
    <mergeCell ref="F123:G123"/>
    <mergeCell ref="C124:D124"/>
    <mergeCell ref="F124:G124"/>
    <mergeCell ref="C125:D125"/>
    <mergeCell ref="F125:G125"/>
    <mergeCell ref="C126:D126"/>
    <mergeCell ref="F126:G126"/>
    <mergeCell ref="C127:D127"/>
    <mergeCell ref="A107:C107"/>
    <mergeCell ref="H107:I107"/>
    <mergeCell ref="A54:C54"/>
    <mergeCell ref="H54:I54"/>
    <mergeCell ref="A114:I114"/>
    <mergeCell ref="A115:B115"/>
    <mergeCell ref="C115:D115"/>
    <mergeCell ref="F115:G115"/>
    <mergeCell ref="A108:I108"/>
    <mergeCell ref="A109:F109"/>
    <mergeCell ref="H109:I109"/>
    <mergeCell ref="A110:F110"/>
    <mergeCell ref="H110:I110"/>
    <mergeCell ref="A113:F113"/>
    <mergeCell ref="H113:I113"/>
    <mergeCell ref="A111:F111"/>
    <mergeCell ref="H111:I111"/>
    <mergeCell ref="A112:F112"/>
    <mergeCell ref="H112:I112"/>
    <mergeCell ref="A104:I104"/>
    <mergeCell ref="A105:C105"/>
    <mergeCell ref="H105:I105"/>
    <mergeCell ref="A103:G103"/>
    <mergeCell ref="H103:I103"/>
    <mergeCell ref="A106:C106"/>
    <mergeCell ref="H106:I106"/>
    <mergeCell ref="A40:C40"/>
    <mergeCell ref="G40:H40"/>
    <mergeCell ref="A41:C41"/>
    <mergeCell ref="H41:I41"/>
    <mergeCell ref="A46:I46"/>
    <mergeCell ref="A47:C47"/>
    <mergeCell ref="D47:E47"/>
    <mergeCell ref="F47:G47"/>
    <mergeCell ref="H47:I47"/>
    <mergeCell ref="A42:I42"/>
    <mergeCell ref="A43:C43"/>
    <mergeCell ref="D43:E43"/>
    <mergeCell ref="F43:G43"/>
    <mergeCell ref="H43:I43"/>
    <mergeCell ref="A44:C44"/>
    <mergeCell ref="D44:E44"/>
    <mergeCell ref="F44:G44"/>
    <mergeCell ref="H44:I44"/>
    <mergeCell ref="A45:C45"/>
    <mergeCell ref="D45:E45"/>
    <mergeCell ref="F45:G45"/>
    <mergeCell ref="H45:I45"/>
    <mergeCell ref="A36:C36"/>
    <mergeCell ref="H36:I36"/>
    <mergeCell ref="A37:I37"/>
    <mergeCell ref="A38:C38"/>
    <mergeCell ref="G38:H38"/>
    <mergeCell ref="A39:C39"/>
    <mergeCell ref="G39:H39"/>
    <mergeCell ref="A30:C30"/>
    <mergeCell ref="H30:I30"/>
    <mergeCell ref="A33:I33"/>
    <mergeCell ref="A34:C34"/>
    <mergeCell ref="H34:I34"/>
    <mergeCell ref="A35:C35"/>
    <mergeCell ref="H35:I35"/>
    <mergeCell ref="A31:C31"/>
    <mergeCell ref="H31:I31"/>
    <mergeCell ref="A32:C32"/>
    <mergeCell ref="E32:I32"/>
    <mergeCell ref="A28:C28"/>
    <mergeCell ref="H28:I28"/>
    <mergeCell ref="A29:C29"/>
    <mergeCell ref="H29:I29"/>
    <mergeCell ref="A22:C22"/>
    <mergeCell ref="H22:I22"/>
    <mergeCell ref="A24:C24"/>
    <mergeCell ref="E24:I24"/>
    <mergeCell ref="A25:I25"/>
    <mergeCell ref="A26:C26"/>
    <mergeCell ref="H26:I26"/>
    <mergeCell ref="A23:C23"/>
    <mergeCell ref="E23:I23"/>
    <mergeCell ref="H21:I21"/>
    <mergeCell ref="A16:C16"/>
    <mergeCell ref="H16:I16"/>
    <mergeCell ref="A17:C17"/>
    <mergeCell ref="H17:I17"/>
    <mergeCell ref="A18:C18"/>
    <mergeCell ref="H18:I18"/>
    <mergeCell ref="A27:C27"/>
    <mergeCell ref="H27:I27"/>
    <mergeCell ref="A15:C15"/>
    <mergeCell ref="H15:I15"/>
    <mergeCell ref="A19:C19"/>
    <mergeCell ref="H19:I19"/>
    <mergeCell ref="A20:C20"/>
    <mergeCell ref="H20:I20"/>
    <mergeCell ref="A21:C21"/>
    <mergeCell ref="A1:I1"/>
    <mergeCell ref="A2:C2"/>
    <mergeCell ref="E2:F2"/>
    <mergeCell ref="G2:H2"/>
    <mergeCell ref="A3:C3"/>
    <mergeCell ref="E3:F3"/>
    <mergeCell ref="G3:H3"/>
    <mergeCell ref="A12:C12"/>
    <mergeCell ref="E12:I12"/>
    <mergeCell ref="A7:C7"/>
    <mergeCell ref="H7:I7"/>
    <mergeCell ref="A8:C8"/>
    <mergeCell ref="E8:I8"/>
    <mergeCell ref="A9:A11"/>
    <mergeCell ref="E9:I9"/>
    <mergeCell ref="E10:I10"/>
    <mergeCell ref="E11:I11"/>
    <mergeCell ref="A4:C4"/>
    <mergeCell ref="E4:F4"/>
    <mergeCell ref="G4:H4"/>
    <mergeCell ref="A5:I5"/>
    <mergeCell ref="A6:C6"/>
    <mergeCell ref="H6:I6"/>
    <mergeCell ref="A13:I13"/>
    <mergeCell ref="A14:C14"/>
    <mergeCell ref="H14:I14"/>
    <mergeCell ref="A48:C48"/>
    <mergeCell ref="D48:E48"/>
    <mergeCell ref="F48:G48"/>
    <mergeCell ref="H48:I48"/>
    <mergeCell ref="A49:C49"/>
    <mergeCell ref="D49:E49"/>
    <mergeCell ref="F49:G49"/>
    <mergeCell ref="H49:I49"/>
    <mergeCell ref="A50:I50"/>
    <mergeCell ref="A58:B58"/>
    <mergeCell ref="C58:D58"/>
    <mergeCell ref="F58:G58"/>
    <mergeCell ref="A59:B59"/>
    <mergeCell ref="C59:D59"/>
    <mergeCell ref="F59:G70"/>
    <mergeCell ref="H59:I70"/>
    <mergeCell ref="A60:B60"/>
    <mergeCell ref="C60:D60"/>
    <mergeCell ref="A61:B61"/>
    <mergeCell ref="C61:D61"/>
    <mergeCell ref="A62:B62"/>
    <mergeCell ref="C62:D62"/>
    <mergeCell ref="A63:B63"/>
    <mergeCell ref="C63:D63"/>
    <mergeCell ref="A64:B64"/>
    <mergeCell ref="C64:D64"/>
    <mergeCell ref="A65:B65"/>
    <mergeCell ref="C65:D65"/>
    <mergeCell ref="A66:B66"/>
    <mergeCell ref="C66:D66"/>
    <mergeCell ref="A67:B67"/>
    <mergeCell ref="C67:D67"/>
    <mergeCell ref="A68:B68"/>
    <mergeCell ref="A51:C51"/>
    <mergeCell ref="H51:I51"/>
    <mergeCell ref="A52:C52"/>
    <mergeCell ref="H52:I52"/>
    <mergeCell ref="A53:C53"/>
    <mergeCell ref="H53:I53"/>
    <mergeCell ref="A55:I55"/>
    <mergeCell ref="A56:C57"/>
    <mergeCell ref="D56:D57"/>
    <mergeCell ref="F56:G56"/>
    <mergeCell ref="F57:G57"/>
    <mergeCell ref="A85:B85"/>
    <mergeCell ref="C85:D85"/>
    <mergeCell ref="A86:B86"/>
    <mergeCell ref="C86:D86"/>
    <mergeCell ref="C68:D68"/>
    <mergeCell ref="A69:B69"/>
    <mergeCell ref="C69:D69"/>
    <mergeCell ref="A70:B70"/>
    <mergeCell ref="C70:D70"/>
    <mergeCell ref="A71:I71"/>
    <mergeCell ref="A72:C73"/>
    <mergeCell ref="D72:D73"/>
    <mergeCell ref="F72:G72"/>
    <mergeCell ref="F73:G73"/>
    <mergeCell ref="A74:B74"/>
    <mergeCell ref="C74:D74"/>
    <mergeCell ref="F74:G74"/>
    <mergeCell ref="A75:B75"/>
    <mergeCell ref="C75:D75"/>
    <mergeCell ref="F75:G86"/>
    <mergeCell ref="H75:I86"/>
    <mergeCell ref="A76:B76"/>
    <mergeCell ref="C76:D76"/>
    <mergeCell ref="A82:B82"/>
    <mergeCell ref="C82:D82"/>
    <mergeCell ref="A83:B83"/>
    <mergeCell ref="C83:D83"/>
    <mergeCell ref="A84:B84"/>
    <mergeCell ref="A77:B77"/>
    <mergeCell ref="C77:D77"/>
    <mergeCell ref="A78:B78"/>
    <mergeCell ref="C78:D78"/>
    <mergeCell ref="A79:B79"/>
    <mergeCell ref="C79:D79"/>
    <mergeCell ref="A80:B80"/>
    <mergeCell ref="C80:D80"/>
    <mergeCell ref="A81:B81"/>
    <mergeCell ref="C81:D81"/>
    <mergeCell ref="C84:D84"/>
  </mergeCells>
  <hyperlinks>
    <hyperlink ref="E23" r:id="rId1" xr:uid="{00000000-0004-0000-0000-000000000000}"/>
  </hyperlinks>
  <pageMargins left="0.19685039370078741" right="0.19685039370078741" top="0.47244094488188981" bottom="0.47244094488188981" header="0.19685039370078741" footer="0.19685039370078741"/>
  <pageSetup paperSize="9" scale="63" fitToHeight="0" orientation="portrait" r:id="rId2"/>
  <headerFooter>
    <oddHeader>&amp;C&amp;24&amp;G</oddHeader>
    <oddFooter>&amp;L&amp;"Times New Roman,Bold"&amp;16Ref No: &amp;F&amp;R&amp;"Times New Roman,Bold"&amp;16&amp;P</oddFooter>
  </headerFooter>
  <rowBreaks count="3" manualBreakCount="3">
    <brk id="86" max="16383" man="1"/>
    <brk id="333" max="8" man="1"/>
    <brk id="35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
  <sheetViews>
    <sheetView topLeftCell="A13" workbookViewId="0">
      <selection activeCell="D30" sqref="D30"/>
    </sheetView>
  </sheetViews>
  <sheetFormatPr defaultRowHeight="14.4" x14ac:dyDescent="0.3"/>
  <cols>
    <col min="1" max="1" width="10.33203125" bestFit="1" customWidth="1"/>
  </cols>
  <sheetData>
    <row r="2" spans="1:3" x14ac:dyDescent="0.3">
      <c r="A2" s="30">
        <v>44193</v>
      </c>
      <c r="B2" t="s">
        <v>212</v>
      </c>
      <c r="C2" t="s">
        <v>213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0"/>
  <sheetViews>
    <sheetView workbookViewId="0">
      <selection activeCell="F5" sqref="F5:G5"/>
    </sheetView>
  </sheetViews>
  <sheetFormatPr defaultRowHeight="14.4" x14ac:dyDescent="0.3"/>
  <cols>
    <col min="5" max="5" width="12.33203125" customWidth="1"/>
    <col min="9" max="9" width="19.6640625" customWidth="1"/>
  </cols>
  <sheetData>
    <row r="1" spans="1:9" ht="41.4" x14ac:dyDescent="0.3">
      <c r="A1" s="154" t="s">
        <v>167</v>
      </c>
      <c r="B1" s="154"/>
      <c r="C1" s="155" t="s">
        <v>112</v>
      </c>
      <c r="D1" s="156"/>
      <c r="E1" s="25" t="s">
        <v>113</v>
      </c>
      <c r="F1" s="155" t="s">
        <v>114</v>
      </c>
      <c r="G1" s="156"/>
      <c r="H1" s="26" t="s">
        <v>115</v>
      </c>
      <c r="I1" s="25" t="s">
        <v>168</v>
      </c>
    </row>
    <row r="2" spans="1:9" ht="15.6" x14ac:dyDescent="0.3">
      <c r="A2" s="157" t="s">
        <v>116</v>
      </c>
      <c r="B2" s="158"/>
      <c r="C2" s="158"/>
      <c r="D2" s="158"/>
      <c r="E2" s="158"/>
      <c r="F2" s="158"/>
      <c r="G2" s="158"/>
      <c r="H2" s="158"/>
      <c r="I2" s="159"/>
    </row>
    <row r="3" spans="1:9" ht="15.6" x14ac:dyDescent="0.3">
      <c r="A3" s="157" t="s">
        <v>117</v>
      </c>
      <c r="B3" s="158"/>
      <c r="C3" s="158"/>
      <c r="D3" s="158"/>
      <c r="E3" s="158"/>
      <c r="F3" s="158"/>
      <c r="G3" s="158"/>
      <c r="H3" s="158"/>
      <c r="I3" s="159"/>
    </row>
    <row r="4" spans="1:9" ht="15.6" x14ac:dyDescent="0.3">
      <c r="A4" s="157" t="s">
        <v>118</v>
      </c>
      <c r="B4" s="158"/>
      <c r="C4" s="158"/>
      <c r="D4" s="158"/>
      <c r="E4" s="158"/>
      <c r="F4" s="158"/>
      <c r="G4" s="158"/>
      <c r="H4" s="158"/>
      <c r="I4" s="159"/>
    </row>
    <row r="5" spans="1:9" ht="15.6" x14ac:dyDescent="0.3">
      <c r="A5" s="161" t="s">
        <v>129</v>
      </c>
      <c r="B5" s="162"/>
      <c r="C5" s="160">
        <v>1</v>
      </c>
      <c r="D5" s="160"/>
      <c r="E5" s="27" t="s">
        <v>119</v>
      </c>
      <c r="F5" s="160">
        <v>737.54</v>
      </c>
      <c r="G5" s="160"/>
      <c r="H5" s="27">
        <v>0</v>
      </c>
      <c r="I5" s="27">
        <f>F5*1.5+H5</f>
        <v>1106.31</v>
      </c>
    </row>
    <row r="6" spans="1:9" ht="15.6" x14ac:dyDescent="0.3">
      <c r="A6" s="163"/>
      <c r="B6" s="164"/>
      <c r="C6" s="160">
        <v>4</v>
      </c>
      <c r="D6" s="160"/>
      <c r="E6" s="27" t="s">
        <v>120</v>
      </c>
      <c r="F6" s="160">
        <v>438.85</v>
      </c>
      <c r="G6" s="160"/>
      <c r="H6" s="27">
        <v>0</v>
      </c>
      <c r="I6" s="27">
        <f t="shared" ref="I6:I69" si="0">F6*1.5+H6</f>
        <v>658.27500000000009</v>
      </c>
    </row>
    <row r="7" spans="1:9" ht="15.6" x14ac:dyDescent="0.3">
      <c r="A7" s="163"/>
      <c r="B7" s="164"/>
      <c r="C7" s="160">
        <v>5</v>
      </c>
      <c r="D7" s="160"/>
      <c r="E7" s="27" t="s">
        <v>120</v>
      </c>
      <c r="F7" s="160">
        <v>438.85</v>
      </c>
      <c r="G7" s="160"/>
      <c r="H7" s="27">
        <v>0</v>
      </c>
      <c r="I7" s="27">
        <f t="shared" si="0"/>
        <v>658.27500000000009</v>
      </c>
    </row>
    <row r="8" spans="1:9" ht="15.6" x14ac:dyDescent="0.3">
      <c r="A8" s="163"/>
      <c r="B8" s="164"/>
      <c r="C8" s="160">
        <v>6</v>
      </c>
      <c r="D8" s="160"/>
      <c r="E8" s="27" t="s">
        <v>119</v>
      </c>
      <c r="F8" s="160">
        <v>737.54</v>
      </c>
      <c r="G8" s="160"/>
      <c r="H8" s="27">
        <v>0</v>
      </c>
      <c r="I8" s="27">
        <f t="shared" si="0"/>
        <v>1106.31</v>
      </c>
    </row>
    <row r="9" spans="1:9" ht="15.6" x14ac:dyDescent="0.3">
      <c r="A9" s="163"/>
      <c r="B9" s="164"/>
      <c r="C9" s="160">
        <v>7</v>
      </c>
      <c r="D9" s="160"/>
      <c r="E9" s="27" t="s">
        <v>121</v>
      </c>
      <c r="F9" s="160">
        <v>639.64</v>
      </c>
      <c r="G9" s="160"/>
      <c r="H9" s="27">
        <v>0</v>
      </c>
      <c r="I9" s="27">
        <f t="shared" si="0"/>
        <v>959.46</v>
      </c>
    </row>
    <row r="10" spans="1:9" ht="15.6" x14ac:dyDescent="0.3">
      <c r="A10" s="163"/>
      <c r="B10" s="164"/>
      <c r="C10" s="160">
        <v>8</v>
      </c>
      <c r="D10" s="160"/>
      <c r="E10" s="27" t="s">
        <v>120</v>
      </c>
      <c r="F10" s="160">
        <v>441.58</v>
      </c>
      <c r="G10" s="160"/>
      <c r="H10" s="27">
        <v>0</v>
      </c>
      <c r="I10" s="27">
        <f t="shared" si="0"/>
        <v>662.37</v>
      </c>
    </row>
    <row r="11" spans="1:9" ht="15.6" x14ac:dyDescent="0.3">
      <c r="A11" s="163"/>
      <c r="B11" s="164"/>
      <c r="C11" s="160">
        <v>9</v>
      </c>
      <c r="D11" s="160"/>
      <c r="E11" s="27" t="s">
        <v>120</v>
      </c>
      <c r="F11" s="160">
        <v>441.58</v>
      </c>
      <c r="G11" s="160"/>
      <c r="H11" s="27">
        <v>0</v>
      </c>
      <c r="I11" s="27">
        <f t="shared" si="0"/>
        <v>662.37</v>
      </c>
    </row>
    <row r="12" spans="1:9" ht="15.6" x14ac:dyDescent="0.3">
      <c r="A12" s="163"/>
      <c r="B12" s="164"/>
      <c r="C12" s="160">
        <v>10</v>
      </c>
      <c r="D12" s="160"/>
      <c r="E12" s="27" t="s">
        <v>120</v>
      </c>
      <c r="F12" s="160">
        <v>441.58</v>
      </c>
      <c r="G12" s="160"/>
      <c r="H12" s="27">
        <v>0</v>
      </c>
      <c r="I12" s="27">
        <f t="shared" si="0"/>
        <v>662.37</v>
      </c>
    </row>
    <row r="13" spans="1:9" ht="15.6" x14ac:dyDescent="0.3">
      <c r="A13" s="163"/>
      <c r="B13" s="164"/>
      <c r="C13" s="160">
        <v>11</v>
      </c>
      <c r="D13" s="160"/>
      <c r="E13" s="27" t="s">
        <v>120</v>
      </c>
      <c r="F13" s="160">
        <v>441.58</v>
      </c>
      <c r="G13" s="160"/>
      <c r="H13" s="27">
        <v>0</v>
      </c>
      <c r="I13" s="27">
        <f t="shared" si="0"/>
        <v>662.37</v>
      </c>
    </row>
    <row r="14" spans="1:9" ht="15.6" x14ac:dyDescent="0.3">
      <c r="A14" s="165"/>
      <c r="B14" s="166"/>
      <c r="C14" s="160">
        <v>12</v>
      </c>
      <c r="D14" s="160"/>
      <c r="E14" s="27" t="s">
        <v>121</v>
      </c>
      <c r="F14" s="160">
        <v>639.64</v>
      </c>
      <c r="G14" s="160"/>
      <c r="H14" s="27">
        <v>0</v>
      </c>
      <c r="I14" s="27">
        <f t="shared" si="0"/>
        <v>959.46</v>
      </c>
    </row>
    <row r="15" spans="1:9" ht="15.6" x14ac:dyDescent="0.3">
      <c r="A15" s="157" t="s">
        <v>122</v>
      </c>
      <c r="B15" s="158"/>
      <c r="C15" s="158" t="s">
        <v>122</v>
      </c>
      <c r="D15" s="158"/>
      <c r="E15" s="158"/>
      <c r="F15" s="158"/>
      <c r="G15" s="158"/>
      <c r="H15" s="158">
        <v>0</v>
      </c>
      <c r="I15" s="159">
        <f t="shared" si="0"/>
        <v>0</v>
      </c>
    </row>
    <row r="16" spans="1:9" ht="15.75" customHeight="1" x14ac:dyDescent="0.3">
      <c r="A16" s="161" t="s">
        <v>130</v>
      </c>
      <c r="B16" s="162"/>
      <c r="C16" s="160">
        <v>1</v>
      </c>
      <c r="D16" s="160"/>
      <c r="E16" s="27" t="s">
        <v>119</v>
      </c>
      <c r="F16" s="160">
        <v>737.54</v>
      </c>
      <c r="G16" s="160"/>
      <c r="H16" s="27">
        <v>0</v>
      </c>
      <c r="I16" s="27">
        <f t="shared" si="0"/>
        <v>1106.31</v>
      </c>
    </row>
    <row r="17" spans="1:9" ht="15.6" x14ac:dyDescent="0.3">
      <c r="A17" s="163"/>
      <c r="B17" s="164"/>
      <c r="C17" s="160">
        <v>2</v>
      </c>
      <c r="D17" s="160"/>
      <c r="E17" s="27" t="s">
        <v>120</v>
      </c>
      <c r="F17" s="160">
        <v>438.85</v>
      </c>
      <c r="G17" s="160"/>
      <c r="H17" s="27">
        <v>0</v>
      </c>
      <c r="I17" s="27">
        <f t="shared" si="0"/>
        <v>658.27500000000009</v>
      </c>
    </row>
    <row r="18" spans="1:9" ht="15.6" x14ac:dyDescent="0.3">
      <c r="A18" s="163"/>
      <c r="B18" s="164"/>
      <c r="C18" s="160">
        <v>3</v>
      </c>
      <c r="D18" s="160"/>
      <c r="E18" s="27" t="s">
        <v>120</v>
      </c>
      <c r="F18" s="160">
        <v>438.19</v>
      </c>
      <c r="G18" s="160"/>
      <c r="H18" s="27">
        <v>0</v>
      </c>
      <c r="I18" s="27">
        <f t="shared" si="0"/>
        <v>657.28499999999997</v>
      </c>
    </row>
    <row r="19" spans="1:9" ht="15.6" x14ac:dyDescent="0.3">
      <c r="A19" s="163"/>
      <c r="B19" s="164"/>
      <c r="C19" s="160">
        <v>4</v>
      </c>
      <c r="D19" s="160"/>
      <c r="E19" s="27" t="s">
        <v>120</v>
      </c>
      <c r="F19" s="160">
        <v>438.19</v>
      </c>
      <c r="G19" s="160"/>
      <c r="H19" s="27">
        <v>0</v>
      </c>
      <c r="I19" s="27">
        <f t="shared" si="0"/>
        <v>657.28499999999997</v>
      </c>
    </row>
    <row r="20" spans="1:9" ht="15.6" x14ac:dyDescent="0.3">
      <c r="A20" s="163"/>
      <c r="B20" s="164"/>
      <c r="C20" s="160">
        <v>5</v>
      </c>
      <c r="D20" s="160"/>
      <c r="E20" s="27" t="s">
        <v>120</v>
      </c>
      <c r="F20" s="160">
        <v>438.85</v>
      </c>
      <c r="G20" s="160"/>
      <c r="H20" s="27">
        <v>0</v>
      </c>
      <c r="I20" s="27">
        <f t="shared" si="0"/>
        <v>658.27500000000009</v>
      </c>
    </row>
    <row r="21" spans="1:9" ht="15.6" x14ac:dyDescent="0.3">
      <c r="A21" s="163"/>
      <c r="B21" s="164"/>
      <c r="C21" s="160">
        <v>6</v>
      </c>
      <c r="D21" s="160"/>
      <c r="E21" s="27" t="s">
        <v>119</v>
      </c>
      <c r="F21" s="160">
        <v>737.54</v>
      </c>
      <c r="G21" s="160"/>
      <c r="H21" s="27">
        <v>0</v>
      </c>
      <c r="I21" s="27">
        <f t="shared" si="0"/>
        <v>1106.31</v>
      </c>
    </row>
    <row r="22" spans="1:9" ht="15.6" x14ac:dyDescent="0.3">
      <c r="A22" s="163"/>
      <c r="B22" s="164"/>
      <c r="C22" s="160">
        <v>7</v>
      </c>
      <c r="D22" s="160"/>
      <c r="E22" s="27" t="s">
        <v>121</v>
      </c>
      <c r="F22" s="160">
        <v>639.64</v>
      </c>
      <c r="G22" s="160"/>
      <c r="H22" s="27">
        <v>0</v>
      </c>
      <c r="I22" s="27">
        <f t="shared" si="0"/>
        <v>959.46</v>
      </c>
    </row>
    <row r="23" spans="1:9" ht="15.6" x14ac:dyDescent="0.3">
      <c r="A23" s="163"/>
      <c r="B23" s="164"/>
      <c r="C23" s="160">
        <v>8</v>
      </c>
      <c r="D23" s="160"/>
      <c r="E23" s="27" t="s">
        <v>120</v>
      </c>
      <c r="F23" s="160">
        <v>441.58</v>
      </c>
      <c r="G23" s="160"/>
      <c r="H23" s="27">
        <v>0</v>
      </c>
      <c r="I23" s="27">
        <f t="shared" si="0"/>
        <v>662.37</v>
      </c>
    </row>
    <row r="24" spans="1:9" ht="15.6" x14ac:dyDescent="0.3">
      <c r="A24" s="163"/>
      <c r="B24" s="164"/>
      <c r="C24" s="160">
        <v>9</v>
      </c>
      <c r="D24" s="160"/>
      <c r="E24" s="27" t="s">
        <v>120</v>
      </c>
      <c r="F24" s="160">
        <v>441.58</v>
      </c>
      <c r="G24" s="160"/>
      <c r="H24" s="27">
        <v>0</v>
      </c>
      <c r="I24" s="27">
        <f t="shared" si="0"/>
        <v>662.37</v>
      </c>
    </row>
    <row r="25" spans="1:9" ht="15.6" x14ac:dyDescent="0.3">
      <c r="A25" s="163"/>
      <c r="B25" s="164"/>
      <c r="C25" s="160">
        <v>10</v>
      </c>
      <c r="D25" s="160"/>
      <c r="E25" s="27" t="s">
        <v>120</v>
      </c>
      <c r="F25" s="160">
        <v>441.58</v>
      </c>
      <c r="G25" s="160"/>
      <c r="H25" s="27">
        <v>0</v>
      </c>
      <c r="I25" s="27">
        <f t="shared" si="0"/>
        <v>662.37</v>
      </c>
    </row>
    <row r="26" spans="1:9" ht="15.6" x14ac:dyDescent="0.3">
      <c r="A26" s="163"/>
      <c r="B26" s="164"/>
      <c r="C26" s="160">
        <v>11</v>
      </c>
      <c r="D26" s="160"/>
      <c r="E26" s="27" t="s">
        <v>120</v>
      </c>
      <c r="F26" s="160">
        <v>441.58</v>
      </c>
      <c r="G26" s="160"/>
      <c r="H26" s="27">
        <v>0</v>
      </c>
      <c r="I26" s="27">
        <f t="shared" si="0"/>
        <v>662.37</v>
      </c>
    </row>
    <row r="27" spans="1:9" ht="15.6" x14ac:dyDescent="0.3">
      <c r="A27" s="165"/>
      <c r="B27" s="166"/>
      <c r="C27" s="160">
        <v>12</v>
      </c>
      <c r="D27" s="160"/>
      <c r="E27" s="27" t="s">
        <v>121</v>
      </c>
      <c r="F27" s="160">
        <v>639.64</v>
      </c>
      <c r="G27" s="160"/>
      <c r="H27" s="27">
        <v>0</v>
      </c>
      <c r="I27" s="27">
        <f t="shared" si="0"/>
        <v>959.46</v>
      </c>
    </row>
    <row r="28" spans="1:9" ht="15.6" x14ac:dyDescent="0.3">
      <c r="A28" s="157" t="s">
        <v>123</v>
      </c>
      <c r="B28" s="158"/>
      <c r="C28" s="158" t="s">
        <v>123</v>
      </c>
      <c r="D28" s="158"/>
      <c r="E28" s="158"/>
      <c r="F28" s="158"/>
      <c r="G28" s="158"/>
      <c r="H28" s="158">
        <v>0</v>
      </c>
      <c r="I28" s="159">
        <f t="shared" si="0"/>
        <v>0</v>
      </c>
    </row>
    <row r="29" spans="1:9" ht="15.75" customHeight="1" x14ac:dyDescent="0.3">
      <c r="A29" s="161" t="s">
        <v>131</v>
      </c>
      <c r="B29" s="162"/>
      <c r="C29" s="160">
        <v>1</v>
      </c>
      <c r="D29" s="160"/>
      <c r="E29" s="27" t="s">
        <v>119</v>
      </c>
      <c r="F29" s="160">
        <v>737.54</v>
      </c>
      <c r="G29" s="160"/>
      <c r="H29" s="27">
        <v>0</v>
      </c>
      <c r="I29" s="27">
        <f t="shared" si="0"/>
        <v>1106.31</v>
      </c>
    </row>
    <row r="30" spans="1:9" ht="15.6" x14ac:dyDescent="0.3">
      <c r="A30" s="163"/>
      <c r="B30" s="164"/>
      <c r="C30" s="160">
        <v>2</v>
      </c>
      <c r="D30" s="160"/>
      <c r="E30" s="27" t="s">
        <v>120</v>
      </c>
      <c r="F30" s="160">
        <v>441.58</v>
      </c>
      <c r="G30" s="160"/>
      <c r="H30" s="27">
        <v>0</v>
      </c>
      <c r="I30" s="27">
        <f t="shared" si="0"/>
        <v>662.37</v>
      </c>
    </row>
    <row r="31" spans="1:9" ht="15.6" x14ac:dyDescent="0.3">
      <c r="A31" s="163"/>
      <c r="B31" s="164"/>
      <c r="C31" s="160">
        <v>3</v>
      </c>
      <c r="D31" s="160"/>
      <c r="E31" s="27" t="s">
        <v>120</v>
      </c>
      <c r="F31" s="160">
        <v>438.19</v>
      </c>
      <c r="G31" s="160"/>
      <c r="H31" s="27">
        <v>0</v>
      </c>
      <c r="I31" s="27">
        <f t="shared" si="0"/>
        <v>657.28499999999997</v>
      </c>
    </row>
    <row r="32" spans="1:9" ht="15.6" x14ac:dyDescent="0.3">
      <c r="A32" s="163"/>
      <c r="B32" s="164"/>
      <c r="C32" s="160">
        <v>4</v>
      </c>
      <c r="D32" s="160"/>
      <c r="E32" s="27" t="s">
        <v>120</v>
      </c>
      <c r="F32" s="160">
        <v>438.19</v>
      </c>
      <c r="G32" s="160"/>
      <c r="H32" s="27">
        <v>0</v>
      </c>
      <c r="I32" s="27">
        <f t="shared" si="0"/>
        <v>657.28499999999997</v>
      </c>
    </row>
    <row r="33" spans="1:9" ht="15.6" x14ac:dyDescent="0.3">
      <c r="A33" s="163"/>
      <c r="B33" s="164"/>
      <c r="C33" s="160">
        <v>5</v>
      </c>
      <c r="D33" s="160"/>
      <c r="E33" s="27" t="s">
        <v>120</v>
      </c>
      <c r="F33" s="160">
        <v>441.58</v>
      </c>
      <c r="G33" s="160"/>
      <c r="H33" s="27">
        <v>0</v>
      </c>
      <c r="I33" s="27">
        <f t="shared" si="0"/>
        <v>662.37</v>
      </c>
    </row>
    <row r="34" spans="1:9" ht="15.6" x14ac:dyDescent="0.3">
      <c r="A34" s="163"/>
      <c r="B34" s="164"/>
      <c r="C34" s="160">
        <v>6</v>
      </c>
      <c r="D34" s="160"/>
      <c r="E34" s="27" t="s">
        <v>119</v>
      </c>
      <c r="F34" s="160">
        <v>737.54</v>
      </c>
      <c r="G34" s="160"/>
      <c r="H34" s="27">
        <v>0</v>
      </c>
      <c r="I34" s="27">
        <f t="shared" si="0"/>
        <v>1106.31</v>
      </c>
    </row>
    <row r="35" spans="1:9" ht="15.6" x14ac:dyDescent="0.3">
      <c r="A35" s="163"/>
      <c r="B35" s="164"/>
      <c r="C35" s="160">
        <v>7</v>
      </c>
      <c r="D35" s="160"/>
      <c r="E35" s="27" t="s">
        <v>121</v>
      </c>
      <c r="F35" s="160">
        <v>639.64</v>
      </c>
      <c r="G35" s="160"/>
      <c r="H35" s="27">
        <v>0</v>
      </c>
      <c r="I35" s="27">
        <f t="shared" si="0"/>
        <v>959.46</v>
      </c>
    </row>
    <row r="36" spans="1:9" ht="15.6" x14ac:dyDescent="0.3">
      <c r="A36" s="163"/>
      <c r="B36" s="164"/>
      <c r="C36" s="160">
        <v>8</v>
      </c>
      <c r="D36" s="160"/>
      <c r="E36" s="27" t="s">
        <v>120</v>
      </c>
      <c r="F36" s="160">
        <v>441.58</v>
      </c>
      <c r="G36" s="160"/>
      <c r="H36" s="27">
        <v>0</v>
      </c>
      <c r="I36" s="27">
        <f t="shared" si="0"/>
        <v>662.37</v>
      </c>
    </row>
    <row r="37" spans="1:9" ht="15.6" x14ac:dyDescent="0.3">
      <c r="A37" s="163"/>
      <c r="B37" s="164"/>
      <c r="C37" s="160">
        <v>9</v>
      </c>
      <c r="D37" s="160"/>
      <c r="E37" s="27" t="s">
        <v>120</v>
      </c>
      <c r="F37" s="160">
        <v>441.58</v>
      </c>
      <c r="G37" s="160"/>
      <c r="H37" s="27">
        <v>0</v>
      </c>
      <c r="I37" s="27">
        <f t="shared" si="0"/>
        <v>662.37</v>
      </c>
    </row>
    <row r="38" spans="1:9" ht="15.6" x14ac:dyDescent="0.3">
      <c r="A38" s="163"/>
      <c r="B38" s="164"/>
      <c r="C38" s="160">
        <v>10</v>
      </c>
      <c r="D38" s="160"/>
      <c r="E38" s="27" t="s">
        <v>120</v>
      </c>
      <c r="F38" s="160">
        <v>441.58</v>
      </c>
      <c r="G38" s="160"/>
      <c r="H38" s="27">
        <v>0</v>
      </c>
      <c r="I38" s="27">
        <f t="shared" si="0"/>
        <v>662.37</v>
      </c>
    </row>
    <row r="39" spans="1:9" ht="15.6" x14ac:dyDescent="0.3">
      <c r="A39" s="163"/>
      <c r="B39" s="164"/>
      <c r="C39" s="160">
        <v>11</v>
      </c>
      <c r="D39" s="160"/>
      <c r="E39" s="27" t="s">
        <v>120</v>
      </c>
      <c r="F39" s="160">
        <v>441.58</v>
      </c>
      <c r="G39" s="160"/>
      <c r="H39" s="27">
        <v>0</v>
      </c>
      <c r="I39" s="27">
        <f t="shared" si="0"/>
        <v>662.37</v>
      </c>
    </row>
    <row r="40" spans="1:9" ht="15.6" x14ac:dyDescent="0.3">
      <c r="A40" s="165"/>
      <c r="B40" s="166"/>
      <c r="C40" s="160">
        <v>12</v>
      </c>
      <c r="D40" s="160"/>
      <c r="E40" s="27" t="s">
        <v>121</v>
      </c>
      <c r="F40" s="160">
        <v>639.64</v>
      </c>
      <c r="G40" s="160"/>
      <c r="H40" s="27">
        <v>0</v>
      </c>
      <c r="I40" s="27">
        <f t="shared" si="0"/>
        <v>959.46</v>
      </c>
    </row>
    <row r="41" spans="1:9" ht="15.6" x14ac:dyDescent="0.3">
      <c r="A41" s="157" t="s">
        <v>124</v>
      </c>
      <c r="B41" s="158"/>
      <c r="C41" s="158" t="s">
        <v>124</v>
      </c>
      <c r="D41" s="158"/>
      <c r="E41" s="158"/>
      <c r="F41" s="158"/>
      <c r="G41" s="158"/>
      <c r="H41" s="158">
        <v>0</v>
      </c>
      <c r="I41" s="159">
        <f t="shared" si="0"/>
        <v>0</v>
      </c>
    </row>
    <row r="42" spans="1:9" ht="15.6" x14ac:dyDescent="0.3">
      <c r="A42" s="161" t="s">
        <v>132</v>
      </c>
      <c r="B42" s="162"/>
      <c r="C42" s="160">
        <v>1</v>
      </c>
      <c r="D42" s="160"/>
      <c r="E42" s="27" t="s">
        <v>119</v>
      </c>
      <c r="F42" s="160">
        <v>737.54</v>
      </c>
      <c r="G42" s="160"/>
      <c r="H42" s="27">
        <v>0</v>
      </c>
      <c r="I42" s="27">
        <f t="shared" si="0"/>
        <v>1106.31</v>
      </c>
    </row>
    <row r="43" spans="1:9" ht="15.6" x14ac:dyDescent="0.3">
      <c r="A43" s="163"/>
      <c r="B43" s="164"/>
      <c r="C43" s="160">
        <v>2</v>
      </c>
      <c r="D43" s="160"/>
      <c r="E43" s="27" t="s">
        <v>120</v>
      </c>
      <c r="F43" s="160">
        <v>441.58</v>
      </c>
      <c r="G43" s="160"/>
      <c r="H43" s="27">
        <v>0</v>
      </c>
      <c r="I43" s="27">
        <f t="shared" si="0"/>
        <v>662.37</v>
      </c>
    </row>
    <row r="44" spans="1:9" ht="15.6" x14ac:dyDescent="0.3">
      <c r="A44" s="163"/>
      <c r="B44" s="164"/>
      <c r="C44" s="160">
        <v>3</v>
      </c>
      <c r="D44" s="160"/>
      <c r="E44" s="27" t="s">
        <v>120</v>
      </c>
      <c r="F44" s="160">
        <v>438.19</v>
      </c>
      <c r="G44" s="160"/>
      <c r="H44" s="27">
        <v>0</v>
      </c>
      <c r="I44" s="27">
        <f t="shared" si="0"/>
        <v>657.28499999999997</v>
      </c>
    </row>
    <row r="45" spans="1:9" ht="15.6" x14ac:dyDescent="0.3">
      <c r="A45" s="163"/>
      <c r="B45" s="164"/>
      <c r="C45" s="160">
        <v>4</v>
      </c>
      <c r="D45" s="160"/>
      <c r="E45" s="27" t="s">
        <v>120</v>
      </c>
      <c r="F45" s="160">
        <v>438.19</v>
      </c>
      <c r="G45" s="160"/>
      <c r="H45" s="27">
        <v>0</v>
      </c>
      <c r="I45" s="27">
        <f t="shared" si="0"/>
        <v>657.28499999999997</v>
      </c>
    </row>
    <row r="46" spans="1:9" ht="15.6" x14ac:dyDescent="0.3">
      <c r="A46" s="163"/>
      <c r="B46" s="164"/>
      <c r="C46" s="160">
        <v>5</v>
      </c>
      <c r="D46" s="160"/>
      <c r="E46" s="27" t="s">
        <v>120</v>
      </c>
      <c r="F46" s="160">
        <v>441.58</v>
      </c>
      <c r="G46" s="160"/>
      <c r="H46" s="27">
        <v>0</v>
      </c>
      <c r="I46" s="27">
        <f t="shared" si="0"/>
        <v>662.37</v>
      </c>
    </row>
    <row r="47" spans="1:9" ht="15.6" x14ac:dyDescent="0.3">
      <c r="A47" s="163"/>
      <c r="B47" s="164"/>
      <c r="C47" s="160">
        <v>6</v>
      </c>
      <c r="D47" s="160"/>
      <c r="E47" s="27" t="s">
        <v>119</v>
      </c>
      <c r="F47" s="160">
        <v>737.54</v>
      </c>
      <c r="G47" s="160"/>
      <c r="H47" s="27">
        <v>0</v>
      </c>
      <c r="I47" s="27">
        <f t="shared" si="0"/>
        <v>1106.31</v>
      </c>
    </row>
    <row r="48" spans="1:9" ht="15.6" x14ac:dyDescent="0.3">
      <c r="A48" s="163"/>
      <c r="B48" s="164"/>
      <c r="C48" s="160">
        <v>7</v>
      </c>
      <c r="D48" s="160"/>
      <c r="E48" s="27" t="s">
        <v>121</v>
      </c>
      <c r="F48" s="160">
        <v>639.64</v>
      </c>
      <c r="G48" s="160"/>
      <c r="H48" s="27">
        <v>0</v>
      </c>
      <c r="I48" s="27">
        <f t="shared" si="0"/>
        <v>959.46</v>
      </c>
    </row>
    <row r="49" spans="1:9" ht="15.6" x14ac:dyDescent="0.3">
      <c r="A49" s="163"/>
      <c r="B49" s="164"/>
      <c r="C49" s="160">
        <v>8</v>
      </c>
      <c r="D49" s="160"/>
      <c r="E49" s="27" t="s">
        <v>120</v>
      </c>
      <c r="F49" s="160">
        <v>441.58</v>
      </c>
      <c r="G49" s="160"/>
      <c r="H49" s="27">
        <v>0</v>
      </c>
      <c r="I49" s="27">
        <f t="shared" si="0"/>
        <v>662.37</v>
      </c>
    </row>
    <row r="50" spans="1:9" ht="15.6" x14ac:dyDescent="0.3">
      <c r="A50" s="163"/>
      <c r="B50" s="164"/>
      <c r="C50" s="160">
        <v>9</v>
      </c>
      <c r="D50" s="160"/>
      <c r="E50" s="27" t="s">
        <v>120</v>
      </c>
      <c r="F50" s="160">
        <v>441.58</v>
      </c>
      <c r="G50" s="160"/>
      <c r="H50" s="27">
        <v>0</v>
      </c>
      <c r="I50" s="27">
        <f t="shared" si="0"/>
        <v>662.37</v>
      </c>
    </row>
    <row r="51" spans="1:9" ht="15.6" x14ac:dyDescent="0.3">
      <c r="A51" s="163"/>
      <c r="B51" s="164"/>
      <c r="C51" s="160">
        <v>10</v>
      </c>
      <c r="D51" s="160"/>
      <c r="E51" s="27" t="s">
        <v>120</v>
      </c>
      <c r="F51" s="160">
        <v>441.58</v>
      </c>
      <c r="G51" s="160"/>
      <c r="H51" s="27">
        <v>0</v>
      </c>
      <c r="I51" s="27">
        <f t="shared" si="0"/>
        <v>662.37</v>
      </c>
    </row>
    <row r="52" spans="1:9" ht="15.6" x14ac:dyDescent="0.3">
      <c r="A52" s="163"/>
      <c r="B52" s="164"/>
      <c r="C52" s="160">
        <v>11</v>
      </c>
      <c r="D52" s="160"/>
      <c r="E52" s="27" t="s">
        <v>120</v>
      </c>
      <c r="F52" s="160">
        <v>441.58</v>
      </c>
      <c r="G52" s="160"/>
      <c r="H52" s="27">
        <v>0</v>
      </c>
      <c r="I52" s="27">
        <f t="shared" si="0"/>
        <v>662.37</v>
      </c>
    </row>
    <row r="53" spans="1:9" ht="15.6" x14ac:dyDescent="0.3">
      <c r="A53" s="165"/>
      <c r="B53" s="166"/>
      <c r="C53" s="160">
        <v>12</v>
      </c>
      <c r="D53" s="160"/>
      <c r="E53" s="27" t="s">
        <v>121</v>
      </c>
      <c r="F53" s="160">
        <v>639.64</v>
      </c>
      <c r="G53" s="160"/>
      <c r="H53" s="27">
        <v>0</v>
      </c>
      <c r="I53" s="27">
        <f t="shared" si="0"/>
        <v>959.46</v>
      </c>
    </row>
    <row r="54" spans="1:9" ht="15.6" x14ac:dyDescent="0.3">
      <c r="A54" s="157" t="s">
        <v>125</v>
      </c>
      <c r="B54" s="158"/>
      <c r="C54" s="158" t="s">
        <v>125</v>
      </c>
      <c r="D54" s="158"/>
      <c r="E54" s="158"/>
      <c r="F54" s="158"/>
      <c r="G54" s="158"/>
      <c r="H54" s="158">
        <v>0</v>
      </c>
      <c r="I54" s="159">
        <f t="shared" si="0"/>
        <v>0</v>
      </c>
    </row>
    <row r="55" spans="1:9" ht="15.6" x14ac:dyDescent="0.3">
      <c r="A55" s="157" t="s">
        <v>117</v>
      </c>
      <c r="B55" s="158"/>
      <c r="C55" s="158" t="s">
        <v>117</v>
      </c>
      <c r="D55" s="158"/>
      <c r="E55" s="158"/>
      <c r="F55" s="158"/>
      <c r="G55" s="158"/>
      <c r="H55" s="158">
        <v>0</v>
      </c>
      <c r="I55" s="159">
        <f t="shared" si="0"/>
        <v>0</v>
      </c>
    </row>
    <row r="56" spans="1:9" ht="15.6" x14ac:dyDescent="0.3">
      <c r="A56" s="157" t="s">
        <v>118</v>
      </c>
      <c r="B56" s="158"/>
      <c r="C56" s="158" t="s">
        <v>118</v>
      </c>
      <c r="D56" s="158"/>
      <c r="E56" s="158"/>
      <c r="F56" s="158"/>
      <c r="G56" s="158"/>
      <c r="H56" s="158">
        <v>0</v>
      </c>
      <c r="I56" s="159">
        <f t="shared" si="0"/>
        <v>0</v>
      </c>
    </row>
    <row r="57" spans="1:9" ht="15.6" x14ac:dyDescent="0.3">
      <c r="A57" s="161" t="s">
        <v>133</v>
      </c>
      <c r="B57" s="162"/>
      <c r="C57" s="160">
        <v>1</v>
      </c>
      <c r="D57" s="160"/>
      <c r="E57" s="27" t="s">
        <v>119</v>
      </c>
      <c r="F57" s="160">
        <v>748.02</v>
      </c>
      <c r="G57" s="160"/>
      <c r="H57" s="27">
        <v>0</v>
      </c>
      <c r="I57" s="27">
        <f t="shared" si="0"/>
        <v>1122.03</v>
      </c>
    </row>
    <row r="58" spans="1:9" ht="15.6" x14ac:dyDescent="0.3">
      <c r="A58" s="163"/>
      <c r="B58" s="164"/>
      <c r="C58" s="160">
        <v>2</v>
      </c>
      <c r="D58" s="160"/>
      <c r="E58" s="27" t="s">
        <v>121</v>
      </c>
      <c r="F58" s="160">
        <v>650.25</v>
      </c>
      <c r="G58" s="160"/>
      <c r="H58" s="27">
        <v>0</v>
      </c>
      <c r="I58" s="27">
        <f t="shared" si="0"/>
        <v>975.375</v>
      </c>
    </row>
    <row r="59" spans="1:9" ht="15.6" x14ac:dyDescent="0.3">
      <c r="A59" s="163"/>
      <c r="B59" s="164"/>
      <c r="C59" s="160">
        <v>3</v>
      </c>
      <c r="D59" s="160"/>
      <c r="E59" s="27" t="s">
        <v>120</v>
      </c>
      <c r="F59" s="160">
        <v>483.97</v>
      </c>
      <c r="G59" s="160"/>
      <c r="H59" s="27">
        <v>0</v>
      </c>
      <c r="I59" s="27">
        <f t="shared" si="0"/>
        <v>725.95500000000004</v>
      </c>
    </row>
    <row r="60" spans="1:9" ht="15.6" x14ac:dyDescent="0.3">
      <c r="A60" s="163"/>
      <c r="B60" s="164"/>
      <c r="C60" s="160">
        <v>4</v>
      </c>
      <c r="D60" s="160"/>
      <c r="E60" s="27" t="s">
        <v>126</v>
      </c>
      <c r="F60" s="160">
        <v>998.96</v>
      </c>
      <c r="G60" s="160"/>
      <c r="H60" s="27">
        <v>0</v>
      </c>
      <c r="I60" s="27">
        <f t="shared" si="0"/>
        <v>1498.44</v>
      </c>
    </row>
    <row r="61" spans="1:9" ht="15.6" x14ac:dyDescent="0.3">
      <c r="A61" s="163"/>
      <c r="B61" s="164"/>
      <c r="C61" s="160">
        <v>5</v>
      </c>
      <c r="D61" s="160"/>
      <c r="E61" s="27" t="s">
        <v>126</v>
      </c>
      <c r="F61" s="160">
        <v>996.85</v>
      </c>
      <c r="G61" s="160"/>
      <c r="H61" s="27">
        <v>0</v>
      </c>
      <c r="I61" s="27">
        <f t="shared" si="0"/>
        <v>1495.2750000000001</v>
      </c>
    </row>
    <row r="62" spans="1:9" ht="15.6" x14ac:dyDescent="0.3">
      <c r="A62" s="165"/>
      <c r="B62" s="166"/>
      <c r="C62" s="160">
        <v>8</v>
      </c>
      <c r="D62" s="160"/>
      <c r="E62" s="27" t="s">
        <v>119</v>
      </c>
      <c r="F62" s="160">
        <v>748.02</v>
      </c>
      <c r="G62" s="160"/>
      <c r="H62" s="27">
        <v>0</v>
      </c>
      <c r="I62" s="27">
        <f t="shared" si="0"/>
        <v>1122.03</v>
      </c>
    </row>
    <row r="63" spans="1:9" ht="15.6" x14ac:dyDescent="0.3">
      <c r="A63" s="157" t="s">
        <v>127</v>
      </c>
      <c r="B63" s="158"/>
      <c r="C63" s="158" t="s">
        <v>127</v>
      </c>
      <c r="D63" s="158"/>
      <c r="E63" s="158"/>
      <c r="F63" s="158"/>
      <c r="G63" s="158"/>
      <c r="H63" s="158">
        <v>0</v>
      </c>
      <c r="I63" s="159">
        <f t="shared" si="0"/>
        <v>0</v>
      </c>
    </row>
    <row r="64" spans="1:9" ht="15.6" x14ac:dyDescent="0.3">
      <c r="A64" s="161" t="s">
        <v>134</v>
      </c>
      <c r="B64" s="162"/>
      <c r="C64" s="160">
        <v>1</v>
      </c>
      <c r="D64" s="160"/>
      <c r="E64" s="27" t="s">
        <v>119</v>
      </c>
      <c r="F64" s="160">
        <v>748.02</v>
      </c>
      <c r="G64" s="160"/>
      <c r="H64" s="27">
        <v>0</v>
      </c>
      <c r="I64" s="27">
        <f t="shared" si="0"/>
        <v>1122.03</v>
      </c>
    </row>
    <row r="65" spans="1:9" ht="15.6" x14ac:dyDescent="0.3">
      <c r="A65" s="163"/>
      <c r="B65" s="164"/>
      <c r="C65" s="160">
        <v>2</v>
      </c>
      <c r="D65" s="160"/>
      <c r="E65" s="27" t="s">
        <v>121</v>
      </c>
      <c r="F65" s="160">
        <v>650.25</v>
      </c>
      <c r="G65" s="160"/>
      <c r="H65" s="27">
        <v>0</v>
      </c>
      <c r="I65" s="27">
        <f t="shared" si="0"/>
        <v>975.375</v>
      </c>
    </row>
    <row r="66" spans="1:9" ht="15.6" x14ac:dyDescent="0.3">
      <c r="A66" s="163"/>
      <c r="B66" s="164"/>
      <c r="C66" s="160">
        <v>3</v>
      </c>
      <c r="D66" s="160"/>
      <c r="E66" s="27" t="s">
        <v>121</v>
      </c>
      <c r="F66" s="160">
        <v>650.25</v>
      </c>
      <c r="G66" s="160"/>
      <c r="H66" s="27">
        <v>0</v>
      </c>
      <c r="I66" s="27">
        <f t="shared" si="0"/>
        <v>975.375</v>
      </c>
    </row>
    <row r="67" spans="1:9" ht="15.6" x14ac:dyDescent="0.3">
      <c r="A67" s="163"/>
      <c r="B67" s="164"/>
      <c r="C67" s="160">
        <v>4</v>
      </c>
      <c r="D67" s="160"/>
      <c r="E67" s="27" t="s">
        <v>126</v>
      </c>
      <c r="F67" s="160">
        <v>998.96</v>
      </c>
      <c r="G67" s="160"/>
      <c r="H67" s="27">
        <v>0</v>
      </c>
      <c r="I67" s="27">
        <f t="shared" si="0"/>
        <v>1498.44</v>
      </c>
    </row>
    <row r="68" spans="1:9" ht="15.6" x14ac:dyDescent="0.3">
      <c r="A68" s="163"/>
      <c r="B68" s="164"/>
      <c r="C68" s="160">
        <v>5</v>
      </c>
      <c r="D68" s="160"/>
      <c r="E68" s="27" t="s">
        <v>126</v>
      </c>
      <c r="F68" s="160">
        <v>996.85</v>
      </c>
      <c r="G68" s="160"/>
      <c r="H68" s="27">
        <v>0</v>
      </c>
      <c r="I68" s="27">
        <f t="shared" si="0"/>
        <v>1495.2750000000001</v>
      </c>
    </row>
    <row r="69" spans="1:9" ht="15.6" x14ac:dyDescent="0.3">
      <c r="A69" s="163"/>
      <c r="B69" s="164"/>
      <c r="C69" s="160">
        <v>6</v>
      </c>
      <c r="D69" s="160"/>
      <c r="E69" s="27" t="s">
        <v>121</v>
      </c>
      <c r="F69" s="160">
        <v>631.72</v>
      </c>
      <c r="G69" s="160"/>
      <c r="H69" s="27">
        <v>0</v>
      </c>
      <c r="I69" s="27">
        <f t="shared" si="0"/>
        <v>947.58</v>
      </c>
    </row>
    <row r="70" spans="1:9" ht="15.6" x14ac:dyDescent="0.3">
      <c r="A70" s="163"/>
      <c r="B70" s="164"/>
      <c r="C70" s="160">
        <v>7</v>
      </c>
      <c r="D70" s="160"/>
      <c r="E70" s="27" t="s">
        <v>121</v>
      </c>
      <c r="F70" s="160">
        <v>631.72</v>
      </c>
      <c r="G70" s="160"/>
      <c r="H70" s="27">
        <v>0</v>
      </c>
      <c r="I70" s="27">
        <f t="shared" ref="I70:I80" si="1">F70*1.5+H70</f>
        <v>947.58</v>
      </c>
    </row>
    <row r="71" spans="1:9" ht="15.6" x14ac:dyDescent="0.3">
      <c r="A71" s="165"/>
      <c r="B71" s="166"/>
      <c r="C71" s="160">
        <v>8</v>
      </c>
      <c r="D71" s="160"/>
      <c r="E71" s="27" t="s">
        <v>119</v>
      </c>
      <c r="F71" s="160">
        <v>748.02</v>
      </c>
      <c r="G71" s="160"/>
      <c r="H71" s="27">
        <v>0</v>
      </c>
      <c r="I71" s="27">
        <f t="shared" si="1"/>
        <v>1122.03</v>
      </c>
    </row>
    <row r="72" spans="1:9" ht="15.6" x14ac:dyDescent="0.3">
      <c r="A72" s="157" t="s">
        <v>128</v>
      </c>
      <c r="B72" s="158"/>
      <c r="C72" s="158" t="s">
        <v>128</v>
      </c>
      <c r="D72" s="158"/>
      <c r="E72" s="158"/>
      <c r="F72" s="158"/>
      <c r="G72" s="158"/>
      <c r="H72" s="158">
        <v>0</v>
      </c>
      <c r="I72" s="159">
        <f t="shared" si="1"/>
        <v>0</v>
      </c>
    </row>
    <row r="73" spans="1:9" ht="15.6" x14ac:dyDescent="0.3">
      <c r="A73" s="161" t="s">
        <v>135</v>
      </c>
      <c r="B73" s="162"/>
      <c r="C73" s="160">
        <v>1</v>
      </c>
      <c r="D73" s="160"/>
      <c r="E73" s="27" t="s">
        <v>119</v>
      </c>
      <c r="F73" s="160">
        <v>748.02</v>
      </c>
      <c r="G73" s="160"/>
      <c r="H73" s="27">
        <v>0</v>
      </c>
      <c r="I73" s="27">
        <f t="shared" si="1"/>
        <v>1122.03</v>
      </c>
    </row>
    <row r="74" spans="1:9" ht="15.6" x14ac:dyDescent="0.3">
      <c r="A74" s="163"/>
      <c r="B74" s="164"/>
      <c r="C74" s="160">
        <v>2</v>
      </c>
      <c r="D74" s="160"/>
      <c r="E74" s="27" t="s">
        <v>121</v>
      </c>
      <c r="F74" s="160">
        <v>650.25</v>
      </c>
      <c r="G74" s="160"/>
      <c r="H74" s="27">
        <v>0</v>
      </c>
      <c r="I74" s="27">
        <f t="shared" si="1"/>
        <v>975.375</v>
      </c>
    </row>
    <row r="75" spans="1:9" ht="15.6" x14ac:dyDescent="0.3">
      <c r="A75" s="163"/>
      <c r="B75" s="164"/>
      <c r="C75" s="160">
        <v>3</v>
      </c>
      <c r="D75" s="160"/>
      <c r="E75" s="27" t="s">
        <v>121</v>
      </c>
      <c r="F75" s="160">
        <v>650.25</v>
      </c>
      <c r="G75" s="160"/>
      <c r="H75" s="27">
        <v>0</v>
      </c>
      <c r="I75" s="27">
        <f t="shared" si="1"/>
        <v>975.375</v>
      </c>
    </row>
    <row r="76" spans="1:9" ht="15.6" x14ac:dyDescent="0.3">
      <c r="A76" s="163"/>
      <c r="B76" s="164"/>
      <c r="C76" s="160">
        <v>4</v>
      </c>
      <c r="D76" s="160"/>
      <c r="E76" s="27" t="s">
        <v>126</v>
      </c>
      <c r="F76" s="160">
        <v>998.96</v>
      </c>
      <c r="G76" s="160"/>
      <c r="H76" s="27">
        <v>0</v>
      </c>
      <c r="I76" s="27">
        <f t="shared" si="1"/>
        <v>1498.44</v>
      </c>
    </row>
    <row r="77" spans="1:9" ht="15.6" x14ac:dyDescent="0.3">
      <c r="A77" s="163"/>
      <c r="B77" s="164"/>
      <c r="C77" s="160">
        <v>5</v>
      </c>
      <c r="D77" s="160"/>
      <c r="E77" s="27" t="s">
        <v>126</v>
      </c>
      <c r="F77" s="160">
        <v>996.85</v>
      </c>
      <c r="G77" s="160"/>
      <c r="H77" s="27">
        <v>0</v>
      </c>
      <c r="I77" s="27">
        <f t="shared" si="1"/>
        <v>1495.2750000000001</v>
      </c>
    </row>
    <row r="78" spans="1:9" ht="15.6" x14ac:dyDescent="0.3">
      <c r="A78" s="163"/>
      <c r="B78" s="164"/>
      <c r="C78" s="160">
        <v>6</v>
      </c>
      <c r="D78" s="160"/>
      <c r="E78" s="27" t="s">
        <v>121</v>
      </c>
      <c r="F78" s="160">
        <v>631.72</v>
      </c>
      <c r="G78" s="160"/>
      <c r="H78" s="27">
        <v>0</v>
      </c>
      <c r="I78" s="27">
        <f t="shared" si="1"/>
        <v>947.58</v>
      </c>
    </row>
    <row r="79" spans="1:9" ht="15.6" x14ac:dyDescent="0.3">
      <c r="A79" s="163"/>
      <c r="B79" s="164"/>
      <c r="C79" s="160">
        <v>7</v>
      </c>
      <c r="D79" s="160"/>
      <c r="E79" s="27" t="s">
        <v>121</v>
      </c>
      <c r="F79" s="160">
        <v>631.72</v>
      </c>
      <c r="G79" s="160"/>
      <c r="H79" s="27">
        <v>0</v>
      </c>
      <c r="I79" s="27">
        <f t="shared" si="1"/>
        <v>947.58</v>
      </c>
    </row>
    <row r="80" spans="1:9" ht="15.6" x14ac:dyDescent="0.3">
      <c r="A80" s="165"/>
      <c r="B80" s="166"/>
      <c r="C80" s="160">
        <v>8</v>
      </c>
      <c r="D80" s="160"/>
      <c r="E80" s="27" t="s">
        <v>119</v>
      </c>
      <c r="F80" s="160">
        <v>748.02</v>
      </c>
      <c r="G80" s="160"/>
      <c r="H80" s="27">
        <v>0</v>
      </c>
      <c r="I80" s="27">
        <f t="shared" si="1"/>
        <v>1122.03</v>
      </c>
    </row>
  </sheetData>
  <mergeCells count="157">
    <mergeCell ref="C80:D80"/>
    <mergeCell ref="F80:G80"/>
    <mergeCell ref="C77:D77"/>
    <mergeCell ref="F77:G77"/>
    <mergeCell ref="C78:D78"/>
    <mergeCell ref="F78:G78"/>
    <mergeCell ref="C79:D79"/>
    <mergeCell ref="F79:G79"/>
    <mergeCell ref="A72:I72"/>
    <mergeCell ref="A73:B80"/>
    <mergeCell ref="C73:D73"/>
    <mergeCell ref="F73:G73"/>
    <mergeCell ref="C74:D74"/>
    <mergeCell ref="F74:G74"/>
    <mergeCell ref="C75:D75"/>
    <mergeCell ref="F75:G75"/>
    <mergeCell ref="C76:D76"/>
    <mergeCell ref="F76:G76"/>
    <mergeCell ref="A63:I63"/>
    <mergeCell ref="A64:B71"/>
    <mergeCell ref="C64:D64"/>
    <mergeCell ref="F64:G64"/>
    <mergeCell ref="C65:D65"/>
    <mergeCell ref="F65:G65"/>
    <mergeCell ref="C69:D69"/>
    <mergeCell ref="F69:G69"/>
    <mergeCell ref="C70:D70"/>
    <mergeCell ref="F70:G70"/>
    <mergeCell ref="C71:D71"/>
    <mergeCell ref="F71:G71"/>
    <mergeCell ref="C66:D66"/>
    <mergeCell ref="F66:G66"/>
    <mergeCell ref="C67:D67"/>
    <mergeCell ref="F67:G67"/>
    <mergeCell ref="C68:D68"/>
    <mergeCell ref="F68:G68"/>
    <mergeCell ref="A57:B62"/>
    <mergeCell ref="C57:D57"/>
    <mergeCell ref="F57:G57"/>
    <mergeCell ref="C58:D58"/>
    <mergeCell ref="F58:G58"/>
    <mergeCell ref="C59:D59"/>
    <mergeCell ref="F59:G59"/>
    <mergeCell ref="C60:D60"/>
    <mergeCell ref="F60:G60"/>
    <mergeCell ref="C61:D61"/>
    <mergeCell ref="F61:G61"/>
    <mergeCell ref="C62:D62"/>
    <mergeCell ref="F62:G62"/>
    <mergeCell ref="A54:I54"/>
    <mergeCell ref="A55:I55"/>
    <mergeCell ref="C49:D49"/>
    <mergeCell ref="F49:G49"/>
    <mergeCell ref="C50:D50"/>
    <mergeCell ref="F50:G50"/>
    <mergeCell ref="C51:D51"/>
    <mergeCell ref="F51:G51"/>
    <mergeCell ref="A56:I56"/>
    <mergeCell ref="C47:D47"/>
    <mergeCell ref="F47:G47"/>
    <mergeCell ref="C48:D48"/>
    <mergeCell ref="F48:G48"/>
    <mergeCell ref="A41:I41"/>
    <mergeCell ref="A42:B53"/>
    <mergeCell ref="C42:D42"/>
    <mergeCell ref="F42:G42"/>
    <mergeCell ref="C43:D43"/>
    <mergeCell ref="F43:G43"/>
    <mergeCell ref="C44:D44"/>
    <mergeCell ref="F44:G44"/>
    <mergeCell ref="C45:D45"/>
    <mergeCell ref="F45:G45"/>
    <mergeCell ref="C52:D52"/>
    <mergeCell ref="F52:G52"/>
    <mergeCell ref="C53:D53"/>
    <mergeCell ref="F53:G53"/>
    <mergeCell ref="C40:D40"/>
    <mergeCell ref="F40:G40"/>
    <mergeCell ref="C35:D35"/>
    <mergeCell ref="F35:G35"/>
    <mergeCell ref="C36:D36"/>
    <mergeCell ref="F36:G36"/>
    <mergeCell ref="C37:D37"/>
    <mergeCell ref="F37:G37"/>
    <mergeCell ref="C46:D46"/>
    <mergeCell ref="F46:G46"/>
    <mergeCell ref="C22:D22"/>
    <mergeCell ref="F22:G22"/>
    <mergeCell ref="C23:D23"/>
    <mergeCell ref="F23:G23"/>
    <mergeCell ref="C32:D32"/>
    <mergeCell ref="F32:G32"/>
    <mergeCell ref="C33:D33"/>
    <mergeCell ref="F33:G33"/>
    <mergeCell ref="C34:D34"/>
    <mergeCell ref="F34:G34"/>
    <mergeCell ref="C27:D27"/>
    <mergeCell ref="F27:G27"/>
    <mergeCell ref="A28:I28"/>
    <mergeCell ref="A29:B40"/>
    <mergeCell ref="C29:D29"/>
    <mergeCell ref="F29:G29"/>
    <mergeCell ref="C30:D30"/>
    <mergeCell ref="F30:G30"/>
    <mergeCell ref="C31:D31"/>
    <mergeCell ref="F31:G31"/>
    <mergeCell ref="C38:D38"/>
    <mergeCell ref="F38:G38"/>
    <mergeCell ref="C39:D39"/>
    <mergeCell ref="F39:G39"/>
    <mergeCell ref="C18:D18"/>
    <mergeCell ref="F18:G18"/>
    <mergeCell ref="C19:D19"/>
    <mergeCell ref="F19:G19"/>
    <mergeCell ref="C20:D20"/>
    <mergeCell ref="F20:G20"/>
    <mergeCell ref="C13:D13"/>
    <mergeCell ref="F13:G13"/>
    <mergeCell ref="C14:D14"/>
    <mergeCell ref="F14:G14"/>
    <mergeCell ref="A15:I15"/>
    <mergeCell ref="A16:B27"/>
    <mergeCell ref="C16:D16"/>
    <mergeCell ref="F16:G16"/>
    <mergeCell ref="C17:D17"/>
    <mergeCell ref="F17:G17"/>
    <mergeCell ref="C24:D24"/>
    <mergeCell ref="F24:G24"/>
    <mergeCell ref="C25:D25"/>
    <mergeCell ref="F25:G25"/>
    <mergeCell ref="C26:D26"/>
    <mergeCell ref="F26:G26"/>
    <mergeCell ref="C21:D21"/>
    <mergeCell ref="F21:G21"/>
    <mergeCell ref="C11:D11"/>
    <mergeCell ref="F11:G11"/>
    <mergeCell ref="C12:D12"/>
    <mergeCell ref="F12:G12"/>
    <mergeCell ref="A5:B14"/>
    <mergeCell ref="C5:D5"/>
    <mergeCell ref="F5:G5"/>
    <mergeCell ref="C6:D6"/>
    <mergeCell ref="F6:G6"/>
    <mergeCell ref="C7:D7"/>
    <mergeCell ref="F7:G7"/>
    <mergeCell ref="C8:D8"/>
    <mergeCell ref="F8:G8"/>
    <mergeCell ref="C9:D9"/>
    <mergeCell ref="A1:B1"/>
    <mergeCell ref="C1:D1"/>
    <mergeCell ref="F1:G1"/>
    <mergeCell ref="A2:I2"/>
    <mergeCell ref="A3:I3"/>
    <mergeCell ref="A4:I4"/>
    <mergeCell ref="F9:G9"/>
    <mergeCell ref="C10:D10"/>
    <mergeCell ref="F10: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0"/>
  <sheetViews>
    <sheetView workbookViewId="0">
      <selection sqref="A1:I120"/>
    </sheetView>
  </sheetViews>
  <sheetFormatPr defaultRowHeight="14.4" x14ac:dyDescent="0.3"/>
  <sheetData>
    <row r="1" spans="1:9" ht="15.75" customHeight="1" x14ac:dyDescent="0.3">
      <c r="A1" s="175" t="s">
        <v>169</v>
      </c>
      <c r="B1" s="175"/>
      <c r="C1" s="175"/>
      <c r="D1" s="175"/>
      <c r="E1" s="175"/>
      <c r="F1" s="175"/>
      <c r="G1" s="175"/>
      <c r="H1" s="175"/>
      <c r="I1" s="175"/>
    </row>
    <row r="2" spans="1:9" ht="15.75" customHeight="1" x14ac:dyDescent="0.3">
      <c r="A2" s="175" t="s">
        <v>170</v>
      </c>
      <c r="B2" s="175"/>
      <c r="C2" s="175"/>
      <c r="D2" s="175"/>
      <c r="E2" s="175"/>
      <c r="F2" s="175"/>
      <c r="G2" s="175"/>
      <c r="H2" s="175"/>
      <c r="I2" s="175"/>
    </row>
    <row r="3" spans="1:9" ht="15.75" customHeight="1" x14ac:dyDescent="0.3">
      <c r="A3" s="175" t="s">
        <v>171</v>
      </c>
      <c r="B3" s="175"/>
      <c r="C3" s="175"/>
      <c r="D3" s="175"/>
      <c r="E3" s="175"/>
      <c r="F3" s="175"/>
      <c r="G3" s="175"/>
      <c r="H3" s="175"/>
      <c r="I3" s="175"/>
    </row>
    <row r="4" spans="1:9" ht="15.75" customHeight="1" x14ac:dyDescent="0.3">
      <c r="A4" s="169" t="str">
        <f>A3</f>
        <v>1st To 7th, 9th To 12th, 14th To 17th &amp; 19th To 21st Floor</v>
      </c>
      <c r="B4" s="170"/>
      <c r="C4" s="167">
        <v>1</v>
      </c>
      <c r="D4" s="168"/>
      <c r="E4" s="28" t="s">
        <v>172</v>
      </c>
      <c r="F4" s="167">
        <f>54.343*10.764</f>
        <v>584.94805199999996</v>
      </c>
      <c r="G4" s="168"/>
      <c r="H4" s="28">
        <v>0</v>
      </c>
      <c r="I4" s="28">
        <f>F4*1.5+H4</f>
        <v>877.42207799999994</v>
      </c>
    </row>
    <row r="5" spans="1:9" ht="15.6" x14ac:dyDescent="0.3">
      <c r="A5" s="171"/>
      <c r="B5" s="172"/>
      <c r="C5" s="167">
        <v>2</v>
      </c>
      <c r="D5" s="168"/>
      <c r="E5" s="28" t="s">
        <v>172</v>
      </c>
      <c r="F5" s="167">
        <f>55.0493*10.764</f>
        <v>592.55066520000003</v>
      </c>
      <c r="G5" s="168"/>
      <c r="H5" s="28">
        <v>0</v>
      </c>
      <c r="I5" s="28">
        <f t="shared" ref="I5:I11" si="0">F5*1.5+H5</f>
        <v>888.8259978000001</v>
      </c>
    </row>
    <row r="6" spans="1:9" ht="15.6" x14ac:dyDescent="0.3">
      <c r="A6" s="171"/>
      <c r="B6" s="172"/>
      <c r="C6" s="167">
        <v>3</v>
      </c>
      <c r="D6" s="168"/>
      <c r="E6" s="28" t="s">
        <v>172</v>
      </c>
      <c r="F6" s="167">
        <f>55.0493*10.764</f>
        <v>592.55066520000003</v>
      </c>
      <c r="G6" s="168"/>
      <c r="H6" s="28">
        <v>0</v>
      </c>
      <c r="I6" s="28">
        <f t="shared" si="0"/>
        <v>888.8259978000001</v>
      </c>
    </row>
    <row r="7" spans="1:9" ht="15.6" x14ac:dyDescent="0.3">
      <c r="A7" s="171"/>
      <c r="B7" s="172"/>
      <c r="C7" s="167">
        <v>4</v>
      </c>
      <c r="D7" s="168"/>
      <c r="E7" s="28" t="s">
        <v>172</v>
      </c>
      <c r="F7" s="167">
        <f t="shared" ref="F7:F8" si="1">54.343*10.764</f>
        <v>584.94805199999996</v>
      </c>
      <c r="G7" s="168"/>
      <c r="H7" s="28">
        <v>0</v>
      </c>
      <c r="I7" s="28">
        <f t="shared" si="0"/>
        <v>877.42207799999994</v>
      </c>
    </row>
    <row r="8" spans="1:9" ht="15.6" x14ac:dyDescent="0.3">
      <c r="A8" s="171"/>
      <c r="B8" s="172"/>
      <c r="C8" s="167">
        <v>5</v>
      </c>
      <c r="D8" s="168"/>
      <c r="E8" s="28" t="s">
        <v>172</v>
      </c>
      <c r="F8" s="167">
        <f t="shared" si="1"/>
        <v>584.94805199999996</v>
      </c>
      <c r="G8" s="168"/>
      <c r="H8" s="28">
        <v>0</v>
      </c>
      <c r="I8" s="28">
        <f t="shared" si="0"/>
        <v>877.42207799999994</v>
      </c>
    </row>
    <row r="9" spans="1:9" ht="15.6" x14ac:dyDescent="0.3">
      <c r="A9" s="171"/>
      <c r="B9" s="172"/>
      <c r="C9" s="167">
        <v>6</v>
      </c>
      <c r="D9" s="168"/>
      <c r="E9" s="28" t="s">
        <v>172</v>
      </c>
      <c r="F9" s="167">
        <f>55.0493*10.764</f>
        <v>592.55066520000003</v>
      </c>
      <c r="G9" s="168"/>
      <c r="H9" s="28">
        <v>0</v>
      </c>
      <c r="I9" s="28">
        <f t="shared" si="0"/>
        <v>888.8259978000001</v>
      </c>
    </row>
    <row r="10" spans="1:9" ht="15.6" x14ac:dyDescent="0.3">
      <c r="A10" s="171"/>
      <c r="B10" s="172"/>
      <c r="C10" s="167">
        <v>7</v>
      </c>
      <c r="D10" s="168"/>
      <c r="E10" s="28" t="s">
        <v>172</v>
      </c>
      <c r="F10" s="167">
        <f>55.0493*10.764</f>
        <v>592.55066520000003</v>
      </c>
      <c r="G10" s="168"/>
      <c r="H10" s="28">
        <v>0</v>
      </c>
      <c r="I10" s="28">
        <f t="shared" si="0"/>
        <v>888.8259978000001</v>
      </c>
    </row>
    <row r="11" spans="1:9" ht="15.6" x14ac:dyDescent="0.3">
      <c r="A11" s="173"/>
      <c r="B11" s="174"/>
      <c r="C11" s="167">
        <v>8</v>
      </c>
      <c r="D11" s="168"/>
      <c r="E11" s="28" t="s">
        <v>172</v>
      </c>
      <c r="F11" s="167">
        <f>54.343*10.764</f>
        <v>584.94805199999996</v>
      </c>
      <c r="G11" s="168"/>
      <c r="H11" s="28">
        <v>0</v>
      </c>
      <c r="I11" s="28">
        <f t="shared" si="0"/>
        <v>877.42207799999994</v>
      </c>
    </row>
    <row r="12" spans="1:9" ht="15.75" customHeight="1" x14ac:dyDescent="0.3">
      <c r="A12" s="175" t="s">
        <v>173</v>
      </c>
      <c r="B12" s="175"/>
      <c r="C12" s="175"/>
      <c r="D12" s="175"/>
      <c r="E12" s="175"/>
      <c r="F12" s="175"/>
      <c r="G12" s="175"/>
      <c r="H12" s="175"/>
      <c r="I12" s="175"/>
    </row>
    <row r="13" spans="1:9" ht="15.75" customHeight="1" x14ac:dyDescent="0.3">
      <c r="A13" s="169" t="str">
        <f>A12</f>
        <v>8th, 13th &amp; 18th Floor</v>
      </c>
      <c r="B13" s="170"/>
      <c r="C13" s="167">
        <v>1</v>
      </c>
      <c r="D13" s="168"/>
      <c r="E13" s="28" t="s">
        <v>172</v>
      </c>
      <c r="F13" s="167">
        <f>54.343*10.764</f>
        <v>584.94805199999996</v>
      </c>
      <c r="G13" s="168"/>
      <c r="H13" s="28">
        <v>0</v>
      </c>
      <c r="I13" s="28">
        <f>F13*1.5+H13</f>
        <v>877.42207799999994</v>
      </c>
    </row>
    <row r="14" spans="1:9" ht="15.6" x14ac:dyDescent="0.3">
      <c r="A14" s="171"/>
      <c r="B14" s="172"/>
      <c r="C14" s="167">
        <v>2</v>
      </c>
      <c r="D14" s="168"/>
      <c r="E14" s="28" t="s">
        <v>172</v>
      </c>
      <c r="F14" s="167">
        <f>55.0493*10.764</f>
        <v>592.55066520000003</v>
      </c>
      <c r="G14" s="168"/>
      <c r="H14" s="28">
        <v>0</v>
      </c>
      <c r="I14" s="28">
        <f t="shared" ref="I14:I15" si="2">F14*1.5+H14</f>
        <v>888.8259978000001</v>
      </c>
    </row>
    <row r="15" spans="1:9" ht="15.6" x14ac:dyDescent="0.3">
      <c r="A15" s="171"/>
      <c r="B15" s="172"/>
      <c r="C15" s="167">
        <v>3</v>
      </c>
      <c r="D15" s="168"/>
      <c r="E15" s="28" t="s">
        <v>172</v>
      </c>
      <c r="F15" s="167">
        <f>55.0493*10.764</f>
        <v>592.55066520000003</v>
      </c>
      <c r="G15" s="168"/>
      <c r="H15" s="28">
        <v>0</v>
      </c>
      <c r="I15" s="28">
        <f t="shared" si="2"/>
        <v>888.8259978000001</v>
      </c>
    </row>
    <row r="16" spans="1:9" ht="15.6" x14ac:dyDescent="0.3">
      <c r="A16" s="171"/>
      <c r="B16" s="172"/>
      <c r="C16" s="167">
        <v>4</v>
      </c>
      <c r="D16" s="168"/>
      <c r="E16" s="177" t="s">
        <v>174</v>
      </c>
      <c r="F16" s="177"/>
      <c r="G16" s="177"/>
      <c r="H16" s="177"/>
      <c r="I16" s="177"/>
    </row>
    <row r="17" spans="1:9" ht="15.75" customHeight="1" x14ac:dyDescent="0.3">
      <c r="A17" s="171"/>
      <c r="B17" s="172"/>
      <c r="C17" s="167">
        <v>5</v>
      </c>
      <c r="D17" s="168"/>
      <c r="E17" s="28" t="s">
        <v>172</v>
      </c>
      <c r="F17" s="167">
        <f t="shared" ref="F17" si="3">54.343*10.764</f>
        <v>584.94805199999996</v>
      </c>
      <c r="G17" s="168"/>
      <c r="H17" s="28">
        <v>0</v>
      </c>
      <c r="I17" s="28">
        <f t="shared" ref="I17:I20" si="4">F17*1.5+H17</f>
        <v>877.42207799999994</v>
      </c>
    </row>
    <row r="18" spans="1:9" ht="15.6" x14ac:dyDescent="0.3">
      <c r="A18" s="171"/>
      <c r="B18" s="172"/>
      <c r="C18" s="167">
        <v>6</v>
      </c>
      <c r="D18" s="168"/>
      <c r="E18" s="28" t="s">
        <v>172</v>
      </c>
      <c r="F18" s="167">
        <f>55.0493*10.764</f>
        <v>592.55066520000003</v>
      </c>
      <c r="G18" s="168"/>
      <c r="H18" s="28">
        <v>0</v>
      </c>
      <c r="I18" s="28">
        <f t="shared" si="4"/>
        <v>888.8259978000001</v>
      </c>
    </row>
    <row r="19" spans="1:9" ht="15.6" x14ac:dyDescent="0.3">
      <c r="A19" s="171"/>
      <c r="B19" s="172"/>
      <c r="C19" s="167">
        <v>7</v>
      </c>
      <c r="D19" s="168"/>
      <c r="E19" s="28" t="s">
        <v>172</v>
      </c>
      <c r="F19" s="167">
        <f>55.0493*10.764</f>
        <v>592.55066520000003</v>
      </c>
      <c r="G19" s="168"/>
      <c r="H19" s="28">
        <v>0</v>
      </c>
      <c r="I19" s="28">
        <f t="shared" si="4"/>
        <v>888.8259978000001</v>
      </c>
    </row>
    <row r="20" spans="1:9" ht="15.6" x14ac:dyDescent="0.3">
      <c r="A20" s="173"/>
      <c r="B20" s="174"/>
      <c r="C20" s="167">
        <v>8</v>
      </c>
      <c r="D20" s="168"/>
      <c r="E20" s="28" t="s">
        <v>172</v>
      </c>
      <c r="F20" s="167">
        <f>54.343*10.764</f>
        <v>584.94805199999996</v>
      </c>
      <c r="G20" s="168"/>
      <c r="H20" s="28">
        <v>0</v>
      </c>
      <c r="I20" s="28">
        <f t="shared" si="4"/>
        <v>877.42207799999994</v>
      </c>
    </row>
    <row r="21" spans="1:9" ht="15.75" customHeight="1" x14ac:dyDescent="0.3">
      <c r="A21" s="175" t="s">
        <v>175</v>
      </c>
      <c r="B21" s="175"/>
      <c r="C21" s="175"/>
      <c r="D21" s="175"/>
      <c r="E21" s="175"/>
      <c r="F21" s="175"/>
      <c r="G21" s="175"/>
      <c r="H21" s="175"/>
      <c r="I21" s="175"/>
    </row>
    <row r="22" spans="1:9" ht="15.75" customHeight="1" x14ac:dyDescent="0.3">
      <c r="A22" s="175" t="s">
        <v>170</v>
      </c>
      <c r="B22" s="175"/>
      <c r="C22" s="175"/>
      <c r="D22" s="175"/>
      <c r="E22" s="175"/>
      <c r="F22" s="175"/>
      <c r="G22" s="175"/>
      <c r="H22" s="175"/>
      <c r="I22" s="175"/>
    </row>
    <row r="23" spans="1:9" ht="15.75" customHeight="1" x14ac:dyDescent="0.3">
      <c r="A23" s="175" t="s">
        <v>171</v>
      </c>
      <c r="B23" s="175"/>
      <c r="C23" s="175"/>
      <c r="D23" s="175"/>
      <c r="E23" s="175"/>
      <c r="F23" s="175"/>
      <c r="G23" s="175"/>
      <c r="H23" s="175"/>
      <c r="I23" s="175"/>
    </row>
    <row r="24" spans="1:9" ht="15.75" customHeight="1" x14ac:dyDescent="0.3">
      <c r="A24" s="169" t="str">
        <f>A23</f>
        <v>1st To 7th, 9th To 12th, 14th To 17th &amp; 19th To 21st Floor</v>
      </c>
      <c r="B24" s="170"/>
      <c r="C24" s="167">
        <v>1</v>
      </c>
      <c r="D24" s="168"/>
      <c r="E24" s="28" t="s">
        <v>172</v>
      </c>
      <c r="F24" s="167">
        <f>54.343*10.764</f>
        <v>584.94805199999996</v>
      </c>
      <c r="G24" s="168"/>
      <c r="H24" s="28">
        <v>0</v>
      </c>
      <c r="I24" s="28">
        <f>F24*1.5+H24</f>
        <v>877.42207799999994</v>
      </c>
    </row>
    <row r="25" spans="1:9" ht="15.6" x14ac:dyDescent="0.3">
      <c r="A25" s="171"/>
      <c r="B25" s="172"/>
      <c r="C25" s="167">
        <v>2</v>
      </c>
      <c r="D25" s="168"/>
      <c r="E25" s="28" t="s">
        <v>172</v>
      </c>
      <c r="F25" s="167">
        <f>55.0493*10.764</f>
        <v>592.55066520000003</v>
      </c>
      <c r="G25" s="168"/>
      <c r="H25" s="28">
        <v>0</v>
      </c>
      <c r="I25" s="28">
        <f t="shared" ref="I25:I31" si="5">F25*1.5+H25</f>
        <v>888.8259978000001</v>
      </c>
    </row>
    <row r="26" spans="1:9" ht="15.6" x14ac:dyDescent="0.3">
      <c r="A26" s="171"/>
      <c r="B26" s="172"/>
      <c r="C26" s="167">
        <v>3</v>
      </c>
      <c r="D26" s="168"/>
      <c r="E26" s="28" t="s">
        <v>172</v>
      </c>
      <c r="F26" s="167">
        <f>55.0493*10.764</f>
        <v>592.55066520000003</v>
      </c>
      <c r="G26" s="168"/>
      <c r="H26" s="28">
        <v>0</v>
      </c>
      <c r="I26" s="28">
        <f t="shared" si="5"/>
        <v>888.8259978000001</v>
      </c>
    </row>
    <row r="27" spans="1:9" ht="15.6" x14ac:dyDescent="0.3">
      <c r="A27" s="171"/>
      <c r="B27" s="172"/>
      <c r="C27" s="167">
        <v>4</v>
      </c>
      <c r="D27" s="168"/>
      <c r="E27" s="28" t="s">
        <v>172</v>
      </c>
      <c r="F27" s="167">
        <f t="shared" ref="F27:F28" si="6">54.343*10.764</f>
        <v>584.94805199999996</v>
      </c>
      <c r="G27" s="168"/>
      <c r="H27" s="28">
        <v>0</v>
      </c>
      <c r="I27" s="28">
        <f t="shared" si="5"/>
        <v>877.42207799999994</v>
      </c>
    </row>
    <row r="28" spans="1:9" ht="15.6" x14ac:dyDescent="0.3">
      <c r="A28" s="171"/>
      <c r="B28" s="172"/>
      <c r="C28" s="167">
        <v>5</v>
      </c>
      <c r="D28" s="168"/>
      <c r="E28" s="28" t="s">
        <v>172</v>
      </c>
      <c r="F28" s="167">
        <f t="shared" si="6"/>
        <v>584.94805199999996</v>
      </c>
      <c r="G28" s="168"/>
      <c r="H28" s="28">
        <v>0</v>
      </c>
      <c r="I28" s="28">
        <f t="shared" si="5"/>
        <v>877.42207799999994</v>
      </c>
    </row>
    <row r="29" spans="1:9" ht="15.6" x14ac:dyDescent="0.3">
      <c r="A29" s="171"/>
      <c r="B29" s="172"/>
      <c r="C29" s="167">
        <v>6</v>
      </c>
      <c r="D29" s="168"/>
      <c r="E29" s="28" t="s">
        <v>172</v>
      </c>
      <c r="F29" s="167">
        <f>55.0493*10.764</f>
        <v>592.55066520000003</v>
      </c>
      <c r="G29" s="168"/>
      <c r="H29" s="28">
        <v>0</v>
      </c>
      <c r="I29" s="28">
        <f t="shared" si="5"/>
        <v>888.8259978000001</v>
      </c>
    </row>
    <row r="30" spans="1:9" ht="15.6" x14ac:dyDescent="0.3">
      <c r="A30" s="171"/>
      <c r="B30" s="172"/>
      <c r="C30" s="167">
        <v>7</v>
      </c>
      <c r="D30" s="168"/>
      <c r="E30" s="28" t="s">
        <v>172</v>
      </c>
      <c r="F30" s="167">
        <f>55.0493*10.764</f>
        <v>592.55066520000003</v>
      </c>
      <c r="G30" s="168"/>
      <c r="H30" s="28">
        <v>0</v>
      </c>
      <c r="I30" s="28">
        <f t="shared" si="5"/>
        <v>888.8259978000001</v>
      </c>
    </row>
    <row r="31" spans="1:9" ht="15.6" x14ac:dyDescent="0.3">
      <c r="A31" s="173"/>
      <c r="B31" s="174"/>
      <c r="C31" s="167">
        <v>8</v>
      </c>
      <c r="D31" s="168"/>
      <c r="E31" s="28" t="s">
        <v>172</v>
      </c>
      <c r="F31" s="167">
        <f>54.343*10.764</f>
        <v>584.94805199999996</v>
      </c>
      <c r="G31" s="168"/>
      <c r="H31" s="28">
        <v>0</v>
      </c>
      <c r="I31" s="28">
        <f t="shared" si="5"/>
        <v>877.42207799999994</v>
      </c>
    </row>
    <row r="32" spans="1:9" ht="15.75" customHeight="1" x14ac:dyDescent="0.3">
      <c r="A32" s="175" t="s">
        <v>173</v>
      </c>
      <c r="B32" s="175"/>
      <c r="C32" s="175"/>
      <c r="D32" s="175"/>
      <c r="E32" s="175"/>
      <c r="F32" s="175"/>
      <c r="G32" s="175"/>
      <c r="H32" s="175"/>
      <c r="I32" s="175"/>
    </row>
    <row r="33" spans="1:9" ht="15.75" customHeight="1" x14ac:dyDescent="0.3">
      <c r="A33" s="169" t="str">
        <f>A32</f>
        <v>8th, 13th &amp; 18th Floor</v>
      </c>
      <c r="B33" s="170"/>
      <c r="C33" s="167">
        <v>1</v>
      </c>
      <c r="D33" s="168"/>
      <c r="E33" s="28" t="s">
        <v>172</v>
      </c>
      <c r="F33" s="167">
        <f>54.343*10.764</f>
        <v>584.94805199999996</v>
      </c>
      <c r="G33" s="168"/>
      <c r="H33" s="28">
        <v>0</v>
      </c>
      <c r="I33" s="28">
        <f>F33*1.5+H33</f>
        <v>877.42207799999994</v>
      </c>
    </row>
    <row r="34" spans="1:9" ht="15.6" x14ac:dyDescent="0.3">
      <c r="A34" s="171"/>
      <c r="B34" s="172"/>
      <c r="C34" s="167">
        <v>2</v>
      </c>
      <c r="D34" s="168"/>
      <c r="E34" s="28" t="s">
        <v>172</v>
      </c>
      <c r="F34" s="167">
        <f>55.0493*10.764</f>
        <v>592.55066520000003</v>
      </c>
      <c r="G34" s="168"/>
      <c r="H34" s="28">
        <v>0</v>
      </c>
      <c r="I34" s="28">
        <f t="shared" ref="I34:I35" si="7">F34*1.5+H34</f>
        <v>888.8259978000001</v>
      </c>
    </row>
    <row r="35" spans="1:9" ht="15.6" x14ac:dyDescent="0.3">
      <c r="A35" s="171"/>
      <c r="B35" s="172"/>
      <c r="C35" s="167">
        <v>3</v>
      </c>
      <c r="D35" s="168"/>
      <c r="E35" s="28" t="s">
        <v>172</v>
      </c>
      <c r="F35" s="167">
        <f>55.0493*10.764</f>
        <v>592.55066520000003</v>
      </c>
      <c r="G35" s="168"/>
      <c r="H35" s="28">
        <v>0</v>
      </c>
      <c r="I35" s="28">
        <f t="shared" si="7"/>
        <v>888.8259978000001</v>
      </c>
    </row>
    <row r="36" spans="1:9" ht="15.75" customHeight="1" x14ac:dyDescent="0.3">
      <c r="A36" s="171"/>
      <c r="B36" s="172"/>
      <c r="C36" s="167">
        <v>4</v>
      </c>
      <c r="D36" s="168"/>
      <c r="E36" s="181" t="s">
        <v>174</v>
      </c>
      <c r="F36" s="182"/>
      <c r="G36" s="182"/>
      <c r="H36" s="182"/>
      <c r="I36" s="182"/>
    </row>
    <row r="37" spans="1:9" ht="15.6" x14ac:dyDescent="0.3">
      <c r="A37" s="171"/>
      <c r="B37" s="172"/>
      <c r="C37" s="167">
        <v>5</v>
      </c>
      <c r="D37" s="168"/>
      <c r="E37" s="28" t="s">
        <v>172</v>
      </c>
      <c r="F37" s="167">
        <f t="shared" ref="F37" si="8">54.343*10.764</f>
        <v>584.94805199999996</v>
      </c>
      <c r="G37" s="168"/>
      <c r="H37" s="28">
        <v>0</v>
      </c>
      <c r="I37" s="28">
        <f t="shared" ref="I37:I40" si="9">F37*1.5+H37</f>
        <v>877.42207799999994</v>
      </c>
    </row>
    <row r="38" spans="1:9" ht="15.6" x14ac:dyDescent="0.3">
      <c r="A38" s="171"/>
      <c r="B38" s="172"/>
      <c r="C38" s="167">
        <v>6</v>
      </c>
      <c r="D38" s="168"/>
      <c r="E38" s="28" t="s">
        <v>172</v>
      </c>
      <c r="F38" s="167">
        <f>55.0493*10.764</f>
        <v>592.55066520000003</v>
      </c>
      <c r="G38" s="168"/>
      <c r="H38" s="28">
        <v>0</v>
      </c>
      <c r="I38" s="28">
        <f t="shared" si="9"/>
        <v>888.8259978000001</v>
      </c>
    </row>
    <row r="39" spans="1:9" ht="15.6" x14ac:dyDescent="0.3">
      <c r="A39" s="171"/>
      <c r="B39" s="172"/>
      <c r="C39" s="167">
        <v>7</v>
      </c>
      <c r="D39" s="168"/>
      <c r="E39" s="28" t="s">
        <v>172</v>
      </c>
      <c r="F39" s="167">
        <f>55.0493*10.764</f>
        <v>592.55066520000003</v>
      </c>
      <c r="G39" s="168"/>
      <c r="H39" s="28">
        <v>0</v>
      </c>
      <c r="I39" s="28">
        <f t="shared" si="9"/>
        <v>888.8259978000001</v>
      </c>
    </row>
    <row r="40" spans="1:9" ht="15.6" x14ac:dyDescent="0.3">
      <c r="A40" s="173"/>
      <c r="B40" s="174"/>
      <c r="C40" s="167">
        <v>8</v>
      </c>
      <c r="D40" s="168"/>
      <c r="E40" s="28" t="s">
        <v>172</v>
      </c>
      <c r="F40" s="167">
        <f>54.343*10.764</f>
        <v>584.94805199999996</v>
      </c>
      <c r="G40" s="168"/>
      <c r="H40" s="28">
        <v>0</v>
      </c>
      <c r="I40" s="28">
        <f t="shared" si="9"/>
        <v>877.42207799999994</v>
      </c>
    </row>
    <row r="41" spans="1:9" ht="15.75" customHeight="1" x14ac:dyDescent="0.3">
      <c r="A41" s="175" t="s">
        <v>176</v>
      </c>
      <c r="B41" s="175"/>
      <c r="C41" s="175"/>
      <c r="D41" s="175"/>
      <c r="E41" s="175"/>
      <c r="F41" s="175"/>
      <c r="G41" s="175"/>
      <c r="H41" s="175"/>
      <c r="I41" s="175"/>
    </row>
    <row r="42" spans="1:9" ht="15.75" customHeight="1" x14ac:dyDescent="0.3">
      <c r="A42" s="175" t="s">
        <v>170</v>
      </c>
      <c r="B42" s="175"/>
      <c r="C42" s="175"/>
      <c r="D42" s="175"/>
      <c r="E42" s="175"/>
      <c r="F42" s="175"/>
      <c r="G42" s="175"/>
      <c r="H42" s="175"/>
      <c r="I42" s="175"/>
    </row>
    <row r="43" spans="1:9" ht="15.75" customHeight="1" x14ac:dyDescent="0.3">
      <c r="A43" s="175" t="s">
        <v>171</v>
      </c>
      <c r="B43" s="175"/>
      <c r="C43" s="175"/>
      <c r="D43" s="175"/>
      <c r="E43" s="175"/>
      <c r="F43" s="175"/>
      <c r="G43" s="175"/>
      <c r="H43" s="175"/>
      <c r="I43" s="175"/>
    </row>
    <row r="44" spans="1:9" ht="15.75" customHeight="1" x14ac:dyDescent="0.3">
      <c r="A44" s="169" t="str">
        <f>A43</f>
        <v>1st To 7th, 9th To 12th, 14th To 17th &amp; 19th To 21st Floor</v>
      </c>
      <c r="B44" s="170"/>
      <c r="C44" s="167">
        <v>1</v>
      </c>
      <c r="D44" s="168"/>
      <c r="E44" s="28" t="s">
        <v>172</v>
      </c>
      <c r="F44" s="167">
        <f>54.343*10.764</f>
        <v>584.94805199999996</v>
      </c>
      <c r="G44" s="168"/>
      <c r="H44" s="28">
        <v>0</v>
      </c>
      <c r="I44" s="28">
        <f>F44*1.5+H44</f>
        <v>877.42207799999994</v>
      </c>
    </row>
    <row r="45" spans="1:9" ht="15.6" x14ac:dyDescent="0.3">
      <c r="A45" s="171"/>
      <c r="B45" s="172"/>
      <c r="C45" s="167">
        <v>2</v>
      </c>
      <c r="D45" s="168"/>
      <c r="E45" s="28" t="s">
        <v>172</v>
      </c>
      <c r="F45" s="167">
        <f>55.0493*10.764</f>
        <v>592.55066520000003</v>
      </c>
      <c r="G45" s="168"/>
      <c r="H45" s="28">
        <v>0</v>
      </c>
      <c r="I45" s="28">
        <f t="shared" ref="I45:I51" si="10">F45*1.5+H45</f>
        <v>888.8259978000001</v>
      </c>
    </row>
    <row r="46" spans="1:9" ht="15.6" x14ac:dyDescent="0.3">
      <c r="A46" s="171"/>
      <c r="B46" s="172"/>
      <c r="C46" s="167">
        <v>3</v>
      </c>
      <c r="D46" s="168"/>
      <c r="E46" s="28" t="s">
        <v>172</v>
      </c>
      <c r="F46" s="167">
        <f>55.0493*10.764</f>
        <v>592.55066520000003</v>
      </c>
      <c r="G46" s="168"/>
      <c r="H46" s="28">
        <v>0</v>
      </c>
      <c r="I46" s="28">
        <f t="shared" si="10"/>
        <v>888.8259978000001</v>
      </c>
    </row>
    <row r="47" spans="1:9" ht="15.6" x14ac:dyDescent="0.3">
      <c r="A47" s="171"/>
      <c r="B47" s="172"/>
      <c r="C47" s="167">
        <v>4</v>
      </c>
      <c r="D47" s="168"/>
      <c r="E47" s="28" t="s">
        <v>172</v>
      </c>
      <c r="F47" s="167">
        <f t="shared" ref="F47:F48" si="11">54.343*10.764</f>
        <v>584.94805199999996</v>
      </c>
      <c r="G47" s="168"/>
      <c r="H47" s="28">
        <v>0</v>
      </c>
      <c r="I47" s="28">
        <f t="shared" si="10"/>
        <v>877.42207799999994</v>
      </c>
    </row>
    <row r="48" spans="1:9" ht="15.6" x14ac:dyDescent="0.3">
      <c r="A48" s="171"/>
      <c r="B48" s="172"/>
      <c r="C48" s="167">
        <v>5</v>
      </c>
      <c r="D48" s="168"/>
      <c r="E48" s="28" t="s">
        <v>172</v>
      </c>
      <c r="F48" s="167">
        <f t="shared" si="11"/>
        <v>584.94805199999996</v>
      </c>
      <c r="G48" s="168"/>
      <c r="H48" s="28">
        <v>0</v>
      </c>
      <c r="I48" s="28">
        <f t="shared" si="10"/>
        <v>877.42207799999994</v>
      </c>
    </row>
    <row r="49" spans="1:9" ht="15.6" x14ac:dyDescent="0.3">
      <c r="A49" s="171"/>
      <c r="B49" s="172"/>
      <c r="C49" s="167">
        <v>6</v>
      </c>
      <c r="D49" s="168"/>
      <c r="E49" s="28" t="s">
        <v>172</v>
      </c>
      <c r="F49" s="167">
        <f>55.0493*10.764</f>
        <v>592.55066520000003</v>
      </c>
      <c r="G49" s="168"/>
      <c r="H49" s="28">
        <v>0</v>
      </c>
      <c r="I49" s="28">
        <f t="shared" si="10"/>
        <v>888.8259978000001</v>
      </c>
    </row>
    <row r="50" spans="1:9" ht="15.6" x14ac:dyDescent="0.3">
      <c r="A50" s="171"/>
      <c r="B50" s="172"/>
      <c r="C50" s="167">
        <v>7</v>
      </c>
      <c r="D50" s="168"/>
      <c r="E50" s="28" t="s">
        <v>172</v>
      </c>
      <c r="F50" s="167">
        <f>55.0493*10.764</f>
        <v>592.55066520000003</v>
      </c>
      <c r="G50" s="168"/>
      <c r="H50" s="28">
        <v>0</v>
      </c>
      <c r="I50" s="28">
        <f t="shared" si="10"/>
        <v>888.8259978000001</v>
      </c>
    </row>
    <row r="51" spans="1:9" ht="15.6" x14ac:dyDescent="0.3">
      <c r="A51" s="173"/>
      <c r="B51" s="174"/>
      <c r="C51" s="167">
        <v>8</v>
      </c>
      <c r="D51" s="168"/>
      <c r="E51" s="28" t="s">
        <v>172</v>
      </c>
      <c r="F51" s="167">
        <f>54.343*10.764</f>
        <v>584.94805199999996</v>
      </c>
      <c r="G51" s="168"/>
      <c r="H51" s="28">
        <v>0</v>
      </c>
      <c r="I51" s="28">
        <f t="shared" si="10"/>
        <v>877.42207799999994</v>
      </c>
    </row>
    <row r="52" spans="1:9" ht="15.75" customHeight="1" x14ac:dyDescent="0.3">
      <c r="A52" s="175" t="s">
        <v>173</v>
      </c>
      <c r="B52" s="175"/>
      <c r="C52" s="175"/>
      <c r="D52" s="175"/>
      <c r="E52" s="175"/>
      <c r="F52" s="175"/>
      <c r="G52" s="175"/>
      <c r="H52" s="175"/>
      <c r="I52" s="175"/>
    </row>
    <row r="53" spans="1:9" ht="15.75" customHeight="1" x14ac:dyDescent="0.3">
      <c r="A53" s="169" t="str">
        <f>A52</f>
        <v>8th, 13th &amp; 18th Floor</v>
      </c>
      <c r="B53" s="170"/>
      <c r="C53" s="167">
        <v>1</v>
      </c>
      <c r="D53" s="168"/>
      <c r="E53" s="28" t="s">
        <v>172</v>
      </c>
      <c r="F53" s="167">
        <f>54.343*10.764</f>
        <v>584.94805199999996</v>
      </c>
      <c r="G53" s="168"/>
      <c r="H53" s="28">
        <v>0</v>
      </c>
      <c r="I53" s="28">
        <f>F53*1.5+H53</f>
        <v>877.42207799999994</v>
      </c>
    </row>
    <row r="54" spans="1:9" ht="15.6" x14ac:dyDescent="0.3">
      <c r="A54" s="171"/>
      <c r="B54" s="172"/>
      <c r="C54" s="167">
        <v>2</v>
      </c>
      <c r="D54" s="168"/>
      <c r="E54" s="28" t="s">
        <v>172</v>
      </c>
      <c r="F54" s="167">
        <f>55.0493*10.764</f>
        <v>592.55066520000003</v>
      </c>
      <c r="G54" s="168"/>
      <c r="H54" s="28">
        <v>0</v>
      </c>
      <c r="I54" s="28">
        <f t="shared" ref="I54:I55" si="12">F54*1.5+H54</f>
        <v>888.8259978000001</v>
      </c>
    </row>
    <row r="55" spans="1:9" ht="15.6" x14ac:dyDescent="0.3">
      <c r="A55" s="171"/>
      <c r="B55" s="172"/>
      <c r="C55" s="167">
        <v>3</v>
      </c>
      <c r="D55" s="168"/>
      <c r="E55" s="28" t="s">
        <v>172</v>
      </c>
      <c r="F55" s="167">
        <f>55.0493*10.764</f>
        <v>592.55066520000003</v>
      </c>
      <c r="G55" s="168"/>
      <c r="H55" s="28">
        <v>0</v>
      </c>
      <c r="I55" s="28">
        <f t="shared" si="12"/>
        <v>888.8259978000001</v>
      </c>
    </row>
    <row r="56" spans="1:9" ht="15.6" x14ac:dyDescent="0.3">
      <c r="A56" s="171"/>
      <c r="B56" s="172"/>
      <c r="C56" s="167">
        <v>4</v>
      </c>
      <c r="D56" s="168"/>
      <c r="E56" s="181" t="s">
        <v>174</v>
      </c>
      <c r="F56" s="182"/>
      <c r="G56" s="182"/>
      <c r="H56" s="182"/>
      <c r="I56" s="182"/>
    </row>
    <row r="57" spans="1:9" ht="15.6" x14ac:dyDescent="0.3">
      <c r="A57" s="171"/>
      <c r="B57" s="172"/>
      <c r="C57" s="167">
        <v>5</v>
      </c>
      <c r="D57" s="168"/>
      <c r="E57" s="28" t="s">
        <v>172</v>
      </c>
      <c r="F57" s="167">
        <f t="shared" ref="F57" si="13">54.343*10.764</f>
        <v>584.94805199999996</v>
      </c>
      <c r="G57" s="168"/>
      <c r="H57" s="28">
        <v>0</v>
      </c>
      <c r="I57" s="28">
        <f t="shared" ref="I57:I60" si="14">F57*1.5+H57</f>
        <v>877.42207799999994</v>
      </c>
    </row>
    <row r="58" spans="1:9" ht="15.6" x14ac:dyDescent="0.3">
      <c r="A58" s="171"/>
      <c r="B58" s="172"/>
      <c r="C58" s="167">
        <v>6</v>
      </c>
      <c r="D58" s="168"/>
      <c r="E58" s="28" t="s">
        <v>172</v>
      </c>
      <c r="F58" s="167">
        <f>55.0493*10.764</f>
        <v>592.55066520000003</v>
      </c>
      <c r="G58" s="168"/>
      <c r="H58" s="28">
        <v>0</v>
      </c>
      <c r="I58" s="28">
        <f t="shared" si="14"/>
        <v>888.8259978000001</v>
      </c>
    </row>
    <row r="59" spans="1:9" ht="15.6" x14ac:dyDescent="0.3">
      <c r="A59" s="171"/>
      <c r="B59" s="172"/>
      <c r="C59" s="167">
        <v>7</v>
      </c>
      <c r="D59" s="168"/>
      <c r="E59" s="28" t="s">
        <v>172</v>
      </c>
      <c r="F59" s="167">
        <f>55.0493*10.764</f>
        <v>592.55066520000003</v>
      </c>
      <c r="G59" s="168"/>
      <c r="H59" s="28">
        <v>0</v>
      </c>
      <c r="I59" s="28">
        <f t="shared" si="14"/>
        <v>888.8259978000001</v>
      </c>
    </row>
    <row r="60" spans="1:9" ht="15.6" x14ac:dyDescent="0.3">
      <c r="A60" s="173"/>
      <c r="B60" s="174"/>
      <c r="C60" s="167">
        <v>8</v>
      </c>
      <c r="D60" s="168"/>
      <c r="E60" s="28" t="s">
        <v>172</v>
      </c>
      <c r="F60" s="167">
        <f>54.343*10.764</f>
        <v>584.94805199999996</v>
      </c>
      <c r="G60" s="168"/>
      <c r="H60" s="28">
        <v>0</v>
      </c>
      <c r="I60" s="28">
        <f t="shared" si="14"/>
        <v>877.42207799999994</v>
      </c>
    </row>
    <row r="61" spans="1:9" ht="15.75" customHeight="1" x14ac:dyDescent="0.3">
      <c r="A61" s="175" t="s">
        <v>177</v>
      </c>
      <c r="B61" s="175"/>
      <c r="C61" s="175"/>
      <c r="D61" s="175"/>
      <c r="E61" s="175"/>
      <c r="F61" s="175"/>
      <c r="G61" s="175"/>
      <c r="H61" s="175"/>
      <c r="I61" s="175"/>
    </row>
    <row r="62" spans="1:9" ht="15.75" customHeight="1" x14ac:dyDescent="0.3">
      <c r="A62" s="175" t="s">
        <v>170</v>
      </c>
      <c r="B62" s="175"/>
      <c r="C62" s="175"/>
      <c r="D62" s="175"/>
      <c r="E62" s="175"/>
      <c r="F62" s="175"/>
      <c r="G62" s="175"/>
      <c r="H62" s="175"/>
      <c r="I62" s="175"/>
    </row>
    <row r="63" spans="1:9" ht="15.75" customHeight="1" x14ac:dyDescent="0.3">
      <c r="A63" s="175" t="s">
        <v>171</v>
      </c>
      <c r="B63" s="175"/>
      <c r="C63" s="175"/>
      <c r="D63" s="175"/>
      <c r="E63" s="175"/>
      <c r="F63" s="175"/>
      <c r="G63" s="175"/>
      <c r="H63" s="175"/>
      <c r="I63" s="175"/>
    </row>
    <row r="64" spans="1:9" ht="15.75" customHeight="1" x14ac:dyDescent="0.3">
      <c r="A64" s="169" t="str">
        <f>A63</f>
        <v>1st To 7th, 9th To 12th, 14th To 17th &amp; 19th To 21st Floor</v>
      </c>
      <c r="B64" s="170"/>
      <c r="C64" s="167">
        <v>1</v>
      </c>
      <c r="D64" s="168"/>
      <c r="E64" s="28" t="s">
        <v>172</v>
      </c>
      <c r="F64" s="167">
        <f>63.3389*10.764</f>
        <v>681.77991959999997</v>
      </c>
      <c r="G64" s="168"/>
      <c r="H64" s="28">
        <v>0</v>
      </c>
      <c r="I64" s="28">
        <f t="shared" ref="I64:I71" si="15">F64*1.5+H64</f>
        <v>1022.6698793999999</v>
      </c>
    </row>
    <row r="65" spans="1:9" ht="15.6" x14ac:dyDescent="0.3">
      <c r="A65" s="171"/>
      <c r="B65" s="172"/>
      <c r="C65" s="167">
        <v>2</v>
      </c>
      <c r="D65" s="168"/>
      <c r="E65" s="28" t="s">
        <v>178</v>
      </c>
      <c r="F65" s="167">
        <f>42.96*10.764</f>
        <v>462.42143999999996</v>
      </c>
      <c r="G65" s="168"/>
      <c r="H65" s="28">
        <v>0</v>
      </c>
      <c r="I65" s="28">
        <f t="shared" si="15"/>
        <v>693.63215999999989</v>
      </c>
    </row>
    <row r="66" spans="1:9" ht="15.6" x14ac:dyDescent="0.3">
      <c r="A66" s="171"/>
      <c r="B66" s="172"/>
      <c r="C66" s="167">
        <v>3</v>
      </c>
      <c r="D66" s="168"/>
      <c r="E66" s="28" t="s">
        <v>178</v>
      </c>
      <c r="F66" s="167">
        <f>42.96*10.764</f>
        <v>462.42143999999996</v>
      </c>
      <c r="G66" s="168"/>
      <c r="H66" s="28">
        <v>0</v>
      </c>
      <c r="I66" s="28">
        <f t="shared" si="15"/>
        <v>693.63215999999989</v>
      </c>
    </row>
    <row r="67" spans="1:9" ht="15.6" x14ac:dyDescent="0.3">
      <c r="A67" s="171"/>
      <c r="B67" s="172"/>
      <c r="C67" s="167">
        <v>4</v>
      </c>
      <c r="D67" s="168"/>
      <c r="E67" s="28" t="s">
        <v>172</v>
      </c>
      <c r="F67" s="167">
        <f t="shared" ref="F67:F68" si="16">63.3389*10.764</f>
        <v>681.77991959999997</v>
      </c>
      <c r="G67" s="168"/>
      <c r="H67" s="28">
        <v>0</v>
      </c>
      <c r="I67" s="28">
        <f t="shared" si="15"/>
        <v>1022.6698793999999</v>
      </c>
    </row>
    <row r="68" spans="1:9" ht="15.6" x14ac:dyDescent="0.3">
      <c r="A68" s="171"/>
      <c r="B68" s="172"/>
      <c r="C68" s="167">
        <v>5</v>
      </c>
      <c r="D68" s="168"/>
      <c r="E68" s="28" t="s">
        <v>172</v>
      </c>
      <c r="F68" s="167">
        <f t="shared" si="16"/>
        <v>681.77991959999997</v>
      </c>
      <c r="G68" s="168"/>
      <c r="H68" s="28">
        <v>0</v>
      </c>
      <c r="I68" s="28">
        <f t="shared" si="15"/>
        <v>1022.6698793999999</v>
      </c>
    </row>
    <row r="69" spans="1:9" ht="15.6" x14ac:dyDescent="0.3">
      <c r="A69" s="171"/>
      <c r="B69" s="172"/>
      <c r="C69" s="167">
        <v>6</v>
      </c>
      <c r="D69" s="168"/>
      <c r="E69" s="28" t="s">
        <v>178</v>
      </c>
      <c r="F69" s="167">
        <f t="shared" ref="F69:F70" si="17">42.96*10.764</f>
        <v>462.42143999999996</v>
      </c>
      <c r="G69" s="168"/>
      <c r="H69" s="28">
        <v>0</v>
      </c>
      <c r="I69" s="28">
        <f>F69*1.5+H69</f>
        <v>693.63215999999989</v>
      </c>
    </row>
    <row r="70" spans="1:9" ht="15.6" x14ac:dyDescent="0.3">
      <c r="A70" s="171"/>
      <c r="B70" s="172"/>
      <c r="C70" s="167">
        <v>7</v>
      </c>
      <c r="D70" s="168"/>
      <c r="E70" s="28" t="s">
        <v>178</v>
      </c>
      <c r="F70" s="167">
        <f t="shared" si="17"/>
        <v>462.42143999999996</v>
      </c>
      <c r="G70" s="168"/>
      <c r="H70" s="28">
        <v>0</v>
      </c>
      <c r="I70" s="28">
        <f>F70*1.5+H70</f>
        <v>693.63215999999989</v>
      </c>
    </row>
    <row r="71" spans="1:9" ht="15.6" x14ac:dyDescent="0.3">
      <c r="A71" s="173"/>
      <c r="B71" s="174"/>
      <c r="C71" s="167">
        <v>8</v>
      </c>
      <c r="D71" s="168"/>
      <c r="E71" s="28" t="s">
        <v>172</v>
      </c>
      <c r="F71" s="167">
        <f>63.3389*10.764</f>
        <v>681.77991959999997</v>
      </c>
      <c r="G71" s="168"/>
      <c r="H71" s="28">
        <v>0</v>
      </c>
      <c r="I71" s="28">
        <f t="shared" si="15"/>
        <v>1022.6698793999999</v>
      </c>
    </row>
    <row r="72" spans="1:9" ht="15.75" customHeight="1" x14ac:dyDescent="0.3">
      <c r="A72" s="175" t="s">
        <v>173</v>
      </c>
      <c r="B72" s="175"/>
      <c r="C72" s="175"/>
      <c r="D72" s="175"/>
      <c r="E72" s="175"/>
      <c r="F72" s="175"/>
      <c r="G72" s="175"/>
      <c r="H72" s="175"/>
      <c r="I72" s="175"/>
    </row>
    <row r="73" spans="1:9" ht="15.75" customHeight="1" x14ac:dyDescent="0.3">
      <c r="A73" s="176" t="str">
        <f>A72</f>
        <v>8th, 13th &amp; 18th Floor</v>
      </c>
      <c r="B73" s="176"/>
      <c r="C73" s="176">
        <v>1</v>
      </c>
      <c r="D73" s="176"/>
      <c r="E73" s="177" t="s">
        <v>174</v>
      </c>
      <c r="F73" s="177"/>
      <c r="G73" s="177"/>
      <c r="H73" s="177"/>
      <c r="I73" s="177"/>
    </row>
    <row r="74" spans="1:9" ht="15.6" x14ac:dyDescent="0.3">
      <c r="A74" s="176"/>
      <c r="B74" s="176"/>
      <c r="C74" s="176">
        <v>2</v>
      </c>
      <c r="D74" s="176"/>
      <c r="E74" s="28" t="s">
        <v>178</v>
      </c>
      <c r="F74" s="176">
        <f>42.96*10.764</f>
        <v>462.42143999999996</v>
      </c>
      <c r="G74" s="176"/>
      <c r="H74" s="28">
        <v>0</v>
      </c>
      <c r="I74" s="28">
        <f t="shared" ref="I74:I80" si="18">F74*1.5+H74</f>
        <v>693.63215999999989</v>
      </c>
    </row>
    <row r="75" spans="1:9" ht="15.6" x14ac:dyDescent="0.3">
      <c r="A75" s="176"/>
      <c r="B75" s="176"/>
      <c r="C75" s="176">
        <v>3</v>
      </c>
      <c r="D75" s="176"/>
      <c r="E75" s="28" t="s">
        <v>178</v>
      </c>
      <c r="F75" s="176">
        <f>42.96*10.764</f>
        <v>462.42143999999996</v>
      </c>
      <c r="G75" s="176"/>
      <c r="H75" s="28">
        <v>0</v>
      </c>
      <c r="I75" s="28">
        <f t="shared" si="18"/>
        <v>693.63215999999989</v>
      </c>
    </row>
    <row r="76" spans="1:9" ht="15.6" x14ac:dyDescent="0.3">
      <c r="A76" s="176"/>
      <c r="B76" s="176"/>
      <c r="C76" s="176">
        <v>4</v>
      </c>
      <c r="D76" s="176"/>
      <c r="E76" s="28" t="s">
        <v>172</v>
      </c>
      <c r="F76" s="176">
        <f t="shared" ref="F76:F77" si="19">63.3389*10.764</f>
        <v>681.77991959999997</v>
      </c>
      <c r="G76" s="176"/>
      <c r="H76" s="28">
        <v>0</v>
      </c>
      <c r="I76" s="28">
        <f t="shared" si="18"/>
        <v>1022.6698793999999</v>
      </c>
    </row>
    <row r="77" spans="1:9" ht="15.6" x14ac:dyDescent="0.3">
      <c r="A77" s="176"/>
      <c r="B77" s="176"/>
      <c r="C77" s="176">
        <v>5</v>
      </c>
      <c r="D77" s="176"/>
      <c r="E77" s="28" t="s">
        <v>172</v>
      </c>
      <c r="F77" s="176">
        <f t="shared" si="19"/>
        <v>681.77991959999997</v>
      </c>
      <c r="G77" s="176"/>
      <c r="H77" s="28">
        <v>0</v>
      </c>
      <c r="I77" s="28">
        <f t="shared" si="18"/>
        <v>1022.6698793999999</v>
      </c>
    </row>
    <row r="78" spans="1:9" ht="15.6" x14ac:dyDescent="0.3">
      <c r="A78" s="176"/>
      <c r="B78" s="176"/>
      <c r="C78" s="176">
        <v>6</v>
      </c>
      <c r="D78" s="176"/>
      <c r="E78" s="28" t="s">
        <v>178</v>
      </c>
      <c r="F78" s="176">
        <f t="shared" ref="F78:F79" si="20">42.96*10.764</f>
        <v>462.42143999999996</v>
      </c>
      <c r="G78" s="176"/>
      <c r="H78" s="28">
        <v>0</v>
      </c>
      <c r="I78" s="28">
        <f t="shared" si="18"/>
        <v>693.63215999999989</v>
      </c>
    </row>
    <row r="79" spans="1:9" ht="15.6" x14ac:dyDescent="0.3">
      <c r="A79" s="176"/>
      <c r="B79" s="176"/>
      <c r="C79" s="176">
        <v>7</v>
      </c>
      <c r="D79" s="176"/>
      <c r="E79" s="28" t="s">
        <v>178</v>
      </c>
      <c r="F79" s="176">
        <f t="shared" si="20"/>
        <v>462.42143999999996</v>
      </c>
      <c r="G79" s="176"/>
      <c r="H79" s="28">
        <v>0</v>
      </c>
      <c r="I79" s="28">
        <f t="shared" si="18"/>
        <v>693.63215999999989</v>
      </c>
    </row>
    <row r="80" spans="1:9" ht="15.6" x14ac:dyDescent="0.3">
      <c r="A80" s="176"/>
      <c r="B80" s="176"/>
      <c r="C80" s="176">
        <v>8</v>
      </c>
      <c r="D80" s="176"/>
      <c r="E80" s="28" t="s">
        <v>172</v>
      </c>
      <c r="F80" s="176">
        <f>63.3389*10.764</f>
        <v>681.77991959999997</v>
      </c>
      <c r="G80" s="176"/>
      <c r="H80" s="28">
        <v>0</v>
      </c>
      <c r="I80" s="28">
        <f t="shared" si="18"/>
        <v>1022.6698793999999</v>
      </c>
    </row>
    <row r="81" spans="1:9" ht="15.75" customHeight="1" x14ac:dyDescent="0.3">
      <c r="A81" s="175" t="s">
        <v>179</v>
      </c>
      <c r="B81" s="175"/>
      <c r="C81" s="175"/>
      <c r="D81" s="175"/>
      <c r="E81" s="175"/>
      <c r="F81" s="175"/>
      <c r="G81" s="175"/>
      <c r="H81" s="175"/>
      <c r="I81" s="175"/>
    </row>
    <row r="82" spans="1:9" ht="15.75" customHeight="1" x14ac:dyDescent="0.3">
      <c r="A82" s="175" t="s">
        <v>170</v>
      </c>
      <c r="B82" s="175"/>
      <c r="C82" s="175"/>
      <c r="D82" s="175"/>
      <c r="E82" s="175"/>
      <c r="F82" s="175"/>
      <c r="G82" s="175"/>
      <c r="H82" s="175"/>
      <c r="I82" s="175"/>
    </row>
    <row r="83" spans="1:9" ht="15.75" customHeight="1" x14ac:dyDescent="0.3">
      <c r="A83" s="175" t="s">
        <v>171</v>
      </c>
      <c r="B83" s="175"/>
      <c r="C83" s="175"/>
      <c r="D83" s="175"/>
      <c r="E83" s="175"/>
      <c r="F83" s="175"/>
      <c r="G83" s="175"/>
      <c r="H83" s="175"/>
      <c r="I83" s="175"/>
    </row>
    <row r="84" spans="1:9" ht="15.75" customHeight="1" x14ac:dyDescent="0.3">
      <c r="A84" s="169" t="s">
        <v>171</v>
      </c>
      <c r="B84" s="170"/>
      <c r="C84" s="167">
        <v>1</v>
      </c>
      <c r="D84" s="168"/>
      <c r="E84" s="28" t="s">
        <v>172</v>
      </c>
      <c r="F84" s="176">
        <f>63.3389*10.764</f>
        <v>681.77991959999997</v>
      </c>
      <c r="G84" s="176"/>
      <c r="H84" s="28">
        <v>0</v>
      </c>
      <c r="I84" s="28">
        <f t="shared" ref="I84:I88" si="21">F84*1.5+H84</f>
        <v>1022.6698793999999</v>
      </c>
    </row>
    <row r="85" spans="1:9" ht="15.6" x14ac:dyDescent="0.3">
      <c r="A85" s="171"/>
      <c r="B85" s="172"/>
      <c r="C85" s="167">
        <v>2</v>
      </c>
      <c r="D85" s="168"/>
      <c r="E85" s="28" t="s">
        <v>178</v>
      </c>
      <c r="F85" s="176">
        <f>42.96*10.764</f>
        <v>462.42143999999996</v>
      </c>
      <c r="G85" s="176"/>
      <c r="H85" s="28">
        <v>0</v>
      </c>
      <c r="I85" s="28">
        <f t="shared" si="21"/>
        <v>693.63215999999989</v>
      </c>
    </row>
    <row r="86" spans="1:9" ht="15.6" x14ac:dyDescent="0.3">
      <c r="A86" s="171"/>
      <c r="B86" s="172"/>
      <c r="C86" s="167">
        <v>3</v>
      </c>
      <c r="D86" s="168"/>
      <c r="E86" s="28" t="s">
        <v>178</v>
      </c>
      <c r="F86" s="176">
        <f>42.96*10.764</f>
        <v>462.42143999999996</v>
      </c>
      <c r="G86" s="176"/>
      <c r="H86" s="28">
        <v>0</v>
      </c>
      <c r="I86" s="28">
        <f t="shared" si="21"/>
        <v>693.63215999999989</v>
      </c>
    </row>
    <row r="87" spans="1:9" ht="15.6" x14ac:dyDescent="0.3">
      <c r="A87" s="171"/>
      <c r="B87" s="172"/>
      <c r="C87" s="167">
        <v>4</v>
      </c>
      <c r="D87" s="168"/>
      <c r="E87" s="28" t="s">
        <v>172</v>
      </c>
      <c r="F87" s="176">
        <f t="shared" ref="F87:F88" si="22">63.3389*10.764</f>
        <v>681.77991959999997</v>
      </c>
      <c r="G87" s="176"/>
      <c r="H87" s="28">
        <v>0</v>
      </c>
      <c r="I87" s="28">
        <f t="shared" si="21"/>
        <v>1022.6698793999999</v>
      </c>
    </row>
    <row r="88" spans="1:9" ht="15.6" x14ac:dyDescent="0.3">
      <c r="A88" s="171"/>
      <c r="B88" s="172"/>
      <c r="C88" s="167">
        <v>5</v>
      </c>
      <c r="D88" s="168"/>
      <c r="E88" s="28" t="s">
        <v>172</v>
      </c>
      <c r="F88" s="176">
        <f t="shared" si="22"/>
        <v>681.77991959999997</v>
      </c>
      <c r="G88" s="176"/>
      <c r="H88" s="28">
        <v>0</v>
      </c>
      <c r="I88" s="28">
        <f t="shared" si="21"/>
        <v>1022.6698793999999</v>
      </c>
    </row>
    <row r="89" spans="1:9" ht="15.6" x14ac:dyDescent="0.3">
      <c r="A89" s="171"/>
      <c r="B89" s="172"/>
      <c r="C89" s="167">
        <v>6</v>
      </c>
      <c r="D89" s="168"/>
      <c r="E89" s="28" t="s">
        <v>178</v>
      </c>
      <c r="F89" s="176">
        <f t="shared" ref="F89:F90" si="23">42.96*10.764</f>
        <v>462.42143999999996</v>
      </c>
      <c r="G89" s="176"/>
      <c r="H89" s="28">
        <v>0</v>
      </c>
      <c r="I89" s="28">
        <f>F89*1.5+H89</f>
        <v>693.63215999999989</v>
      </c>
    </row>
    <row r="90" spans="1:9" ht="15.6" x14ac:dyDescent="0.3">
      <c r="A90" s="171"/>
      <c r="B90" s="172"/>
      <c r="C90" s="167">
        <v>7</v>
      </c>
      <c r="D90" s="168"/>
      <c r="E90" s="28" t="s">
        <v>178</v>
      </c>
      <c r="F90" s="176">
        <f t="shared" si="23"/>
        <v>462.42143999999996</v>
      </c>
      <c r="G90" s="176"/>
      <c r="H90" s="28">
        <v>0</v>
      </c>
      <c r="I90" s="28">
        <f>F90*1.5+H90</f>
        <v>693.63215999999989</v>
      </c>
    </row>
    <row r="91" spans="1:9" ht="15.6" x14ac:dyDescent="0.3">
      <c r="A91" s="173"/>
      <c r="B91" s="174"/>
      <c r="C91" s="167">
        <v>8</v>
      </c>
      <c r="D91" s="168"/>
      <c r="E91" s="28" t="s">
        <v>172</v>
      </c>
      <c r="F91" s="176">
        <f>63.3389*10.764</f>
        <v>681.77991959999997</v>
      </c>
      <c r="G91" s="176"/>
      <c r="H91" s="28">
        <v>0</v>
      </c>
      <c r="I91" s="28">
        <f t="shared" ref="I91" si="24">F91*1.5+H91</f>
        <v>1022.6698793999999</v>
      </c>
    </row>
    <row r="92" spans="1:9" ht="15.75" customHeight="1" x14ac:dyDescent="0.3">
      <c r="A92" s="175" t="s">
        <v>173</v>
      </c>
      <c r="B92" s="175"/>
      <c r="C92" s="175"/>
      <c r="D92" s="175"/>
      <c r="E92" s="175"/>
      <c r="F92" s="175"/>
      <c r="G92" s="175"/>
      <c r="H92" s="175"/>
      <c r="I92" s="175"/>
    </row>
    <row r="93" spans="1:9" ht="15.75" customHeight="1" x14ac:dyDescent="0.3">
      <c r="A93" s="169" t="str">
        <f>A92</f>
        <v>8th, 13th &amp; 18th Floor</v>
      </c>
      <c r="B93" s="170"/>
      <c r="C93" s="167">
        <v>1</v>
      </c>
      <c r="D93" s="168"/>
      <c r="E93" s="177" t="s">
        <v>174</v>
      </c>
      <c r="F93" s="177"/>
      <c r="G93" s="177"/>
      <c r="H93" s="177"/>
      <c r="I93" s="177"/>
    </row>
    <row r="94" spans="1:9" ht="15.6" x14ac:dyDescent="0.3">
      <c r="A94" s="171"/>
      <c r="B94" s="172"/>
      <c r="C94" s="167">
        <v>2</v>
      </c>
      <c r="D94" s="168"/>
      <c r="E94" s="28" t="s">
        <v>178</v>
      </c>
      <c r="F94" s="176">
        <f>42.96*10.764</f>
        <v>462.42143999999996</v>
      </c>
      <c r="G94" s="176"/>
      <c r="H94" s="28">
        <v>0</v>
      </c>
      <c r="I94" s="28">
        <f t="shared" ref="I94:I100" si="25">F94*1.5+H94</f>
        <v>693.63215999999989</v>
      </c>
    </row>
    <row r="95" spans="1:9" ht="15.6" x14ac:dyDescent="0.3">
      <c r="A95" s="171"/>
      <c r="B95" s="172"/>
      <c r="C95" s="167">
        <v>3</v>
      </c>
      <c r="D95" s="168"/>
      <c r="E95" s="28" t="s">
        <v>178</v>
      </c>
      <c r="F95" s="176">
        <f>42.96*10.764</f>
        <v>462.42143999999996</v>
      </c>
      <c r="G95" s="176"/>
      <c r="H95" s="28">
        <v>0</v>
      </c>
      <c r="I95" s="28">
        <f t="shared" si="25"/>
        <v>693.63215999999989</v>
      </c>
    </row>
    <row r="96" spans="1:9" ht="15.6" x14ac:dyDescent="0.3">
      <c r="A96" s="171"/>
      <c r="B96" s="172"/>
      <c r="C96" s="167">
        <v>4</v>
      </c>
      <c r="D96" s="168"/>
      <c r="E96" s="28" t="s">
        <v>172</v>
      </c>
      <c r="F96" s="176">
        <f t="shared" ref="F96:F97" si="26">63.3389*10.764</f>
        <v>681.77991959999997</v>
      </c>
      <c r="G96" s="176"/>
      <c r="H96" s="28">
        <v>0</v>
      </c>
      <c r="I96" s="28">
        <f t="shared" si="25"/>
        <v>1022.6698793999999</v>
      </c>
    </row>
    <row r="97" spans="1:9" ht="15.6" x14ac:dyDescent="0.3">
      <c r="A97" s="171"/>
      <c r="B97" s="172"/>
      <c r="C97" s="167">
        <v>5</v>
      </c>
      <c r="D97" s="168"/>
      <c r="E97" s="28" t="s">
        <v>172</v>
      </c>
      <c r="F97" s="176">
        <f t="shared" si="26"/>
        <v>681.77991959999997</v>
      </c>
      <c r="G97" s="176"/>
      <c r="H97" s="28">
        <v>0</v>
      </c>
      <c r="I97" s="28">
        <f t="shared" si="25"/>
        <v>1022.6698793999999</v>
      </c>
    </row>
    <row r="98" spans="1:9" ht="15.6" x14ac:dyDescent="0.3">
      <c r="A98" s="171"/>
      <c r="B98" s="172"/>
      <c r="C98" s="167">
        <v>6</v>
      </c>
      <c r="D98" s="168"/>
      <c r="E98" s="28" t="s">
        <v>178</v>
      </c>
      <c r="F98" s="176">
        <f t="shared" ref="F98:F99" si="27">42.96*10.764</f>
        <v>462.42143999999996</v>
      </c>
      <c r="G98" s="176"/>
      <c r="H98" s="28">
        <v>0</v>
      </c>
      <c r="I98" s="28">
        <f t="shared" si="25"/>
        <v>693.63215999999989</v>
      </c>
    </row>
    <row r="99" spans="1:9" ht="15.6" x14ac:dyDescent="0.3">
      <c r="A99" s="171"/>
      <c r="B99" s="172"/>
      <c r="C99" s="167">
        <v>7</v>
      </c>
      <c r="D99" s="168"/>
      <c r="E99" s="28" t="s">
        <v>178</v>
      </c>
      <c r="F99" s="176">
        <f t="shared" si="27"/>
        <v>462.42143999999996</v>
      </c>
      <c r="G99" s="176"/>
      <c r="H99" s="28">
        <v>0</v>
      </c>
      <c r="I99" s="28">
        <f t="shared" si="25"/>
        <v>693.63215999999989</v>
      </c>
    </row>
    <row r="100" spans="1:9" ht="15.6" x14ac:dyDescent="0.3">
      <c r="A100" s="173"/>
      <c r="B100" s="174"/>
      <c r="C100" s="167">
        <v>8</v>
      </c>
      <c r="D100" s="168"/>
      <c r="E100" s="28" t="s">
        <v>172</v>
      </c>
      <c r="F100" s="176">
        <f>63.3389*10.764</f>
        <v>681.77991959999997</v>
      </c>
      <c r="G100" s="176"/>
      <c r="H100" s="28">
        <v>0</v>
      </c>
      <c r="I100" s="28">
        <f t="shared" si="25"/>
        <v>1022.6698793999999</v>
      </c>
    </row>
    <row r="101" spans="1:9" ht="15.75" customHeight="1" x14ac:dyDescent="0.3">
      <c r="A101" s="178" t="s">
        <v>180</v>
      </c>
      <c r="B101" s="179"/>
      <c r="C101" s="179"/>
      <c r="D101" s="179"/>
      <c r="E101" s="179"/>
      <c r="F101" s="179"/>
      <c r="G101" s="179"/>
      <c r="H101" s="179"/>
      <c r="I101" s="180"/>
    </row>
    <row r="102" spans="1:9" ht="15.75" customHeight="1" x14ac:dyDescent="0.3">
      <c r="A102" s="175" t="s">
        <v>170</v>
      </c>
      <c r="B102" s="175"/>
      <c r="C102" s="175"/>
      <c r="D102" s="175"/>
      <c r="E102" s="175"/>
      <c r="F102" s="175"/>
      <c r="G102" s="175"/>
      <c r="H102" s="175"/>
      <c r="I102" s="175"/>
    </row>
    <row r="103" spans="1:9" ht="15.75" customHeight="1" x14ac:dyDescent="0.3">
      <c r="A103" s="175" t="s">
        <v>171</v>
      </c>
      <c r="B103" s="175"/>
      <c r="C103" s="175"/>
      <c r="D103" s="175"/>
      <c r="E103" s="175"/>
      <c r="F103" s="175"/>
      <c r="G103" s="175"/>
      <c r="H103" s="175"/>
      <c r="I103" s="175"/>
    </row>
    <row r="104" spans="1:9" ht="15.75" customHeight="1" x14ac:dyDescent="0.3">
      <c r="A104" s="169" t="str">
        <f>A103</f>
        <v>1st To 7th, 9th To 12th, 14th To 17th &amp; 19th To 21st Floor</v>
      </c>
      <c r="B104" s="170"/>
      <c r="C104" s="167">
        <v>1</v>
      </c>
      <c r="D104" s="168"/>
      <c r="E104" s="28" t="s">
        <v>172</v>
      </c>
      <c r="F104" s="176">
        <f>63.3389*10.764</f>
        <v>681.77991959999997</v>
      </c>
      <c r="G104" s="176"/>
      <c r="H104" s="28">
        <v>0</v>
      </c>
      <c r="I104" s="28">
        <f t="shared" ref="I104:I108" si="28">F104*1.5+H104</f>
        <v>1022.6698793999999</v>
      </c>
    </row>
    <row r="105" spans="1:9" ht="15.6" x14ac:dyDescent="0.3">
      <c r="A105" s="171"/>
      <c r="B105" s="172"/>
      <c r="C105" s="167">
        <v>2</v>
      </c>
      <c r="D105" s="168"/>
      <c r="E105" s="28" t="s">
        <v>178</v>
      </c>
      <c r="F105" s="176">
        <f>42.96*10.764</f>
        <v>462.42143999999996</v>
      </c>
      <c r="G105" s="176"/>
      <c r="H105" s="28">
        <v>0</v>
      </c>
      <c r="I105" s="28">
        <f t="shared" si="28"/>
        <v>693.63215999999989</v>
      </c>
    </row>
    <row r="106" spans="1:9" ht="15.6" x14ac:dyDescent="0.3">
      <c r="A106" s="171"/>
      <c r="B106" s="172"/>
      <c r="C106" s="167">
        <v>3</v>
      </c>
      <c r="D106" s="168"/>
      <c r="E106" s="28" t="s">
        <v>178</v>
      </c>
      <c r="F106" s="176">
        <f>42.96*10.764</f>
        <v>462.42143999999996</v>
      </c>
      <c r="G106" s="176"/>
      <c r="H106" s="28">
        <v>0</v>
      </c>
      <c r="I106" s="28">
        <f t="shared" si="28"/>
        <v>693.63215999999989</v>
      </c>
    </row>
    <row r="107" spans="1:9" ht="15.6" x14ac:dyDescent="0.3">
      <c r="A107" s="171"/>
      <c r="B107" s="172"/>
      <c r="C107" s="167">
        <v>4</v>
      </c>
      <c r="D107" s="168"/>
      <c r="E107" s="28" t="s">
        <v>172</v>
      </c>
      <c r="F107" s="176">
        <f t="shared" ref="F107:F108" si="29">63.3389*10.764</f>
        <v>681.77991959999997</v>
      </c>
      <c r="G107" s="176"/>
      <c r="H107" s="28">
        <v>0</v>
      </c>
      <c r="I107" s="28">
        <f t="shared" si="28"/>
        <v>1022.6698793999999</v>
      </c>
    </row>
    <row r="108" spans="1:9" ht="15.6" x14ac:dyDescent="0.3">
      <c r="A108" s="171"/>
      <c r="B108" s="172"/>
      <c r="C108" s="167">
        <v>5</v>
      </c>
      <c r="D108" s="168"/>
      <c r="E108" s="28" t="s">
        <v>172</v>
      </c>
      <c r="F108" s="176">
        <f t="shared" si="29"/>
        <v>681.77991959999997</v>
      </c>
      <c r="G108" s="176"/>
      <c r="H108" s="28">
        <v>0</v>
      </c>
      <c r="I108" s="28">
        <f t="shared" si="28"/>
        <v>1022.6698793999999</v>
      </c>
    </row>
    <row r="109" spans="1:9" ht="15.6" x14ac:dyDescent="0.3">
      <c r="A109" s="171"/>
      <c r="B109" s="172"/>
      <c r="C109" s="167">
        <v>6</v>
      </c>
      <c r="D109" s="168"/>
      <c r="E109" s="28" t="s">
        <v>178</v>
      </c>
      <c r="F109" s="176">
        <f t="shared" ref="F109:F110" si="30">42.96*10.764</f>
        <v>462.42143999999996</v>
      </c>
      <c r="G109" s="176"/>
      <c r="H109" s="28">
        <v>0</v>
      </c>
      <c r="I109" s="28">
        <f>F109*1.5+H109</f>
        <v>693.63215999999989</v>
      </c>
    </row>
    <row r="110" spans="1:9" ht="15.6" x14ac:dyDescent="0.3">
      <c r="A110" s="171"/>
      <c r="B110" s="172"/>
      <c r="C110" s="167">
        <v>7</v>
      </c>
      <c r="D110" s="168"/>
      <c r="E110" s="28" t="s">
        <v>178</v>
      </c>
      <c r="F110" s="176">
        <f t="shared" si="30"/>
        <v>462.42143999999996</v>
      </c>
      <c r="G110" s="176"/>
      <c r="H110" s="28">
        <v>0</v>
      </c>
      <c r="I110" s="28">
        <f>F110*1.5+H110</f>
        <v>693.63215999999989</v>
      </c>
    </row>
    <row r="111" spans="1:9" ht="15.6" x14ac:dyDescent="0.3">
      <c r="A111" s="173"/>
      <c r="B111" s="174"/>
      <c r="C111" s="167">
        <v>8</v>
      </c>
      <c r="D111" s="168"/>
      <c r="E111" s="28" t="s">
        <v>172</v>
      </c>
      <c r="F111" s="176">
        <f>63.3389*10.764</f>
        <v>681.77991959999997</v>
      </c>
      <c r="G111" s="176"/>
      <c r="H111" s="28">
        <v>0</v>
      </c>
      <c r="I111" s="28">
        <f t="shared" ref="I111" si="31">F111*1.5+H111</f>
        <v>1022.6698793999999</v>
      </c>
    </row>
    <row r="112" spans="1:9" ht="15.75" customHeight="1" x14ac:dyDescent="0.3">
      <c r="A112" s="175" t="s">
        <v>173</v>
      </c>
      <c r="B112" s="175"/>
      <c r="C112" s="175"/>
      <c r="D112" s="175"/>
      <c r="E112" s="175"/>
      <c r="F112" s="175"/>
      <c r="G112" s="175"/>
      <c r="H112" s="175"/>
      <c r="I112" s="175"/>
    </row>
    <row r="113" spans="1:9" ht="15.75" customHeight="1" x14ac:dyDescent="0.3">
      <c r="A113" s="176" t="str">
        <f>A112</f>
        <v>8th, 13th &amp; 18th Floor</v>
      </c>
      <c r="B113" s="176"/>
      <c r="C113" s="176">
        <v>1</v>
      </c>
      <c r="D113" s="176"/>
      <c r="E113" s="177" t="s">
        <v>174</v>
      </c>
      <c r="F113" s="177"/>
      <c r="G113" s="177"/>
      <c r="H113" s="177"/>
      <c r="I113" s="177"/>
    </row>
    <row r="114" spans="1:9" ht="15.6" x14ac:dyDescent="0.3">
      <c r="A114" s="176"/>
      <c r="B114" s="176"/>
      <c r="C114" s="176">
        <v>2</v>
      </c>
      <c r="D114" s="176"/>
      <c r="E114" s="28" t="s">
        <v>178</v>
      </c>
      <c r="F114" s="176">
        <f>42.96*10.764</f>
        <v>462.42143999999996</v>
      </c>
      <c r="G114" s="176"/>
      <c r="H114" s="28">
        <v>0</v>
      </c>
      <c r="I114" s="28">
        <f t="shared" ref="I114:I120" si="32">F114*1.5+H114</f>
        <v>693.63215999999989</v>
      </c>
    </row>
    <row r="115" spans="1:9" ht="15.6" x14ac:dyDescent="0.3">
      <c r="A115" s="176"/>
      <c r="B115" s="176"/>
      <c r="C115" s="176">
        <v>3</v>
      </c>
      <c r="D115" s="176"/>
      <c r="E115" s="28" t="s">
        <v>178</v>
      </c>
      <c r="F115" s="176">
        <f>42.96*10.764</f>
        <v>462.42143999999996</v>
      </c>
      <c r="G115" s="176"/>
      <c r="H115" s="28">
        <v>0</v>
      </c>
      <c r="I115" s="28">
        <f t="shared" si="32"/>
        <v>693.63215999999989</v>
      </c>
    </row>
    <row r="116" spans="1:9" ht="15.6" x14ac:dyDescent="0.3">
      <c r="A116" s="176"/>
      <c r="B116" s="176"/>
      <c r="C116" s="176">
        <v>4</v>
      </c>
      <c r="D116" s="176"/>
      <c r="E116" s="28" t="s">
        <v>172</v>
      </c>
      <c r="F116" s="176">
        <f t="shared" ref="F116:F117" si="33">63.3389*10.764</f>
        <v>681.77991959999997</v>
      </c>
      <c r="G116" s="176"/>
      <c r="H116" s="28">
        <v>0</v>
      </c>
      <c r="I116" s="28">
        <f t="shared" si="32"/>
        <v>1022.6698793999999</v>
      </c>
    </row>
    <row r="117" spans="1:9" ht="15.6" x14ac:dyDescent="0.3">
      <c r="A117" s="176"/>
      <c r="B117" s="176"/>
      <c r="C117" s="176">
        <v>5</v>
      </c>
      <c r="D117" s="176"/>
      <c r="E117" s="28" t="s">
        <v>172</v>
      </c>
      <c r="F117" s="176">
        <f t="shared" si="33"/>
        <v>681.77991959999997</v>
      </c>
      <c r="G117" s="176"/>
      <c r="H117" s="28">
        <v>0</v>
      </c>
      <c r="I117" s="28">
        <f t="shared" si="32"/>
        <v>1022.6698793999999</v>
      </c>
    </row>
    <row r="118" spans="1:9" ht="15.6" x14ac:dyDescent="0.3">
      <c r="A118" s="176"/>
      <c r="B118" s="176"/>
      <c r="C118" s="176">
        <v>6</v>
      </c>
      <c r="D118" s="176"/>
      <c r="E118" s="28" t="s">
        <v>178</v>
      </c>
      <c r="F118" s="176">
        <f t="shared" ref="F118:F119" si="34">42.96*10.764</f>
        <v>462.42143999999996</v>
      </c>
      <c r="G118" s="176"/>
      <c r="H118" s="28">
        <v>0</v>
      </c>
      <c r="I118" s="28">
        <f t="shared" si="32"/>
        <v>693.63215999999989</v>
      </c>
    </row>
    <row r="119" spans="1:9" ht="15.6" x14ac:dyDescent="0.3">
      <c r="A119" s="176"/>
      <c r="B119" s="176"/>
      <c r="C119" s="176">
        <v>7</v>
      </c>
      <c r="D119" s="176"/>
      <c r="E119" s="28" t="s">
        <v>178</v>
      </c>
      <c r="F119" s="176">
        <f t="shared" si="34"/>
        <v>462.42143999999996</v>
      </c>
      <c r="G119" s="176"/>
      <c r="H119" s="28">
        <v>0</v>
      </c>
      <c r="I119" s="28">
        <f t="shared" si="32"/>
        <v>693.63215999999989</v>
      </c>
    </row>
    <row r="120" spans="1:9" ht="15.6" x14ac:dyDescent="0.3">
      <c r="A120" s="176"/>
      <c r="B120" s="176"/>
      <c r="C120" s="176">
        <v>8</v>
      </c>
      <c r="D120" s="176"/>
      <c r="E120" s="28" t="s">
        <v>172</v>
      </c>
      <c r="F120" s="176">
        <f>63.3389*10.764</f>
        <v>681.77991959999997</v>
      </c>
      <c r="G120" s="176"/>
      <c r="H120" s="28">
        <v>0</v>
      </c>
      <c r="I120" s="28">
        <f t="shared" si="32"/>
        <v>1022.6698793999999</v>
      </c>
    </row>
  </sheetData>
  <mergeCells count="228">
    <mergeCell ref="F70:G70"/>
    <mergeCell ref="C71:D71"/>
    <mergeCell ref="F71:G71"/>
    <mergeCell ref="F66:G66"/>
    <mergeCell ref="C67:D67"/>
    <mergeCell ref="F67:G67"/>
    <mergeCell ref="C68:D68"/>
    <mergeCell ref="F68:G68"/>
    <mergeCell ref="C69:D69"/>
    <mergeCell ref="F69:G69"/>
    <mergeCell ref="C65:D65"/>
    <mergeCell ref="F65:G65"/>
    <mergeCell ref="C56:D56"/>
    <mergeCell ref="C57:D57"/>
    <mergeCell ref="F57:G57"/>
    <mergeCell ref="C58:D58"/>
    <mergeCell ref="F58:G58"/>
    <mergeCell ref="C59:D59"/>
    <mergeCell ref="F59:G59"/>
    <mergeCell ref="F49:G49"/>
    <mergeCell ref="C50:D50"/>
    <mergeCell ref="F50:G50"/>
    <mergeCell ref="C51:D51"/>
    <mergeCell ref="F51:G51"/>
    <mergeCell ref="C60:D60"/>
    <mergeCell ref="F60:G60"/>
    <mergeCell ref="C64:D64"/>
    <mergeCell ref="F64:G64"/>
    <mergeCell ref="F29:G29"/>
    <mergeCell ref="C30:D30"/>
    <mergeCell ref="F30:G30"/>
    <mergeCell ref="C31:D31"/>
    <mergeCell ref="F31:G31"/>
    <mergeCell ref="C33:D33"/>
    <mergeCell ref="F33:G33"/>
    <mergeCell ref="A32:I32"/>
    <mergeCell ref="F44:G44"/>
    <mergeCell ref="C38:D38"/>
    <mergeCell ref="F38:G38"/>
    <mergeCell ref="C39:D39"/>
    <mergeCell ref="F39:G39"/>
    <mergeCell ref="C40:D40"/>
    <mergeCell ref="F40:G40"/>
    <mergeCell ref="A42:I42"/>
    <mergeCell ref="A43:I43"/>
    <mergeCell ref="A21:I21"/>
    <mergeCell ref="A22:I22"/>
    <mergeCell ref="A23:I23"/>
    <mergeCell ref="A24:B31"/>
    <mergeCell ref="C34:D34"/>
    <mergeCell ref="F34:G34"/>
    <mergeCell ref="C35:D35"/>
    <mergeCell ref="F35:G35"/>
    <mergeCell ref="A33:B40"/>
    <mergeCell ref="C24:D24"/>
    <mergeCell ref="F24:G24"/>
    <mergeCell ref="C25:D25"/>
    <mergeCell ref="F25:G25"/>
    <mergeCell ref="C29:D29"/>
    <mergeCell ref="C26:D26"/>
    <mergeCell ref="F26:G26"/>
    <mergeCell ref="C27:D27"/>
    <mergeCell ref="F27:G27"/>
    <mergeCell ref="C28:D28"/>
    <mergeCell ref="F28:G28"/>
    <mergeCell ref="C37:D37"/>
    <mergeCell ref="F37:G37"/>
    <mergeCell ref="C36:D36"/>
    <mergeCell ref="E36:I36"/>
    <mergeCell ref="A72:I72"/>
    <mergeCell ref="A64:B71"/>
    <mergeCell ref="A53:B60"/>
    <mergeCell ref="A44:B51"/>
    <mergeCell ref="A61:I61"/>
    <mergeCell ref="A62:I62"/>
    <mergeCell ref="A63:I63"/>
    <mergeCell ref="A52:I52"/>
    <mergeCell ref="E56:I56"/>
    <mergeCell ref="C44:D44"/>
    <mergeCell ref="C45:D45"/>
    <mergeCell ref="F45:G45"/>
    <mergeCell ref="C46:D46"/>
    <mergeCell ref="F46:G46"/>
    <mergeCell ref="C47:D47"/>
    <mergeCell ref="F47:G47"/>
    <mergeCell ref="C53:D53"/>
    <mergeCell ref="F53:G53"/>
    <mergeCell ref="C54:D54"/>
    <mergeCell ref="F54:G54"/>
    <mergeCell ref="C55:D55"/>
    <mergeCell ref="F55:G55"/>
    <mergeCell ref="F48:G48"/>
    <mergeCell ref="C49:D49"/>
    <mergeCell ref="F84:G84"/>
    <mergeCell ref="F85:G85"/>
    <mergeCell ref="F86:G86"/>
    <mergeCell ref="F87:G87"/>
    <mergeCell ref="F80:G80"/>
    <mergeCell ref="C90:D90"/>
    <mergeCell ref="C91:D91"/>
    <mergeCell ref="A82:I82"/>
    <mergeCell ref="A83:I83"/>
    <mergeCell ref="C84:D84"/>
    <mergeCell ref="C85:D85"/>
    <mergeCell ref="C86:D86"/>
    <mergeCell ref="F88:G88"/>
    <mergeCell ref="F89:G89"/>
    <mergeCell ref="F90:G90"/>
    <mergeCell ref="F91:G91"/>
    <mergeCell ref="A73:B80"/>
    <mergeCell ref="C73:D73"/>
    <mergeCell ref="C74:D74"/>
    <mergeCell ref="C75:D75"/>
    <mergeCell ref="C76:D76"/>
    <mergeCell ref="C77:D77"/>
    <mergeCell ref="C78:D78"/>
    <mergeCell ref="C79:D79"/>
    <mergeCell ref="A81:I81"/>
    <mergeCell ref="C80:D80"/>
    <mergeCell ref="E73:I73"/>
    <mergeCell ref="F74:G74"/>
    <mergeCell ref="F75:G75"/>
    <mergeCell ref="F76:G76"/>
    <mergeCell ref="F77:G77"/>
    <mergeCell ref="F78:G78"/>
    <mergeCell ref="F79:G79"/>
    <mergeCell ref="F99:G99"/>
    <mergeCell ref="F100:G100"/>
    <mergeCell ref="F96:G96"/>
    <mergeCell ref="F97:G97"/>
    <mergeCell ref="F98:G98"/>
    <mergeCell ref="E93:I93"/>
    <mergeCell ref="F94:G94"/>
    <mergeCell ref="F95:G95"/>
    <mergeCell ref="A92:I92"/>
    <mergeCell ref="A93:B100"/>
    <mergeCell ref="C93:D93"/>
    <mergeCell ref="C94:D94"/>
    <mergeCell ref="C95:D95"/>
    <mergeCell ref="C96:D96"/>
    <mergeCell ref="C97:D97"/>
    <mergeCell ref="C98:D98"/>
    <mergeCell ref="C99:D99"/>
    <mergeCell ref="C100:D100"/>
    <mergeCell ref="F116:G116"/>
    <mergeCell ref="F117:G117"/>
    <mergeCell ref="F109:G109"/>
    <mergeCell ref="F110:G110"/>
    <mergeCell ref="F111:G111"/>
    <mergeCell ref="A101:I101"/>
    <mergeCell ref="A102:I102"/>
    <mergeCell ref="A103:I103"/>
    <mergeCell ref="C104:D104"/>
    <mergeCell ref="C105:D105"/>
    <mergeCell ref="C106:D106"/>
    <mergeCell ref="C107:D107"/>
    <mergeCell ref="C18:D18"/>
    <mergeCell ref="F13:G13"/>
    <mergeCell ref="F14:G14"/>
    <mergeCell ref="F15:G15"/>
    <mergeCell ref="F17:G17"/>
    <mergeCell ref="F18:G18"/>
    <mergeCell ref="F118:G118"/>
    <mergeCell ref="F119:G119"/>
    <mergeCell ref="F120:G120"/>
    <mergeCell ref="A112:I112"/>
    <mergeCell ref="A104:B111"/>
    <mergeCell ref="F104:G104"/>
    <mergeCell ref="F105:G105"/>
    <mergeCell ref="F106:G106"/>
    <mergeCell ref="F107:G107"/>
    <mergeCell ref="F108:G108"/>
    <mergeCell ref="C116:D116"/>
    <mergeCell ref="C117:D117"/>
    <mergeCell ref="C118:D118"/>
    <mergeCell ref="C119:D119"/>
    <mergeCell ref="C120:D120"/>
    <mergeCell ref="E113:I113"/>
    <mergeCell ref="F114:G114"/>
    <mergeCell ref="F115:G115"/>
    <mergeCell ref="A1:I1"/>
    <mergeCell ref="A2:I2"/>
    <mergeCell ref="A3:I3"/>
    <mergeCell ref="C4:D4"/>
    <mergeCell ref="C5:D5"/>
    <mergeCell ref="C6:D6"/>
    <mergeCell ref="A113:B120"/>
    <mergeCell ref="C113:D113"/>
    <mergeCell ref="C114:D114"/>
    <mergeCell ref="C115:D115"/>
    <mergeCell ref="C109:D109"/>
    <mergeCell ref="C110:D110"/>
    <mergeCell ref="C111:D111"/>
    <mergeCell ref="C108:D108"/>
    <mergeCell ref="A84:B91"/>
    <mergeCell ref="C87:D87"/>
    <mergeCell ref="C88:D88"/>
    <mergeCell ref="C89:D89"/>
    <mergeCell ref="C70:D70"/>
    <mergeCell ref="C66:D66"/>
    <mergeCell ref="C48:D48"/>
    <mergeCell ref="A41:I41"/>
    <mergeCell ref="F19:G19"/>
    <mergeCell ref="E16:I16"/>
    <mergeCell ref="F20:G20"/>
    <mergeCell ref="C19:D19"/>
    <mergeCell ref="C20:D20"/>
    <mergeCell ref="A13:B20"/>
    <mergeCell ref="C7:D7"/>
    <mergeCell ref="C8:D8"/>
    <mergeCell ref="C9:D9"/>
    <mergeCell ref="A4:B11"/>
    <mergeCell ref="A12:I12"/>
    <mergeCell ref="C10:D10"/>
    <mergeCell ref="C11:D11"/>
    <mergeCell ref="F4:G4"/>
    <mergeCell ref="F5:G5"/>
    <mergeCell ref="F6:G6"/>
    <mergeCell ref="F7:G7"/>
    <mergeCell ref="F8:G8"/>
    <mergeCell ref="F9:G9"/>
    <mergeCell ref="F10:G10"/>
    <mergeCell ref="F11:G11"/>
    <mergeCell ref="C13:D13"/>
    <mergeCell ref="C14:D14"/>
    <mergeCell ref="C15:D15"/>
    <mergeCell ref="C16:D16"/>
    <mergeCell ref="C17:D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Note</vt:lpstr>
      <vt:lpstr>Sheet4</vt:lpstr>
      <vt:lpstr>Sheet3</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2025-07-07T11:55:03Z</cp:lastPrinted>
  <dcterms:created xsi:type="dcterms:W3CDTF">2010-11-23T11:42:48Z</dcterms:created>
  <dcterms:modified xsi:type="dcterms:W3CDTF">2025-07-07T11:55:15Z</dcterms:modified>
</cp:coreProperties>
</file>