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 name="Remarks" sheetId="5" r:id="rId3"/>
    <sheet name="Area Calculation" sheetId="6" r:id="rId4"/>
  </sheets>
  <definedNames>
    <definedName name="_xlnm.Print_Area" localSheetId="0">Report!$A$1:$H$1056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7" i="3" l="1"/>
  <c r="C159" i="3" l="1"/>
  <c r="E276" i="3" l="1"/>
  <c r="F916" i="3"/>
  <c r="F917" i="3"/>
  <c r="F919" i="3"/>
  <c r="F918" i="3"/>
  <c r="F911" i="3"/>
  <c r="F912" i="3"/>
  <c r="F902" i="3"/>
  <c r="F901" i="3"/>
  <c r="F907" i="3"/>
  <c r="F906" i="3"/>
  <c r="F897" i="3"/>
  <c r="F896" i="3"/>
  <c r="F886" i="3"/>
  <c r="F885" i="3"/>
  <c r="F884" i="3"/>
  <c r="F883" i="3"/>
  <c r="F882" i="3"/>
  <c r="F877" i="3"/>
  <c r="F876" i="3"/>
  <c r="F875" i="3"/>
  <c r="F870" i="3"/>
  <c r="F869" i="3"/>
  <c r="F868" i="3"/>
  <c r="F863" i="3"/>
  <c r="F862" i="3"/>
  <c r="F861" i="3"/>
  <c r="F856" i="3"/>
  <c r="F855" i="3"/>
  <c r="F854" i="3"/>
  <c r="F488" i="3"/>
  <c r="E488" i="3"/>
  <c r="F487" i="3"/>
  <c r="E487" i="3"/>
  <c r="F486" i="3"/>
  <c r="E486" i="3"/>
  <c r="F485" i="3"/>
  <c r="E485" i="3"/>
  <c r="F483" i="3"/>
  <c r="E483" i="3"/>
  <c r="F482" i="3"/>
  <c r="E482" i="3"/>
  <c r="F481" i="3"/>
  <c r="E481" i="3"/>
  <c r="F476" i="3"/>
  <c r="E476" i="3"/>
  <c r="F473" i="3"/>
  <c r="E473" i="3"/>
  <c r="E463" i="3"/>
  <c r="E462" i="3"/>
  <c r="F452" i="3"/>
  <c r="E452" i="3"/>
  <c r="F449" i="3"/>
  <c r="F443" i="3"/>
  <c r="E443" i="3"/>
  <c r="F441" i="3"/>
  <c r="E441" i="3"/>
  <c r="F440" i="3"/>
  <c r="E440" i="3"/>
  <c r="F439" i="3"/>
  <c r="E439" i="3"/>
  <c r="F438" i="3"/>
  <c r="E438" i="3"/>
  <c r="F436" i="3"/>
  <c r="E436" i="3"/>
  <c r="F435" i="3"/>
  <c r="E435" i="3"/>
  <c r="F434" i="3"/>
  <c r="E434" i="3"/>
  <c r="F433" i="3"/>
  <c r="E433" i="3"/>
  <c r="F431" i="3"/>
  <c r="E431" i="3"/>
  <c r="F422" i="3"/>
  <c r="E422" i="3"/>
  <c r="F421" i="3"/>
  <c r="E421" i="3"/>
  <c r="F420" i="3"/>
  <c r="E420" i="3"/>
  <c r="F419" i="3"/>
  <c r="E419" i="3"/>
  <c r="F418" i="3"/>
  <c r="E418" i="3"/>
  <c r="F417" i="3"/>
  <c r="E417" i="3"/>
  <c r="E429" i="3"/>
  <c r="F427" i="3"/>
  <c r="E427" i="3"/>
  <c r="F426" i="3"/>
  <c r="E426" i="3"/>
  <c r="E424" i="3"/>
  <c r="E410" i="3"/>
  <c r="F407" i="3"/>
  <c r="E403" i="3"/>
  <c r="E396" i="3"/>
  <c r="E397" i="3"/>
  <c r="E398" i="3"/>
  <c r="E399" i="3"/>
  <c r="F393" i="3"/>
  <c r="F380" i="3"/>
  <c r="E380" i="3"/>
  <c r="F379" i="3"/>
  <c r="E379" i="3"/>
  <c r="F378" i="3"/>
  <c r="E378" i="3"/>
  <c r="F377" i="3"/>
  <c r="E377" i="3"/>
  <c r="F376" i="3"/>
  <c r="E376" i="3"/>
  <c r="F375" i="3"/>
  <c r="E375" i="3"/>
  <c r="F373" i="3"/>
  <c r="E373" i="3"/>
  <c r="F372" i="3"/>
  <c r="E372" i="3"/>
  <c r="F371" i="3"/>
  <c r="E371" i="3"/>
  <c r="F370" i="3"/>
  <c r="E370" i="3"/>
  <c r="F369" i="3"/>
  <c r="E369" i="3"/>
  <c r="F368" i="3"/>
  <c r="E368" i="3"/>
  <c r="F367" i="3"/>
  <c r="E367" i="3"/>
  <c r="F365" i="3"/>
  <c r="E365" i="3"/>
  <c r="F364" i="3"/>
  <c r="E364" i="3"/>
  <c r="F363" i="3"/>
  <c r="E363" i="3"/>
  <c r="F362" i="3"/>
  <c r="E362" i="3"/>
  <c r="F359" i="3"/>
  <c r="E359" i="3"/>
  <c r="F357" i="3"/>
  <c r="E357" i="3"/>
  <c r="F356" i="3"/>
  <c r="E356" i="3"/>
  <c r="F355" i="3"/>
  <c r="E355" i="3"/>
  <c r="F354" i="3"/>
  <c r="E354" i="3"/>
  <c r="E338" i="3"/>
  <c r="F349" i="3"/>
  <c r="E349" i="3"/>
  <c r="F348" i="3"/>
  <c r="E348" i="3"/>
  <c r="F347" i="3"/>
  <c r="E347" i="3"/>
  <c r="F346" i="3"/>
  <c r="E346" i="3"/>
  <c r="F344" i="3"/>
  <c r="E344" i="3"/>
  <c r="F343" i="3"/>
  <c r="E343" i="3"/>
  <c r="F341" i="3"/>
  <c r="F340" i="3"/>
  <c r="F339" i="3"/>
  <c r="F338" i="3"/>
  <c r="F335" i="3"/>
  <c r="E339" i="3"/>
  <c r="E336" i="3"/>
  <c r="E335" i="3"/>
  <c r="F317" i="3"/>
  <c r="E317" i="3"/>
  <c r="F316" i="3"/>
  <c r="E316" i="3"/>
  <c r="F315" i="3"/>
  <c r="E315" i="3"/>
  <c r="F313" i="3"/>
  <c r="E313" i="3"/>
  <c r="F312" i="3"/>
  <c r="E312" i="3"/>
  <c r="F311" i="3"/>
  <c r="E311" i="3"/>
  <c r="F309" i="3"/>
  <c r="F308" i="3"/>
  <c r="F307" i="3"/>
  <c r="F306" i="3"/>
  <c r="F305" i="3"/>
  <c r="F304" i="3"/>
  <c r="F303" i="3"/>
  <c r="J303" i="3"/>
  <c r="I303" i="3"/>
  <c r="E304" i="3"/>
  <c r="H487" i="3" l="1"/>
  <c r="H488" i="3"/>
  <c r="H486" i="3"/>
  <c r="H485" i="3"/>
  <c r="E330" i="3"/>
  <c r="E329" i="3"/>
  <c r="F330" i="3"/>
  <c r="F329" i="3"/>
  <c r="E299" i="3"/>
  <c r="E298" i="3"/>
  <c r="F299" i="3"/>
  <c r="F298" i="3"/>
  <c r="E282" i="3"/>
  <c r="E296" i="3"/>
  <c r="E287" i="3"/>
  <c r="E286" i="3"/>
  <c r="E285" i="3"/>
  <c r="E284" i="3"/>
  <c r="E283" i="3"/>
  <c r="E891" i="3"/>
  <c r="I388" i="3"/>
  <c r="F415" i="3"/>
  <c r="E415" i="3"/>
  <c r="F413" i="3"/>
  <c r="E413" i="3"/>
  <c r="F412" i="3"/>
  <c r="E412" i="3"/>
  <c r="F411" i="3"/>
  <c r="E411" i="3"/>
  <c r="A411" i="3"/>
  <c r="A412" i="3" s="1"/>
  <c r="A413" i="3" s="1"/>
  <c r="A414" i="3" s="1"/>
  <c r="A415" i="3" s="1"/>
  <c r="F410" i="3"/>
  <c r="I334" i="3"/>
  <c r="F462" i="3"/>
  <c r="E449" i="3"/>
  <c r="E407" i="3"/>
  <c r="E393" i="3"/>
  <c r="I451" i="3"/>
  <c r="I444" i="3"/>
  <c r="I437" i="3"/>
  <c r="I430" i="3"/>
  <c r="I374" i="3"/>
  <c r="I366" i="3"/>
  <c r="I358" i="3"/>
  <c r="I350" i="3"/>
  <c r="I342" i="3"/>
  <c r="I310" i="3"/>
  <c r="I302" i="3"/>
  <c r="C72" i="3"/>
  <c r="E897" i="3"/>
  <c r="E896" i="3"/>
  <c r="E902" i="3"/>
  <c r="E901" i="3"/>
  <c r="E907" i="3"/>
  <c r="E906" i="3"/>
  <c r="E912" i="3"/>
  <c r="E911" i="3"/>
  <c r="E919" i="3"/>
  <c r="E918" i="3"/>
  <c r="E917" i="3"/>
  <c r="E916" i="3"/>
  <c r="E877" i="3"/>
  <c r="E876" i="3"/>
  <c r="A876" i="3"/>
  <c r="A877" i="3" s="1"/>
  <c r="A878" i="3" s="1"/>
  <c r="A879" i="3" s="1"/>
  <c r="A880" i="3" s="1"/>
  <c r="E875" i="3"/>
  <c r="E870" i="3"/>
  <c r="E869" i="3"/>
  <c r="A869" i="3"/>
  <c r="A870" i="3" s="1"/>
  <c r="A871" i="3" s="1"/>
  <c r="A872" i="3" s="1"/>
  <c r="A873" i="3" s="1"/>
  <c r="E868" i="3"/>
  <c r="V875" i="3"/>
  <c r="U868" i="3"/>
  <c r="V868" i="3"/>
  <c r="U875" i="3"/>
  <c r="E275" i="3" l="1"/>
  <c r="H329" i="3"/>
  <c r="H330" i="3"/>
  <c r="H298" i="3"/>
  <c r="H299" i="3"/>
  <c r="H412" i="3"/>
  <c r="H415" i="3"/>
  <c r="H413" i="3"/>
  <c r="H876" i="3"/>
  <c r="H868" i="3"/>
  <c r="H410" i="3"/>
  <c r="H877" i="3"/>
  <c r="H411" i="3"/>
  <c r="H869" i="3"/>
  <c r="H870" i="3"/>
  <c r="H875" i="3"/>
  <c r="U876" i="3"/>
  <c r="T875" i="3"/>
  <c r="V876" i="3"/>
  <c r="V877" i="3" s="1"/>
  <c r="V878" i="3" s="1"/>
  <c r="V879" i="3" s="1"/>
  <c r="V880" i="3" s="1"/>
  <c r="U869" i="3"/>
  <c r="T868" i="3"/>
  <c r="V869" i="3"/>
  <c r="V870" i="3" s="1"/>
  <c r="V871" i="3" s="1"/>
  <c r="V872" i="3" s="1"/>
  <c r="V873" i="3" s="1"/>
  <c r="E856" i="3"/>
  <c r="E855" i="3"/>
  <c r="A855" i="3"/>
  <c r="A856" i="3" s="1"/>
  <c r="A857" i="3" s="1"/>
  <c r="A858" i="3" s="1"/>
  <c r="A859" i="3" s="1"/>
  <c r="E854" i="3"/>
  <c r="E863" i="3"/>
  <c r="E862" i="3"/>
  <c r="E861" i="3"/>
  <c r="F887" i="3"/>
  <c r="E887" i="3"/>
  <c r="E886" i="3"/>
  <c r="E885" i="3"/>
  <c r="E884" i="3"/>
  <c r="E883" i="3"/>
  <c r="E882" i="3"/>
  <c r="F479" i="3"/>
  <c r="E479" i="3"/>
  <c r="F466" i="3"/>
  <c r="E466" i="3"/>
  <c r="F459" i="3"/>
  <c r="E459" i="3"/>
  <c r="A486" i="3"/>
  <c r="A487" i="3" s="1"/>
  <c r="F480" i="3"/>
  <c r="E480" i="3"/>
  <c r="A480" i="3"/>
  <c r="A481" i="3" s="1"/>
  <c r="F477" i="3"/>
  <c r="E477" i="3"/>
  <c r="F475" i="3"/>
  <c r="E475" i="3"/>
  <c r="A474" i="3"/>
  <c r="A475" i="3" s="1"/>
  <c r="A477" i="3" s="1"/>
  <c r="F471" i="3"/>
  <c r="E471" i="3"/>
  <c r="F468" i="3"/>
  <c r="E468" i="3"/>
  <c r="F467" i="3"/>
  <c r="E467" i="3"/>
  <c r="A467" i="3"/>
  <c r="A468" i="3" s="1"/>
  <c r="A469" i="3" s="1"/>
  <c r="A470" i="3" s="1"/>
  <c r="A471" i="3" s="1"/>
  <c r="F464" i="3"/>
  <c r="E464" i="3"/>
  <c r="F463" i="3"/>
  <c r="F461" i="3"/>
  <c r="E461" i="3"/>
  <c r="F460" i="3"/>
  <c r="E460" i="3"/>
  <c r="A460" i="3"/>
  <c r="A461" i="3" s="1"/>
  <c r="A462" i="3" s="1"/>
  <c r="A463" i="3" s="1"/>
  <c r="A464" i="3" s="1"/>
  <c r="F457" i="3"/>
  <c r="E457" i="3"/>
  <c r="F455" i="3"/>
  <c r="E455" i="3"/>
  <c r="F454" i="3"/>
  <c r="E454" i="3"/>
  <c r="F453" i="3"/>
  <c r="E453" i="3"/>
  <c r="A453" i="3"/>
  <c r="A454" i="3" s="1"/>
  <c r="A455" i="3" s="1"/>
  <c r="A456" i="3" s="1"/>
  <c r="A457" i="3" s="1"/>
  <c r="F450" i="3"/>
  <c r="E450" i="3"/>
  <c r="F448" i="3"/>
  <c r="E448" i="3"/>
  <c r="F447" i="3"/>
  <c r="E447" i="3"/>
  <c r="A446" i="3"/>
  <c r="A447" i="3" s="1"/>
  <c r="A448" i="3" s="1"/>
  <c r="A449" i="3" s="1"/>
  <c r="A450" i="3" s="1"/>
  <c r="F445" i="3"/>
  <c r="E445" i="3"/>
  <c r="A439" i="3"/>
  <c r="A440" i="3" s="1"/>
  <c r="A441" i="3" s="1"/>
  <c r="A442" i="3" s="1"/>
  <c r="A443" i="3" s="1"/>
  <c r="A432" i="3"/>
  <c r="A433" i="3" s="1"/>
  <c r="A434" i="3" s="1"/>
  <c r="A435" i="3" s="1"/>
  <c r="A436" i="3" s="1"/>
  <c r="A418" i="3"/>
  <c r="A419" i="3" s="1"/>
  <c r="A420" i="3" s="1"/>
  <c r="A421" i="3" s="1"/>
  <c r="A422" i="3" s="1"/>
  <c r="F429" i="3"/>
  <c r="F424" i="3"/>
  <c r="F408" i="3"/>
  <c r="E408" i="3"/>
  <c r="F406" i="3"/>
  <c r="E406" i="3"/>
  <c r="F405" i="3"/>
  <c r="E405" i="3"/>
  <c r="F403" i="3"/>
  <c r="F401" i="3"/>
  <c r="E401" i="3"/>
  <c r="F399" i="3"/>
  <c r="F398" i="3"/>
  <c r="F397" i="3"/>
  <c r="F396" i="3"/>
  <c r="F394" i="3"/>
  <c r="F392" i="3"/>
  <c r="F391" i="3"/>
  <c r="F390" i="3"/>
  <c r="F389" i="3"/>
  <c r="E394" i="3"/>
  <c r="E392" i="3"/>
  <c r="E391" i="3"/>
  <c r="E390" i="3"/>
  <c r="E389" i="3"/>
  <c r="A376" i="3"/>
  <c r="A377" i="3" s="1"/>
  <c r="A378" i="3" s="1"/>
  <c r="A379" i="3" s="1"/>
  <c r="A380" i="3" s="1"/>
  <c r="A381" i="3" s="1"/>
  <c r="A368" i="3"/>
  <c r="A369" i="3" s="1"/>
  <c r="A370" i="3" s="1"/>
  <c r="A371" i="3" s="1"/>
  <c r="A372" i="3" s="1"/>
  <c r="A373" i="3" s="1"/>
  <c r="A360" i="3"/>
  <c r="A361" i="3" s="1"/>
  <c r="A362" i="3" s="1"/>
  <c r="A363" i="3" s="1"/>
  <c r="A364" i="3" s="1"/>
  <c r="A365" i="3" s="1"/>
  <c r="F352" i="3"/>
  <c r="E352" i="3"/>
  <c r="A352" i="3"/>
  <c r="A353" i="3" s="1"/>
  <c r="A354" i="3" s="1"/>
  <c r="A355" i="3" s="1"/>
  <c r="A356" i="3" s="1"/>
  <c r="A357" i="3" s="1"/>
  <c r="F351" i="3"/>
  <c r="E351" i="3"/>
  <c r="F337" i="3"/>
  <c r="F336" i="3"/>
  <c r="E337" i="3"/>
  <c r="U854" i="3"/>
  <c r="V854" i="3"/>
  <c r="E268" i="3" l="1"/>
  <c r="E274" i="3"/>
  <c r="A483" i="3"/>
  <c r="E267" i="3"/>
  <c r="H855" i="3"/>
  <c r="H856" i="3"/>
  <c r="U877" i="3"/>
  <c r="T876" i="3"/>
  <c r="U870" i="3"/>
  <c r="T869" i="3"/>
  <c r="H452" i="3"/>
  <c r="H417" i="3"/>
  <c r="H459" i="3"/>
  <c r="H466" i="3"/>
  <c r="H473" i="3"/>
  <c r="H479" i="3"/>
  <c r="H861" i="3"/>
  <c r="H862" i="3"/>
  <c r="H863" i="3"/>
  <c r="H854" i="3"/>
  <c r="U855" i="3"/>
  <c r="T854" i="3"/>
  <c r="V855" i="3"/>
  <c r="V856" i="3" s="1"/>
  <c r="V857" i="3" s="1"/>
  <c r="V858" i="3" s="1"/>
  <c r="V859" i="3" s="1"/>
  <c r="H403" i="3"/>
  <c r="H396" i="3"/>
  <c r="H418" i="3"/>
  <c r="H419" i="3"/>
  <c r="H420" i="3"/>
  <c r="H421" i="3"/>
  <c r="H422" i="3"/>
  <c r="H431" i="3"/>
  <c r="H439" i="3"/>
  <c r="H440" i="3"/>
  <c r="H441" i="3"/>
  <c r="H443" i="3"/>
  <c r="H445" i="3"/>
  <c r="H447" i="3"/>
  <c r="H448" i="3"/>
  <c r="H449" i="3"/>
  <c r="H450" i="3"/>
  <c r="H460" i="3"/>
  <c r="H461" i="3"/>
  <c r="H462" i="3"/>
  <c r="H463" i="3"/>
  <c r="H464" i="3"/>
  <c r="H343" i="3"/>
  <c r="H344" i="3"/>
  <c r="H346" i="3"/>
  <c r="H347" i="3"/>
  <c r="H348" i="3"/>
  <c r="H349" i="3"/>
  <c r="H351" i="3"/>
  <c r="H362" i="3"/>
  <c r="H363" i="3"/>
  <c r="H364" i="3"/>
  <c r="H365" i="3"/>
  <c r="H367" i="3"/>
  <c r="H376" i="3"/>
  <c r="H378" i="3"/>
  <c r="H380" i="3"/>
  <c r="H397" i="3"/>
  <c r="H398" i="3"/>
  <c r="H399" i="3"/>
  <c r="H401" i="3"/>
  <c r="H405" i="3"/>
  <c r="H406" i="3"/>
  <c r="H407" i="3"/>
  <c r="H408" i="3"/>
  <c r="H424" i="3"/>
  <c r="H426" i="3"/>
  <c r="H427" i="3"/>
  <c r="H429" i="3"/>
  <c r="H433" i="3"/>
  <c r="H434" i="3"/>
  <c r="H435" i="3"/>
  <c r="H436" i="3"/>
  <c r="H438" i="3"/>
  <c r="H453" i="3"/>
  <c r="H454" i="3"/>
  <c r="H455" i="3"/>
  <c r="H457" i="3"/>
  <c r="H467" i="3"/>
  <c r="H468" i="3"/>
  <c r="H471" i="3"/>
  <c r="H475" i="3"/>
  <c r="H476" i="3"/>
  <c r="H477" i="3"/>
  <c r="H480" i="3"/>
  <c r="H481" i="3"/>
  <c r="H482" i="3"/>
  <c r="H483" i="3"/>
  <c r="H368" i="3"/>
  <c r="H370" i="3"/>
  <c r="H372" i="3"/>
  <c r="H375" i="3"/>
  <c r="H352" i="3"/>
  <c r="H354" i="3"/>
  <c r="H355" i="3"/>
  <c r="H356" i="3"/>
  <c r="H357" i="3"/>
  <c r="H359" i="3"/>
  <c r="H369" i="3"/>
  <c r="H371" i="3"/>
  <c r="H373" i="3"/>
  <c r="H377" i="3"/>
  <c r="H379" i="3"/>
  <c r="E341" i="3"/>
  <c r="E340" i="3"/>
  <c r="I341" i="3"/>
  <c r="I340" i="3"/>
  <c r="I339" i="3"/>
  <c r="I338" i="3"/>
  <c r="I337" i="3"/>
  <c r="I336" i="3"/>
  <c r="I335" i="3"/>
  <c r="E309" i="3"/>
  <c r="E308" i="3"/>
  <c r="E307" i="3"/>
  <c r="E306" i="3"/>
  <c r="E305" i="3"/>
  <c r="E303" i="3"/>
  <c r="F296" i="3"/>
  <c r="E894" i="3"/>
  <c r="E893" i="3"/>
  <c r="E892" i="3"/>
  <c r="F894" i="3"/>
  <c r="F893" i="3"/>
  <c r="F892" i="3"/>
  <c r="F891" i="3"/>
  <c r="H891" i="3" s="1"/>
  <c r="E324" i="3"/>
  <c r="E323" i="3"/>
  <c r="E322" i="3"/>
  <c r="E321" i="3"/>
  <c r="F324" i="3"/>
  <c r="F323" i="3"/>
  <c r="F322" i="3"/>
  <c r="F321" i="3"/>
  <c r="E288" i="3"/>
  <c r="E266" i="3" l="1"/>
  <c r="E259" i="3"/>
  <c r="H322" i="3"/>
  <c r="H323" i="3"/>
  <c r="H893" i="3"/>
  <c r="H324" i="3"/>
  <c r="T877" i="3"/>
  <c r="U878" i="3"/>
  <c r="T870" i="3"/>
  <c r="U871" i="3"/>
  <c r="U856" i="3"/>
  <c r="T855" i="3"/>
  <c r="H321" i="3"/>
  <c r="H892" i="3"/>
  <c r="H894" i="3"/>
  <c r="H296" i="3"/>
  <c r="F283" i="3"/>
  <c r="H283" i="3" s="1"/>
  <c r="F284" i="3"/>
  <c r="H284" i="3" s="1"/>
  <c r="F285" i="3"/>
  <c r="H285" i="3" s="1"/>
  <c r="F286" i="3"/>
  <c r="H286" i="3" s="1"/>
  <c r="F287" i="3"/>
  <c r="H287" i="3" s="1"/>
  <c r="F288" i="3"/>
  <c r="H288" i="3" s="1"/>
  <c r="F282" i="3"/>
  <c r="H282" i="3" s="1"/>
  <c r="G259" i="3" l="1"/>
  <c r="T878" i="3"/>
  <c r="U879" i="3"/>
  <c r="T871" i="3"/>
  <c r="U872" i="3"/>
  <c r="T856" i="3"/>
  <c r="U857" i="3"/>
  <c r="S21" i="3"/>
  <c r="K21" i="3"/>
  <c r="T879" i="3" l="1"/>
  <c r="U880" i="3"/>
  <c r="T880" i="3" s="1"/>
  <c r="T872" i="3"/>
  <c r="U873" i="3"/>
  <c r="T873" i="3" s="1"/>
  <c r="I21" i="3"/>
  <c r="T857" i="3"/>
  <c r="U858" i="3"/>
  <c r="C208" i="3"/>
  <c r="C209" i="3" s="1"/>
  <c r="C191" i="3"/>
  <c r="C193" i="3" s="1"/>
  <c r="C175" i="3"/>
  <c r="C177" i="3" s="1"/>
  <c r="C161" i="3"/>
  <c r="C143" i="3"/>
  <c r="C145" i="3" s="1"/>
  <c r="C127" i="3"/>
  <c r="C128" i="3" s="1"/>
  <c r="C129" i="3" s="1"/>
  <c r="C111" i="3"/>
  <c r="C112" i="3" s="1"/>
  <c r="C113" i="3" s="1"/>
  <c r="T858" i="3" l="1"/>
  <c r="U859" i="3"/>
  <c r="T859" i="3" s="1"/>
  <c r="H912" i="3"/>
  <c r="A912" i="3"/>
  <c r="A913" i="3" s="1"/>
  <c r="A914" i="3" s="1"/>
  <c r="H911" i="3"/>
  <c r="H907" i="3"/>
  <c r="A907" i="3"/>
  <c r="A908" i="3" s="1"/>
  <c r="A909" i="3" s="1"/>
  <c r="H906" i="3"/>
  <c r="H902" i="3"/>
  <c r="A902" i="3"/>
  <c r="A903" i="3" s="1"/>
  <c r="A904" i="3" s="1"/>
  <c r="H901" i="3"/>
  <c r="U906" i="3"/>
  <c r="V906" i="3"/>
  <c r="V911" i="3"/>
  <c r="U901" i="3"/>
  <c r="V901" i="3"/>
  <c r="U911" i="3"/>
  <c r="V912" i="3" l="1"/>
  <c r="V913" i="3" s="1"/>
  <c r="V914" i="3" s="1"/>
  <c r="T911" i="3"/>
  <c r="U912" i="3"/>
  <c r="V907" i="3"/>
  <c r="V908" i="3" s="1"/>
  <c r="V909" i="3" s="1"/>
  <c r="T906" i="3"/>
  <c r="U907" i="3"/>
  <c r="V902" i="3"/>
  <c r="V903" i="3" s="1"/>
  <c r="V904" i="3" s="1"/>
  <c r="T901" i="3"/>
  <c r="U902" i="3"/>
  <c r="T912" i="3" l="1"/>
  <c r="U913" i="3"/>
  <c r="T907" i="3"/>
  <c r="U908" i="3"/>
  <c r="T902" i="3"/>
  <c r="U903" i="3"/>
  <c r="T913" i="3" l="1"/>
  <c r="U914" i="3"/>
  <c r="T908" i="3"/>
  <c r="U909" i="3"/>
  <c r="T903" i="3"/>
  <c r="U904" i="3"/>
  <c r="T914" i="3" l="1"/>
  <c r="T909" i="3"/>
  <c r="T904" i="3"/>
  <c r="H887" i="3" l="1"/>
  <c r="H886" i="3"/>
  <c r="H885" i="3"/>
  <c r="H882" i="3"/>
  <c r="H919" i="3"/>
  <c r="H918" i="3"/>
  <c r="H917" i="3"/>
  <c r="A917" i="3"/>
  <c r="A918" i="3" s="1"/>
  <c r="A919" i="3" s="1"/>
  <c r="H916" i="3"/>
  <c r="H897" i="3"/>
  <c r="A897" i="3"/>
  <c r="A898" i="3" s="1"/>
  <c r="A899" i="3" s="1"/>
  <c r="H896" i="3"/>
  <c r="A862" i="3"/>
  <c r="A863" i="3" s="1"/>
  <c r="A864" i="3" s="1"/>
  <c r="A865" i="3" s="1"/>
  <c r="A866" i="3" s="1"/>
  <c r="E847" i="3"/>
  <c r="H847" i="3" s="1"/>
  <c r="E846" i="3"/>
  <c r="H846" i="3" s="1"/>
  <c r="E844" i="3"/>
  <c r="H844" i="3" s="1"/>
  <c r="E843" i="3"/>
  <c r="H843" i="3" s="1"/>
  <c r="A843" i="3"/>
  <c r="A844" i="3" s="1"/>
  <c r="A845" i="3" s="1"/>
  <c r="A846" i="3" s="1"/>
  <c r="A847" i="3" s="1"/>
  <c r="A848" i="3" s="1"/>
  <c r="A849" i="3" s="1"/>
  <c r="E838" i="3"/>
  <c r="H838" i="3" s="1"/>
  <c r="E837" i="3"/>
  <c r="H837" i="3" s="1"/>
  <c r="E835" i="3"/>
  <c r="H835" i="3" s="1"/>
  <c r="E834" i="3"/>
  <c r="H834" i="3" s="1"/>
  <c r="A834" i="3"/>
  <c r="A835" i="3" s="1"/>
  <c r="A836" i="3" s="1"/>
  <c r="A837" i="3" s="1"/>
  <c r="A838" i="3" s="1"/>
  <c r="A839" i="3" s="1"/>
  <c r="A840" i="3" s="1"/>
  <c r="F831" i="3"/>
  <c r="E831" i="3"/>
  <c r="E830" i="3"/>
  <c r="H830" i="3" s="1"/>
  <c r="E829" i="3"/>
  <c r="H829" i="3" s="1"/>
  <c r="E828" i="3"/>
  <c r="H828" i="3" s="1"/>
  <c r="E827" i="3"/>
  <c r="H827" i="3" s="1"/>
  <c r="A825" i="3"/>
  <c r="A826" i="3" s="1"/>
  <c r="A827" i="3" s="1"/>
  <c r="A828" i="3" s="1"/>
  <c r="A829" i="3" s="1"/>
  <c r="A830" i="3" s="1"/>
  <c r="A831" i="3" s="1"/>
  <c r="E824" i="3"/>
  <c r="H824" i="3" s="1"/>
  <c r="F822" i="3"/>
  <c r="E822" i="3"/>
  <c r="E821" i="3"/>
  <c r="H821" i="3" s="1"/>
  <c r="E818" i="3"/>
  <c r="H818" i="3" s="1"/>
  <c r="E817" i="3"/>
  <c r="H817" i="3" s="1"/>
  <c r="E816" i="3"/>
  <c r="H816" i="3" s="1"/>
  <c r="A816" i="3"/>
  <c r="A817" i="3" s="1"/>
  <c r="A818" i="3" s="1"/>
  <c r="A819" i="3" s="1"/>
  <c r="A820" i="3" s="1"/>
  <c r="A821" i="3" s="1"/>
  <c r="A822" i="3" s="1"/>
  <c r="E815" i="3"/>
  <c r="H815" i="3" s="1"/>
  <c r="F813" i="3"/>
  <c r="E813" i="3"/>
  <c r="E812" i="3"/>
  <c r="H812" i="3" s="1"/>
  <c r="E809" i="3"/>
  <c r="H809" i="3" s="1"/>
  <c r="E808" i="3"/>
  <c r="H808" i="3" s="1"/>
  <c r="E807" i="3"/>
  <c r="H807" i="3" s="1"/>
  <c r="A807" i="3"/>
  <c r="A808" i="3" s="1"/>
  <c r="A809" i="3" s="1"/>
  <c r="A810" i="3" s="1"/>
  <c r="A811" i="3" s="1"/>
  <c r="A812" i="3" s="1"/>
  <c r="A813" i="3" s="1"/>
  <c r="E806" i="3"/>
  <c r="H806" i="3" s="1"/>
  <c r="F804" i="3"/>
  <c r="E804" i="3"/>
  <c r="E803" i="3"/>
  <c r="H803" i="3" s="1"/>
  <c r="E802" i="3"/>
  <c r="H802" i="3" s="1"/>
  <c r="E801" i="3"/>
  <c r="H801" i="3" s="1"/>
  <c r="E800" i="3"/>
  <c r="H800" i="3" s="1"/>
  <c r="E799" i="3"/>
  <c r="H799" i="3" s="1"/>
  <c r="E798" i="3"/>
  <c r="H798" i="3" s="1"/>
  <c r="E797" i="3"/>
  <c r="H797" i="3" s="1"/>
  <c r="E794" i="3"/>
  <c r="H794" i="3" s="1"/>
  <c r="E793" i="3"/>
  <c r="H793" i="3" s="1"/>
  <c r="E792" i="3"/>
  <c r="H792" i="3" s="1"/>
  <c r="A789" i="3"/>
  <c r="A790" i="3" s="1"/>
  <c r="A791" i="3" s="1"/>
  <c r="A792" i="3" s="1"/>
  <c r="A793" i="3" s="1"/>
  <c r="A794" i="3" s="1"/>
  <c r="A795" i="3" s="1"/>
  <c r="E785" i="3"/>
  <c r="H785" i="3" s="1"/>
  <c r="E784" i="3"/>
  <c r="H784" i="3" s="1"/>
  <c r="E783" i="3"/>
  <c r="H783" i="3" s="1"/>
  <c r="A780" i="3"/>
  <c r="A781" i="3" s="1"/>
  <c r="A782" i="3" s="1"/>
  <c r="A783" i="3" s="1"/>
  <c r="A784" i="3" s="1"/>
  <c r="A785" i="3" s="1"/>
  <c r="A786" i="3" s="1"/>
  <c r="E776" i="3"/>
  <c r="H776" i="3" s="1"/>
  <c r="E775" i="3"/>
  <c r="H775" i="3" s="1"/>
  <c r="E774" i="3"/>
  <c r="H774" i="3" s="1"/>
  <c r="A771" i="3"/>
  <c r="A772" i="3" s="1"/>
  <c r="A773" i="3" s="1"/>
  <c r="A774" i="3" s="1"/>
  <c r="A775" i="3" s="1"/>
  <c r="A776" i="3" s="1"/>
  <c r="A777" i="3" s="1"/>
  <c r="E767" i="3"/>
  <c r="H767" i="3" s="1"/>
  <c r="E766" i="3"/>
  <c r="H766" i="3" s="1"/>
  <c r="E765" i="3"/>
  <c r="H765" i="3" s="1"/>
  <c r="H884" i="3"/>
  <c r="H883" i="3"/>
  <c r="A883" i="3"/>
  <c r="A884" i="3" s="1"/>
  <c r="A885" i="3" s="1"/>
  <c r="A886" i="3" s="1"/>
  <c r="A887" i="3" s="1"/>
  <c r="A798" i="3"/>
  <c r="A799" i="3" s="1"/>
  <c r="A800" i="3" s="1"/>
  <c r="A801" i="3" s="1"/>
  <c r="A802" i="3" s="1"/>
  <c r="A803" i="3" s="1"/>
  <c r="A804" i="3" s="1"/>
  <c r="F755" i="3"/>
  <c r="E755" i="3"/>
  <c r="F754" i="3"/>
  <c r="E754" i="3"/>
  <c r="F752" i="3"/>
  <c r="E752" i="3"/>
  <c r="F751" i="3"/>
  <c r="E751" i="3"/>
  <c r="A750" i="3"/>
  <c r="A751" i="3" s="1"/>
  <c r="A752" i="3" s="1"/>
  <c r="A753" i="3" s="1"/>
  <c r="A754" i="3" s="1"/>
  <c r="A755" i="3" s="1"/>
  <c r="A756" i="3" s="1"/>
  <c r="F746" i="3"/>
  <c r="E746" i="3"/>
  <c r="F745" i="3"/>
  <c r="E745" i="3"/>
  <c r="F743" i="3"/>
  <c r="E743" i="3"/>
  <c r="F742" i="3"/>
  <c r="E742" i="3"/>
  <c r="F741" i="3"/>
  <c r="E741" i="3"/>
  <c r="A741" i="3"/>
  <c r="A742" i="3" s="1"/>
  <c r="A743" i="3" s="1"/>
  <c r="A744" i="3" s="1"/>
  <c r="A745" i="3" s="1"/>
  <c r="A746" i="3" s="1"/>
  <c r="A747" i="3" s="1"/>
  <c r="F740" i="3"/>
  <c r="E740" i="3"/>
  <c r="F737" i="3"/>
  <c r="E737" i="3"/>
  <c r="F736" i="3"/>
  <c r="E736" i="3"/>
  <c r="F732" i="3"/>
  <c r="E732" i="3"/>
  <c r="A732" i="3"/>
  <c r="A733" i="3" s="1"/>
  <c r="A734" i="3" s="1"/>
  <c r="A735" i="3" s="1"/>
  <c r="A736" i="3" s="1"/>
  <c r="A737" i="3" s="1"/>
  <c r="A738" i="3" s="1"/>
  <c r="F731" i="3"/>
  <c r="E731" i="3"/>
  <c r="F729" i="3"/>
  <c r="E729" i="3"/>
  <c r="F728" i="3"/>
  <c r="E728" i="3"/>
  <c r="F727" i="3"/>
  <c r="E727" i="3"/>
  <c r="F726" i="3"/>
  <c r="E726" i="3"/>
  <c r="F723" i="3"/>
  <c r="E723" i="3"/>
  <c r="A723" i="3"/>
  <c r="A724" i="3" s="1"/>
  <c r="A725" i="3" s="1"/>
  <c r="A726" i="3" s="1"/>
  <c r="A727" i="3" s="1"/>
  <c r="A728" i="3" s="1"/>
  <c r="A729" i="3" s="1"/>
  <c r="F722" i="3"/>
  <c r="E722" i="3"/>
  <c r="F716" i="3"/>
  <c r="E716" i="3"/>
  <c r="F715" i="3"/>
  <c r="E715" i="3"/>
  <c r="F714" i="3"/>
  <c r="E714" i="3"/>
  <c r="A714" i="3"/>
  <c r="A715" i="3" s="1"/>
  <c r="A716" i="3" s="1"/>
  <c r="A717" i="3" s="1"/>
  <c r="A718" i="3" s="1"/>
  <c r="A719" i="3" s="1"/>
  <c r="A720" i="3" s="1"/>
  <c r="F713" i="3"/>
  <c r="E713" i="3"/>
  <c r="F711" i="3"/>
  <c r="E711" i="3"/>
  <c r="F710" i="3"/>
  <c r="E710" i="3"/>
  <c r="F709" i="3"/>
  <c r="E709" i="3"/>
  <c r="F708" i="3"/>
  <c r="E708" i="3"/>
  <c r="F705" i="3"/>
  <c r="E705" i="3"/>
  <c r="A705" i="3"/>
  <c r="A706" i="3" s="1"/>
  <c r="A707" i="3" s="1"/>
  <c r="A708" i="3" s="1"/>
  <c r="A709" i="3" s="1"/>
  <c r="A710" i="3" s="1"/>
  <c r="A711" i="3" s="1"/>
  <c r="F704" i="3"/>
  <c r="E704" i="3"/>
  <c r="F701" i="3"/>
  <c r="E701" i="3"/>
  <c r="F700" i="3"/>
  <c r="E700" i="3"/>
  <c r="F698" i="3"/>
  <c r="E698" i="3"/>
  <c r="F697" i="3"/>
  <c r="E697" i="3"/>
  <c r="F696" i="3"/>
  <c r="E696" i="3"/>
  <c r="A696" i="3"/>
  <c r="A697" i="3" s="1"/>
  <c r="A698" i="3" s="1"/>
  <c r="A699" i="3" s="1"/>
  <c r="A700" i="3" s="1"/>
  <c r="A701" i="3" s="1"/>
  <c r="A702" i="3" s="1"/>
  <c r="F695" i="3"/>
  <c r="E695" i="3"/>
  <c r="F693" i="3"/>
  <c r="F692" i="3"/>
  <c r="F691" i="3"/>
  <c r="F690" i="3"/>
  <c r="E692" i="3"/>
  <c r="E691" i="3"/>
  <c r="E693" i="3"/>
  <c r="E690" i="3"/>
  <c r="F689" i="3"/>
  <c r="E689" i="3"/>
  <c r="F688" i="3"/>
  <c r="E688" i="3"/>
  <c r="F687" i="3"/>
  <c r="E687" i="3"/>
  <c r="F686" i="3"/>
  <c r="E686" i="3"/>
  <c r="A762" i="3"/>
  <c r="A763" i="3" s="1"/>
  <c r="A764" i="3" s="1"/>
  <c r="A765" i="3" s="1"/>
  <c r="A766" i="3" s="1"/>
  <c r="A767" i="3" s="1"/>
  <c r="A768" i="3" s="1"/>
  <c r="F680" i="3"/>
  <c r="E680" i="3"/>
  <c r="F679" i="3"/>
  <c r="E679" i="3"/>
  <c r="F678" i="3"/>
  <c r="E678" i="3"/>
  <c r="A678" i="3"/>
  <c r="A679" i="3" s="1"/>
  <c r="A680" i="3" s="1"/>
  <c r="A681" i="3" s="1"/>
  <c r="A682" i="3" s="1"/>
  <c r="A683" i="3" s="1"/>
  <c r="A684" i="3" s="1"/>
  <c r="F677" i="3"/>
  <c r="E677" i="3"/>
  <c r="F671" i="3"/>
  <c r="E671" i="3"/>
  <c r="F670" i="3"/>
  <c r="E670" i="3"/>
  <c r="F669" i="3"/>
  <c r="E669" i="3"/>
  <c r="A669" i="3"/>
  <c r="A670" i="3" s="1"/>
  <c r="A671" i="3" s="1"/>
  <c r="A672" i="3" s="1"/>
  <c r="A673" i="3" s="1"/>
  <c r="A674" i="3" s="1"/>
  <c r="A675" i="3" s="1"/>
  <c r="F668" i="3"/>
  <c r="E668" i="3"/>
  <c r="F662" i="3"/>
  <c r="E662" i="3"/>
  <c r="F661" i="3"/>
  <c r="E661" i="3"/>
  <c r="F660" i="3"/>
  <c r="E660" i="3"/>
  <c r="A660" i="3"/>
  <c r="A661" i="3" s="1"/>
  <c r="A662" i="3" s="1"/>
  <c r="A663" i="3" s="1"/>
  <c r="A664" i="3" s="1"/>
  <c r="A665" i="3" s="1"/>
  <c r="A666" i="3" s="1"/>
  <c r="F659" i="3"/>
  <c r="E659" i="3"/>
  <c r="F653" i="3"/>
  <c r="E653" i="3"/>
  <c r="F652" i="3"/>
  <c r="E652" i="3"/>
  <c r="F651" i="3"/>
  <c r="E651" i="3"/>
  <c r="F650" i="3"/>
  <c r="E650" i="3"/>
  <c r="F598" i="3"/>
  <c r="F600" i="3"/>
  <c r="F605" i="3"/>
  <c r="F607" i="3"/>
  <c r="F612" i="3"/>
  <c r="F614" i="3"/>
  <c r="F619" i="3"/>
  <c r="F621" i="3"/>
  <c r="F628" i="3"/>
  <c r="F626" i="3"/>
  <c r="F633" i="3"/>
  <c r="F640" i="3"/>
  <c r="E645" i="3"/>
  <c r="H645" i="3" s="1"/>
  <c r="E644" i="3"/>
  <c r="H644" i="3" s="1"/>
  <c r="E643" i="3"/>
  <c r="H643" i="3" s="1"/>
  <c r="E641" i="3"/>
  <c r="H641" i="3" s="1"/>
  <c r="A641" i="3"/>
  <c r="A642" i="3" s="1"/>
  <c r="A643" i="3" s="1"/>
  <c r="A644" i="3" s="1"/>
  <c r="A645" i="3" s="1"/>
  <c r="E640" i="3"/>
  <c r="E638" i="3"/>
  <c r="H638" i="3" s="1"/>
  <c r="E637" i="3"/>
  <c r="H637" i="3" s="1"/>
  <c r="E636" i="3"/>
  <c r="H636" i="3" s="1"/>
  <c r="E634" i="3"/>
  <c r="H634" i="3" s="1"/>
  <c r="A634" i="3"/>
  <c r="A635" i="3" s="1"/>
  <c r="A636" i="3" s="1"/>
  <c r="A637" i="3" s="1"/>
  <c r="A638" i="3" s="1"/>
  <c r="E633" i="3"/>
  <c r="E630" i="3"/>
  <c r="H630" i="3" s="1"/>
  <c r="E629" i="3"/>
  <c r="H629" i="3" s="1"/>
  <c r="E628" i="3"/>
  <c r="E627" i="3"/>
  <c r="H627" i="3" s="1"/>
  <c r="A627" i="3"/>
  <c r="A628" i="3" s="1"/>
  <c r="A629" i="3" s="1"/>
  <c r="A630" i="3" s="1"/>
  <c r="A631" i="3" s="1"/>
  <c r="E626" i="3"/>
  <c r="E623" i="3"/>
  <c r="H623" i="3" s="1"/>
  <c r="E622" i="3"/>
  <c r="H622" i="3" s="1"/>
  <c r="E621" i="3"/>
  <c r="E620" i="3"/>
  <c r="H620" i="3" s="1"/>
  <c r="A620" i="3"/>
  <c r="A621" i="3" s="1"/>
  <c r="A622" i="3" s="1"/>
  <c r="A623" i="3" s="1"/>
  <c r="A624" i="3" s="1"/>
  <c r="E619" i="3"/>
  <c r="E617" i="3"/>
  <c r="H617" i="3" s="1"/>
  <c r="E616" i="3"/>
  <c r="H616" i="3" s="1"/>
  <c r="E614" i="3"/>
  <c r="E613" i="3"/>
  <c r="H613" i="3" s="1"/>
  <c r="A613" i="3"/>
  <c r="A614" i="3" s="1"/>
  <c r="A615" i="3" s="1"/>
  <c r="A616" i="3" s="1"/>
  <c r="A617" i="3" s="1"/>
  <c r="E612" i="3"/>
  <c r="E610" i="3"/>
  <c r="H610" i="3" s="1"/>
  <c r="E608" i="3"/>
  <c r="H608" i="3" s="1"/>
  <c r="E607" i="3"/>
  <c r="E606" i="3"/>
  <c r="H606" i="3" s="1"/>
  <c r="A606" i="3"/>
  <c r="A607" i="3" s="1"/>
  <c r="A608" i="3" s="1"/>
  <c r="A609" i="3" s="1"/>
  <c r="A610" i="3" s="1"/>
  <c r="E605" i="3"/>
  <c r="E600" i="3"/>
  <c r="E598" i="3"/>
  <c r="E603" i="3"/>
  <c r="H603" i="3" s="1"/>
  <c r="E602" i="3"/>
  <c r="H602" i="3" s="1"/>
  <c r="E601" i="3"/>
  <c r="H601" i="3" s="1"/>
  <c r="E599" i="3"/>
  <c r="H599" i="3" s="1"/>
  <c r="A687" i="3"/>
  <c r="A688" i="3" s="1"/>
  <c r="A689" i="3" s="1"/>
  <c r="A690" i="3" s="1"/>
  <c r="A691" i="3" s="1"/>
  <c r="A692" i="3" s="1"/>
  <c r="A693" i="3" s="1"/>
  <c r="E593" i="3"/>
  <c r="H593" i="3" s="1"/>
  <c r="E592" i="3"/>
  <c r="H592" i="3" s="1"/>
  <c r="A651" i="3"/>
  <c r="A652" i="3" s="1"/>
  <c r="A653" i="3" s="1"/>
  <c r="A654" i="3" s="1"/>
  <c r="A655" i="3" s="1"/>
  <c r="A656" i="3" s="1"/>
  <c r="A657" i="3" s="1"/>
  <c r="A599" i="3"/>
  <c r="A600" i="3" s="1"/>
  <c r="A601" i="3" s="1"/>
  <c r="A602" i="3" s="1"/>
  <c r="A603" i="3" s="1"/>
  <c r="F583" i="3"/>
  <c r="E583" i="3"/>
  <c r="E581" i="3"/>
  <c r="H581" i="3" s="1"/>
  <c r="A581" i="3"/>
  <c r="A582" i="3" s="1"/>
  <c r="A583" i="3" s="1"/>
  <c r="A584" i="3" s="1"/>
  <c r="E580" i="3"/>
  <c r="H580" i="3" s="1"/>
  <c r="F577" i="3"/>
  <c r="E577" i="3"/>
  <c r="E575" i="3"/>
  <c r="H575" i="3" s="1"/>
  <c r="A575" i="3"/>
  <c r="A576" i="3" s="1"/>
  <c r="A577" i="3" s="1"/>
  <c r="A578" i="3" s="1"/>
  <c r="E574" i="3"/>
  <c r="H574" i="3" s="1"/>
  <c r="F572" i="3"/>
  <c r="E572" i="3"/>
  <c r="E570" i="3"/>
  <c r="H570" i="3" s="1"/>
  <c r="E569" i="3"/>
  <c r="H569" i="3" s="1"/>
  <c r="A569" i="3"/>
  <c r="A570" i="3" s="1"/>
  <c r="A571" i="3" s="1"/>
  <c r="A572" i="3" s="1"/>
  <c r="E568" i="3"/>
  <c r="H568" i="3" s="1"/>
  <c r="F565" i="3"/>
  <c r="E565" i="3"/>
  <c r="E564" i="3"/>
  <c r="H564" i="3" s="1"/>
  <c r="E563" i="3"/>
  <c r="H563" i="3" s="1"/>
  <c r="A563" i="3"/>
  <c r="A564" i="3" s="1"/>
  <c r="A565" i="3" s="1"/>
  <c r="A566" i="3" s="1"/>
  <c r="E562" i="3"/>
  <c r="H562" i="3" s="1"/>
  <c r="F560" i="3"/>
  <c r="E560" i="3"/>
  <c r="E558" i="3"/>
  <c r="H558" i="3" s="1"/>
  <c r="E557" i="3"/>
  <c r="H557" i="3" s="1"/>
  <c r="A557" i="3"/>
  <c r="A558" i="3" s="1"/>
  <c r="A559" i="3" s="1"/>
  <c r="A560" i="3" s="1"/>
  <c r="E556" i="3"/>
  <c r="H556" i="3" s="1"/>
  <c r="F554" i="3"/>
  <c r="E554" i="3"/>
  <c r="F553" i="3"/>
  <c r="E553" i="3"/>
  <c r="E552" i="3"/>
  <c r="H552" i="3" s="1"/>
  <c r="E551" i="3"/>
  <c r="H551" i="3" s="1"/>
  <c r="A551" i="3"/>
  <c r="A552" i="3" s="1"/>
  <c r="A553" i="3" s="1"/>
  <c r="A554" i="3" s="1"/>
  <c r="E550" i="3"/>
  <c r="H550" i="3" s="1"/>
  <c r="E546" i="3"/>
  <c r="H546" i="3" s="1"/>
  <c r="E545" i="3"/>
  <c r="H545" i="3" s="1"/>
  <c r="A545" i="3"/>
  <c r="A546" i="3" s="1"/>
  <c r="A547" i="3" s="1"/>
  <c r="A548" i="3" s="1"/>
  <c r="E544" i="3"/>
  <c r="H544" i="3" s="1"/>
  <c r="F535" i="3"/>
  <c r="E535" i="3"/>
  <c r="E533" i="3"/>
  <c r="H533" i="3" s="1"/>
  <c r="A533" i="3"/>
  <c r="A534" i="3" s="1"/>
  <c r="A535" i="3" s="1"/>
  <c r="A536" i="3" s="1"/>
  <c r="E532" i="3"/>
  <c r="H532" i="3" s="1"/>
  <c r="F529" i="3"/>
  <c r="E529" i="3"/>
  <c r="E527" i="3"/>
  <c r="H527" i="3" s="1"/>
  <c r="A527" i="3"/>
  <c r="A528" i="3" s="1"/>
  <c r="A529" i="3" s="1"/>
  <c r="A530" i="3" s="1"/>
  <c r="E526" i="3"/>
  <c r="H526" i="3" s="1"/>
  <c r="F524" i="3"/>
  <c r="E524" i="3"/>
  <c r="E522" i="3"/>
  <c r="H522" i="3" s="1"/>
  <c r="E521" i="3"/>
  <c r="H521" i="3" s="1"/>
  <c r="A521" i="3"/>
  <c r="A522" i="3" s="1"/>
  <c r="A523" i="3" s="1"/>
  <c r="A524" i="3" s="1"/>
  <c r="E520" i="3"/>
  <c r="H520" i="3" s="1"/>
  <c r="F517" i="3"/>
  <c r="E517" i="3"/>
  <c r="E516" i="3"/>
  <c r="H516" i="3" s="1"/>
  <c r="E515" i="3"/>
  <c r="H515" i="3" s="1"/>
  <c r="A515" i="3"/>
  <c r="A516" i="3" s="1"/>
  <c r="A517" i="3" s="1"/>
  <c r="A518" i="3" s="1"/>
  <c r="E514" i="3"/>
  <c r="H514" i="3" s="1"/>
  <c r="F512" i="3"/>
  <c r="E512" i="3"/>
  <c r="E510" i="3"/>
  <c r="H510" i="3" s="1"/>
  <c r="E509" i="3"/>
  <c r="H509" i="3" s="1"/>
  <c r="A509" i="3"/>
  <c r="A510" i="3" s="1"/>
  <c r="A511" i="3" s="1"/>
  <c r="A512" i="3" s="1"/>
  <c r="E508" i="3"/>
  <c r="H508" i="3" s="1"/>
  <c r="F506" i="3"/>
  <c r="F505" i="3"/>
  <c r="E506" i="3"/>
  <c r="E505" i="3"/>
  <c r="E504" i="3"/>
  <c r="E503" i="3"/>
  <c r="E502" i="3"/>
  <c r="A592" i="3"/>
  <c r="A593" i="3" s="1"/>
  <c r="A594" i="3" s="1"/>
  <c r="A595" i="3" s="1"/>
  <c r="A596" i="3" s="1"/>
  <c r="E498" i="3"/>
  <c r="H498" i="3" s="1"/>
  <c r="E497" i="3"/>
  <c r="H497" i="3" s="1"/>
  <c r="E496" i="3"/>
  <c r="H496" i="3" s="1"/>
  <c r="A497" i="3"/>
  <c r="A498" i="3" s="1"/>
  <c r="A499" i="3" s="1"/>
  <c r="A500" i="3" s="1"/>
  <c r="A425" i="3"/>
  <c r="A426" i="3" s="1"/>
  <c r="A427" i="3" s="1"/>
  <c r="A428" i="3" s="1"/>
  <c r="A429" i="3" s="1"/>
  <c r="A404" i="3"/>
  <c r="A405" i="3" s="1"/>
  <c r="A406" i="3" s="1"/>
  <c r="A407" i="3" s="1"/>
  <c r="A408" i="3" s="1"/>
  <c r="A397" i="3"/>
  <c r="A398" i="3" s="1"/>
  <c r="A399" i="3" s="1"/>
  <c r="A400" i="3" s="1"/>
  <c r="A401" i="3" s="1"/>
  <c r="H393" i="3"/>
  <c r="A390" i="3"/>
  <c r="A391" i="3" s="1"/>
  <c r="A392" i="3" s="1"/>
  <c r="A393" i="3" s="1"/>
  <c r="A394" i="3" s="1"/>
  <c r="A344" i="3"/>
  <c r="A345" i="3" s="1"/>
  <c r="A346" i="3" s="1"/>
  <c r="A347" i="3" s="1"/>
  <c r="A348" i="3" s="1"/>
  <c r="A349" i="3" s="1"/>
  <c r="A336" i="3"/>
  <c r="A337" i="3" s="1"/>
  <c r="A338" i="3" s="1"/>
  <c r="A339" i="3" s="1"/>
  <c r="A340" i="3" s="1"/>
  <c r="A341" i="3" s="1"/>
  <c r="A312" i="3"/>
  <c r="A313" i="3" s="1"/>
  <c r="A314" i="3" s="1"/>
  <c r="A315" i="3" s="1"/>
  <c r="A316" i="3" s="1"/>
  <c r="A317" i="3" s="1"/>
  <c r="A503" i="3"/>
  <c r="A504" i="3" s="1"/>
  <c r="A505" i="3" s="1"/>
  <c r="A506" i="3" s="1"/>
  <c r="G255" i="3"/>
  <c r="G254" i="3"/>
  <c r="A233" i="3"/>
  <c r="A217" i="3"/>
  <c r="A201" i="3"/>
  <c r="A185" i="3"/>
  <c r="A169" i="3"/>
  <c r="A153" i="3"/>
  <c r="A137" i="3"/>
  <c r="H71" i="3"/>
  <c r="C71" i="3"/>
  <c r="A89" i="3"/>
  <c r="U640" i="3"/>
  <c r="V574" i="3"/>
  <c r="V580" i="3"/>
  <c r="V612" i="3"/>
  <c r="V668" i="3"/>
  <c r="U520" i="3"/>
  <c r="V508" i="3"/>
  <c r="V686" i="3"/>
  <c r="U650" i="3"/>
  <c r="U556" i="3"/>
  <c r="U526" i="3"/>
  <c r="U896" i="3"/>
  <c r="V598" i="3"/>
  <c r="U882" i="3"/>
  <c r="V650" i="3"/>
  <c r="U761" i="3"/>
  <c r="V861" i="3"/>
  <c r="U713" i="3"/>
  <c r="V740" i="3"/>
  <c r="V842" i="3"/>
  <c r="V779" i="3"/>
  <c r="U514" i="3"/>
  <c r="V496" i="3"/>
  <c r="V626" i="3"/>
  <c r="V806" i="3"/>
  <c r="V659" i="3"/>
  <c r="U815" i="3"/>
  <c r="U550" i="3"/>
  <c r="V770" i="3"/>
  <c r="U562" i="3"/>
  <c r="V882" i="3"/>
  <c r="V550" i="3"/>
  <c r="U770" i="3"/>
  <c r="U833" i="3"/>
  <c r="U574" i="3"/>
  <c r="U544" i="3"/>
  <c r="V797" i="3"/>
  <c r="V591" i="3"/>
  <c r="V605" i="3"/>
  <c r="V704" i="3"/>
  <c r="V833" i="3"/>
  <c r="V761" i="3"/>
  <c r="U619" i="3"/>
  <c r="U677" i="3"/>
  <c r="V815" i="3"/>
  <c r="V633" i="3"/>
  <c r="U612" i="3"/>
  <c r="V695" i="3"/>
  <c r="U824" i="3"/>
  <c r="U722" i="3"/>
  <c r="V532" i="3"/>
  <c r="U598" i="3"/>
  <c r="U916" i="3"/>
  <c r="U659" i="3"/>
  <c r="V520" i="3"/>
  <c r="V916" i="3"/>
  <c r="V731" i="3"/>
  <c r="U591" i="3"/>
  <c r="U806" i="3"/>
  <c r="U861" i="3"/>
  <c r="V722" i="3"/>
  <c r="U532" i="3"/>
  <c r="U779" i="3"/>
  <c r="V619" i="3"/>
  <c r="V824" i="3"/>
  <c r="U788" i="3"/>
  <c r="U695" i="3"/>
  <c r="U605" i="3"/>
  <c r="U686" i="3"/>
  <c r="U626" i="3"/>
  <c r="V514" i="3"/>
  <c r="V526" i="3"/>
  <c r="V896" i="3"/>
  <c r="U580" i="3"/>
  <c r="U749" i="3"/>
  <c r="U704" i="3"/>
  <c r="V556" i="3"/>
  <c r="V562" i="3"/>
  <c r="V713" i="3"/>
  <c r="U668" i="3"/>
  <c r="V544" i="3"/>
  <c r="V788" i="3"/>
  <c r="V568" i="3"/>
  <c r="U797" i="3"/>
  <c r="V677" i="3"/>
  <c r="U842" i="3"/>
  <c r="V640" i="3"/>
  <c r="U496" i="3"/>
  <c r="V749" i="3"/>
  <c r="U508" i="3"/>
  <c r="U731" i="3"/>
  <c r="H138" i="3"/>
  <c r="U740" i="3"/>
  <c r="U633" i="3"/>
  <c r="U568" i="3"/>
  <c r="G275" i="3" l="1"/>
  <c r="G274" i="3"/>
  <c r="H640" i="3"/>
  <c r="H711" i="3"/>
  <c r="H731" i="3"/>
  <c r="H686" i="3"/>
  <c r="H688" i="3"/>
  <c r="H695" i="3"/>
  <c r="H612" i="3"/>
  <c r="H607" i="3"/>
  <c r="H339" i="3"/>
  <c r="H653" i="3"/>
  <c r="H692" i="3"/>
  <c r="H743" i="3"/>
  <c r="H729" i="3"/>
  <c r="H693" i="3"/>
  <c r="H619" i="3"/>
  <c r="H628" i="3"/>
  <c r="H572" i="3"/>
  <c r="H689" i="3"/>
  <c r="H737" i="3"/>
  <c r="H605" i="3"/>
  <c r="H633" i="3"/>
  <c r="H680" i="3"/>
  <c r="H708" i="3"/>
  <c r="H713" i="3"/>
  <c r="H704" i="3"/>
  <c r="H714" i="3"/>
  <c r="H736" i="3"/>
  <c r="H698" i="3"/>
  <c r="H723" i="3"/>
  <c r="H650" i="3"/>
  <c r="H659" i="3"/>
  <c r="H716" i="3"/>
  <c r="H740" i="3"/>
  <c r="H651" i="3"/>
  <c r="H696" i="3"/>
  <c r="H701" i="3"/>
  <c r="H652" i="3"/>
  <c r="H669" i="3"/>
  <c r="H727" i="3"/>
  <c r="H745" i="3"/>
  <c r="H670" i="3"/>
  <c r="H710" i="3"/>
  <c r="H746" i="3"/>
  <c r="H813" i="3"/>
  <c r="H822" i="3"/>
  <c r="H831" i="3"/>
  <c r="H755" i="3"/>
  <c r="H668" i="3"/>
  <c r="H742" i="3"/>
  <c r="H728" i="3"/>
  <c r="H732" i="3"/>
  <c r="H677" i="3"/>
  <c r="H715" i="3"/>
  <c r="H660" i="3"/>
  <c r="H687" i="3"/>
  <c r="H741" i="3"/>
  <c r="H754" i="3"/>
  <c r="H661" i="3"/>
  <c r="H678" i="3"/>
  <c r="H709" i="3"/>
  <c r="H726" i="3"/>
  <c r="H529" i="3"/>
  <c r="H662" i="3"/>
  <c r="H722" i="3"/>
  <c r="E271" i="3"/>
  <c r="H679" i="3"/>
  <c r="T916" i="3"/>
  <c r="U917" i="3"/>
  <c r="V917" i="3"/>
  <c r="V918" i="3" s="1"/>
  <c r="V919" i="3" s="1"/>
  <c r="T896" i="3"/>
  <c r="U897" i="3"/>
  <c r="V897" i="3"/>
  <c r="V898" i="3" s="1"/>
  <c r="V899" i="3" s="1"/>
  <c r="T861" i="3"/>
  <c r="U862" i="3"/>
  <c r="V862" i="3"/>
  <c r="V863" i="3" s="1"/>
  <c r="V864" i="3" s="1"/>
  <c r="V865" i="3" s="1"/>
  <c r="V866" i="3" s="1"/>
  <c r="E273" i="3"/>
  <c r="T842" i="3"/>
  <c r="U843" i="3"/>
  <c r="V843" i="3"/>
  <c r="V844" i="3" s="1"/>
  <c r="V845" i="3" s="1"/>
  <c r="V846" i="3" s="1"/>
  <c r="V847" i="3" s="1"/>
  <c r="V848" i="3" s="1"/>
  <c r="V849" i="3" s="1"/>
  <c r="T833" i="3"/>
  <c r="U834" i="3"/>
  <c r="V834" i="3"/>
  <c r="V835" i="3" s="1"/>
  <c r="V836" i="3" s="1"/>
  <c r="V837" i="3" s="1"/>
  <c r="V838" i="3" s="1"/>
  <c r="V839" i="3" s="1"/>
  <c r="V840" i="3" s="1"/>
  <c r="T824" i="3"/>
  <c r="U825" i="3"/>
  <c r="V825" i="3"/>
  <c r="V826" i="3" s="1"/>
  <c r="V827" i="3" s="1"/>
  <c r="V828" i="3" s="1"/>
  <c r="V829" i="3" s="1"/>
  <c r="V830" i="3" s="1"/>
  <c r="V831" i="3" s="1"/>
  <c r="T815" i="3"/>
  <c r="U816" i="3"/>
  <c r="V816" i="3"/>
  <c r="V817" i="3" s="1"/>
  <c r="V818" i="3" s="1"/>
  <c r="V819" i="3" s="1"/>
  <c r="V820" i="3" s="1"/>
  <c r="V821" i="3" s="1"/>
  <c r="V822" i="3" s="1"/>
  <c r="T806" i="3"/>
  <c r="U807" i="3"/>
  <c r="V807" i="3"/>
  <c r="V808" i="3" s="1"/>
  <c r="V809" i="3" s="1"/>
  <c r="V810" i="3" s="1"/>
  <c r="V811" i="3" s="1"/>
  <c r="V812" i="3" s="1"/>
  <c r="V813" i="3" s="1"/>
  <c r="H804" i="3"/>
  <c r="T788" i="3"/>
  <c r="U789" i="3"/>
  <c r="V789" i="3"/>
  <c r="V790" i="3" s="1"/>
  <c r="V791" i="3" s="1"/>
  <c r="V792" i="3" s="1"/>
  <c r="V793" i="3" s="1"/>
  <c r="V794" i="3" s="1"/>
  <c r="V795" i="3" s="1"/>
  <c r="T779" i="3"/>
  <c r="U780" i="3"/>
  <c r="V780" i="3"/>
  <c r="V781" i="3" s="1"/>
  <c r="V782" i="3" s="1"/>
  <c r="V783" i="3" s="1"/>
  <c r="V784" i="3" s="1"/>
  <c r="V785" i="3" s="1"/>
  <c r="V786" i="3" s="1"/>
  <c r="E272" i="3"/>
  <c r="T770" i="3"/>
  <c r="U771" i="3"/>
  <c r="V771" i="3"/>
  <c r="V772" i="3" s="1"/>
  <c r="V773" i="3" s="1"/>
  <c r="V774" i="3" s="1"/>
  <c r="V775" i="3" s="1"/>
  <c r="V776" i="3" s="1"/>
  <c r="V777" i="3" s="1"/>
  <c r="T882" i="3"/>
  <c r="U883" i="3"/>
  <c r="V883" i="3"/>
  <c r="V884" i="3" s="1"/>
  <c r="V885" i="3" s="1"/>
  <c r="V886" i="3" s="1"/>
  <c r="V887" i="3" s="1"/>
  <c r="H751" i="3"/>
  <c r="H752" i="3"/>
  <c r="T797" i="3"/>
  <c r="U798" i="3"/>
  <c r="V798" i="3"/>
  <c r="V799" i="3" s="1"/>
  <c r="V800" i="3" s="1"/>
  <c r="V801" i="3" s="1"/>
  <c r="V802" i="3" s="1"/>
  <c r="V803" i="3" s="1"/>
  <c r="V804" i="3" s="1"/>
  <c r="U750" i="3"/>
  <c r="T749" i="3"/>
  <c r="V750" i="3"/>
  <c r="V751" i="3" s="1"/>
  <c r="V752" i="3" s="1"/>
  <c r="V753" i="3" s="1"/>
  <c r="V754" i="3" s="1"/>
  <c r="V755" i="3" s="1"/>
  <c r="V756" i="3" s="1"/>
  <c r="U741" i="3"/>
  <c r="T740" i="3"/>
  <c r="V741" i="3"/>
  <c r="V742" i="3" s="1"/>
  <c r="V743" i="3" s="1"/>
  <c r="V744" i="3" s="1"/>
  <c r="V745" i="3" s="1"/>
  <c r="V746" i="3" s="1"/>
  <c r="V747" i="3" s="1"/>
  <c r="U732" i="3"/>
  <c r="T731" i="3"/>
  <c r="V732" i="3"/>
  <c r="V733" i="3" s="1"/>
  <c r="V734" i="3" s="1"/>
  <c r="V735" i="3" s="1"/>
  <c r="V736" i="3" s="1"/>
  <c r="V737" i="3" s="1"/>
  <c r="V738" i="3" s="1"/>
  <c r="U723" i="3"/>
  <c r="T722" i="3"/>
  <c r="V723" i="3"/>
  <c r="V724" i="3" s="1"/>
  <c r="V725" i="3" s="1"/>
  <c r="V726" i="3" s="1"/>
  <c r="V727" i="3" s="1"/>
  <c r="V728" i="3" s="1"/>
  <c r="V729" i="3" s="1"/>
  <c r="H705" i="3"/>
  <c r="U714" i="3"/>
  <c r="T713" i="3"/>
  <c r="V714" i="3"/>
  <c r="V715" i="3" s="1"/>
  <c r="V716" i="3" s="1"/>
  <c r="V717" i="3" s="1"/>
  <c r="V718" i="3" s="1"/>
  <c r="V719" i="3" s="1"/>
  <c r="V720" i="3" s="1"/>
  <c r="U705" i="3"/>
  <c r="T704" i="3"/>
  <c r="V705" i="3"/>
  <c r="V706" i="3" s="1"/>
  <c r="V707" i="3" s="1"/>
  <c r="V708" i="3" s="1"/>
  <c r="V709" i="3" s="1"/>
  <c r="V710" i="3" s="1"/>
  <c r="V711" i="3" s="1"/>
  <c r="H560" i="3"/>
  <c r="H614" i="3"/>
  <c r="H577" i="3"/>
  <c r="H700" i="3"/>
  <c r="H517" i="3"/>
  <c r="H671" i="3"/>
  <c r="H697" i="3"/>
  <c r="U696" i="3"/>
  <c r="T695" i="3"/>
  <c r="V696" i="3"/>
  <c r="V697" i="3" s="1"/>
  <c r="V698" i="3" s="1"/>
  <c r="V699" i="3" s="1"/>
  <c r="V700" i="3" s="1"/>
  <c r="V701" i="3" s="1"/>
  <c r="V702" i="3" s="1"/>
  <c r="H691" i="3"/>
  <c r="H690" i="3"/>
  <c r="T761" i="3"/>
  <c r="U762" i="3"/>
  <c r="V762" i="3"/>
  <c r="V763" i="3" s="1"/>
  <c r="V764" i="3" s="1"/>
  <c r="V765" i="3" s="1"/>
  <c r="V766" i="3" s="1"/>
  <c r="V767" i="3" s="1"/>
  <c r="V768" i="3" s="1"/>
  <c r="T677" i="3"/>
  <c r="U678" i="3"/>
  <c r="V678" i="3"/>
  <c r="V679" i="3" s="1"/>
  <c r="V680" i="3" s="1"/>
  <c r="V681" i="3" s="1"/>
  <c r="V682" i="3" s="1"/>
  <c r="V683" i="3" s="1"/>
  <c r="V684" i="3" s="1"/>
  <c r="T668" i="3"/>
  <c r="U669" i="3"/>
  <c r="V669" i="3"/>
  <c r="V670" i="3" s="1"/>
  <c r="V671" i="3" s="1"/>
  <c r="V672" i="3" s="1"/>
  <c r="V673" i="3" s="1"/>
  <c r="V674" i="3" s="1"/>
  <c r="V675" i="3" s="1"/>
  <c r="U660" i="3"/>
  <c r="T659" i="3"/>
  <c r="V660" i="3"/>
  <c r="V661" i="3" s="1"/>
  <c r="V662" i="3" s="1"/>
  <c r="V663" i="3" s="1"/>
  <c r="V664" i="3" s="1"/>
  <c r="V665" i="3" s="1"/>
  <c r="V666" i="3" s="1"/>
  <c r="H626" i="3"/>
  <c r="H621" i="3"/>
  <c r="V641" i="3"/>
  <c r="V642" i="3" s="1"/>
  <c r="V643" i="3" s="1"/>
  <c r="V644" i="3" s="1"/>
  <c r="V645" i="3" s="1"/>
  <c r="T640" i="3"/>
  <c r="U641" i="3"/>
  <c r="V634" i="3"/>
  <c r="V635" i="3" s="1"/>
  <c r="V636" i="3" s="1"/>
  <c r="V637" i="3" s="1"/>
  <c r="V638" i="3" s="1"/>
  <c r="T633" i="3"/>
  <c r="U634" i="3"/>
  <c r="V627" i="3"/>
  <c r="V628" i="3" s="1"/>
  <c r="V629" i="3" s="1"/>
  <c r="V630" i="3" s="1"/>
  <c r="V631" i="3" s="1"/>
  <c r="T626" i="3"/>
  <c r="U627" i="3"/>
  <c r="V620" i="3"/>
  <c r="V621" i="3" s="1"/>
  <c r="V622" i="3" s="1"/>
  <c r="V623" i="3" s="1"/>
  <c r="V624" i="3" s="1"/>
  <c r="T619" i="3"/>
  <c r="U620" i="3"/>
  <c r="V613" i="3"/>
  <c r="V614" i="3" s="1"/>
  <c r="V615" i="3" s="1"/>
  <c r="V616" i="3" s="1"/>
  <c r="V617" i="3" s="1"/>
  <c r="T612" i="3"/>
  <c r="U613" i="3"/>
  <c r="V606" i="3"/>
  <c r="V607" i="3" s="1"/>
  <c r="V608" i="3" s="1"/>
  <c r="V609" i="3" s="1"/>
  <c r="V610" i="3" s="1"/>
  <c r="T605" i="3"/>
  <c r="U606" i="3"/>
  <c r="H600" i="3"/>
  <c r="H598" i="3"/>
  <c r="H565" i="3"/>
  <c r="H583" i="3"/>
  <c r="T686" i="3"/>
  <c r="U687" i="3"/>
  <c r="V687" i="3"/>
  <c r="V688" i="3" s="1"/>
  <c r="V689" i="3" s="1"/>
  <c r="V690" i="3" s="1"/>
  <c r="V691" i="3" s="1"/>
  <c r="V692" i="3" s="1"/>
  <c r="V693" i="3" s="1"/>
  <c r="H512" i="3"/>
  <c r="E269" i="3"/>
  <c r="H554" i="3"/>
  <c r="E270" i="3"/>
  <c r="H338" i="3"/>
  <c r="H524" i="3"/>
  <c r="H535" i="3"/>
  <c r="H553" i="3"/>
  <c r="T650" i="3"/>
  <c r="U651" i="3"/>
  <c r="V651" i="3"/>
  <c r="V652" i="3" s="1"/>
  <c r="V653" i="3" s="1"/>
  <c r="V654" i="3" s="1"/>
  <c r="V655" i="3" s="1"/>
  <c r="V656" i="3" s="1"/>
  <c r="V657" i="3" s="1"/>
  <c r="T598" i="3"/>
  <c r="U599" i="3"/>
  <c r="V599" i="3"/>
  <c r="V600" i="3" s="1"/>
  <c r="V601" i="3" s="1"/>
  <c r="V602" i="3" s="1"/>
  <c r="V603" i="3" s="1"/>
  <c r="U581" i="3"/>
  <c r="T580" i="3"/>
  <c r="V575" i="3"/>
  <c r="V576" i="3" s="1"/>
  <c r="V577" i="3" s="1"/>
  <c r="V578" i="3" s="1"/>
  <c r="V581" i="3"/>
  <c r="V582" i="3" s="1"/>
  <c r="V583" i="3" s="1"/>
  <c r="V584" i="3" s="1"/>
  <c r="T556" i="3"/>
  <c r="U557" i="3"/>
  <c r="T568" i="3"/>
  <c r="U569" i="3"/>
  <c r="T550" i="3"/>
  <c r="U551" i="3"/>
  <c r="V557" i="3"/>
  <c r="V558" i="3" s="1"/>
  <c r="V559" i="3" s="1"/>
  <c r="V560" i="3" s="1"/>
  <c r="V569" i="3"/>
  <c r="V570" i="3" s="1"/>
  <c r="V571" i="3" s="1"/>
  <c r="V572" i="3" s="1"/>
  <c r="V563" i="3"/>
  <c r="V564" i="3" s="1"/>
  <c r="V565" i="3" s="1"/>
  <c r="V566" i="3" s="1"/>
  <c r="V551" i="3"/>
  <c r="V552" i="3" s="1"/>
  <c r="V553" i="3" s="1"/>
  <c r="V554" i="3" s="1"/>
  <c r="T544" i="3"/>
  <c r="U545" i="3"/>
  <c r="V545" i="3"/>
  <c r="V546" i="3" s="1"/>
  <c r="V547" i="3" s="1"/>
  <c r="V548" i="3" s="1"/>
  <c r="T562" i="3"/>
  <c r="U563" i="3"/>
  <c r="T574" i="3"/>
  <c r="U575" i="3"/>
  <c r="U533" i="3"/>
  <c r="T532" i="3"/>
  <c r="V533" i="3"/>
  <c r="V534" i="3" s="1"/>
  <c r="V535" i="3" s="1"/>
  <c r="V536" i="3" s="1"/>
  <c r="V527" i="3"/>
  <c r="V528" i="3" s="1"/>
  <c r="V529" i="3" s="1"/>
  <c r="V530" i="3" s="1"/>
  <c r="T526" i="3"/>
  <c r="U527" i="3"/>
  <c r="V521" i="3"/>
  <c r="V522" i="3" s="1"/>
  <c r="V523" i="3" s="1"/>
  <c r="V524" i="3" s="1"/>
  <c r="T520" i="3"/>
  <c r="U521" i="3"/>
  <c r="T514" i="3"/>
  <c r="U515" i="3"/>
  <c r="V515" i="3"/>
  <c r="V516" i="3" s="1"/>
  <c r="V517" i="3" s="1"/>
  <c r="V518" i="3" s="1"/>
  <c r="T508" i="3"/>
  <c r="U509" i="3"/>
  <c r="V509" i="3"/>
  <c r="V510" i="3" s="1"/>
  <c r="V511" i="3" s="1"/>
  <c r="V512" i="3" s="1"/>
  <c r="H390" i="3"/>
  <c r="T591" i="3"/>
  <c r="U592" i="3"/>
  <c r="V592" i="3"/>
  <c r="V593" i="3" s="1"/>
  <c r="V594" i="3" s="1"/>
  <c r="V595" i="3" s="1"/>
  <c r="V596" i="3" s="1"/>
  <c r="H312" i="3"/>
  <c r="H317" i="3"/>
  <c r="H392" i="3"/>
  <c r="H316" i="3"/>
  <c r="H340" i="3"/>
  <c r="H315" i="3"/>
  <c r="H337" i="3"/>
  <c r="H341" i="3"/>
  <c r="H335" i="3"/>
  <c r="H311" i="3"/>
  <c r="T496" i="3"/>
  <c r="U497" i="3"/>
  <c r="V497" i="3"/>
  <c r="V498" i="3" s="1"/>
  <c r="V499" i="3" s="1"/>
  <c r="V500" i="3" s="1"/>
  <c r="H394" i="3"/>
  <c r="H391" i="3"/>
  <c r="H389" i="3"/>
  <c r="H336" i="3"/>
  <c r="H313" i="3"/>
  <c r="D151" i="3"/>
  <c r="D150" i="3"/>
  <c r="D146" i="3"/>
  <c r="D142" i="3"/>
  <c r="D144" i="3"/>
  <c r="D143" i="3"/>
  <c r="J141" i="3"/>
  <c r="C140" i="3" s="1"/>
  <c r="J139" i="3"/>
  <c r="D149" i="3"/>
  <c r="D145" i="3"/>
  <c r="D147" i="3"/>
  <c r="D148" i="3"/>
  <c r="J140" i="3"/>
  <c r="D138" i="3"/>
  <c r="G268" i="3" l="1"/>
  <c r="G267" i="3"/>
  <c r="G273" i="3"/>
  <c r="T917" i="3"/>
  <c r="U918" i="3"/>
  <c r="T897" i="3"/>
  <c r="U898" i="3"/>
  <c r="T862" i="3"/>
  <c r="U863" i="3"/>
  <c r="U844" i="3"/>
  <c r="T843" i="3"/>
  <c r="U835" i="3"/>
  <c r="T834" i="3"/>
  <c r="U826" i="3"/>
  <c r="T825" i="3"/>
  <c r="U817" i="3"/>
  <c r="T816" i="3"/>
  <c r="U808" i="3"/>
  <c r="T807" i="3"/>
  <c r="T789" i="3"/>
  <c r="U790" i="3"/>
  <c r="T780" i="3"/>
  <c r="U781" i="3"/>
  <c r="T771" i="3"/>
  <c r="U772" i="3"/>
  <c r="T883" i="3"/>
  <c r="U884" i="3"/>
  <c r="G272" i="3"/>
  <c r="T798" i="3"/>
  <c r="U799" i="3"/>
  <c r="U751" i="3"/>
  <c r="T750" i="3"/>
  <c r="U742" i="3"/>
  <c r="T741" i="3"/>
  <c r="U733" i="3"/>
  <c r="T732" i="3"/>
  <c r="U724" i="3"/>
  <c r="T723" i="3"/>
  <c r="U715" i="3"/>
  <c r="T714" i="3"/>
  <c r="U706" i="3"/>
  <c r="T705" i="3"/>
  <c r="U697" i="3"/>
  <c r="T696" i="3"/>
  <c r="T762" i="3"/>
  <c r="U763" i="3"/>
  <c r="U679" i="3"/>
  <c r="T678" i="3"/>
  <c r="U670" i="3"/>
  <c r="T669" i="3"/>
  <c r="U661" i="3"/>
  <c r="T660" i="3"/>
  <c r="G271" i="3"/>
  <c r="U642" i="3"/>
  <c r="T641" i="3"/>
  <c r="U635" i="3"/>
  <c r="T634" i="3"/>
  <c r="G270" i="3"/>
  <c r="U628" i="3"/>
  <c r="T627" i="3"/>
  <c r="U621" i="3"/>
  <c r="T620" i="3"/>
  <c r="U614" i="3"/>
  <c r="T613" i="3"/>
  <c r="U607" i="3"/>
  <c r="T606" i="3"/>
  <c r="T687" i="3"/>
  <c r="U688" i="3"/>
  <c r="T651" i="3"/>
  <c r="U652" i="3"/>
  <c r="T599" i="3"/>
  <c r="U600" i="3"/>
  <c r="T581" i="3"/>
  <c r="U582" i="3"/>
  <c r="U546" i="3"/>
  <c r="T545" i="3"/>
  <c r="U570" i="3"/>
  <c r="T569" i="3"/>
  <c r="U558" i="3"/>
  <c r="T557" i="3"/>
  <c r="T575" i="3"/>
  <c r="U576" i="3"/>
  <c r="T563" i="3"/>
  <c r="U564" i="3"/>
  <c r="U552" i="3"/>
  <c r="T551" i="3"/>
  <c r="T533" i="3"/>
  <c r="U534" i="3"/>
  <c r="T527" i="3"/>
  <c r="U528" i="3"/>
  <c r="T521" i="3"/>
  <c r="U522" i="3"/>
  <c r="T515" i="3"/>
  <c r="U516" i="3"/>
  <c r="U510" i="3"/>
  <c r="T509" i="3"/>
  <c r="T592" i="3"/>
  <c r="U593" i="3"/>
  <c r="T497" i="3"/>
  <c r="U498" i="3"/>
  <c r="D202" i="3"/>
  <c r="J146" i="3"/>
  <c r="J142" i="3"/>
  <c r="J143" i="3" s="1"/>
  <c r="J148" i="3" s="1"/>
  <c r="J145" i="3"/>
  <c r="J147" i="3"/>
  <c r="D140" i="3"/>
  <c r="H202" i="3"/>
  <c r="T918" i="3" l="1"/>
  <c r="U919" i="3"/>
  <c r="T898" i="3"/>
  <c r="U899" i="3"/>
  <c r="T863" i="3"/>
  <c r="U864" i="3"/>
  <c r="T844" i="3"/>
  <c r="U845" i="3"/>
  <c r="T835" i="3"/>
  <c r="U836" i="3"/>
  <c r="T826" i="3"/>
  <c r="U827" i="3"/>
  <c r="T817" i="3"/>
  <c r="U818" i="3"/>
  <c r="T808" i="3"/>
  <c r="U809" i="3"/>
  <c r="T790" i="3"/>
  <c r="U791" i="3"/>
  <c r="T781" i="3"/>
  <c r="U782" i="3"/>
  <c r="T772" i="3"/>
  <c r="U773" i="3"/>
  <c r="T884" i="3"/>
  <c r="U885" i="3"/>
  <c r="T799" i="3"/>
  <c r="U800" i="3"/>
  <c r="U752" i="3"/>
  <c r="T751" i="3"/>
  <c r="U743" i="3"/>
  <c r="T742" i="3"/>
  <c r="T733" i="3"/>
  <c r="U734" i="3"/>
  <c r="T724" i="3"/>
  <c r="U725" i="3"/>
  <c r="U716" i="3"/>
  <c r="T715" i="3"/>
  <c r="U707" i="3"/>
  <c r="T706" i="3"/>
  <c r="U698" i="3"/>
  <c r="T697" i="3"/>
  <c r="T763" i="3"/>
  <c r="U764" i="3"/>
  <c r="U680" i="3"/>
  <c r="T679" i="3"/>
  <c r="U671" i="3"/>
  <c r="T670" i="3"/>
  <c r="U662" i="3"/>
  <c r="T661" i="3"/>
  <c r="T642" i="3"/>
  <c r="U643" i="3"/>
  <c r="U636" i="3"/>
  <c r="T635" i="3"/>
  <c r="T628" i="3"/>
  <c r="U629" i="3"/>
  <c r="T621" i="3"/>
  <c r="U622" i="3"/>
  <c r="U615" i="3"/>
  <c r="T614" i="3"/>
  <c r="T607" i="3"/>
  <c r="U608" i="3"/>
  <c r="T688" i="3"/>
  <c r="U689" i="3"/>
  <c r="T652" i="3"/>
  <c r="U653" i="3"/>
  <c r="T600" i="3"/>
  <c r="U601" i="3"/>
  <c r="T558" i="3"/>
  <c r="U559" i="3"/>
  <c r="U553" i="3"/>
  <c r="T552" i="3"/>
  <c r="T570" i="3"/>
  <c r="U571" i="3"/>
  <c r="U565" i="3"/>
  <c r="T564" i="3"/>
  <c r="T546" i="3"/>
  <c r="U547" i="3"/>
  <c r="U577" i="3"/>
  <c r="T576" i="3"/>
  <c r="U583" i="3"/>
  <c r="T582" i="3"/>
  <c r="T534" i="3"/>
  <c r="U535" i="3"/>
  <c r="U529" i="3"/>
  <c r="T528" i="3"/>
  <c r="U523" i="3"/>
  <c r="T522" i="3"/>
  <c r="U517" i="3"/>
  <c r="T516" i="3"/>
  <c r="U511" i="3"/>
  <c r="T510" i="3"/>
  <c r="T593" i="3"/>
  <c r="U594" i="3"/>
  <c r="T498" i="3"/>
  <c r="U499" i="3"/>
  <c r="J144" i="3"/>
  <c r="J149" i="3" s="1"/>
  <c r="C141" i="3" s="1"/>
  <c r="D215" i="3"/>
  <c r="D208" i="3"/>
  <c r="D214" i="3"/>
  <c r="D210" i="3"/>
  <c r="D206" i="3"/>
  <c r="J204" i="3"/>
  <c r="D207" i="3"/>
  <c r="J205" i="3"/>
  <c r="C204" i="3" s="1"/>
  <c r="D204" i="3" s="1"/>
  <c r="J203" i="3"/>
  <c r="D211" i="3"/>
  <c r="D213" i="3"/>
  <c r="D209" i="3"/>
  <c r="D212" i="3"/>
  <c r="J210" i="3"/>
  <c r="J206" i="3"/>
  <c r="J207" i="3" s="1"/>
  <c r="J212" i="3" s="1"/>
  <c r="J209" i="3"/>
  <c r="J211" i="3"/>
  <c r="T919" i="3" l="1"/>
  <c r="T899" i="3"/>
  <c r="T864" i="3"/>
  <c r="U865" i="3"/>
  <c r="T845" i="3"/>
  <c r="U846" i="3"/>
  <c r="T836" i="3"/>
  <c r="U837" i="3"/>
  <c r="T827" i="3"/>
  <c r="U828" i="3"/>
  <c r="T818" i="3"/>
  <c r="U819" i="3"/>
  <c r="T809" i="3"/>
  <c r="U810" i="3"/>
  <c r="T791" i="3"/>
  <c r="U792" i="3"/>
  <c r="T782" i="3"/>
  <c r="U783" i="3"/>
  <c r="T773" i="3"/>
  <c r="U774" i="3"/>
  <c r="U886" i="3"/>
  <c r="T885" i="3"/>
  <c r="U801" i="3"/>
  <c r="T800" i="3"/>
  <c r="T752" i="3"/>
  <c r="U753" i="3"/>
  <c r="U744" i="3"/>
  <c r="T743" i="3"/>
  <c r="U735" i="3"/>
  <c r="T734" i="3"/>
  <c r="U726" i="3"/>
  <c r="T725" i="3"/>
  <c r="U717" i="3"/>
  <c r="T716" i="3"/>
  <c r="U708" i="3"/>
  <c r="T707" i="3"/>
  <c r="U699" i="3"/>
  <c r="T698" i="3"/>
  <c r="U765" i="3"/>
  <c r="T764" i="3"/>
  <c r="T680" i="3"/>
  <c r="U681" i="3"/>
  <c r="T671" i="3"/>
  <c r="U672" i="3"/>
  <c r="T662" i="3"/>
  <c r="U663" i="3"/>
  <c r="T643" i="3"/>
  <c r="U644" i="3"/>
  <c r="T636" i="3"/>
  <c r="U637" i="3"/>
  <c r="T629" i="3"/>
  <c r="U630" i="3"/>
  <c r="U623" i="3"/>
  <c r="T622" i="3"/>
  <c r="T615" i="3"/>
  <c r="U616" i="3"/>
  <c r="U609" i="3"/>
  <c r="T608" i="3"/>
  <c r="U690" i="3"/>
  <c r="T689" i="3"/>
  <c r="T653" i="3"/>
  <c r="U654" i="3"/>
  <c r="U602" i="3"/>
  <c r="T601" i="3"/>
  <c r="U560" i="3"/>
  <c r="T560" i="3" s="1"/>
  <c r="T559" i="3"/>
  <c r="U548" i="3"/>
  <c r="T548" i="3" s="1"/>
  <c r="T547" i="3"/>
  <c r="U566" i="3"/>
  <c r="T566" i="3" s="1"/>
  <c r="T565" i="3"/>
  <c r="U572" i="3"/>
  <c r="T572" i="3" s="1"/>
  <c r="T571" i="3"/>
  <c r="U584" i="3"/>
  <c r="T584" i="3" s="1"/>
  <c r="T583" i="3"/>
  <c r="T577" i="3"/>
  <c r="U578" i="3"/>
  <c r="T578" i="3" s="1"/>
  <c r="U554" i="3"/>
  <c r="T554" i="3" s="1"/>
  <c r="T553" i="3"/>
  <c r="U536" i="3"/>
  <c r="T536" i="3" s="1"/>
  <c r="T535" i="3"/>
  <c r="U530" i="3"/>
  <c r="T530" i="3" s="1"/>
  <c r="T529" i="3"/>
  <c r="U524" i="3"/>
  <c r="T524" i="3" s="1"/>
  <c r="T523" i="3"/>
  <c r="U518" i="3"/>
  <c r="T518" i="3" s="1"/>
  <c r="T517" i="3"/>
  <c r="U512" i="3"/>
  <c r="T512" i="3" s="1"/>
  <c r="T511" i="3"/>
  <c r="U595" i="3"/>
  <c r="T594" i="3"/>
  <c r="U500" i="3"/>
  <c r="T499" i="3"/>
  <c r="J208" i="3"/>
  <c r="J213" i="3" s="1"/>
  <c r="C205" i="3" s="1"/>
  <c r="D141" i="3"/>
  <c r="E140" i="3"/>
  <c r="I137" i="3" s="1"/>
  <c r="G140" i="3" s="1"/>
  <c r="U866" i="3" l="1"/>
  <c r="T865" i="3"/>
  <c r="T846" i="3"/>
  <c r="U847" i="3"/>
  <c r="T837" i="3"/>
  <c r="U838" i="3"/>
  <c r="T828" i="3"/>
  <c r="U829" i="3"/>
  <c r="T819" i="3"/>
  <c r="U820" i="3"/>
  <c r="T810" i="3"/>
  <c r="U811" i="3"/>
  <c r="T792" i="3"/>
  <c r="U793" i="3"/>
  <c r="T783" i="3"/>
  <c r="U784" i="3"/>
  <c r="T774" i="3"/>
  <c r="U775" i="3"/>
  <c r="T886" i="3"/>
  <c r="U887" i="3"/>
  <c r="T801" i="3"/>
  <c r="U802" i="3"/>
  <c r="U754" i="3"/>
  <c r="T753" i="3"/>
  <c r="T744" i="3"/>
  <c r="U745" i="3"/>
  <c r="U736" i="3"/>
  <c r="T735" i="3"/>
  <c r="T726" i="3"/>
  <c r="U727" i="3"/>
  <c r="U718" i="3"/>
  <c r="T717" i="3"/>
  <c r="T708" i="3"/>
  <c r="U709" i="3"/>
  <c r="U700" i="3"/>
  <c r="T699" i="3"/>
  <c r="T765" i="3"/>
  <c r="U766" i="3"/>
  <c r="U682" i="3"/>
  <c r="T681" i="3"/>
  <c r="U673" i="3"/>
  <c r="T672" i="3"/>
  <c r="U664" i="3"/>
  <c r="T663" i="3"/>
  <c r="T644" i="3"/>
  <c r="U645" i="3"/>
  <c r="T645" i="3" s="1"/>
  <c r="T637" i="3"/>
  <c r="U638" i="3"/>
  <c r="T638" i="3" s="1"/>
  <c r="T630" i="3"/>
  <c r="U631" i="3"/>
  <c r="T631" i="3" s="1"/>
  <c r="T623" i="3"/>
  <c r="U624" i="3"/>
  <c r="T624" i="3" s="1"/>
  <c r="T616" i="3"/>
  <c r="U617" i="3"/>
  <c r="T617" i="3" s="1"/>
  <c r="T609" i="3"/>
  <c r="U610" i="3"/>
  <c r="T610" i="3" s="1"/>
  <c r="T690" i="3"/>
  <c r="U691" i="3"/>
  <c r="T654" i="3"/>
  <c r="U655" i="3"/>
  <c r="T602" i="3"/>
  <c r="U603" i="3"/>
  <c r="T595" i="3"/>
  <c r="U596" i="3"/>
  <c r="T500" i="3"/>
  <c r="D205" i="3"/>
  <c r="E204" i="3"/>
  <c r="I201" i="3" s="1"/>
  <c r="G204" i="3" s="1"/>
  <c r="T866" i="3" l="1"/>
  <c r="U848" i="3"/>
  <c r="T847" i="3"/>
  <c r="U839" i="3"/>
  <c r="T838" i="3"/>
  <c r="U830" i="3"/>
  <c r="T829" i="3"/>
  <c r="U821" i="3"/>
  <c r="T820" i="3"/>
  <c r="U812" i="3"/>
  <c r="T811" i="3"/>
  <c r="T793" i="3"/>
  <c r="U794" i="3"/>
  <c r="U785" i="3"/>
  <c r="T784" i="3"/>
  <c r="T775" i="3"/>
  <c r="U776" i="3"/>
  <c r="T887" i="3"/>
  <c r="T802" i="3"/>
  <c r="U803" i="3"/>
  <c r="U755" i="3"/>
  <c r="T754" i="3"/>
  <c r="U746" i="3"/>
  <c r="T745" i="3"/>
  <c r="U737" i="3"/>
  <c r="T736" i="3"/>
  <c r="U728" i="3"/>
  <c r="T727" i="3"/>
  <c r="U719" i="3"/>
  <c r="T718" i="3"/>
  <c r="U710" i="3"/>
  <c r="T709" i="3"/>
  <c r="U701" i="3"/>
  <c r="T700" i="3"/>
  <c r="T766" i="3"/>
  <c r="U767" i="3"/>
  <c r="T682" i="3"/>
  <c r="U683" i="3"/>
  <c r="T673" i="3"/>
  <c r="U674" i="3"/>
  <c r="T664" i="3"/>
  <c r="U665" i="3"/>
  <c r="T691" i="3"/>
  <c r="U692" i="3"/>
  <c r="T655" i="3"/>
  <c r="U656" i="3"/>
  <c r="T603" i="3"/>
  <c r="T596" i="3"/>
  <c r="U849" i="3" l="1"/>
  <c r="T849" i="3" s="1"/>
  <c r="T848" i="3"/>
  <c r="U840" i="3"/>
  <c r="T840" i="3" s="1"/>
  <c r="T839" i="3"/>
  <c r="U831" i="3"/>
  <c r="T831" i="3" s="1"/>
  <c r="T830" i="3"/>
  <c r="U822" i="3"/>
  <c r="T822" i="3" s="1"/>
  <c r="T821" i="3"/>
  <c r="U813" i="3"/>
  <c r="T813" i="3" s="1"/>
  <c r="T812" i="3"/>
  <c r="U795" i="3"/>
  <c r="T795" i="3" s="1"/>
  <c r="T794" i="3"/>
  <c r="U786" i="3"/>
  <c r="T786" i="3" s="1"/>
  <c r="T785" i="3"/>
  <c r="U777" i="3"/>
  <c r="T777" i="3" s="1"/>
  <c r="T776" i="3"/>
  <c r="U804" i="3"/>
  <c r="T804" i="3" s="1"/>
  <c r="T803" i="3"/>
  <c r="U756" i="3"/>
  <c r="T756" i="3" s="1"/>
  <c r="T755" i="3"/>
  <c r="U747" i="3"/>
  <c r="T747" i="3" s="1"/>
  <c r="T746" i="3"/>
  <c r="U738" i="3"/>
  <c r="T738" i="3" s="1"/>
  <c r="T737" i="3"/>
  <c r="U729" i="3"/>
  <c r="T729" i="3" s="1"/>
  <c r="T728" i="3"/>
  <c r="U720" i="3"/>
  <c r="T720" i="3" s="1"/>
  <c r="T719" i="3"/>
  <c r="U711" i="3"/>
  <c r="T711" i="3" s="1"/>
  <c r="T710" i="3"/>
  <c r="U702" i="3"/>
  <c r="T702" i="3" s="1"/>
  <c r="T701" i="3"/>
  <c r="U768" i="3"/>
  <c r="T768" i="3" s="1"/>
  <c r="T767" i="3"/>
  <c r="U684" i="3"/>
  <c r="T684" i="3" s="1"/>
  <c r="T683" i="3"/>
  <c r="U675" i="3"/>
  <c r="T675" i="3" s="1"/>
  <c r="T674" i="3"/>
  <c r="U666" i="3"/>
  <c r="T666" i="3" s="1"/>
  <c r="T665" i="3"/>
  <c r="U693" i="3"/>
  <c r="T693" i="3" s="1"/>
  <c r="T692" i="3"/>
  <c r="U657" i="3"/>
  <c r="T657" i="3" s="1"/>
  <c r="T656" i="3"/>
  <c r="D935" i="3" l="1"/>
  <c r="D933" i="3"/>
  <c r="A121" i="3" l="1"/>
  <c r="A105" i="3"/>
  <c r="D90" i="3"/>
  <c r="I85" i="3"/>
  <c r="H90" i="3"/>
  <c r="J98" i="3" l="1"/>
  <c r="D103" i="3"/>
  <c r="D97" i="3"/>
  <c r="D100" i="3"/>
  <c r="D96" i="3"/>
  <c r="J92" i="3"/>
  <c r="C92" i="3" s="1"/>
  <c r="D99" i="3"/>
  <c r="D95" i="3"/>
  <c r="D102" i="3"/>
  <c r="D98" i="3"/>
  <c r="D94" i="3"/>
  <c r="J93" i="3"/>
  <c r="J91" i="3"/>
  <c r="D101" i="3"/>
  <c r="J97" i="3"/>
  <c r="J99" i="3"/>
  <c r="J94" i="3"/>
  <c r="J95" i="3" s="1"/>
  <c r="J100" i="3" s="1"/>
  <c r="H106" i="3"/>
  <c r="D92" i="3" l="1"/>
  <c r="J96" i="3"/>
  <c r="J101" i="3" s="1"/>
  <c r="D154" i="3"/>
  <c r="D112" i="3"/>
  <c r="J108" i="3"/>
  <c r="D115" i="3"/>
  <c r="D111" i="3"/>
  <c r="J109" i="3"/>
  <c r="C108" i="3" s="1"/>
  <c r="D108" i="3" s="1"/>
  <c r="J107" i="3"/>
  <c r="D114" i="3"/>
  <c r="D113" i="3"/>
  <c r="D119" i="3"/>
  <c r="D118" i="3"/>
  <c r="D116" i="3"/>
  <c r="D117" i="3"/>
  <c r="D110" i="3"/>
  <c r="D106" i="3"/>
  <c r="H154" i="3"/>
  <c r="D93" i="3" l="1"/>
  <c r="E92" i="3"/>
  <c r="D170" i="3"/>
  <c r="D167" i="3"/>
  <c r="D166" i="3"/>
  <c r="D162" i="3"/>
  <c r="D158" i="3"/>
  <c r="J157" i="3"/>
  <c r="C156" i="3" s="1"/>
  <c r="J155" i="3"/>
  <c r="D164" i="3"/>
  <c r="D160" i="3"/>
  <c r="J156" i="3"/>
  <c r="D159" i="3"/>
  <c r="D165" i="3"/>
  <c r="D161" i="3"/>
  <c r="D163" i="3"/>
  <c r="J162" i="3"/>
  <c r="J158" i="3"/>
  <c r="J159" i="3" s="1"/>
  <c r="J164" i="3" s="1"/>
  <c r="J161" i="3"/>
  <c r="J163" i="3"/>
  <c r="J114" i="3"/>
  <c r="J115" i="3"/>
  <c r="J113" i="3"/>
  <c r="J110" i="3"/>
  <c r="J111" i="3" s="1"/>
  <c r="J116" i="3" s="1"/>
  <c r="H122" i="3"/>
  <c r="H170" i="3"/>
  <c r="I89" i="3" l="1"/>
  <c r="G92" i="3" s="1"/>
  <c r="J160" i="3"/>
  <c r="J165" i="3" s="1"/>
  <c r="C157" i="3" s="1"/>
  <c r="J112" i="3"/>
  <c r="J117" i="3" s="1"/>
  <c r="C109" i="3" s="1"/>
  <c r="D218" i="3"/>
  <c r="D183" i="3"/>
  <c r="D174" i="3"/>
  <c r="J171" i="3"/>
  <c r="D176" i="3"/>
  <c r="D181" i="3"/>
  <c r="D177" i="3"/>
  <c r="D179" i="3"/>
  <c r="D175" i="3"/>
  <c r="D182" i="3"/>
  <c r="D178" i="3"/>
  <c r="J173" i="3"/>
  <c r="C172" i="3" s="1"/>
  <c r="D180" i="3"/>
  <c r="J172" i="3"/>
  <c r="J174" i="3"/>
  <c r="J175" i="3" s="1"/>
  <c r="J180" i="3" s="1"/>
  <c r="J177" i="3"/>
  <c r="J179" i="3"/>
  <c r="J178" i="3"/>
  <c r="D156" i="3"/>
  <c r="J125" i="3"/>
  <c r="C124" i="3" s="1"/>
  <c r="D124" i="3" s="1"/>
  <c r="J123" i="3"/>
  <c r="J124" i="3"/>
  <c r="D135" i="3"/>
  <c r="D132" i="3"/>
  <c r="D133" i="3"/>
  <c r="D134" i="3"/>
  <c r="D131" i="3"/>
  <c r="D130" i="3"/>
  <c r="D129" i="3"/>
  <c r="D128" i="3"/>
  <c r="D126" i="3"/>
  <c r="D127" i="3"/>
  <c r="D122" i="3"/>
  <c r="H218" i="3"/>
  <c r="D157" i="3" l="1"/>
  <c r="E156" i="3"/>
  <c r="I153" i="3" s="1"/>
  <c r="G156" i="3" s="1"/>
  <c r="J176" i="3"/>
  <c r="J181" i="3" s="1"/>
  <c r="C173" i="3" s="1"/>
  <c r="D173" i="3" s="1"/>
  <c r="D109" i="3"/>
  <c r="E108" i="3"/>
  <c r="D234" i="3"/>
  <c r="D231" i="3"/>
  <c r="D230" i="3"/>
  <c r="D226" i="3"/>
  <c r="D228" i="3"/>
  <c r="J220" i="3"/>
  <c r="J221" i="3"/>
  <c r="J219" i="3"/>
  <c r="D229" i="3"/>
  <c r="D225" i="3"/>
  <c r="D227" i="3"/>
  <c r="J226" i="3"/>
  <c r="J222" i="3"/>
  <c r="J223" i="3" s="1"/>
  <c r="J228" i="3" s="1"/>
  <c r="J227" i="3"/>
  <c r="J225" i="3"/>
  <c r="D186" i="3"/>
  <c r="D172" i="3"/>
  <c r="J130" i="3"/>
  <c r="J129" i="3"/>
  <c r="J131" i="3"/>
  <c r="J126" i="3"/>
  <c r="J127" i="3" s="1"/>
  <c r="J132" i="3" s="1"/>
  <c r="H186" i="3"/>
  <c r="H234" i="3"/>
  <c r="D220" i="3" l="1"/>
  <c r="I105" i="3"/>
  <c r="G108" i="3" s="1"/>
  <c r="E172" i="3"/>
  <c r="I169" i="3" s="1"/>
  <c r="G172" i="3" s="1"/>
  <c r="J224" i="3"/>
  <c r="J229" i="3" s="1"/>
  <c r="J128" i="3"/>
  <c r="J133" i="3" s="1"/>
  <c r="C125" i="3" s="1"/>
  <c r="D247" i="3"/>
  <c r="D246" i="3"/>
  <c r="D242" i="3"/>
  <c r="D238" i="3"/>
  <c r="J236" i="3"/>
  <c r="J237" i="3"/>
  <c r="J235" i="3"/>
  <c r="D245" i="3"/>
  <c r="D241" i="3"/>
  <c r="D240" i="3"/>
  <c r="D244" i="3"/>
  <c r="D243" i="3"/>
  <c r="D239" i="3"/>
  <c r="J242" i="3"/>
  <c r="J238" i="3"/>
  <c r="J239" i="3" s="1"/>
  <c r="J244" i="3" s="1"/>
  <c r="J241" i="3"/>
  <c r="J243" i="3"/>
  <c r="D199" i="3"/>
  <c r="D198" i="3"/>
  <c r="D194" i="3"/>
  <c r="D190" i="3"/>
  <c r="J189" i="3"/>
  <c r="C188" i="3" s="1"/>
  <c r="J187" i="3"/>
  <c r="D197" i="3"/>
  <c r="D193" i="3"/>
  <c r="D192" i="3"/>
  <c r="D196" i="3"/>
  <c r="J188" i="3"/>
  <c r="D195" i="3"/>
  <c r="D191" i="3"/>
  <c r="J194" i="3"/>
  <c r="J190" i="3"/>
  <c r="J191" i="3" s="1"/>
  <c r="J196" i="3" s="1"/>
  <c r="J193" i="3"/>
  <c r="J195" i="3"/>
  <c r="D222" i="3" l="1"/>
  <c r="D221" i="3"/>
  <c r="J192" i="3"/>
  <c r="J197" i="3" s="1"/>
  <c r="C189" i="3" s="1"/>
  <c r="D189" i="3" s="1"/>
  <c r="J240" i="3"/>
  <c r="J245" i="3" s="1"/>
  <c r="D125" i="3"/>
  <c r="E124" i="3"/>
  <c r="D236" i="3"/>
  <c r="D188" i="3"/>
  <c r="D223" i="3" l="1"/>
  <c r="D237" i="3"/>
  <c r="E236" i="3"/>
  <c r="I233" i="3" s="1"/>
  <c r="G236" i="3" s="1"/>
  <c r="I121" i="3"/>
  <c r="G124" i="3" s="1"/>
  <c r="E188" i="3"/>
  <c r="I185" i="3" s="1"/>
  <c r="G188" i="3" s="1"/>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H303" i="3"/>
  <c r="E42" i="6" l="1"/>
  <c r="D42" i="6" s="1"/>
  <c r="D44" i="6" s="1"/>
  <c r="L42" i="6"/>
  <c r="K42" i="6" s="1"/>
  <c r="I42" i="6"/>
  <c r="H42" i="6" s="1"/>
  <c r="D224" i="3"/>
  <c r="E220" i="3"/>
  <c r="I217" i="3" s="1"/>
  <c r="G220" i="3" s="1"/>
  <c r="E44" i="6"/>
  <c r="G248" i="3" l="1"/>
  <c r="C26" i="3"/>
  <c r="C18" i="3"/>
  <c r="H506" i="3"/>
  <c r="H505" i="3"/>
  <c r="H504" i="3"/>
  <c r="H503" i="3"/>
  <c r="H502" i="3"/>
  <c r="H304" i="3"/>
  <c r="H305" i="3"/>
  <c r="H306" i="3"/>
  <c r="H307" i="3"/>
  <c r="H308" i="3"/>
  <c r="H309" i="3"/>
  <c r="G266" i="3" l="1"/>
  <c r="G269" i="3"/>
  <c r="G263" i="3"/>
  <c r="E263" i="3"/>
  <c r="G276" i="3" l="1"/>
  <c r="C38" i="4"/>
  <c r="G37" i="4"/>
  <c r="F37" i="4"/>
  <c r="G36" i="4"/>
  <c r="F36" i="4"/>
  <c r="G35" i="4"/>
  <c r="F35" i="4"/>
  <c r="G34" i="4"/>
  <c r="F34" i="4"/>
  <c r="G33" i="4"/>
  <c r="F33" i="4"/>
  <c r="G32" i="4"/>
  <c r="F32" i="4"/>
  <c r="G31" i="4"/>
  <c r="F31" i="4"/>
  <c r="G30" i="4"/>
  <c r="F30" i="4"/>
  <c r="G29" i="4"/>
  <c r="F29" i="4"/>
  <c r="G28" i="4"/>
  <c r="F28" i="4"/>
  <c r="G27" i="4"/>
  <c r="F27" i="4"/>
  <c r="G26" i="4"/>
  <c r="G38" i="4" s="1"/>
  <c r="F26" i="4"/>
  <c r="K15" i="4"/>
  <c r="K14" i="4"/>
  <c r="K13" i="4"/>
  <c r="I5" i="4"/>
  <c r="F38" i="4" l="1"/>
  <c r="E18" i="4"/>
  <c r="E15" i="4"/>
  <c r="E17" i="4"/>
  <c r="E11" i="4"/>
  <c r="K6" i="4"/>
  <c r="E9" i="4"/>
  <c r="K8" i="4"/>
  <c r="C7" i="4" s="1"/>
  <c r="E14" i="4"/>
  <c r="E12" i="4"/>
  <c r="E16" i="4"/>
  <c r="E10" i="4"/>
  <c r="K9" i="4"/>
  <c r="K10" i="4" s="1"/>
  <c r="K11" i="4" s="1"/>
  <c r="E13" i="4"/>
  <c r="K7" i="4"/>
  <c r="K12" i="4" l="1"/>
  <c r="K16" i="4" s="1"/>
  <c r="C8" i="4" s="1"/>
  <c r="E8" i="4" s="1"/>
  <c r="E7" i="4"/>
  <c r="A304" i="3"/>
  <c r="A305" i="3" s="1"/>
  <c r="A306" i="3" s="1"/>
  <c r="A307" i="3" s="1"/>
  <c r="A308" i="3" s="1"/>
  <c r="A309" i="3" s="1"/>
  <c r="F7" i="4" l="1"/>
  <c r="J4" i="4" s="1"/>
  <c r="H7" i="4" s="1"/>
  <c r="G4" i="3" l="1"/>
  <c r="H263" i="3" l="1"/>
  <c r="D934" i="3" l="1"/>
  <c r="G256" i="3"/>
  <c r="V502" i="3"/>
  <c r="U502" i="3"/>
  <c r="V503" i="3" l="1"/>
  <c r="V504" i="3" s="1"/>
  <c r="V505" i="3" s="1"/>
  <c r="V506" i="3" s="1"/>
  <c r="U503" i="3"/>
  <c r="T502" i="3"/>
  <c r="U504" i="3" l="1"/>
  <c r="T503" i="3"/>
  <c r="U505" i="3" l="1"/>
  <c r="T504" i="3"/>
  <c r="U506" i="3" l="1"/>
  <c r="T505" i="3"/>
  <c r="T506" i="3" l="1"/>
</calcChain>
</file>

<file path=xl/comments1.xml><?xml version="1.0" encoding="utf-8"?>
<comments xmlns="http://schemas.openxmlformats.org/spreadsheetml/2006/main">
  <authors>
    <author>SACHIN</author>
    <author>VSJ</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254" authorId="0" shapeId="0">
      <text>
        <r>
          <rPr>
            <b/>
            <sz val="16"/>
            <color indexed="81"/>
            <rFont val="Tahoma"/>
            <family val="2"/>
          </rPr>
          <t>Ready Recknor</t>
        </r>
      </text>
    </comment>
    <comment ref="F690" authorId="1" shapeId="0">
      <text>
        <r>
          <rPr>
            <b/>
            <sz val="9"/>
            <color indexed="81"/>
            <rFont val="Tahoma"/>
            <family val="2"/>
          </rPr>
          <t>VSJ:</t>
        </r>
        <r>
          <rPr>
            <sz val="9"/>
            <color indexed="81"/>
            <rFont val="Tahoma"/>
            <family val="2"/>
          </rPr>
          <t xml:space="preserve">
Area of balcony/Utility Mistake in RBL </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<sst xmlns="http://schemas.openxmlformats.org/spreadsheetml/2006/main" count="1930" uniqueCount="515">
  <si>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</si>
  <si>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</si>
  <si>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</si>
  <si>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</si>
  <si>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</si>
  <si>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</si>
  <si>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</si>
  <si>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</si>
  <si>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</si>
  <si>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</si>
  <si>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</si>
  <si>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</si>
  <si>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</si>
  <si>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</si>
  <si>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</si>
  <si>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</si>
  <si>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</si>
  <si>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</si>
  <si>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</si>
  <si>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</si>
  <si>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</si>
  <si>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</si>
  <si>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</si>
  <si>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</si>
  <si>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</si>
  <si>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</si>
  <si>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</si>
  <si>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</si>
  <si>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</si>
  <si>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</si>
  <si>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</si>
  <si>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</si>
  <si>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</si>
  <si>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</si>
  <si>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</si>
  <si>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</si>
  <si>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</si>
  <si>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</si>
  <si>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</si>
  <si>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</si>
  <si>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</si>
  <si>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</si>
  <si>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</si>
  <si>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</si>
  <si>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</si>
  <si>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</si>
  <si>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</si>
  <si>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</si>
  <si>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</si>
  <si>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</si>
  <si>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</si>
  <si>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</si>
  <si>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</si>
  <si>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</si>
  <si>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</si>
  <si>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</si>
  <si>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</si>
  <si>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</si>
  <si>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</si>
  <si>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</si>
  <si>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</si>
  <si>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</si>
  <si>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</si>
  <si>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</si>
  <si>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</si>
  <si>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</si>
  <si>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</si>
  <si>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</si>
  <si>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</si>
  <si>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</si>
  <si>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</si>
  <si>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</si>
  <si>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</si>
  <si>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</si>
  <si>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</si>
  <si>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</si>
  <si>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</si>
  <si>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</si>
  <si>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</si>
  <si>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</si>
  <si>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</si>
  <si>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</si>
  <si>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</si>
  <si>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</si>
  <si>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</si>
  <si>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</si>
  <si>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</si>
  <si>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</si>
  <si>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</si>
  <si>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</si>
  <si>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</si>
  <si>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</si>
  <si>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</si>
  <si>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</si>
  <si>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</si>
  <si>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</si>
  <si>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</si>
  <si>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</si>
  <si>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</si>
  <si>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</si>
  <si>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</si>
  <si>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</si>
  <si>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</si>
  <si>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</si>
  <si>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</si>
  <si>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</si>
  <si>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</si>
  <si>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</si>
  <si>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</si>
  <si>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</si>
  <si>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</si>
  <si>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</si>
  <si>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</si>
  <si>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</si>
  <si>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</si>
  <si>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</si>
  <si>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</si>
  <si>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</si>
  <si>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</si>
  <si>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</si>
  <si>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</si>
  <si>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</si>
  <si>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</si>
  <si>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</si>
  <si>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</si>
  <si>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</si>
  <si>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</si>
  <si>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</si>
  <si>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</si>
  <si>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</si>
  <si>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</si>
  <si>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</si>
  <si>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</si>
  <si>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</si>
  <si>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</si>
  <si>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</si>
  <si>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</si>
  <si>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</si>
  <si>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</si>
  <si>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</si>
  <si>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</si>
  <si>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</si>
  <si>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</si>
  <si>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</si>
  <si>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</si>
  <si>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</si>
  <si>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</si>
  <si>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</si>
  <si>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</si>
  <si>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</si>
  <si>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</si>
  <si>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</si>
  <si>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</si>
  <si>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</si>
  <si>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</si>
  <si>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</si>
  <si>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</si>
  <si>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</si>
  <si>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</si>
  <si>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</si>
  <si>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</si>
  <si>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</si>
  <si>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</si>
  <si>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</si>
  <si>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</si>
  <si>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</si>
  <si>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</si>
  <si>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</si>
  <si>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</si>
  <si>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</si>
  <si>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</si>
  <si>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</si>
  <si>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</si>
  <si>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</si>
  <si>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</si>
  <si>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</si>
  <si>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</si>
  <si>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</si>
  <si>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</si>
  <si>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</si>
  <si>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</si>
  <si>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</si>
  <si>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</si>
  <si>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</si>
  <si>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</si>
  <si>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</si>
  <si>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</si>
  <si>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</si>
  <si>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</si>
  <si>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</si>
  <si>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</si>
  <si>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</si>
  <si>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</si>
  <si>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</si>
  <si>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</si>
  <si>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</si>
  <si>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</si>
  <si>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</si>
  <si>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</si>
  <si>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</si>
  <si>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</si>
  <si>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</si>
  <si>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</si>
  <si>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</si>
  <si>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</si>
  <si>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</si>
  <si>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</si>
  <si>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</si>
  <si>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</si>
  <si>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</si>
  <si>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</si>
  <si>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</si>
  <si>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</si>
  <si>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</si>
  <si>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</si>
  <si>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</si>
  <si>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</si>
  <si>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</si>
  <si>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</si>
  <si>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</si>
  <si>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</si>
  <si>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</si>
  <si>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</si>
  <si>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</si>
  <si>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</si>
  <si>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</si>
  <si>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</si>
  <si>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</si>
  <si>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</si>
  <si>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</si>
  <si>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</si>
  <si>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</si>
  <si>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</si>
  <si>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</si>
  <si>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</si>
  <si>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</si>
  <si>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</si>
  <si>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</si>
  <si>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</si>
  <si>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</si>
  <si>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</si>
  <si>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</si>
  <si>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</si>
  <si>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</si>
  <si>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</si>
  <si>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</si>
  <si>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</si>
  <si>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</si>
  <si>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</si>
  <si>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</si>
  <si>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</si>
  <si>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</si>
  <si>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</si>
  <si>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</si>
  <si>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</si>
  <si>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</si>
  <si>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</si>
  <si>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</si>
  <si>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</si>
  <si>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</si>
  <si>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</si>
  <si>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</si>
  <si>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</si>
  <si>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</si>
  <si>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</si>
  <si>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</si>
  <si>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</si>
  <si>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</si>
  <si>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</si>
  <si>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</si>
  <si>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</si>
  <si>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</si>
  <si>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</si>
  <si>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</si>
  <si>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</si>
  <si>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</si>
  <si>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</si>
  <si>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</si>
  <si>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</si>
  <si>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</si>
  <si>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</si>
  <si>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</si>
  <si>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</si>
  <si>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</si>
  <si>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</si>
  <si>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</si>
  <si>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</si>
  <si>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</si>
  <si>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</si>
  <si>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</si>
  <si>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</si>
  <si>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</si>
  <si>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</si>
  <si>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</si>
  <si>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</si>
  <si>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</si>
  <si>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</si>
  <si>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</si>
  <si>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</si>
  <si>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</si>
  <si>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</si>
  <si>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</si>
  <si>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r>
      <rPr>
        <b/>
        <sz val="16"/>
        <rFont val="Times New Roman"/>
        <family val="1"/>
      </rPr>
      <t xml:space="preserve">Kalpataru Sector 5 Phase 3 </t>
    </r>
    <r>
      <rPr>
        <sz val="16"/>
        <rFont val="Times New Roman"/>
        <family val="1"/>
      </rPr>
      <t xml:space="preserve">
Starlight (Wing A, C, G, H, J, K)
Eternia (Wing B) &amp; 
Expansia (Wing D, E, F)</t>
    </r>
  </si>
  <si>
    <t>Agile Real Estate Pvt. Ltd.</t>
  </si>
  <si>
    <t>Kalpataru Group</t>
  </si>
  <si>
    <t>Kalpataru Ltd.101, Kalpataru Synergy, Opp. Grand Hyatt, Santacruz (E), Mumbai, India 400 055.</t>
  </si>
  <si>
    <t>Expansia at Parkcity, Kalpataru Parkcity, Kolshet Rd, Thane West, Thane, Maharashtra 400607</t>
  </si>
  <si>
    <t>Kalpataru Sector 5 Phase 3 (Wing A to H, J &amp; K), Survey No..79/1A, 3, 5, 7, 8, 9, S No. 80/1(Pt), S No. 83/1, 2A, 2B/1(Pt),5, S No. 89/1, 2/B, 3, 4, 5, S No. 90/3E, 5, 7, 8, 9, 10A, 10B, 12, 13 and others, near NaMo Grand Central, Dosti West County Road, Balkum, Kolshet Industrial Area, Thane West, Thane, Thane - 400607.</t>
  </si>
  <si>
    <t>Approved Layout &amp; Floor Plans, CC, RERA certificate.</t>
  </si>
  <si>
    <t>Thane Municipal Corporation (TMC)</t>
  </si>
  <si>
    <r>
      <rPr>
        <b/>
        <sz val="16"/>
        <rFont val="Times New Roman"/>
        <family val="1"/>
      </rPr>
      <t>Wing A</t>
    </r>
    <r>
      <rPr>
        <sz val="16"/>
        <rFont val="Times New Roman"/>
        <family val="1"/>
      </rPr>
      <t xml:space="preserve"> = P51700020201
</t>
    </r>
    <r>
      <rPr>
        <b/>
        <sz val="16"/>
        <rFont val="Times New Roman"/>
        <family val="1"/>
      </rPr>
      <t>Wing B</t>
    </r>
    <r>
      <rPr>
        <sz val="16"/>
        <rFont val="Times New Roman"/>
        <family val="1"/>
      </rPr>
      <t xml:space="preserve"> = P51700020237
</t>
    </r>
    <r>
      <rPr>
        <b/>
        <sz val="16"/>
        <rFont val="Times New Roman"/>
        <family val="1"/>
      </rPr>
      <t>Wing C</t>
    </r>
    <r>
      <rPr>
        <sz val="16"/>
        <rFont val="Times New Roman"/>
        <family val="1"/>
      </rPr>
      <t xml:space="preserve"> = P51700020196
</t>
    </r>
    <r>
      <rPr>
        <b/>
        <sz val="16"/>
        <rFont val="Times New Roman"/>
        <family val="1"/>
      </rPr>
      <t>Wing D, E, F</t>
    </r>
    <r>
      <rPr>
        <sz val="16"/>
        <rFont val="Times New Roman"/>
        <family val="1"/>
      </rPr>
      <t xml:space="preserve"> = P51700016308
</t>
    </r>
    <r>
      <rPr>
        <b/>
        <sz val="16"/>
        <rFont val="Times New Roman"/>
        <family val="1"/>
      </rPr>
      <t>Wing G &amp; H</t>
    </r>
    <r>
      <rPr>
        <sz val="16"/>
        <rFont val="Times New Roman"/>
        <family val="1"/>
      </rPr>
      <t xml:space="preserve"> = P51700020175
</t>
    </r>
    <r>
      <rPr>
        <b/>
        <sz val="16"/>
        <rFont val="Times New Roman"/>
        <family val="1"/>
      </rPr>
      <t>Wing J &amp; K</t>
    </r>
    <r>
      <rPr>
        <sz val="16"/>
        <rFont val="Times New Roman"/>
        <family val="1"/>
      </rPr>
      <t xml:space="preserve"> = P51700020264</t>
    </r>
  </si>
  <si>
    <r>
      <rPr>
        <b/>
        <sz val="16"/>
        <rFont val="Times New Roman"/>
        <family val="1"/>
      </rPr>
      <t xml:space="preserve">Wing A, B, C, G, H, J &amp; K </t>
    </r>
    <r>
      <rPr>
        <sz val="16"/>
        <rFont val="Times New Roman"/>
        <family val="1"/>
      </rPr>
      <t xml:space="preserve">= 30/12/2027
</t>
    </r>
    <r>
      <rPr>
        <b/>
        <sz val="16"/>
        <rFont val="Times New Roman"/>
        <family val="1"/>
      </rPr>
      <t>Wing D, E &amp; F</t>
    </r>
    <r>
      <rPr>
        <sz val="16"/>
        <rFont val="Times New Roman"/>
        <family val="1"/>
      </rPr>
      <t xml:space="preserve"> = 30/12/2027</t>
    </r>
  </si>
  <si>
    <r>
      <rPr>
        <b/>
        <sz val="16"/>
        <rFont val="Times New Roman"/>
        <family val="1"/>
      </rPr>
      <t xml:space="preserve">Wing A, B, C, G, H, J &amp; K </t>
    </r>
    <r>
      <rPr>
        <sz val="16"/>
        <rFont val="Times New Roman"/>
        <family val="1"/>
      </rPr>
      <t xml:space="preserve">= 29/03/2019
</t>
    </r>
    <r>
      <rPr>
        <b/>
        <sz val="16"/>
        <rFont val="Times New Roman"/>
        <family val="1"/>
      </rPr>
      <t>Wing D, E &amp; F</t>
    </r>
    <r>
      <rPr>
        <sz val="16"/>
        <rFont val="Times New Roman"/>
        <family val="1"/>
      </rPr>
      <t xml:space="preserve"> = 03/05/2018</t>
    </r>
  </si>
  <si>
    <r>
      <rPr>
        <b/>
        <sz val="16"/>
        <rFont val="Times New Roman"/>
        <family val="1"/>
      </rPr>
      <t>Wing A, B, C, G, H, J &amp; K</t>
    </r>
    <r>
      <rPr>
        <sz val="16"/>
        <rFont val="Times New Roman"/>
        <family val="1"/>
      </rPr>
      <t xml:space="preserve"> = 30/12/2027
</t>
    </r>
    <r>
      <rPr>
        <b/>
        <sz val="16"/>
        <rFont val="Times New Roman"/>
        <family val="1"/>
      </rPr>
      <t>Wing D, E &amp; F</t>
    </r>
    <r>
      <rPr>
        <sz val="16"/>
        <rFont val="Times New Roman"/>
        <family val="1"/>
      </rPr>
      <t xml:space="preserve"> = 30/12/2027</t>
    </r>
  </si>
  <si>
    <t>19.230994,72.991312</t>
  </si>
  <si>
    <t>https://maps.app.goo.gl/QDGpeayCRBUhvFBX7</t>
  </si>
  <si>
    <t>NaMo Grand Central</t>
  </si>
  <si>
    <t>Clubhouse, Gym, Garden, Swimming Pool, SPA, Meditation Area &amp; Yoga Area, Squash Court, Kids Play Area, Banquet Hall, Multipurpose Activity Room, Solar Heating System, etc.</t>
  </si>
  <si>
    <t>24M</t>
  </si>
  <si>
    <t>0.70KM from Bayer Main Gate Bus Stop</t>
  </si>
  <si>
    <t>About 0.75KM from Blossom English High school</t>
  </si>
  <si>
    <t>About 1.10KM form Navjeevan Hospital</t>
  </si>
  <si>
    <t>1. Approx. 1.60KM from 
Lodha Amara Shopping Complex.
2. Approx. 2.00KM from R Mall Thane.</t>
  </si>
  <si>
    <t>Nala/Other Plot</t>
  </si>
  <si>
    <t>24.00 M. Wide Road</t>
  </si>
  <si>
    <t>30.00 M. Wide Road</t>
  </si>
  <si>
    <t>Sector 4 Phase 2</t>
  </si>
  <si>
    <t>Nala/Lodha Amara</t>
  </si>
  <si>
    <t>Kalpataru Sunrise Road/Namo Central Park</t>
  </si>
  <si>
    <t>Dosti West County Road</t>
  </si>
  <si>
    <t>Kalpataru Immensia</t>
  </si>
  <si>
    <t>Wing A</t>
  </si>
  <si>
    <t>Wing B</t>
  </si>
  <si>
    <t>Wing C</t>
  </si>
  <si>
    <t>Wing D</t>
  </si>
  <si>
    <t>Wing E</t>
  </si>
  <si>
    <t>Wing F</t>
  </si>
  <si>
    <t>Wing G</t>
  </si>
  <si>
    <t>Wing H</t>
  </si>
  <si>
    <t>Wing J</t>
  </si>
  <si>
    <t>Wing K</t>
  </si>
  <si>
    <t>2B + LG + UG + 3P + 1st to 47th Floor</t>
  </si>
  <si>
    <t>2B + LG + UG + 3P + 1st 45th Floor</t>
  </si>
  <si>
    <t>2B + LG + UG + 3P + 1st to 32nd Floor</t>
  </si>
  <si>
    <t>2B + LG + UG + 3P + 1st to 40th Floor</t>
  </si>
  <si>
    <t>S05/0093/15/TMC/TD-DP/TPS/3815/21</t>
  </si>
  <si>
    <t>V.P. No. 86/122A/(New No. S05/0093/15)TMC/
TDD/3815/21</t>
  </si>
  <si>
    <t>Wing A = 2B + LG + UG + 3 Podium + 1st Floor,
Wing B = 2B + LG + UG + 3 Podium + 1st Floor, 
Wing C = 2B + LG + UG + 3 Podium + 1st Floor, 
Wing G = 2B + LG + UG + 3 Podium + 1st Floor, 
Wing H = 2B + LG + UG + 3 Podium + 1st Floor, 
Wing J  = 2B + LG + UG + 3 Podium + 1st Floor, 
Wing K = 2B + LG + UG + 3 Podium + 1st Floor,
Wing D = 2B + LG + UG + 3 Podium + 1st to 17th Floor,
Wing E  = 2B + LG + UG + 3 Podium + 1st to 17th Floor,
Wing F = 2B + LG + UG + 3 Podium + 1st to 17th Floor.</t>
  </si>
  <si>
    <t>Wing G = 2nd to 20th Floor</t>
  </si>
  <si>
    <t>V.P. No. 86/122A/(New No. S05/0093/15)TMC/
TDD/3980/22</t>
  </si>
  <si>
    <t>Wing B = 2nd to 14th Floor
Wing C = 2nd to 14th Floor
Wing D = 18th to 24th Floor 
Wing E = 18th to 26th Floor
Wing F = 18th to 28th Floor
Wing G = 21st to 30th Floor
Wing H = 2nd to 14th Floor</t>
  </si>
  <si>
    <t>V.P. No. 86/122A/(New No. S05/0093/15)TMCB/
TDD/0120/(P/C)/2024/AutoDCR</t>
  </si>
  <si>
    <t>V.P. No. 86/122A/(New No. S05/0093/15)TMCB/
TDD/0029/(P/C)/2023/AutoDCR</t>
  </si>
  <si>
    <t>Wing D = 25th to 30th Floor + 31st &amp; 32nd (Part) Floor
Wing E = 27th to 30th Floor + 31st &amp; 32nd (Part) Floor
Wing F = 29th &amp; 30th Floor + 31st &amp; 32nd (Part) Floor
Wing G = 31st to 40th Floor
Wing H = 15th to 25th Floor</t>
  </si>
  <si>
    <t>Fire Noc &amp; Plans
For Tower A, B, C, E, F, G, H, J, K</t>
  </si>
  <si>
    <t>TMC/CFO/M/123/123
Valid Upto : 
Wing A, B = 1B + LG + UG + 3P + 1st to 47th Floor (Height 164.95 mtrs)
Wing C = 1B + LG + UG + 3P + 1st 45th Floor 
(Height 166.35 mtrs)
Wing G = 2B + LG + UG + 3P + 1st to 40th Floor 
(Height 140.30 Mtrs) 
Wing H, J &amp; K = 2B + LG + UG + 3P + 1st to 32nd Floor (Height 116.30 Mtrs)</t>
  </si>
  <si>
    <t xml:space="preserve">F.No. 21-45/2017-IA-III
Total plot area = 2,43,787.42 sqm.
Proposed FSI area = 6,36,007.91 sqm 
Total proposed construction area = 14,85,927.16 sqm. 
The project will comprise of 44 towers. Maximum height of the building, among the 44 no. of towers is 150.50 m. </t>
  </si>
  <si>
    <t>1st &amp; 2nd Basement Floor For Parking</t>
  </si>
  <si>
    <t>Lower Ground Floor For Commercial, Entrance Lobby &amp; Parking</t>
  </si>
  <si>
    <t>Upper Ground Floor For Commercial, Meter Room &amp; Parking</t>
  </si>
  <si>
    <t>1st Podium Floor For Commercial, &amp; Parking</t>
  </si>
  <si>
    <t>2nd Podium Floor For Fitness Centre &amp; Parking</t>
  </si>
  <si>
    <t>3rd Podium Floor For Parking</t>
  </si>
  <si>
    <t>2BHK</t>
  </si>
  <si>
    <t>3BHK</t>
  </si>
  <si>
    <t>Refuge Area</t>
  </si>
  <si>
    <t>Terrace Area</t>
  </si>
  <si>
    <t>1st &amp; 2nd Podium Floor For Commercial &amp; Parking</t>
  </si>
  <si>
    <t>3BHK (Duplex with Upper Floor)</t>
  </si>
  <si>
    <t>42nd Floor</t>
  </si>
  <si>
    <t>Lower Ground Floor For Entrance Lobby &amp; Parking</t>
  </si>
  <si>
    <t>Upper Ground Floor For Meter Room &amp; Parking</t>
  </si>
  <si>
    <t>1st Podium Floor For Parking</t>
  </si>
  <si>
    <t>2nd Podium Floor For Society Office &amp; Parking</t>
  </si>
  <si>
    <t>3rd Podium Floor For Residential &amp; Parking</t>
  </si>
  <si>
    <t>1.5BHK</t>
  </si>
  <si>
    <t>1BHK</t>
  </si>
  <si>
    <t>Parking</t>
  </si>
  <si>
    <t>1st, 2nd, 4th to 6th, 8th to 11th, 13th to 16th, 18th to 21st, 23rd to 26th &amp; 28th to 30th Floor</t>
  </si>
  <si>
    <t>3rd, 12th &amp; 27th Floor (Part Refuge Area)</t>
  </si>
  <si>
    <t>7th &amp; 22nd Floor (Part Refuge Area)</t>
  </si>
  <si>
    <t>17th Floor (Part Refuge Area)</t>
  </si>
  <si>
    <t>31st Floor (Part Terrace Area)</t>
  </si>
  <si>
    <t>32nd Floor</t>
  </si>
  <si>
    <t>Terrace Area Below @ 31st Floor</t>
  </si>
  <si>
    <t>Lower Ground Floor For Amenities, Entrance Lobby &amp; Parking</t>
  </si>
  <si>
    <t>1st &amp; 2nd Podium Floor Parking</t>
  </si>
  <si>
    <t>3rd Podium Floor For Residential, Fitness Centre &amp; Parking</t>
  </si>
  <si>
    <t>Fitness Centre</t>
  </si>
  <si>
    <t>3rd Floor (Part Refuge Area)</t>
  </si>
  <si>
    <t>7th &amp; 17th Floor (Part Refuge Area)</t>
  </si>
  <si>
    <t>12th &amp; 22nd Floor (Part Refuge Area)</t>
  </si>
  <si>
    <t>27th Floor (Part Refuge Area)</t>
  </si>
  <si>
    <t>Upper Ground Floor For Residential &amp; Parking</t>
  </si>
  <si>
    <t>1st Podium Floor For Residential &amp; Parking</t>
  </si>
  <si>
    <t>2nd Podium Floor For Residential &amp; Parking</t>
  </si>
  <si>
    <t>2BHK(Duplex With Upper Floor)</t>
  </si>
  <si>
    <t>1st, 5th, 9th, 11th, 13th, 15th, 19th, 21st, 23rd, 25th, 29th, 31st, 33rd &amp; 35th Floor For Residential</t>
  </si>
  <si>
    <t>2nd, 4th, 6th, 8th, 10th, 14th, 16th, 18th, 20th, 24th, 26th, 28th, 30th, 34th, 36th, 38th Floor</t>
  </si>
  <si>
    <t>2BHK(Duplex With Lower Floor)</t>
  </si>
  <si>
    <t>3rd, 17th, &amp; 37th Floor (Part Refuge Area)</t>
  </si>
  <si>
    <t>7th &amp; 27th Floor (Part Refuge Area)</t>
  </si>
  <si>
    <t>39th Floor (Part Terrace Area)</t>
  </si>
  <si>
    <t>40th Floor (Part Terrace Area)</t>
  </si>
  <si>
    <t>Terrace Area Below @ 40th Floor</t>
  </si>
  <si>
    <t>2nd Podium Floor For Residential, Society Office &amp; Parking</t>
  </si>
  <si>
    <t>1st, 2nd, 4th, 5th, 6th, 8th to 11th, 13th to 16th, 18th to 21st, 
23rd to 26th and 28th to 30th Floor For Residential</t>
  </si>
  <si>
    <t>3rd, 7th &amp; 22nd Floor (Part Refuge Area)</t>
  </si>
  <si>
    <t>12th &amp; 27th Floor (Part Refuge Area)</t>
  </si>
  <si>
    <t>Society Office</t>
  </si>
  <si>
    <t>2nd Podium Floor For Residential, &amp; Parking</t>
  </si>
  <si>
    <t>Parking &amp; Meter Room</t>
  </si>
  <si>
    <t>Nala located on North side of the project.</t>
  </si>
  <si>
    <t xml:space="preserve">Mr. Ajay Songare </t>
  </si>
  <si>
    <t>Balcony Area+ Utility</t>
  </si>
  <si>
    <t>We considered Gross carpet area = Net carpet + Balcony Area+ Utility.</t>
  </si>
  <si>
    <t xml:space="preserve">Area of balcony/Utility Mistake in RBL </t>
  </si>
  <si>
    <t>In RBL Area of balcony/Utility Mistake</t>
  </si>
  <si>
    <t>B</t>
  </si>
  <si>
    <t>C</t>
  </si>
  <si>
    <t>D</t>
  </si>
  <si>
    <t>E</t>
  </si>
  <si>
    <t>F</t>
  </si>
  <si>
    <t>G</t>
  </si>
  <si>
    <t>H</t>
  </si>
  <si>
    <t>J</t>
  </si>
  <si>
    <t>K</t>
  </si>
  <si>
    <t>As per RERA Site Flats = 2174</t>
  </si>
  <si>
    <t>6.40KM from Thane Railway Station
8.30KM from Kalva Railway Station</t>
  </si>
  <si>
    <t>RATE FROM RBL</t>
  </si>
  <si>
    <t>18000 to 19000</t>
  </si>
  <si>
    <t>Latest CC</t>
  </si>
  <si>
    <t>Shop</t>
  </si>
  <si>
    <t>1A</t>
  </si>
  <si>
    <t>2A</t>
  </si>
  <si>
    <t>3A</t>
  </si>
  <si>
    <t>4A</t>
  </si>
  <si>
    <t>5A</t>
  </si>
  <si>
    <t>6A</t>
  </si>
  <si>
    <t>7A</t>
  </si>
  <si>
    <t>8A</t>
  </si>
  <si>
    <t>11A</t>
  </si>
  <si>
    <t>12A</t>
  </si>
  <si>
    <t>2B</t>
  </si>
  <si>
    <t>3B</t>
  </si>
  <si>
    <t>4B</t>
  </si>
  <si>
    <t>5B</t>
  </si>
  <si>
    <t>6B</t>
  </si>
  <si>
    <t>3rd, 8th, 13th, 23rd, 28th, 33rd Floor (Part Refuge Area)</t>
  </si>
  <si>
    <t>43rd Floor (Part Refuge Area)</t>
  </si>
  <si>
    <t>Booster Pump Area</t>
  </si>
  <si>
    <t>18th, 38th Floor (Part Refuge, Booster Pump Area)</t>
  </si>
  <si>
    <t>41st, 42nd, 44th to 46th Floor</t>
  </si>
  <si>
    <t>47th Floor (Part Terrace Area)</t>
  </si>
  <si>
    <t>1st, 5th, 9th, 11th, 15th, 21st, 25th, 29th, 31st &amp; 35th Floor For Residential</t>
  </si>
  <si>
    <t>3BHK (Duplex with Lower Floor)</t>
  </si>
  <si>
    <t>3rd, 13th, 23rd, 33rd Floor (Part Refuge Area)</t>
  </si>
  <si>
    <t>8th, 18th, 28th, 38th Floor (Part Refuge Area)</t>
  </si>
  <si>
    <t>7th, 17th, 27th, 37th Floor For Residential</t>
  </si>
  <si>
    <t>Break Pressure Tank Area</t>
  </si>
  <si>
    <t>20th Floor</t>
  </si>
  <si>
    <t>39th Floor (Part Break Pressure Tank Area)</t>
  </si>
  <si>
    <t>40th Floor</t>
  </si>
  <si>
    <t>41st Floor</t>
  </si>
  <si>
    <t>44th Floor</t>
  </si>
  <si>
    <t>45th Floor (Part Terrace Area)</t>
  </si>
  <si>
    <t>1st Floor For Residential</t>
  </si>
  <si>
    <t>S05/0093/15/4/TMC/TD-DP/TPS/3815/21</t>
  </si>
  <si>
    <t>B + LG + UG + 3P + 1st to 47th Floor</t>
  </si>
  <si>
    <t>B + LG + UG + 3P + 1st to 15th Floor</t>
  </si>
  <si>
    <t>B + LG + UG + 3P + 1st to 45th Floor</t>
  </si>
  <si>
    <t>2B + LG + UG + 3P + 1st Floor</t>
  </si>
  <si>
    <t>changed</t>
  </si>
  <si>
    <t>latest plan</t>
  </si>
  <si>
    <t>2nd, 6th, 10th, 12th, 16th, 22nd, 26th, 30th, 32nd, 36th Floor</t>
  </si>
  <si>
    <t>4th, 14th, 24th, 34th Floor</t>
  </si>
  <si>
    <t>19th Floor (Part Pressure Break Tank Area)</t>
  </si>
  <si>
    <t>Pressure Break Tank Area</t>
  </si>
  <si>
    <t xml:space="preserve">Approved Plan Details
(Wing D to H) </t>
  </si>
  <si>
    <t>Approved Plan Details
(Wing A, B, C, J &amp; K)</t>
  </si>
  <si>
    <t>Shop (Duplex With LG Floor)</t>
  </si>
  <si>
    <t>Shop (Duplex With UG Floor)</t>
  </si>
  <si>
    <t>Shop Below</t>
  </si>
  <si>
    <t>18A</t>
  </si>
  <si>
    <t>Shop (Duplex With 1st Podium Floor)</t>
  </si>
  <si>
    <t>3rd, 8th, 13th Floor (Part Refuge Area)</t>
  </si>
  <si>
    <t>1st, 2nd, 4th to 7th, 9th to 12th, 14th, 15th Floor For Residential</t>
  </si>
  <si>
    <t xml:space="preserve"> 1st, 2nd, 4th to 7th, 9th to 12th, 14th to 17th, 19th to 22nd, 
24th to 27th, 29th to 32nd, 34th to 37th, 39th, 40th Floor</t>
  </si>
  <si>
    <t>2.5BHK</t>
  </si>
  <si>
    <t>4BHK</t>
  </si>
  <si>
    <t>Flat Duplex with Lower Floor</t>
  </si>
  <si>
    <t>4BHK (Duplex with Upper Floor)</t>
  </si>
  <si>
    <t>Provided Podium floor plans does not consist measurements of Commercial units.</t>
  </si>
  <si>
    <t>TMCB/TDD/0009/[P/C]/2025/AutoDCR</t>
  </si>
  <si>
    <t xml:space="preserve">We have updated approved plan and CC For Wing A, B, C, J &amp; K (On 05/04/2025).
</t>
  </si>
  <si>
    <t>Flats = 1698</t>
  </si>
  <si>
    <t>Commercial carpet area table &amp; Floor plan commercial Unit count does not match. Hence we have not drafted commercial area of Wing A, B, C J &amp; K.</t>
  </si>
  <si>
    <t xml:space="preserve">As per the provided approved plans and CC dated 29/03/2025, we have observed that in Project Kalpataru Sector 5 Phase 3 Wing A, J &amp; K the approved number of floors is reduced therefore area is updated as per it.
</t>
  </si>
  <si>
    <t xml:space="preserve">CC Details
Valid Up to: </t>
  </si>
  <si>
    <t>Wing A = B + LG + UG + 1st to 3rd Podium + 1st to 15th Floor
Wing B = B + LG + UG + 1st to 3rd Podium + 1st to 47th Floor
Wing C = B + LG + UG + 1st to 3rd Podium + 1st to 45th Floor
Wing J = 2B + LG + UG + 1st to 3rd Podium + 1st Floor
Wing K = 2B + LG + UG + 1st to 3rd Podium + 1st Floor</t>
  </si>
  <si>
    <t>04/07/2025 @11:15 AM</t>
  </si>
  <si>
    <t>A,B,C,D,E,F,G,H,J,K</t>
  </si>
  <si>
    <t>Wing A, B, C, D, E, F, G &amp; H = Construction work is in process at the time of Visit. (Internal visit not allowed).
Wing J &amp; K = Work is not started.</t>
  </si>
  <si>
    <t xml:space="preserve">Wing B </t>
  </si>
  <si>
    <t xml:space="preserve">Wing C </t>
  </si>
  <si>
    <t xml:space="preserve">Wing A </t>
  </si>
  <si>
    <t xml:space="preserve">Wing D </t>
  </si>
  <si>
    <t xml:space="preserve">Wing E </t>
  </si>
  <si>
    <t xml:space="preserve">Wing F </t>
  </si>
  <si>
    <t xml:space="preserve">Wing G </t>
  </si>
  <si>
    <t xml:space="preserve">Wing H </t>
  </si>
  <si>
    <t xml:space="preserve">Wing J </t>
  </si>
  <si>
    <t xml:space="preserve">Wing K </t>
  </si>
  <si>
    <t xml:space="preserve">Please provide revised CC for H Wing.
</t>
  </si>
  <si>
    <t>Mr. Suraj Khare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</si>
</sst>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
      <b/>
      <sz val="16"/>
      <color rgb="FFFF00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4">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4" fillId="4" borderId="1" xfId="1" applyNumberFormat="1" applyFont="1" applyFill="1" applyBorder="1" applyAlignment="1" applyProtection="1">
      <alignment horizontal="center" vertical="center" wrapText="1"/>
      <protection hidden="1"/>
    </xf>
    <xf numFmtId="1" fontId="6" fillId="4" borderId="0" xfId="1" applyNumberFormat="1" applyFont="1" applyFill="1" applyAlignment="1">
      <alignment horizontal="center" vertical="center" wrapText="1"/>
    </xf>
    <xf numFmtId="0" fontId="9" fillId="0" borderId="0" xfId="0" applyFont="1" applyAlignment="1">
      <alignment vertical="top"/>
    </xf>
    <xf numFmtId="0" fontId="9" fillId="12" borderId="0" xfId="0" applyFont="1" applyFill="1" applyAlignment="1">
      <alignment vertical="top"/>
    </xf>
    <xf numFmtId="0" fontId="3" fillId="0" borderId="10" xfId="0" applyFont="1" applyBorder="1" applyAlignment="1">
      <alignment vertical="top"/>
    </xf>
    <xf numFmtId="0" fontId="8" fillId="0" borderId="0" xfId="0" applyFont="1" applyAlignment="1">
      <alignment horizontal="left" vertical="top"/>
    </xf>
    <xf numFmtId="0" fontId="27" fillId="0" borderId="10" xfId="0" applyFont="1" applyBorder="1" applyAlignment="1">
      <alignment horizontal="left" vertical="top"/>
    </xf>
    <xf numFmtId="0" fontId="27" fillId="0" borderId="0" xfId="0" applyFont="1" applyAlignment="1">
      <alignment vertical="top"/>
    </xf>
    <xf numFmtId="14" fontId="4" fillId="4" borderId="1" xfId="0" applyNumberFormat="1" applyFont="1" applyFill="1" applyBorder="1" applyAlignment="1">
      <alignment horizontal="center" vertical="top" wrapText="1"/>
    </xf>
    <xf numFmtId="2" fontId="6" fillId="4" borderId="0" xfId="1" applyNumberFormat="1" applyFont="1" applyFill="1" applyAlignment="1">
      <alignment horizontal="center" vertical="center" wrapText="1"/>
    </xf>
    <xf numFmtId="164" fontId="6" fillId="4" borderId="0" xfId="1" applyNumberFormat="1" applyFont="1" applyFill="1" applyAlignment="1">
      <alignment horizontal="center" vertical="center" wrapText="1"/>
    </xf>
    <xf numFmtId="0" fontId="4" fillId="4" borderId="1" xfId="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2" fillId="0" borderId="1" xfId="0" applyFont="1" applyBorder="1" applyAlignment="1">
      <alignment horizontal="center"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4" fillId="2" borderId="1" xfId="0" applyFont="1" applyFill="1" applyBorder="1" applyAlignment="1">
      <alignment horizontal="center"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26" fillId="4" borderId="1" xfId="2"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1" xfId="0" applyFont="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0" fontId="4" fillId="4" borderId="1" xfId="0" applyFont="1" applyFill="1" applyBorder="1" applyAlignment="1">
      <alignment horizontal="left" vertical="top"/>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3" xfId="0" applyFont="1" applyFill="1" applyBorder="1" applyAlignment="1">
      <alignment horizontal="left" vertical="top"/>
    </xf>
    <xf numFmtId="0" fontId="4" fillId="4" borderId="3" xfId="0" applyFont="1" applyFill="1" applyBorder="1" applyAlignment="1">
      <alignment horizontal="center" vertical="top" wrapText="1"/>
    </xf>
    <xf numFmtId="0" fontId="4" fillId="4" borderId="3" xfId="0" applyFont="1" applyFill="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4" borderId="1" xfId="0" applyFont="1" applyFill="1" applyBorder="1" applyAlignment="1">
      <alignment horizontal="center" vertical="top" wrapText="1"/>
    </xf>
    <xf numFmtId="0" fontId="2" fillId="0" borderId="3" xfId="0" applyFont="1" applyBorder="1" applyAlignment="1">
      <alignment horizontal="center" vertical="top" wrapText="1"/>
    </xf>
    <xf numFmtId="1" fontId="2" fillId="4" borderId="12" xfId="1" applyNumberFormat="1" applyFont="1" applyFill="1" applyBorder="1" applyAlignment="1">
      <alignment horizontal="center" vertical="center" wrapText="1"/>
    </xf>
    <xf numFmtId="1" fontId="2" fillId="4" borderId="8" xfId="1" applyNumberFormat="1" applyFont="1" applyFill="1" applyBorder="1" applyAlignment="1">
      <alignment horizontal="center" vertical="center" wrapText="1"/>
    </xf>
    <xf numFmtId="1" fontId="2" fillId="4" borderId="13"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8</xdr:col>
      <xdr:colOff>569258</xdr:colOff>
      <xdr:row>253</xdr:row>
      <xdr:rowOff>64996</xdr:rowOff>
    </xdr:from>
    <xdr:to>
      <xdr:col>14</xdr:col>
      <xdr:colOff>500787</xdr:colOff>
      <xdr:row>270</xdr:row>
      <xdr:rowOff>166741</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179423" y="97565137"/>
          <a:ext cx="5588258" cy="2737368"/>
        </a:xfrm>
        <a:prstGeom prst="rect">
          <a:avLst/>
        </a:prstGeom>
        <a:ln>
          <a:solidFill>
            <a:sysClr val="windowText" lastClr="000000"/>
          </a:solidFill>
        </a:ln>
      </xdr:spPr>
    </xdr:pic>
    <xdr:clientData/>
  </xdr:twoCellAnchor>
  <xdr:twoCellAnchor editAs="oneCell">
    <xdr:from>
      <xdr:col>8</xdr:col>
      <xdr:colOff>381000</xdr:colOff>
      <xdr:row>73</xdr:row>
      <xdr:rowOff>1053352</xdr:rowOff>
    </xdr:from>
    <xdr:to>
      <xdr:col>15</xdr:col>
      <xdr:colOff>4762</xdr:colOff>
      <xdr:row>76</xdr:row>
      <xdr:rowOff>526389</xdr:rowOff>
    </xdr:to>
    <xdr:pic>
      <xdr:nvPicPr>
        <xdr:cNvPr id="35" name="Picture 34">
          <a:extLst>
            <a:ext uri="{FF2B5EF4-FFF2-40B4-BE49-F238E27FC236}">
              <a16:creationId xmlns=""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9793941" y="34816676"/>
          <a:ext cx="5697350" cy="2879624"/>
        </a:xfrm>
        <a:prstGeom prst="rect">
          <a:avLst/>
        </a:prstGeom>
        <a:ln>
          <a:solidFill>
            <a:schemeClr val="tx1"/>
          </a:solidFill>
        </a:ln>
      </xdr:spPr>
    </xdr:pic>
    <xdr:clientData/>
  </xdr:twoCellAnchor>
  <xdr:twoCellAnchor>
    <xdr:from>
      <xdr:col>1</xdr:col>
      <xdr:colOff>1120588</xdr:colOff>
      <xdr:row>1034</xdr:row>
      <xdr:rowOff>156882</xdr:rowOff>
    </xdr:from>
    <xdr:to>
      <xdr:col>5</xdr:col>
      <xdr:colOff>1019736</xdr:colOff>
      <xdr:row>1039</xdr:row>
      <xdr:rowOff>13648</xdr:rowOff>
    </xdr:to>
    <xdr:sp macro="" textlink="">
      <xdr:nvSpPr>
        <xdr:cNvPr id="50" name="Freeform 49">
          <a:extLst>
            <a:ext uri="{FF2B5EF4-FFF2-40B4-BE49-F238E27FC236}">
              <a16:creationId xmlns="" xmlns:a16="http://schemas.microsoft.com/office/drawing/2014/main" id="{00000000-0008-0000-0000-000032000000}"/>
            </a:ext>
          </a:extLst>
        </xdr:cNvPr>
        <xdr:cNvSpPr/>
      </xdr:nvSpPr>
      <xdr:spPr>
        <a:xfrm>
          <a:off x="2297206" y="327234176"/>
          <a:ext cx="4605618" cy="1145443"/>
        </a:xfrm>
        <a:custGeom>
          <a:avLst/>
          <a:gdLst>
            <a:gd name="connsiteX0" fmla="*/ 0 w 4605618"/>
            <a:gd name="connsiteY0" fmla="*/ 0 h 1145443"/>
            <a:gd name="connsiteX1" fmla="*/ 784412 w 4605618"/>
            <a:gd name="connsiteY1" fmla="*/ 425824 h 1145443"/>
            <a:gd name="connsiteX2" fmla="*/ 1613647 w 4605618"/>
            <a:gd name="connsiteY2" fmla="*/ 526677 h 1145443"/>
            <a:gd name="connsiteX3" fmla="*/ 2162735 w 4605618"/>
            <a:gd name="connsiteY3" fmla="*/ 571500 h 1145443"/>
            <a:gd name="connsiteX4" fmla="*/ 3193676 w 4605618"/>
            <a:gd name="connsiteY4" fmla="*/ 974912 h 1145443"/>
            <a:gd name="connsiteX5" fmla="*/ 3933265 w 4605618"/>
            <a:gd name="connsiteY5" fmla="*/ 1143000 h 1145443"/>
            <a:gd name="connsiteX6" fmla="*/ 4605618 w 4605618"/>
            <a:gd name="connsiteY6" fmla="*/ 862853 h 1145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605618" h="1145443">
              <a:moveTo>
                <a:pt x="0" y="0"/>
              </a:moveTo>
              <a:cubicBezTo>
                <a:pt x="257735" y="169022"/>
                <a:pt x="515471" y="338045"/>
                <a:pt x="784412" y="425824"/>
              </a:cubicBezTo>
              <a:cubicBezTo>
                <a:pt x="1053353" y="513604"/>
                <a:pt x="1383927" y="502398"/>
                <a:pt x="1613647" y="526677"/>
              </a:cubicBezTo>
              <a:cubicBezTo>
                <a:pt x="1843367" y="550956"/>
                <a:pt x="1899397" y="496794"/>
                <a:pt x="2162735" y="571500"/>
              </a:cubicBezTo>
              <a:cubicBezTo>
                <a:pt x="2426073" y="646206"/>
                <a:pt x="2898588" y="879662"/>
                <a:pt x="3193676" y="974912"/>
              </a:cubicBezTo>
              <a:cubicBezTo>
                <a:pt x="3488764" y="1070162"/>
                <a:pt x="3697941" y="1161677"/>
                <a:pt x="3933265" y="1143000"/>
              </a:cubicBezTo>
              <a:cubicBezTo>
                <a:pt x="4168589" y="1124324"/>
                <a:pt x="4387103" y="993588"/>
                <a:pt x="4605618" y="862853"/>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xdr:col>
      <xdr:colOff>1010771</xdr:colOff>
      <xdr:row>1019</xdr:row>
      <xdr:rowOff>259976</xdr:rowOff>
    </xdr:from>
    <xdr:to>
      <xdr:col>6</xdr:col>
      <xdr:colOff>161364</xdr:colOff>
      <xdr:row>1043</xdr:row>
      <xdr:rowOff>175932</xdr:rowOff>
    </xdr:to>
    <xdr:grpSp>
      <xdr:nvGrpSpPr>
        <xdr:cNvPr id="10" name="Group 9">
          <a:extLst>
            <a:ext uri="{FF2B5EF4-FFF2-40B4-BE49-F238E27FC236}">
              <a16:creationId xmlns="" xmlns:a16="http://schemas.microsoft.com/office/drawing/2014/main" id="{C467BB93-850C-71B6-6F99-5DE83E8701E0}"/>
            </a:ext>
          </a:extLst>
        </xdr:cNvPr>
        <xdr:cNvGrpSpPr/>
      </xdr:nvGrpSpPr>
      <xdr:grpSpPr>
        <a:xfrm>
          <a:off x="2180985" y="296324190"/>
          <a:ext cx="5001665" cy="6120813"/>
          <a:chOff x="1996889" y="294544376"/>
          <a:chExt cx="5550444" cy="7446309"/>
        </a:xfrm>
      </xdr:grpSpPr>
      <xdr:grpSp>
        <xdr:nvGrpSpPr>
          <xdr:cNvPr id="30" name="Group 29">
            <a:extLst>
              <a:ext uri="{FF2B5EF4-FFF2-40B4-BE49-F238E27FC236}">
                <a16:creationId xmlns="" xmlns:a16="http://schemas.microsoft.com/office/drawing/2014/main" id="{00000000-0008-0000-0000-00001E000000}"/>
              </a:ext>
            </a:extLst>
          </xdr:cNvPr>
          <xdr:cNvGrpSpPr/>
        </xdr:nvGrpSpPr>
        <xdr:grpSpPr>
          <a:xfrm>
            <a:off x="1996889" y="294544376"/>
            <a:ext cx="5550444" cy="7446309"/>
            <a:chOff x="552088" y="224289"/>
            <a:chExt cx="5676181" cy="7625750"/>
          </a:xfrm>
        </xdr:grpSpPr>
        <xdr:pic>
          <xdr:nvPicPr>
            <xdr:cNvPr id="31" name="Picture 30">
              <a:extLst>
                <a:ext uri="{FF2B5EF4-FFF2-40B4-BE49-F238E27FC236}">
                  <a16:creationId xmlns="" xmlns:a16="http://schemas.microsoft.com/office/drawing/2014/main" id="{00000000-0008-0000-0000-00001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590178" y="224289"/>
              <a:ext cx="3600000" cy="3689361"/>
            </a:xfrm>
            <a:prstGeom prst="rect">
              <a:avLst/>
            </a:prstGeom>
            <a:ln>
              <a:solidFill>
                <a:schemeClr val="tx1"/>
              </a:solidFill>
            </a:ln>
          </xdr:spPr>
        </xdr:pic>
        <xdr:grpSp>
          <xdr:nvGrpSpPr>
            <xdr:cNvPr id="32" name="Group 31">
              <a:extLst>
                <a:ext uri="{FF2B5EF4-FFF2-40B4-BE49-F238E27FC236}">
                  <a16:creationId xmlns="" xmlns:a16="http://schemas.microsoft.com/office/drawing/2014/main" id="{00000000-0008-0000-0000-000020000000}"/>
                </a:ext>
              </a:extLst>
            </xdr:cNvPr>
            <xdr:cNvGrpSpPr/>
          </xdr:nvGrpSpPr>
          <xdr:grpSpPr>
            <a:xfrm>
              <a:off x="552088" y="4037164"/>
              <a:ext cx="5676181" cy="3812875"/>
              <a:chOff x="552088" y="4037164"/>
              <a:chExt cx="5676181" cy="3812875"/>
            </a:xfrm>
          </xdr:grpSpPr>
          <xdr:pic>
            <xdr:nvPicPr>
              <xdr:cNvPr id="33" name="Picture 32">
                <a:extLst>
                  <a:ext uri="{FF2B5EF4-FFF2-40B4-BE49-F238E27FC236}">
                    <a16:creationId xmlns="" xmlns:a16="http://schemas.microsoft.com/office/drawing/2014/main" id="{00000000-0008-0000-0000-000021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52088" y="4037164"/>
                <a:ext cx="5676181" cy="3812875"/>
              </a:xfrm>
              <a:prstGeom prst="rect">
                <a:avLst/>
              </a:prstGeom>
              <a:ln>
                <a:solidFill>
                  <a:schemeClr val="tx1"/>
                </a:solidFill>
              </a:ln>
            </xdr:spPr>
          </xdr:pic>
          <xdr:sp macro="" textlink="">
            <xdr:nvSpPr>
              <xdr:cNvPr id="34" name="Rectangle 33">
                <a:extLst>
                  <a:ext uri="{FF2B5EF4-FFF2-40B4-BE49-F238E27FC236}">
                    <a16:creationId xmlns="" xmlns:a16="http://schemas.microsoft.com/office/drawing/2014/main" id="{00000000-0008-0000-0000-000022000000}"/>
                  </a:ext>
                </a:extLst>
              </xdr:cNvPr>
              <xdr:cNvSpPr/>
            </xdr:nvSpPr>
            <xdr:spPr>
              <a:xfrm rot="848554">
                <a:off x="2900824" y="5218652"/>
                <a:ext cx="2018376" cy="2047473"/>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sp macro="" textlink="">
        <xdr:nvSpPr>
          <xdr:cNvPr id="51" name="Freeform 50">
            <a:extLst>
              <a:ext uri="{FF2B5EF4-FFF2-40B4-BE49-F238E27FC236}">
                <a16:creationId xmlns="" xmlns:a16="http://schemas.microsoft.com/office/drawing/2014/main" id="{00000000-0008-0000-0000-000033000000}"/>
              </a:ext>
            </a:extLst>
          </xdr:cNvPr>
          <xdr:cNvSpPr/>
        </xdr:nvSpPr>
        <xdr:spPr>
          <a:xfrm>
            <a:off x="2383361" y="298372600"/>
            <a:ext cx="4704230" cy="1201473"/>
          </a:xfrm>
          <a:custGeom>
            <a:avLst/>
            <a:gdLst>
              <a:gd name="connsiteX0" fmla="*/ 0 w 4605618"/>
              <a:gd name="connsiteY0" fmla="*/ 0 h 1145443"/>
              <a:gd name="connsiteX1" fmla="*/ 784412 w 4605618"/>
              <a:gd name="connsiteY1" fmla="*/ 425824 h 1145443"/>
              <a:gd name="connsiteX2" fmla="*/ 1613647 w 4605618"/>
              <a:gd name="connsiteY2" fmla="*/ 526677 h 1145443"/>
              <a:gd name="connsiteX3" fmla="*/ 2162735 w 4605618"/>
              <a:gd name="connsiteY3" fmla="*/ 571500 h 1145443"/>
              <a:gd name="connsiteX4" fmla="*/ 3193676 w 4605618"/>
              <a:gd name="connsiteY4" fmla="*/ 974912 h 1145443"/>
              <a:gd name="connsiteX5" fmla="*/ 3933265 w 4605618"/>
              <a:gd name="connsiteY5" fmla="*/ 1143000 h 1145443"/>
              <a:gd name="connsiteX6" fmla="*/ 4605618 w 4605618"/>
              <a:gd name="connsiteY6" fmla="*/ 862853 h 1145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605618" h="1145443">
                <a:moveTo>
                  <a:pt x="0" y="0"/>
                </a:moveTo>
                <a:cubicBezTo>
                  <a:pt x="257735" y="169022"/>
                  <a:pt x="515471" y="338045"/>
                  <a:pt x="784412" y="425824"/>
                </a:cubicBezTo>
                <a:cubicBezTo>
                  <a:pt x="1053353" y="513604"/>
                  <a:pt x="1383927" y="502398"/>
                  <a:pt x="1613647" y="526677"/>
                </a:cubicBezTo>
                <a:cubicBezTo>
                  <a:pt x="1843367" y="550956"/>
                  <a:pt x="1899397" y="496794"/>
                  <a:pt x="2162735" y="571500"/>
                </a:cubicBezTo>
                <a:cubicBezTo>
                  <a:pt x="2426073" y="646206"/>
                  <a:pt x="2898588" y="879662"/>
                  <a:pt x="3193676" y="974912"/>
                </a:cubicBezTo>
                <a:cubicBezTo>
                  <a:pt x="3488764" y="1070162"/>
                  <a:pt x="3697941" y="1161677"/>
                  <a:pt x="3933265" y="1143000"/>
                </a:cubicBezTo>
                <a:cubicBezTo>
                  <a:pt x="4168589" y="1124324"/>
                  <a:pt x="4387103" y="993588"/>
                  <a:pt x="4605618" y="862853"/>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oneCellAnchor>
    <xdr:from>
      <xdr:col>4</xdr:col>
      <xdr:colOff>517711</xdr:colOff>
      <xdr:row>1034</xdr:row>
      <xdr:rowOff>0</xdr:rowOff>
    </xdr:from>
    <xdr:ext cx="451470" cy="264560"/>
    <xdr:sp macro="" textlink="">
      <xdr:nvSpPr>
        <xdr:cNvPr id="52" name="TextBox 51">
          <a:extLst>
            <a:ext uri="{FF2B5EF4-FFF2-40B4-BE49-F238E27FC236}">
              <a16:creationId xmlns="" xmlns:a16="http://schemas.microsoft.com/office/drawing/2014/main" id="{00000000-0008-0000-0000-000034000000}"/>
            </a:ext>
          </a:extLst>
        </xdr:cNvPr>
        <xdr:cNvSpPr txBox="1"/>
      </xdr:nvSpPr>
      <xdr:spPr>
        <a:xfrm>
          <a:off x="5322793" y="298551600"/>
          <a:ext cx="4514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Nala</a:t>
          </a:r>
        </a:p>
      </xdr:txBody>
    </xdr:sp>
    <xdr:clientData/>
  </xdr:oneCellAnchor>
  <xdr:twoCellAnchor>
    <xdr:from>
      <xdr:col>10</xdr:col>
      <xdr:colOff>166687</xdr:colOff>
      <xdr:row>975</xdr:row>
      <xdr:rowOff>200304</xdr:rowOff>
    </xdr:from>
    <xdr:to>
      <xdr:col>20</xdr:col>
      <xdr:colOff>212911</xdr:colOff>
      <xdr:row>1017</xdr:row>
      <xdr:rowOff>0</xdr:rowOff>
    </xdr:to>
    <xdr:grpSp>
      <xdr:nvGrpSpPr>
        <xdr:cNvPr id="58" name="Group 57">
          <a:extLst>
            <a:ext uri="{FF2B5EF4-FFF2-40B4-BE49-F238E27FC236}">
              <a16:creationId xmlns="" xmlns:a16="http://schemas.microsoft.com/office/drawing/2014/main" id="{00000000-0008-0000-0000-000003000000}"/>
            </a:ext>
          </a:extLst>
        </xdr:cNvPr>
        <xdr:cNvGrpSpPr/>
      </xdr:nvGrpSpPr>
      <xdr:grpSpPr>
        <a:xfrm>
          <a:off x="12590008" y="284888947"/>
          <a:ext cx="6169439" cy="10658196"/>
          <a:chOff x="1678728" y="189781"/>
          <a:chExt cx="3726394" cy="7567318"/>
        </a:xfrm>
      </xdr:grpSpPr>
      <xdr:grpSp>
        <xdr:nvGrpSpPr>
          <xdr:cNvPr id="59" name="Group 58">
            <a:extLst>
              <a:ext uri="{FF2B5EF4-FFF2-40B4-BE49-F238E27FC236}">
                <a16:creationId xmlns="" xmlns:a16="http://schemas.microsoft.com/office/drawing/2014/main" id="{00000000-0008-0000-0000-000004000000}"/>
              </a:ext>
            </a:extLst>
          </xdr:cNvPr>
          <xdr:cNvGrpSpPr/>
        </xdr:nvGrpSpPr>
        <xdr:grpSpPr>
          <a:xfrm>
            <a:off x="1742984" y="4319882"/>
            <a:ext cx="3600000" cy="3437217"/>
            <a:chOff x="1742984" y="4319882"/>
            <a:chExt cx="3600000" cy="3437217"/>
          </a:xfrm>
        </xdr:grpSpPr>
        <xdr:pic>
          <xdr:nvPicPr>
            <xdr:cNvPr id="101" name="Picture 100">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5"/>
            <a:stretch>
              <a:fillRect/>
            </a:stretch>
          </xdr:blipFill>
          <xdr:spPr>
            <a:xfrm>
              <a:off x="1742984" y="4319882"/>
              <a:ext cx="3600000" cy="3437217"/>
            </a:xfrm>
            <a:prstGeom prst="rect">
              <a:avLst/>
            </a:prstGeom>
            <a:ln>
              <a:solidFill>
                <a:schemeClr val="tx1"/>
              </a:solidFill>
            </a:ln>
          </xdr:spPr>
        </xdr:pic>
        <xdr:sp macro="" textlink="">
          <xdr:nvSpPr>
            <xdr:cNvPr id="102" name="Rectangle 101">
              <a:extLst>
                <a:ext uri="{FF2B5EF4-FFF2-40B4-BE49-F238E27FC236}">
                  <a16:creationId xmlns="" xmlns:a16="http://schemas.microsoft.com/office/drawing/2014/main" id="{00000000-0008-0000-0000-00001C000000}"/>
                </a:ext>
              </a:extLst>
            </xdr:cNvPr>
            <xdr:cNvSpPr/>
          </xdr:nvSpPr>
          <xdr:spPr>
            <a:xfrm rot="19826542">
              <a:off x="4190101" y="5539326"/>
              <a:ext cx="914400" cy="96615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03" name="TextBox 4">
              <a:extLst>
                <a:ext uri="{FF2B5EF4-FFF2-40B4-BE49-F238E27FC236}">
                  <a16:creationId xmlns="" xmlns:a16="http://schemas.microsoft.com/office/drawing/2014/main" id="{00000000-0008-0000-0000-00001D000000}"/>
                </a:ext>
              </a:extLst>
            </xdr:cNvPr>
            <xdr:cNvSpPr txBox="1"/>
          </xdr:nvSpPr>
          <xdr:spPr>
            <a:xfrm>
              <a:off x="4384917" y="6668154"/>
              <a:ext cx="475527" cy="30046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Sector 5 </a:t>
              </a:r>
            </a:p>
            <a:p>
              <a:r>
                <a:rPr lang="en-US" sz="1200" b="1">
                  <a:solidFill>
                    <a:srgbClr val="FF0000"/>
                  </a:solidFill>
                </a:rPr>
                <a:t>Phase 3</a:t>
              </a:r>
              <a:endParaRPr lang="en-IN" sz="1200" b="1">
                <a:solidFill>
                  <a:srgbClr val="FF0000"/>
                </a:solidFill>
              </a:endParaRPr>
            </a:p>
          </xdr:txBody>
        </xdr:sp>
      </xdr:grpSp>
      <xdr:grpSp>
        <xdr:nvGrpSpPr>
          <xdr:cNvPr id="60" name="Group 59">
            <a:extLst>
              <a:ext uri="{FF2B5EF4-FFF2-40B4-BE49-F238E27FC236}">
                <a16:creationId xmlns="" xmlns:a16="http://schemas.microsoft.com/office/drawing/2014/main" id="{00000000-0008-0000-0000-000005000000}"/>
              </a:ext>
            </a:extLst>
          </xdr:cNvPr>
          <xdr:cNvGrpSpPr/>
        </xdr:nvGrpSpPr>
        <xdr:grpSpPr>
          <a:xfrm>
            <a:off x="1678728" y="189781"/>
            <a:ext cx="3726394" cy="4000500"/>
            <a:chOff x="1678728" y="189781"/>
            <a:chExt cx="3726394" cy="4000500"/>
          </a:xfrm>
        </xdr:grpSpPr>
        <xdr:pic>
          <xdr:nvPicPr>
            <xdr:cNvPr id="61" name="Picture 60">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1680847" y="189781"/>
              <a:ext cx="3724275" cy="4000500"/>
            </a:xfrm>
            <a:prstGeom prst="rect">
              <a:avLst/>
            </a:prstGeom>
            <a:ln>
              <a:solidFill>
                <a:schemeClr val="tx1"/>
              </a:solidFill>
            </a:ln>
          </xdr:spPr>
        </xdr:pic>
        <xdr:sp macro="" textlink="">
          <xdr:nvSpPr>
            <xdr:cNvPr id="62" name="Rectangle 61">
              <a:extLst>
                <a:ext uri="{FF2B5EF4-FFF2-40B4-BE49-F238E27FC236}">
                  <a16:creationId xmlns="" xmlns:a16="http://schemas.microsoft.com/office/drawing/2014/main" id="{00000000-0008-0000-0000-000007000000}"/>
                </a:ext>
              </a:extLst>
            </xdr:cNvPr>
            <xdr:cNvSpPr/>
          </xdr:nvSpPr>
          <xdr:spPr>
            <a:xfrm rot="19945227">
              <a:off x="2992954" y="3132128"/>
              <a:ext cx="423862" cy="66916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3" name="Rectangle 62">
              <a:extLst>
                <a:ext uri="{FF2B5EF4-FFF2-40B4-BE49-F238E27FC236}">
                  <a16:creationId xmlns="" xmlns:a16="http://schemas.microsoft.com/office/drawing/2014/main" id="{00000000-0008-0000-0000-000008000000}"/>
                </a:ext>
              </a:extLst>
            </xdr:cNvPr>
            <xdr:cNvSpPr/>
          </xdr:nvSpPr>
          <xdr:spPr>
            <a:xfrm rot="19945227">
              <a:off x="2207286" y="1488594"/>
              <a:ext cx="423862" cy="66916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4" name="Rectangle 63">
              <a:extLst>
                <a:ext uri="{FF2B5EF4-FFF2-40B4-BE49-F238E27FC236}">
                  <a16:creationId xmlns="" xmlns:a16="http://schemas.microsoft.com/office/drawing/2014/main" id="{00000000-0008-0000-0000-000009000000}"/>
                </a:ext>
              </a:extLst>
            </xdr:cNvPr>
            <xdr:cNvSpPr/>
          </xdr:nvSpPr>
          <xdr:spPr>
            <a:xfrm rot="19945227">
              <a:off x="2550041" y="2342760"/>
              <a:ext cx="423862" cy="66916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5" name="Rectangle 64">
              <a:extLst>
                <a:ext uri="{FF2B5EF4-FFF2-40B4-BE49-F238E27FC236}">
                  <a16:creationId xmlns="" xmlns:a16="http://schemas.microsoft.com/office/drawing/2014/main" id="{00000000-0008-0000-0000-00000A000000}"/>
                </a:ext>
              </a:extLst>
            </xdr:cNvPr>
            <xdr:cNvSpPr/>
          </xdr:nvSpPr>
          <xdr:spPr>
            <a:xfrm rot="3601523">
              <a:off x="2601693" y="1107000"/>
              <a:ext cx="401110" cy="46701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6" name="Rectangle 65">
              <a:extLst>
                <a:ext uri="{FF2B5EF4-FFF2-40B4-BE49-F238E27FC236}">
                  <a16:creationId xmlns="" xmlns:a16="http://schemas.microsoft.com/office/drawing/2014/main" id="{00000000-0008-0000-0000-00000B000000}"/>
                </a:ext>
              </a:extLst>
            </xdr:cNvPr>
            <xdr:cNvSpPr/>
          </xdr:nvSpPr>
          <xdr:spPr>
            <a:xfrm rot="3601523">
              <a:off x="3025002" y="881405"/>
              <a:ext cx="401110" cy="46701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7" name="Rectangle 66">
              <a:extLst>
                <a:ext uri="{FF2B5EF4-FFF2-40B4-BE49-F238E27FC236}">
                  <a16:creationId xmlns="" xmlns:a16="http://schemas.microsoft.com/office/drawing/2014/main" id="{00000000-0008-0000-0000-00000C000000}"/>
                </a:ext>
              </a:extLst>
            </xdr:cNvPr>
            <xdr:cNvSpPr/>
          </xdr:nvSpPr>
          <xdr:spPr>
            <a:xfrm rot="3601523">
              <a:off x="3508266" y="546369"/>
              <a:ext cx="401110" cy="46701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8" name="Rectangle 67">
              <a:extLst>
                <a:ext uri="{FF2B5EF4-FFF2-40B4-BE49-F238E27FC236}">
                  <a16:creationId xmlns="" xmlns:a16="http://schemas.microsoft.com/office/drawing/2014/main" id="{00000000-0008-0000-0000-00000D000000}"/>
                </a:ext>
              </a:extLst>
            </xdr:cNvPr>
            <xdr:cNvSpPr/>
          </xdr:nvSpPr>
          <xdr:spPr>
            <a:xfrm rot="3601523">
              <a:off x="3815951" y="1000424"/>
              <a:ext cx="674623" cy="39890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9" name="Rectangle 68">
              <a:extLst>
                <a:ext uri="{FF2B5EF4-FFF2-40B4-BE49-F238E27FC236}">
                  <a16:creationId xmlns="" xmlns:a16="http://schemas.microsoft.com/office/drawing/2014/main" id="{00000000-0008-0000-0000-00000E000000}"/>
                </a:ext>
              </a:extLst>
            </xdr:cNvPr>
            <xdr:cNvSpPr/>
          </xdr:nvSpPr>
          <xdr:spPr>
            <a:xfrm rot="9044416">
              <a:off x="3587118" y="1808524"/>
              <a:ext cx="645586" cy="34911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0" name="Rectangle 69">
              <a:extLst>
                <a:ext uri="{FF2B5EF4-FFF2-40B4-BE49-F238E27FC236}">
                  <a16:creationId xmlns="" xmlns:a16="http://schemas.microsoft.com/office/drawing/2014/main" id="{00000000-0008-0000-0000-00000F000000}"/>
                </a:ext>
              </a:extLst>
            </xdr:cNvPr>
            <xdr:cNvSpPr/>
          </xdr:nvSpPr>
          <xdr:spPr>
            <a:xfrm rot="14590851">
              <a:off x="3379108" y="2457652"/>
              <a:ext cx="648529" cy="36220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1" name="Rectangle 70">
              <a:extLst>
                <a:ext uri="{FF2B5EF4-FFF2-40B4-BE49-F238E27FC236}">
                  <a16:creationId xmlns="" xmlns:a16="http://schemas.microsoft.com/office/drawing/2014/main" id="{00000000-0008-0000-0000-000010000000}"/>
                </a:ext>
              </a:extLst>
            </xdr:cNvPr>
            <xdr:cNvSpPr/>
          </xdr:nvSpPr>
          <xdr:spPr>
            <a:xfrm rot="13956191">
              <a:off x="3874756" y="3036176"/>
              <a:ext cx="495938" cy="33686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2" name="TextBox 71">
              <a:extLst>
                <a:ext uri="{FF2B5EF4-FFF2-40B4-BE49-F238E27FC236}">
                  <a16:creationId xmlns="" xmlns:a16="http://schemas.microsoft.com/office/drawing/2014/main" id="{00000000-0008-0000-0000-000011000000}"/>
                </a:ext>
              </a:extLst>
            </xdr:cNvPr>
            <xdr:cNvSpPr txBox="1"/>
          </xdr:nvSpPr>
          <xdr:spPr>
            <a:xfrm>
              <a:off x="2405944" y="3446781"/>
              <a:ext cx="408638"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A</a:t>
              </a:r>
              <a:endParaRPr lang="en-IN" sz="1200" b="1">
                <a:solidFill>
                  <a:srgbClr val="FF0000"/>
                </a:solidFill>
              </a:endParaRPr>
            </a:p>
          </xdr:txBody>
        </xdr:sp>
        <xdr:sp macro="" textlink="">
          <xdr:nvSpPr>
            <xdr:cNvPr id="73" name="TextBox 72">
              <a:extLst>
                <a:ext uri="{FF2B5EF4-FFF2-40B4-BE49-F238E27FC236}">
                  <a16:creationId xmlns="" xmlns:a16="http://schemas.microsoft.com/office/drawing/2014/main" id="{00000000-0008-0000-0000-000012000000}"/>
                </a:ext>
              </a:extLst>
            </xdr:cNvPr>
            <xdr:cNvSpPr txBox="1"/>
          </xdr:nvSpPr>
          <xdr:spPr>
            <a:xfrm>
              <a:off x="1976011" y="2656529"/>
              <a:ext cx="426740"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B</a:t>
              </a:r>
              <a:endParaRPr lang="en-IN" sz="1200" b="1">
                <a:solidFill>
                  <a:srgbClr val="FF0000"/>
                </a:solidFill>
              </a:endParaRPr>
            </a:p>
          </xdr:txBody>
        </xdr:sp>
        <xdr:sp macro="" textlink="">
          <xdr:nvSpPr>
            <xdr:cNvPr id="93" name="TextBox 92">
              <a:extLst>
                <a:ext uri="{FF2B5EF4-FFF2-40B4-BE49-F238E27FC236}">
                  <a16:creationId xmlns="" xmlns:a16="http://schemas.microsoft.com/office/drawing/2014/main" id="{00000000-0008-0000-0000-000013000000}"/>
                </a:ext>
              </a:extLst>
            </xdr:cNvPr>
            <xdr:cNvSpPr txBox="1"/>
          </xdr:nvSpPr>
          <xdr:spPr>
            <a:xfrm>
              <a:off x="1678728" y="1909110"/>
              <a:ext cx="401561"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C</a:t>
              </a:r>
              <a:endParaRPr lang="en-IN" sz="1200" b="1">
                <a:solidFill>
                  <a:srgbClr val="FF0000"/>
                </a:solidFill>
              </a:endParaRPr>
            </a:p>
          </xdr:txBody>
        </xdr:sp>
        <xdr:sp macro="" textlink="">
          <xdr:nvSpPr>
            <xdr:cNvPr id="94" name="TextBox 93">
              <a:extLst>
                <a:ext uri="{FF2B5EF4-FFF2-40B4-BE49-F238E27FC236}">
                  <a16:creationId xmlns="" xmlns:a16="http://schemas.microsoft.com/office/drawing/2014/main" id="{00000000-0008-0000-0000-000014000000}"/>
                </a:ext>
              </a:extLst>
            </xdr:cNvPr>
            <xdr:cNvSpPr txBox="1"/>
          </xdr:nvSpPr>
          <xdr:spPr>
            <a:xfrm>
              <a:off x="2133182" y="920513"/>
              <a:ext cx="411671"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D</a:t>
              </a:r>
              <a:endParaRPr lang="en-IN" sz="1200" b="1">
                <a:solidFill>
                  <a:srgbClr val="FF0000"/>
                </a:solidFill>
              </a:endParaRPr>
            </a:p>
          </xdr:txBody>
        </xdr:sp>
        <xdr:sp macro="" textlink="">
          <xdr:nvSpPr>
            <xdr:cNvPr id="95" name="TextBox 94">
              <a:extLst>
                <a:ext uri="{FF2B5EF4-FFF2-40B4-BE49-F238E27FC236}">
                  <a16:creationId xmlns="" xmlns:a16="http://schemas.microsoft.com/office/drawing/2014/main" id="{00000000-0008-0000-0000-000015000000}"/>
                </a:ext>
              </a:extLst>
            </xdr:cNvPr>
            <xdr:cNvSpPr txBox="1"/>
          </xdr:nvSpPr>
          <xdr:spPr>
            <a:xfrm>
              <a:off x="2558151" y="650975"/>
              <a:ext cx="397517"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E</a:t>
              </a:r>
              <a:endParaRPr lang="en-IN" sz="1200" b="1">
                <a:solidFill>
                  <a:srgbClr val="FF0000"/>
                </a:solidFill>
              </a:endParaRPr>
            </a:p>
          </xdr:txBody>
        </xdr:sp>
        <xdr:sp macro="" textlink="">
          <xdr:nvSpPr>
            <xdr:cNvPr id="96" name="TextBox 95">
              <a:extLst>
                <a:ext uri="{FF2B5EF4-FFF2-40B4-BE49-F238E27FC236}">
                  <a16:creationId xmlns="" xmlns:a16="http://schemas.microsoft.com/office/drawing/2014/main" id="{00000000-0008-0000-0000-000016000000}"/>
                </a:ext>
              </a:extLst>
            </xdr:cNvPr>
            <xdr:cNvSpPr txBox="1"/>
          </xdr:nvSpPr>
          <xdr:spPr>
            <a:xfrm>
              <a:off x="3829295" y="401430"/>
              <a:ext cx="394484"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F</a:t>
              </a:r>
              <a:endParaRPr lang="en-IN" sz="1200" b="1">
                <a:solidFill>
                  <a:srgbClr val="FF0000"/>
                </a:solidFill>
              </a:endParaRPr>
            </a:p>
          </xdr:txBody>
        </xdr:sp>
        <xdr:sp macro="" textlink="">
          <xdr:nvSpPr>
            <xdr:cNvPr id="97" name="TextBox 96">
              <a:extLst>
                <a:ext uri="{FF2B5EF4-FFF2-40B4-BE49-F238E27FC236}">
                  <a16:creationId xmlns="" xmlns:a16="http://schemas.microsoft.com/office/drawing/2014/main" id="{00000000-0008-0000-0000-000017000000}"/>
                </a:ext>
              </a:extLst>
            </xdr:cNvPr>
            <xdr:cNvSpPr txBox="1"/>
          </xdr:nvSpPr>
          <xdr:spPr>
            <a:xfrm>
              <a:off x="4273224" y="907243"/>
              <a:ext cx="411671"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G</a:t>
              </a:r>
              <a:endParaRPr lang="en-IN" sz="1200" b="1">
                <a:solidFill>
                  <a:srgbClr val="FF0000"/>
                </a:solidFill>
              </a:endParaRPr>
            </a:p>
          </xdr:txBody>
        </xdr:sp>
        <xdr:sp macro="" textlink="">
          <xdr:nvSpPr>
            <xdr:cNvPr id="98" name="TextBox 97">
              <a:extLst>
                <a:ext uri="{FF2B5EF4-FFF2-40B4-BE49-F238E27FC236}">
                  <a16:creationId xmlns="" xmlns:a16="http://schemas.microsoft.com/office/drawing/2014/main" id="{00000000-0008-0000-0000-000018000000}"/>
                </a:ext>
              </a:extLst>
            </xdr:cNvPr>
            <xdr:cNvSpPr txBox="1"/>
          </xdr:nvSpPr>
          <xdr:spPr>
            <a:xfrm>
              <a:off x="3999367" y="2065396"/>
              <a:ext cx="411671"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H</a:t>
              </a:r>
              <a:endParaRPr lang="en-IN" sz="1200" b="1">
                <a:solidFill>
                  <a:srgbClr val="FF0000"/>
                </a:solidFill>
              </a:endParaRPr>
            </a:p>
          </xdr:txBody>
        </xdr:sp>
        <xdr:sp macro="" textlink="">
          <xdr:nvSpPr>
            <xdr:cNvPr id="99" name="TextBox 98">
              <a:extLst>
                <a:ext uri="{FF2B5EF4-FFF2-40B4-BE49-F238E27FC236}">
                  <a16:creationId xmlns="" xmlns:a16="http://schemas.microsoft.com/office/drawing/2014/main" id="{00000000-0008-0000-0000-000019000000}"/>
                </a:ext>
              </a:extLst>
            </xdr:cNvPr>
            <xdr:cNvSpPr txBox="1"/>
          </xdr:nvSpPr>
          <xdr:spPr>
            <a:xfrm>
              <a:off x="3836799" y="2489816"/>
              <a:ext cx="382352"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J</a:t>
              </a:r>
              <a:endParaRPr lang="en-IN" sz="1200" b="1">
                <a:solidFill>
                  <a:srgbClr val="FF0000"/>
                </a:solidFill>
              </a:endParaRPr>
            </a:p>
          </xdr:txBody>
        </xdr:sp>
        <xdr:sp macro="" textlink="">
          <xdr:nvSpPr>
            <xdr:cNvPr id="100" name="TextBox 99">
              <a:extLst>
                <a:ext uri="{FF2B5EF4-FFF2-40B4-BE49-F238E27FC236}">
                  <a16:creationId xmlns="" xmlns:a16="http://schemas.microsoft.com/office/drawing/2014/main" id="{00000000-0008-0000-0000-00001A000000}"/>
                </a:ext>
              </a:extLst>
            </xdr:cNvPr>
            <xdr:cNvSpPr txBox="1"/>
          </xdr:nvSpPr>
          <xdr:spPr>
            <a:xfrm>
              <a:off x="4258195" y="2914236"/>
              <a:ext cx="403583" cy="1798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K</a:t>
              </a:r>
              <a:endParaRPr lang="en-IN" sz="1200" b="1">
                <a:solidFill>
                  <a:srgbClr val="FF0000"/>
                </a:solidFill>
              </a:endParaRPr>
            </a:p>
          </xdr:txBody>
        </xdr:sp>
      </xdr:grpSp>
    </xdr:grpSp>
    <xdr:clientData/>
  </xdr:twoCellAnchor>
  <xdr:twoCellAnchor>
    <xdr:from>
      <xdr:col>1</xdr:col>
      <xdr:colOff>937371</xdr:colOff>
      <xdr:row>975</xdr:row>
      <xdr:rowOff>107578</xdr:rowOff>
    </xdr:from>
    <xdr:to>
      <xdr:col>6</xdr:col>
      <xdr:colOff>1004044</xdr:colOff>
      <xdr:row>1016</xdr:row>
      <xdr:rowOff>116542</xdr:rowOff>
    </xdr:to>
    <xdr:grpSp>
      <xdr:nvGrpSpPr>
        <xdr:cNvPr id="109" name="Group 108">
          <a:extLst>
            <a:ext uri="{FF2B5EF4-FFF2-40B4-BE49-F238E27FC236}">
              <a16:creationId xmlns="" xmlns:a16="http://schemas.microsoft.com/office/drawing/2014/main" id="{00000000-0008-0000-0000-00006D000000}"/>
            </a:ext>
          </a:extLst>
        </xdr:cNvPr>
        <xdr:cNvGrpSpPr/>
      </xdr:nvGrpSpPr>
      <xdr:grpSpPr>
        <a:xfrm>
          <a:off x="2107585" y="284796221"/>
          <a:ext cx="5917745" cy="10608928"/>
          <a:chOff x="369000" y="-2455377"/>
          <a:chExt cx="6133286" cy="12379703"/>
        </a:xfrm>
      </xdr:grpSpPr>
      <xdr:grpSp>
        <xdr:nvGrpSpPr>
          <xdr:cNvPr id="110" name="Group 109">
            <a:extLst>
              <a:ext uri="{FF2B5EF4-FFF2-40B4-BE49-F238E27FC236}">
                <a16:creationId xmlns="" xmlns:a16="http://schemas.microsoft.com/office/drawing/2014/main" id="{00000000-0008-0000-0000-00006E000000}"/>
              </a:ext>
            </a:extLst>
          </xdr:cNvPr>
          <xdr:cNvGrpSpPr/>
        </xdr:nvGrpSpPr>
        <xdr:grpSpPr>
          <a:xfrm>
            <a:off x="369000" y="-2455377"/>
            <a:ext cx="6133286" cy="6120000"/>
            <a:chOff x="23990" y="-41396"/>
            <a:chExt cx="6815987" cy="6336000"/>
          </a:xfrm>
        </xdr:grpSpPr>
        <xdr:pic>
          <xdr:nvPicPr>
            <xdr:cNvPr id="123" name="Picture 122">
              <a:extLst>
                <a:ext uri="{FF2B5EF4-FFF2-40B4-BE49-F238E27FC236}">
                  <a16:creationId xmlns="" xmlns:a16="http://schemas.microsoft.com/office/drawing/2014/main" id="{00000000-0008-0000-0000-00007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3990" y="-41396"/>
              <a:ext cx="6801222" cy="6336000"/>
            </a:xfrm>
            <a:prstGeom prst="rect">
              <a:avLst/>
            </a:prstGeom>
            <a:ln>
              <a:solidFill>
                <a:schemeClr val="tx1"/>
              </a:solidFill>
            </a:ln>
          </xdr:spPr>
        </xdr:pic>
        <xdr:sp macro="" textlink="">
          <xdr:nvSpPr>
            <xdr:cNvPr id="124" name="Rectangle 30">
              <a:extLst>
                <a:ext uri="{FF2B5EF4-FFF2-40B4-BE49-F238E27FC236}">
                  <a16:creationId xmlns="" xmlns:a16="http://schemas.microsoft.com/office/drawing/2014/main" id="{00000000-0008-0000-0000-00007C000000}"/>
                </a:ext>
              </a:extLst>
            </xdr:cNvPr>
            <xdr:cNvSpPr/>
          </xdr:nvSpPr>
          <xdr:spPr>
            <a:xfrm rot="2996217">
              <a:off x="4472016" y="1328362"/>
              <a:ext cx="2027881" cy="1793097"/>
            </a:xfrm>
            <a:custGeom>
              <a:avLst/>
              <a:gdLst>
                <a:gd name="connsiteX0" fmla="*/ 0 w 1727301"/>
                <a:gd name="connsiteY0" fmla="*/ 0 h 1712292"/>
                <a:gd name="connsiteX1" fmla="*/ 1727301 w 1727301"/>
                <a:gd name="connsiteY1" fmla="*/ 0 h 1712292"/>
                <a:gd name="connsiteX2" fmla="*/ 1727301 w 1727301"/>
                <a:gd name="connsiteY2" fmla="*/ 1712292 h 1712292"/>
                <a:gd name="connsiteX3" fmla="*/ 0 w 1727301"/>
                <a:gd name="connsiteY3" fmla="*/ 1712292 h 1712292"/>
                <a:gd name="connsiteX4" fmla="*/ 0 w 1727301"/>
                <a:gd name="connsiteY4" fmla="*/ 0 h 1712292"/>
                <a:gd name="connsiteX0" fmla="*/ 0 w 1727301"/>
                <a:gd name="connsiteY0" fmla="*/ 0 h 1892888"/>
                <a:gd name="connsiteX1" fmla="*/ 1727301 w 1727301"/>
                <a:gd name="connsiteY1" fmla="*/ 0 h 1892888"/>
                <a:gd name="connsiteX2" fmla="*/ 1727301 w 1727301"/>
                <a:gd name="connsiteY2" fmla="*/ 1712292 h 1892888"/>
                <a:gd name="connsiteX3" fmla="*/ 22360 w 1727301"/>
                <a:gd name="connsiteY3" fmla="*/ 1892888 h 1892888"/>
                <a:gd name="connsiteX4" fmla="*/ 0 w 1727301"/>
                <a:gd name="connsiteY4" fmla="*/ 0 h 1892888"/>
                <a:gd name="connsiteX0" fmla="*/ 0 w 1771040"/>
                <a:gd name="connsiteY0" fmla="*/ 0 h 1929671"/>
                <a:gd name="connsiteX1" fmla="*/ 1771040 w 1771040"/>
                <a:gd name="connsiteY1" fmla="*/ 36783 h 1929671"/>
                <a:gd name="connsiteX2" fmla="*/ 1771040 w 1771040"/>
                <a:gd name="connsiteY2" fmla="*/ 1749075 h 1929671"/>
                <a:gd name="connsiteX3" fmla="*/ 66099 w 1771040"/>
                <a:gd name="connsiteY3" fmla="*/ 1929671 h 1929671"/>
                <a:gd name="connsiteX4" fmla="*/ 0 w 1771040"/>
                <a:gd name="connsiteY4" fmla="*/ 0 h 1929671"/>
                <a:gd name="connsiteX0" fmla="*/ 0 w 1771040"/>
                <a:gd name="connsiteY0" fmla="*/ 0 h 1929671"/>
                <a:gd name="connsiteX1" fmla="*/ 1759604 w 1771040"/>
                <a:gd name="connsiteY1" fmla="*/ 139175 h 1929671"/>
                <a:gd name="connsiteX2" fmla="*/ 1771040 w 1771040"/>
                <a:gd name="connsiteY2" fmla="*/ 1749075 h 1929671"/>
                <a:gd name="connsiteX3" fmla="*/ 66099 w 1771040"/>
                <a:gd name="connsiteY3" fmla="*/ 1929671 h 1929671"/>
                <a:gd name="connsiteX4" fmla="*/ 0 w 1771040"/>
                <a:gd name="connsiteY4" fmla="*/ 0 h 1929671"/>
                <a:gd name="connsiteX0" fmla="*/ 0 w 1771040"/>
                <a:gd name="connsiteY0" fmla="*/ 0 h 1929671"/>
                <a:gd name="connsiteX1" fmla="*/ 1741875 w 1771040"/>
                <a:gd name="connsiteY1" fmla="*/ 149158 h 1929671"/>
                <a:gd name="connsiteX2" fmla="*/ 1771040 w 1771040"/>
                <a:gd name="connsiteY2" fmla="*/ 1749075 h 1929671"/>
                <a:gd name="connsiteX3" fmla="*/ 66099 w 1771040"/>
                <a:gd name="connsiteY3" fmla="*/ 1929671 h 1929671"/>
                <a:gd name="connsiteX4" fmla="*/ 0 w 1771040"/>
                <a:gd name="connsiteY4" fmla="*/ 0 h 1929671"/>
                <a:gd name="connsiteX0" fmla="*/ 0 w 1771040"/>
                <a:gd name="connsiteY0" fmla="*/ 0 h 1929671"/>
                <a:gd name="connsiteX1" fmla="*/ 1737567 w 1771040"/>
                <a:gd name="connsiteY1" fmla="*/ 157980 h 1929671"/>
                <a:gd name="connsiteX2" fmla="*/ 1771040 w 1771040"/>
                <a:gd name="connsiteY2" fmla="*/ 1749075 h 1929671"/>
                <a:gd name="connsiteX3" fmla="*/ 66099 w 1771040"/>
                <a:gd name="connsiteY3" fmla="*/ 1929671 h 1929671"/>
                <a:gd name="connsiteX4" fmla="*/ 0 w 1771040"/>
                <a:gd name="connsiteY4" fmla="*/ 0 h 1929671"/>
                <a:gd name="connsiteX0" fmla="*/ 0 w 1771040"/>
                <a:gd name="connsiteY0" fmla="*/ 0 h 1929671"/>
                <a:gd name="connsiteX1" fmla="*/ 1729904 w 1771040"/>
                <a:gd name="connsiteY1" fmla="*/ 167092 h 1929671"/>
                <a:gd name="connsiteX2" fmla="*/ 1771040 w 1771040"/>
                <a:gd name="connsiteY2" fmla="*/ 1749075 h 1929671"/>
                <a:gd name="connsiteX3" fmla="*/ 66099 w 1771040"/>
                <a:gd name="connsiteY3" fmla="*/ 1929671 h 1929671"/>
                <a:gd name="connsiteX4" fmla="*/ 0 w 1771040"/>
                <a:gd name="connsiteY4" fmla="*/ 0 h 1929671"/>
                <a:gd name="connsiteX0" fmla="*/ 0 w 2088270"/>
                <a:gd name="connsiteY0" fmla="*/ 0 h 1897761"/>
                <a:gd name="connsiteX1" fmla="*/ 2047134 w 2088270"/>
                <a:gd name="connsiteY1" fmla="*/ 135182 h 1897761"/>
                <a:gd name="connsiteX2" fmla="*/ 2088270 w 2088270"/>
                <a:gd name="connsiteY2" fmla="*/ 1717165 h 1897761"/>
                <a:gd name="connsiteX3" fmla="*/ 383329 w 2088270"/>
                <a:gd name="connsiteY3" fmla="*/ 1897761 h 1897761"/>
                <a:gd name="connsiteX4" fmla="*/ 0 w 2088270"/>
                <a:gd name="connsiteY4" fmla="*/ 0 h 189776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88270" h="1897761">
                  <a:moveTo>
                    <a:pt x="0" y="0"/>
                  </a:moveTo>
                  <a:lnTo>
                    <a:pt x="2047134" y="135182"/>
                  </a:lnTo>
                  <a:lnTo>
                    <a:pt x="2088270" y="1717165"/>
                  </a:lnTo>
                  <a:lnTo>
                    <a:pt x="383329" y="1897761"/>
                  </a:lnTo>
                  <a:lnTo>
                    <a:pt x="0" y="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25" name="TextBox 31">
              <a:extLst>
                <a:ext uri="{FF2B5EF4-FFF2-40B4-BE49-F238E27FC236}">
                  <a16:creationId xmlns="" xmlns:a16="http://schemas.microsoft.com/office/drawing/2014/main" id="{00000000-0008-0000-0000-00007D000000}"/>
                </a:ext>
              </a:extLst>
            </xdr:cNvPr>
            <xdr:cNvSpPr txBox="1"/>
          </xdr:nvSpPr>
          <xdr:spPr>
            <a:xfrm>
              <a:off x="5654810" y="3400756"/>
              <a:ext cx="1185167" cy="6791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Sector 5 </a:t>
              </a:r>
            </a:p>
            <a:p>
              <a:r>
                <a:rPr lang="en-US" b="1">
                  <a:solidFill>
                    <a:srgbClr val="FF0000"/>
                  </a:solidFill>
                </a:rPr>
                <a:t>Phase 3</a:t>
              </a:r>
              <a:endParaRPr lang="en-IN" b="1">
                <a:solidFill>
                  <a:srgbClr val="FF0000"/>
                </a:solidFill>
              </a:endParaRPr>
            </a:p>
          </xdr:txBody>
        </xdr:sp>
        <xdr:pic>
          <xdr:nvPicPr>
            <xdr:cNvPr id="126" name="Picture 125">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207912">
              <a:off x="1971881" y="4684636"/>
              <a:ext cx="1080000" cy="1080000"/>
            </a:xfrm>
            <a:prstGeom prst="rect">
              <a:avLst/>
            </a:prstGeom>
          </xdr:spPr>
        </xdr:pic>
      </xdr:grpSp>
      <xdr:grpSp>
        <xdr:nvGrpSpPr>
          <xdr:cNvPr id="111" name="Group 110">
            <a:extLst>
              <a:ext uri="{FF2B5EF4-FFF2-40B4-BE49-F238E27FC236}">
                <a16:creationId xmlns="" xmlns:a16="http://schemas.microsoft.com/office/drawing/2014/main" id="{00000000-0008-0000-0000-00006F000000}"/>
              </a:ext>
            </a:extLst>
          </xdr:cNvPr>
          <xdr:cNvGrpSpPr/>
        </xdr:nvGrpSpPr>
        <xdr:grpSpPr>
          <a:xfrm>
            <a:off x="369000" y="3804326"/>
            <a:ext cx="6120000" cy="6120000"/>
            <a:chOff x="0" y="0"/>
            <a:chExt cx="6858000" cy="6916890"/>
          </a:xfrm>
        </xdr:grpSpPr>
        <xdr:pic>
          <xdr:nvPicPr>
            <xdr:cNvPr id="112" name="Picture 111">
              <a:extLst>
                <a:ext uri="{FF2B5EF4-FFF2-40B4-BE49-F238E27FC236}">
                  <a16:creationId xmlns="" xmlns:a16="http://schemas.microsoft.com/office/drawing/2014/main" id="{00000000-0008-0000-0000-00007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6858000" cy="6916890"/>
            </a:xfrm>
            <a:prstGeom prst="rect">
              <a:avLst/>
            </a:prstGeom>
            <a:ln>
              <a:solidFill>
                <a:schemeClr val="tx1"/>
              </a:solidFill>
            </a:ln>
          </xdr:spPr>
        </xdr:pic>
        <xdr:sp macro="" textlink="">
          <xdr:nvSpPr>
            <xdr:cNvPr id="113" name="Rectangle 112">
              <a:extLst>
                <a:ext uri="{FF2B5EF4-FFF2-40B4-BE49-F238E27FC236}">
                  <a16:creationId xmlns="" xmlns:a16="http://schemas.microsoft.com/office/drawing/2014/main" id="{00000000-0008-0000-0000-000071000000}"/>
                </a:ext>
              </a:extLst>
            </xdr:cNvPr>
            <xdr:cNvSpPr/>
          </xdr:nvSpPr>
          <xdr:spPr>
            <a:xfrm rot="2599594">
              <a:off x="2781788" y="5135212"/>
              <a:ext cx="1144629" cy="69071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4" name="Rectangle 113">
              <a:extLst>
                <a:ext uri="{FF2B5EF4-FFF2-40B4-BE49-F238E27FC236}">
                  <a16:creationId xmlns="" xmlns:a16="http://schemas.microsoft.com/office/drawing/2014/main" id="{00000000-0008-0000-0000-000072000000}"/>
                </a:ext>
              </a:extLst>
            </xdr:cNvPr>
            <xdr:cNvSpPr/>
          </xdr:nvSpPr>
          <xdr:spPr>
            <a:xfrm rot="2547350">
              <a:off x="1734038" y="4220812"/>
              <a:ext cx="1144629" cy="69071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5" name="Rectangle 114">
              <a:extLst>
                <a:ext uri="{FF2B5EF4-FFF2-40B4-BE49-F238E27FC236}">
                  <a16:creationId xmlns="" xmlns:a16="http://schemas.microsoft.com/office/drawing/2014/main" id="{00000000-0008-0000-0000-000073000000}"/>
                </a:ext>
              </a:extLst>
            </xdr:cNvPr>
            <xdr:cNvSpPr/>
          </xdr:nvSpPr>
          <xdr:spPr>
            <a:xfrm rot="2547350">
              <a:off x="775463" y="3126116"/>
              <a:ext cx="998523" cy="74911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6" name="Rectangle 115">
              <a:extLst>
                <a:ext uri="{FF2B5EF4-FFF2-40B4-BE49-F238E27FC236}">
                  <a16:creationId xmlns="" xmlns:a16="http://schemas.microsoft.com/office/drawing/2014/main" id="{00000000-0008-0000-0000-000074000000}"/>
                </a:ext>
              </a:extLst>
            </xdr:cNvPr>
            <xdr:cNvSpPr/>
          </xdr:nvSpPr>
          <xdr:spPr>
            <a:xfrm rot="2547350">
              <a:off x="3239363" y="3700839"/>
              <a:ext cx="1011470" cy="59425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7" name="Rectangle 116">
              <a:extLst>
                <a:ext uri="{FF2B5EF4-FFF2-40B4-BE49-F238E27FC236}">
                  <a16:creationId xmlns="" xmlns:a16="http://schemas.microsoft.com/office/drawing/2014/main" id="{00000000-0008-0000-0000-000075000000}"/>
                </a:ext>
              </a:extLst>
            </xdr:cNvPr>
            <xdr:cNvSpPr/>
          </xdr:nvSpPr>
          <xdr:spPr>
            <a:xfrm rot="1805977">
              <a:off x="4208323" y="4366204"/>
              <a:ext cx="814770" cy="59425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8" name="TextBox 41">
              <a:extLst>
                <a:ext uri="{FF2B5EF4-FFF2-40B4-BE49-F238E27FC236}">
                  <a16:creationId xmlns="" xmlns:a16="http://schemas.microsoft.com/office/drawing/2014/main" id="{00000000-0008-0000-0000-000076000000}"/>
                </a:ext>
              </a:extLst>
            </xdr:cNvPr>
            <xdr:cNvSpPr txBox="1"/>
          </xdr:nvSpPr>
          <xdr:spPr>
            <a:xfrm>
              <a:off x="160203" y="3628636"/>
              <a:ext cx="971199" cy="4228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sp macro="" textlink="">
          <xdr:nvSpPr>
            <xdr:cNvPr id="119" name="TextBox 42">
              <a:extLst>
                <a:ext uri="{FF2B5EF4-FFF2-40B4-BE49-F238E27FC236}">
                  <a16:creationId xmlns="" xmlns:a16="http://schemas.microsoft.com/office/drawing/2014/main" id="{00000000-0008-0000-0000-000077000000}"/>
                </a:ext>
              </a:extLst>
            </xdr:cNvPr>
            <xdr:cNvSpPr txBox="1"/>
          </xdr:nvSpPr>
          <xdr:spPr>
            <a:xfrm>
              <a:off x="1226018" y="4837964"/>
              <a:ext cx="989516" cy="4228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120" name="TextBox 43">
              <a:extLst>
                <a:ext uri="{FF2B5EF4-FFF2-40B4-BE49-F238E27FC236}">
                  <a16:creationId xmlns="" xmlns:a16="http://schemas.microsoft.com/office/drawing/2014/main" id="{00000000-0008-0000-0000-000078000000}"/>
                </a:ext>
              </a:extLst>
            </xdr:cNvPr>
            <xdr:cNvSpPr txBox="1"/>
          </xdr:nvSpPr>
          <xdr:spPr>
            <a:xfrm>
              <a:off x="2121779" y="5692761"/>
              <a:ext cx="1000507" cy="4228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121" name="TextBox 44">
              <a:extLst>
                <a:ext uri="{FF2B5EF4-FFF2-40B4-BE49-F238E27FC236}">
                  <a16:creationId xmlns="" xmlns:a16="http://schemas.microsoft.com/office/drawing/2014/main" id="{00000000-0008-0000-0000-000079000000}"/>
                </a:ext>
              </a:extLst>
            </xdr:cNvPr>
            <xdr:cNvSpPr txBox="1"/>
          </xdr:nvSpPr>
          <xdr:spPr>
            <a:xfrm>
              <a:off x="4799055" y="3910183"/>
              <a:ext cx="985853" cy="4228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K</a:t>
              </a:r>
              <a:endParaRPr lang="en-IN" b="1">
                <a:solidFill>
                  <a:srgbClr val="FF0000"/>
                </a:solidFill>
              </a:endParaRPr>
            </a:p>
          </xdr:txBody>
        </xdr:sp>
        <xdr:sp macro="" textlink="">
          <xdr:nvSpPr>
            <xdr:cNvPr id="122" name="TextBox 45">
              <a:extLst>
                <a:ext uri="{FF2B5EF4-FFF2-40B4-BE49-F238E27FC236}">
                  <a16:creationId xmlns="" xmlns:a16="http://schemas.microsoft.com/office/drawing/2014/main" id="{00000000-0008-0000-0000-00007A000000}"/>
                </a:ext>
              </a:extLst>
            </xdr:cNvPr>
            <xdr:cNvSpPr txBox="1"/>
          </xdr:nvSpPr>
          <xdr:spPr>
            <a:xfrm>
              <a:off x="4103509" y="3394961"/>
              <a:ext cx="929067" cy="4228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J</a:t>
              </a:r>
              <a:endParaRPr lang="en-IN" b="1">
                <a:solidFill>
                  <a:srgbClr val="FF0000"/>
                </a:solidFill>
              </a:endParaRPr>
            </a:p>
          </xdr:txBody>
        </xdr:sp>
      </xdr:grpSp>
    </xdr:grpSp>
    <xdr:clientData/>
  </xdr:twoCellAnchor>
  <xdr:twoCellAnchor editAs="oneCell">
    <xdr:from>
      <xdr:col>12</xdr:col>
      <xdr:colOff>259264</xdr:colOff>
      <xdr:row>308</xdr:row>
      <xdr:rowOff>100757</xdr:rowOff>
    </xdr:from>
    <xdr:to>
      <xdr:col>22</xdr:col>
      <xdr:colOff>141287</xdr:colOff>
      <xdr:row>318</xdr:row>
      <xdr:rowOff>174716</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0"/>
        <a:stretch>
          <a:fillRect/>
        </a:stretch>
      </xdr:blipFill>
      <xdr:spPr>
        <a:xfrm>
          <a:off x="14271099" y="108555769"/>
          <a:ext cx="6291788" cy="2664759"/>
        </a:xfrm>
        <a:prstGeom prst="rect">
          <a:avLst/>
        </a:prstGeom>
      </xdr:spPr>
    </xdr:pic>
    <xdr:clientData/>
  </xdr:twoCellAnchor>
  <xdr:twoCellAnchor editAs="oneCell">
    <xdr:from>
      <xdr:col>9</xdr:col>
      <xdr:colOff>494661</xdr:colOff>
      <xdr:row>318</xdr:row>
      <xdr:rowOff>236125</xdr:rowOff>
    </xdr:from>
    <xdr:to>
      <xdr:col>13</xdr:col>
      <xdr:colOff>55119</xdr:colOff>
      <xdr:row>345</xdr:row>
      <xdr:rowOff>35900</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1"/>
        <a:stretch>
          <a:fillRect/>
        </a:stretch>
      </xdr:blipFill>
      <xdr:spPr>
        <a:xfrm>
          <a:off x="12115161" y="113570018"/>
          <a:ext cx="2200244" cy="4838739"/>
        </a:xfrm>
        <a:prstGeom prst="rect">
          <a:avLst/>
        </a:prstGeom>
      </xdr:spPr>
    </xdr:pic>
    <xdr:clientData/>
  </xdr:twoCellAnchor>
  <xdr:twoCellAnchor editAs="oneCell">
    <xdr:from>
      <xdr:col>14</xdr:col>
      <xdr:colOff>275054</xdr:colOff>
      <xdr:row>307</xdr:row>
      <xdr:rowOff>106688</xdr:rowOff>
    </xdr:from>
    <xdr:to>
      <xdr:col>18</xdr:col>
      <xdr:colOff>398459</xdr:colOff>
      <xdr:row>334</xdr:row>
      <xdr:rowOff>16910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2"/>
        <a:stretch>
          <a:fillRect/>
        </a:stretch>
      </xdr:blipFill>
      <xdr:spPr>
        <a:xfrm>
          <a:off x="15541948" y="108310688"/>
          <a:ext cx="2633523" cy="4984246"/>
        </a:xfrm>
        <a:prstGeom prst="rect">
          <a:avLst/>
        </a:prstGeom>
      </xdr:spPr>
    </xdr:pic>
    <xdr:clientData/>
  </xdr:twoCellAnchor>
  <xdr:twoCellAnchor editAs="oneCell">
    <xdr:from>
      <xdr:col>19</xdr:col>
      <xdr:colOff>115115</xdr:colOff>
      <xdr:row>303</xdr:row>
      <xdr:rowOff>186426</xdr:rowOff>
    </xdr:from>
    <xdr:to>
      <xdr:col>29</xdr:col>
      <xdr:colOff>359934</xdr:colOff>
      <xdr:row>315</xdr:row>
      <xdr:rowOff>164191</xdr:rowOff>
    </xdr:to>
    <xdr:pic>
      <xdr:nvPicPr>
        <xdr:cNvPr id="6" name="Picture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3"/>
        <a:stretch>
          <a:fillRect/>
        </a:stretch>
      </xdr:blipFill>
      <xdr:spPr>
        <a:xfrm>
          <a:off x="18039433" y="108806062"/>
          <a:ext cx="6358137" cy="3095038"/>
        </a:xfrm>
        <a:prstGeom prst="rect">
          <a:avLst/>
        </a:prstGeom>
      </xdr:spPr>
    </xdr:pic>
    <xdr:clientData/>
  </xdr:twoCellAnchor>
  <xdr:twoCellAnchor editAs="oneCell">
    <xdr:from>
      <xdr:col>8</xdr:col>
      <xdr:colOff>1781733</xdr:colOff>
      <xdr:row>275</xdr:row>
      <xdr:rowOff>197223</xdr:rowOff>
    </xdr:from>
    <xdr:to>
      <xdr:col>17</xdr:col>
      <xdr:colOff>533201</xdr:colOff>
      <xdr:row>296</xdr:row>
      <xdr:rowOff>25489</xdr:rowOff>
    </xdr:to>
    <xdr:pic>
      <xdr:nvPicPr>
        <xdr:cNvPr id="7" name="Picture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4"/>
        <a:stretch>
          <a:fillRect/>
        </a:stretch>
      </xdr:blipFill>
      <xdr:spPr>
        <a:xfrm>
          <a:off x="11391898" y="103560282"/>
          <a:ext cx="6290785" cy="2284596"/>
        </a:xfrm>
        <a:prstGeom prst="rect">
          <a:avLst/>
        </a:prstGeom>
      </xdr:spPr>
    </xdr:pic>
    <xdr:clientData/>
  </xdr:twoCellAnchor>
  <xdr:twoCellAnchor editAs="oneCell">
    <xdr:from>
      <xdr:col>8</xdr:col>
      <xdr:colOff>546927</xdr:colOff>
      <xdr:row>267</xdr:row>
      <xdr:rowOff>80203</xdr:rowOff>
    </xdr:from>
    <xdr:to>
      <xdr:col>13</xdr:col>
      <xdr:colOff>290775</xdr:colOff>
      <xdr:row>274</xdr:row>
      <xdr:rowOff>138481</xdr:rowOff>
    </xdr:to>
    <xdr:pic>
      <xdr:nvPicPr>
        <xdr:cNvPr id="8" name="Picture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5"/>
        <a:stretch>
          <a:fillRect/>
        </a:stretch>
      </xdr:blipFill>
      <xdr:spPr>
        <a:xfrm>
          <a:off x="10157092" y="99409144"/>
          <a:ext cx="4773048" cy="1940866"/>
        </a:xfrm>
        <a:prstGeom prst="rect">
          <a:avLst/>
        </a:prstGeom>
      </xdr:spPr>
    </xdr:pic>
    <xdr:clientData/>
  </xdr:twoCellAnchor>
  <xdr:twoCellAnchor editAs="oneCell">
    <xdr:from>
      <xdr:col>10</xdr:col>
      <xdr:colOff>331696</xdr:colOff>
      <xdr:row>299</xdr:row>
      <xdr:rowOff>89649</xdr:rowOff>
    </xdr:from>
    <xdr:to>
      <xdr:col>19</xdr:col>
      <xdr:colOff>83931</xdr:colOff>
      <xdr:row>312</xdr:row>
      <xdr:rowOff>20723</xdr:rowOff>
    </xdr:to>
    <xdr:pic>
      <xdr:nvPicPr>
        <xdr:cNvPr id="9" name="Picture 8">
          <a:extLst>
            <a:ext uri="{FF2B5EF4-FFF2-40B4-BE49-F238E27FC236}">
              <a16:creationId xmlns="" xmlns:a16="http://schemas.microsoft.com/office/drawing/2014/main" id="{B55E8CB7-768E-E041-9FBF-7B282DD558B5}"/>
            </a:ext>
          </a:extLst>
        </xdr:cNvPr>
        <xdr:cNvPicPr>
          <a:picLocks noChangeAspect="1"/>
        </xdr:cNvPicPr>
      </xdr:nvPicPr>
      <xdr:blipFill>
        <a:blip xmlns:r="http://schemas.openxmlformats.org/officeDocument/2006/relationships" r:embed="rId16"/>
        <a:stretch>
          <a:fillRect/>
        </a:stretch>
      </xdr:blipFill>
      <xdr:spPr>
        <a:xfrm>
          <a:off x="13088472" y="106177978"/>
          <a:ext cx="5400000" cy="3355591"/>
        </a:xfrm>
        <a:prstGeom prst="rect">
          <a:avLst/>
        </a:prstGeom>
      </xdr:spPr>
    </xdr:pic>
    <xdr:clientData/>
  </xdr:twoCellAnchor>
  <xdr:twoCellAnchor>
    <xdr:from>
      <xdr:col>1</xdr:col>
      <xdr:colOff>19049</xdr:colOff>
      <xdr:row>935</xdr:row>
      <xdr:rowOff>177572</xdr:rowOff>
    </xdr:from>
    <xdr:to>
      <xdr:col>6</xdr:col>
      <xdr:colOff>816429</xdr:colOff>
      <xdr:row>973</xdr:row>
      <xdr:rowOff>132536</xdr:rowOff>
    </xdr:to>
    <xdr:grpSp>
      <xdr:nvGrpSpPr>
        <xdr:cNvPr id="22" name="Group 21"/>
        <xdr:cNvGrpSpPr/>
      </xdr:nvGrpSpPr>
      <xdr:grpSpPr>
        <a:xfrm>
          <a:off x="1189263" y="274524786"/>
          <a:ext cx="6648452" cy="9779321"/>
          <a:chOff x="1189263" y="273953286"/>
          <a:chExt cx="6648452" cy="9779322"/>
        </a:xfrm>
      </xdr:grpSpPr>
      <xdr:grpSp>
        <xdr:nvGrpSpPr>
          <xdr:cNvPr id="11" name="Group 10"/>
          <xdr:cNvGrpSpPr/>
        </xdr:nvGrpSpPr>
        <xdr:grpSpPr>
          <a:xfrm>
            <a:off x="1189263" y="273966893"/>
            <a:ext cx="6648452" cy="9765715"/>
            <a:chOff x="1162049" y="273980500"/>
            <a:chExt cx="6648452" cy="9765715"/>
          </a:xfrm>
        </xdr:grpSpPr>
        <xdr:pic>
          <xdr:nvPicPr>
            <xdr:cNvPr id="138" name="Picture 137" descr="https://vsjcllp.vsjadon.com/upload/insp-239238-152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5265963" y="281584961"/>
              <a:ext cx="1619252" cy="216125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1" name="Picture 140" descr="https://vsjcllp.vsjadon.com/upload/insp-239238-843.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5663293" y="278638644"/>
              <a:ext cx="2147208" cy="2865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2" name="Picture 141" descr="https://vsjcllp.vsjadon.com/upload/insp-239238-845.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1162049" y="278641365"/>
              <a:ext cx="2147208" cy="2865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5" name="Picture 144" descr="https://vsjcllp.vsjadon.com/upload/insp-239238-844.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3409951" y="278630480"/>
              <a:ext cx="2147208" cy="2865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6" name="Picture 145" descr="https://vsjcllp.vsjadon.com/upload/insp-239238-849.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2258785" y="281582919"/>
              <a:ext cx="2879003" cy="21612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7" name="Picture 146" descr="https://vsjcllp.vsjadon.com/upload/insp-239238-851.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1197429" y="273980500"/>
              <a:ext cx="6531428" cy="45455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148" name="TextBox 47">
            <a:extLst>
              <a:ext uri="{FF2B5EF4-FFF2-40B4-BE49-F238E27FC236}">
                <a16:creationId xmlns="" xmlns:a16="http://schemas.microsoft.com/office/drawing/2014/main" id="{F2E07CB3-DE84-45C1-854B-510ACD196EC2}"/>
              </a:ext>
            </a:extLst>
          </xdr:cNvPr>
          <xdr:cNvSpPr txBox="1"/>
        </xdr:nvSpPr>
        <xdr:spPr>
          <a:xfrm>
            <a:off x="1515836" y="274293463"/>
            <a:ext cx="1420070" cy="374141"/>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Wing C</a:t>
            </a:r>
            <a:endParaRPr lang="en-IN" sz="2000" b="1">
              <a:solidFill>
                <a:srgbClr val="FF0000"/>
              </a:solidFill>
            </a:endParaRPr>
          </a:p>
        </xdr:txBody>
      </xdr:sp>
      <xdr:cxnSp macro="">
        <xdr:nvCxnSpPr>
          <xdr:cNvPr id="149" name="Straight Arrow Connector 148">
            <a:extLst>
              <a:ext uri="{FF2B5EF4-FFF2-40B4-BE49-F238E27FC236}">
                <a16:creationId xmlns="" xmlns:a16="http://schemas.microsoft.com/office/drawing/2014/main" id="{8463179C-F099-4991-AB86-429C6F979BA2}"/>
              </a:ext>
            </a:extLst>
          </xdr:cNvPr>
          <xdr:cNvCxnSpPr>
            <a:cxnSpLocks/>
          </xdr:cNvCxnSpPr>
        </xdr:nvCxnSpPr>
        <xdr:spPr>
          <a:xfrm>
            <a:off x="2081893" y="274701000"/>
            <a:ext cx="136070" cy="63953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0" name="TextBox 46">
            <a:extLst>
              <a:ext uri="{FF2B5EF4-FFF2-40B4-BE49-F238E27FC236}">
                <a16:creationId xmlns="" xmlns:a16="http://schemas.microsoft.com/office/drawing/2014/main" id="{8BFDF181-8C16-409B-8B31-C8C1679F0BD9}"/>
              </a:ext>
            </a:extLst>
          </xdr:cNvPr>
          <xdr:cNvSpPr txBox="1"/>
        </xdr:nvSpPr>
        <xdr:spPr>
          <a:xfrm>
            <a:off x="3829049" y="273953286"/>
            <a:ext cx="1432568" cy="38283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Wing B</a:t>
            </a:r>
            <a:endParaRPr lang="en-IN" sz="2000" b="1">
              <a:solidFill>
                <a:srgbClr val="FF0000"/>
              </a:solidFill>
            </a:endParaRPr>
          </a:p>
        </xdr:txBody>
      </xdr:sp>
      <xdr:cxnSp macro="">
        <xdr:nvCxnSpPr>
          <xdr:cNvPr id="151" name="Straight Arrow Connector 150">
            <a:extLst>
              <a:ext uri="{FF2B5EF4-FFF2-40B4-BE49-F238E27FC236}">
                <a16:creationId xmlns="" xmlns:a16="http://schemas.microsoft.com/office/drawing/2014/main" id="{F1AC1DFC-A563-4FCD-B5F8-CBC04C7520E3}"/>
              </a:ext>
            </a:extLst>
          </xdr:cNvPr>
          <xdr:cNvCxnSpPr>
            <a:cxnSpLocks/>
          </xdr:cNvCxnSpPr>
        </xdr:nvCxnSpPr>
        <xdr:spPr>
          <a:xfrm flipH="1">
            <a:off x="3469822" y="274265571"/>
            <a:ext cx="489857" cy="61232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2" name="TextBox 49">
            <a:extLst>
              <a:ext uri="{FF2B5EF4-FFF2-40B4-BE49-F238E27FC236}">
                <a16:creationId xmlns="" xmlns:a16="http://schemas.microsoft.com/office/drawing/2014/main" id="{86E219CA-0293-4DFC-A528-0931C6608BD7}"/>
              </a:ext>
            </a:extLst>
          </xdr:cNvPr>
          <xdr:cNvSpPr txBox="1"/>
        </xdr:nvSpPr>
        <xdr:spPr>
          <a:xfrm>
            <a:off x="4631871" y="274688070"/>
            <a:ext cx="1131651" cy="36739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F</a:t>
            </a:r>
            <a:endParaRPr lang="en-IN" b="1">
              <a:solidFill>
                <a:srgbClr val="FF0000"/>
              </a:solidFill>
            </a:endParaRPr>
          </a:p>
        </xdr:txBody>
      </xdr:sp>
      <xdr:cxnSp macro="">
        <xdr:nvCxnSpPr>
          <xdr:cNvPr id="153" name="Straight Arrow Connector 152">
            <a:extLst>
              <a:ext uri="{FF2B5EF4-FFF2-40B4-BE49-F238E27FC236}">
                <a16:creationId xmlns="" xmlns:a16="http://schemas.microsoft.com/office/drawing/2014/main" id="{08224633-BBDF-434E-82F0-0A747BE5576F}"/>
              </a:ext>
            </a:extLst>
          </xdr:cNvPr>
          <xdr:cNvCxnSpPr>
            <a:cxnSpLocks/>
          </xdr:cNvCxnSpPr>
        </xdr:nvCxnSpPr>
        <xdr:spPr>
          <a:xfrm>
            <a:off x="5048250" y="275027571"/>
            <a:ext cx="163286" cy="50346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4" name="TextBox 48">
            <a:extLst>
              <a:ext uri="{FF2B5EF4-FFF2-40B4-BE49-F238E27FC236}">
                <a16:creationId xmlns="" xmlns:a16="http://schemas.microsoft.com/office/drawing/2014/main" id="{D0DFA2F4-2D18-4CB6-9841-C155C65D6018}"/>
              </a:ext>
            </a:extLst>
          </xdr:cNvPr>
          <xdr:cNvSpPr txBox="1"/>
        </xdr:nvSpPr>
        <xdr:spPr>
          <a:xfrm>
            <a:off x="4196443" y="274307072"/>
            <a:ext cx="1158851"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Wing E</a:t>
            </a:r>
            <a:endParaRPr lang="en-IN" sz="2000" b="1">
              <a:solidFill>
                <a:srgbClr val="FF0000"/>
              </a:solidFill>
            </a:endParaRPr>
          </a:p>
        </xdr:txBody>
      </xdr:sp>
      <xdr:cxnSp macro="">
        <xdr:nvCxnSpPr>
          <xdr:cNvPr id="155" name="Straight Arrow Connector 154">
            <a:extLst>
              <a:ext uri="{FF2B5EF4-FFF2-40B4-BE49-F238E27FC236}">
                <a16:creationId xmlns="" xmlns:a16="http://schemas.microsoft.com/office/drawing/2014/main" id="{F1AC1DFC-A563-4FCD-B5F8-CBC04C7520E3}"/>
              </a:ext>
            </a:extLst>
          </xdr:cNvPr>
          <xdr:cNvCxnSpPr>
            <a:cxnSpLocks/>
          </xdr:cNvCxnSpPr>
        </xdr:nvCxnSpPr>
        <xdr:spPr>
          <a:xfrm>
            <a:off x="4537326" y="274709449"/>
            <a:ext cx="57518" cy="64765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6" name="TextBox 50">
            <a:extLst>
              <a:ext uri="{FF2B5EF4-FFF2-40B4-BE49-F238E27FC236}">
                <a16:creationId xmlns="" xmlns:a16="http://schemas.microsoft.com/office/drawing/2014/main" id="{CFB8F7D5-FEF7-4BCB-B395-15635CE99473}"/>
              </a:ext>
            </a:extLst>
          </xdr:cNvPr>
          <xdr:cNvSpPr txBox="1"/>
        </xdr:nvSpPr>
        <xdr:spPr>
          <a:xfrm>
            <a:off x="6468835" y="273966893"/>
            <a:ext cx="1292679" cy="435428"/>
          </a:xfrm>
          <a:prstGeom prst="rect">
            <a:avLst/>
          </a:prstGeom>
          <a:noFill/>
          <a:ln w="38100">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H</a:t>
            </a:r>
            <a:endParaRPr lang="en-IN" b="1">
              <a:solidFill>
                <a:srgbClr val="FF0000"/>
              </a:solidFill>
            </a:endParaRPr>
          </a:p>
        </xdr:txBody>
      </xdr:sp>
      <xdr:cxnSp macro="">
        <xdr:nvCxnSpPr>
          <xdr:cNvPr id="157" name="Straight Arrow Connector 156">
            <a:extLst>
              <a:ext uri="{FF2B5EF4-FFF2-40B4-BE49-F238E27FC236}">
                <a16:creationId xmlns="" xmlns:a16="http://schemas.microsoft.com/office/drawing/2014/main" id="{75E6E5FE-DAEB-43B1-845B-1A50EBD777E3}"/>
              </a:ext>
            </a:extLst>
          </xdr:cNvPr>
          <xdr:cNvCxnSpPr>
            <a:cxnSpLocks/>
          </xdr:cNvCxnSpPr>
        </xdr:nvCxnSpPr>
        <xdr:spPr>
          <a:xfrm flipH="1">
            <a:off x="6708321" y="274348419"/>
            <a:ext cx="200104" cy="65193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QDGpeayCRBUhvFBX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1056"/>
  <sheetViews>
    <sheetView tabSelected="1" view="pageBreakPreview" zoomScale="70" zoomScaleNormal="85" zoomScaleSheetLayoutView="70" zoomScalePageLayoutView="55" workbookViewId="0">
      <selection activeCell="J7" sqref="J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8" width="9.140625" style="1"/>
    <col min="19" max="21" width="9.140625" style="1" customWidth="1"/>
    <col min="22" max="22" width="11.140625" style="1" customWidth="1"/>
    <col min="23" max="25" width="9.140625" style="1"/>
    <col min="26" max="26" width="7.85546875" style="1" customWidth="1"/>
    <col min="27" max="16384" width="9.140625" style="1"/>
  </cols>
  <sheetData>
    <row r="1" spans="1:11" ht="20.25" x14ac:dyDescent="0.25">
      <c r="A1" s="143" t="s">
        <v>38</v>
      </c>
      <c r="B1" s="144"/>
      <c r="C1" s="144"/>
      <c r="D1" s="144"/>
      <c r="E1" s="144"/>
      <c r="F1" s="144"/>
      <c r="G1" s="144"/>
      <c r="H1" s="145"/>
    </row>
    <row r="2" spans="1:11" ht="42" customHeight="1" x14ac:dyDescent="0.25">
      <c r="A2" s="142" t="s">
        <v>10</v>
      </c>
      <c r="B2" s="142"/>
      <c r="C2" s="138" t="s">
        <v>86</v>
      </c>
      <c r="D2" s="138"/>
      <c r="E2" s="142" t="s">
        <v>12</v>
      </c>
      <c r="F2" s="142"/>
      <c r="G2" s="175">
        <v>45840</v>
      </c>
      <c r="H2" s="138"/>
      <c r="J2" s="176"/>
      <c r="K2" s="177"/>
    </row>
    <row r="3" spans="1:11" ht="105.75" customHeight="1" x14ac:dyDescent="0.25">
      <c r="A3" s="142" t="s">
        <v>39</v>
      </c>
      <c r="B3" s="142"/>
      <c r="C3" s="138" t="s">
        <v>302</v>
      </c>
      <c r="D3" s="138"/>
      <c r="E3" s="142" t="s">
        <v>157</v>
      </c>
      <c r="F3" s="142"/>
      <c r="G3" s="138" t="s">
        <v>500</v>
      </c>
      <c r="H3" s="138"/>
    </row>
    <row r="4" spans="1:11" ht="43.5" customHeight="1" x14ac:dyDescent="0.25">
      <c r="A4" s="142" t="s">
        <v>36</v>
      </c>
      <c r="B4" s="142"/>
      <c r="C4" s="138" t="s">
        <v>146</v>
      </c>
      <c r="D4" s="138"/>
      <c r="E4" s="142" t="s">
        <v>33</v>
      </c>
      <c r="F4" s="142"/>
      <c r="G4" s="138" t="str">
        <f ca="1">TEXT(TODAY(),"DD/MM/YYYY")</f>
        <v>05/07/2025</v>
      </c>
      <c r="H4" s="138"/>
    </row>
    <row r="5" spans="1:11" ht="20.25" x14ac:dyDescent="0.25">
      <c r="A5" s="118" t="s">
        <v>40</v>
      </c>
      <c r="B5" s="118"/>
      <c r="C5" s="118"/>
      <c r="D5" s="118"/>
      <c r="E5" s="118"/>
      <c r="F5" s="118"/>
      <c r="G5" s="118"/>
      <c r="H5" s="118"/>
    </row>
    <row r="6" spans="1:11" ht="43.5" customHeight="1" x14ac:dyDescent="0.25">
      <c r="A6" s="142" t="s">
        <v>29</v>
      </c>
      <c r="B6" s="142"/>
      <c r="C6" s="138" t="s">
        <v>92</v>
      </c>
      <c r="D6" s="138"/>
      <c r="E6" s="142" t="s">
        <v>35</v>
      </c>
      <c r="F6" s="142"/>
      <c r="G6" s="138" t="s">
        <v>514</v>
      </c>
      <c r="H6" s="138"/>
    </row>
    <row r="7" spans="1:11" ht="23.25" customHeight="1" x14ac:dyDescent="0.25">
      <c r="A7" s="142" t="s">
        <v>42</v>
      </c>
      <c r="B7" s="142"/>
      <c r="C7" s="174" t="s">
        <v>304</v>
      </c>
      <c r="D7" s="174"/>
      <c r="E7" s="142" t="s">
        <v>43</v>
      </c>
      <c r="F7" s="142"/>
      <c r="G7" s="138" t="s">
        <v>303</v>
      </c>
      <c r="H7" s="138"/>
    </row>
    <row r="8" spans="1:11" ht="40.5" customHeight="1" x14ac:dyDescent="0.25">
      <c r="A8" s="142" t="s">
        <v>44</v>
      </c>
      <c r="B8" s="142"/>
      <c r="C8" s="138" t="s">
        <v>305</v>
      </c>
      <c r="D8" s="138"/>
      <c r="E8" s="138"/>
      <c r="F8" s="138"/>
      <c r="G8" s="138"/>
      <c r="H8" s="138"/>
    </row>
    <row r="9" spans="1:11" ht="45" customHeight="1" x14ac:dyDescent="0.25">
      <c r="A9" s="149" t="s">
        <v>148</v>
      </c>
      <c r="B9" s="35" t="s">
        <v>41</v>
      </c>
      <c r="C9" s="138" t="s">
        <v>306</v>
      </c>
      <c r="D9" s="138"/>
      <c r="E9" s="138"/>
      <c r="F9" s="138"/>
      <c r="G9" s="138"/>
      <c r="H9" s="138"/>
    </row>
    <row r="10" spans="1:11" ht="84" customHeight="1" x14ac:dyDescent="0.25">
      <c r="A10" s="149"/>
      <c r="B10" s="35" t="s">
        <v>11</v>
      </c>
      <c r="C10" s="138" t="s">
        <v>307</v>
      </c>
      <c r="D10" s="138"/>
      <c r="E10" s="138"/>
      <c r="F10" s="138"/>
      <c r="G10" s="138"/>
      <c r="H10" s="138"/>
    </row>
    <row r="11" spans="1:11" ht="82.5" customHeight="1" x14ac:dyDescent="0.25">
      <c r="A11" s="149"/>
      <c r="B11" s="35" t="s">
        <v>5</v>
      </c>
      <c r="C11" s="138" t="s">
        <v>307</v>
      </c>
      <c r="D11" s="138"/>
      <c r="E11" s="138"/>
      <c r="F11" s="138"/>
      <c r="G11" s="138"/>
      <c r="H11" s="138"/>
    </row>
    <row r="12" spans="1:11" ht="40.5" customHeight="1" x14ac:dyDescent="0.25">
      <c r="A12" s="142" t="s">
        <v>34</v>
      </c>
      <c r="B12" s="142"/>
      <c r="C12" s="138" t="s">
        <v>308</v>
      </c>
      <c r="D12" s="138"/>
      <c r="E12" s="138"/>
      <c r="F12" s="138"/>
      <c r="G12" s="138"/>
      <c r="H12" s="138"/>
    </row>
    <row r="13" spans="1:11" ht="20.100000000000001" customHeight="1" x14ac:dyDescent="0.25">
      <c r="A13" s="118" t="s">
        <v>45</v>
      </c>
      <c r="B13" s="118"/>
      <c r="C13" s="118"/>
      <c r="D13" s="118"/>
      <c r="E13" s="118"/>
      <c r="F13" s="118"/>
      <c r="G13" s="118"/>
      <c r="H13" s="118"/>
    </row>
    <row r="14" spans="1:11" ht="41.25" customHeight="1" x14ac:dyDescent="0.25">
      <c r="A14" s="142" t="s">
        <v>27</v>
      </c>
      <c r="B14" s="142" t="s">
        <v>4</v>
      </c>
      <c r="C14" s="138" t="s">
        <v>87</v>
      </c>
      <c r="D14" s="138"/>
      <c r="E14" s="142" t="s">
        <v>46</v>
      </c>
      <c r="F14" s="142" t="s">
        <v>4</v>
      </c>
      <c r="G14" s="138" t="s">
        <v>309</v>
      </c>
      <c r="H14" s="138"/>
    </row>
    <row r="15" spans="1:11" ht="190.5" customHeight="1" x14ac:dyDescent="0.25">
      <c r="A15" s="142" t="s">
        <v>47</v>
      </c>
      <c r="B15" s="142" t="s">
        <v>4</v>
      </c>
      <c r="C15" s="138" t="s">
        <v>310</v>
      </c>
      <c r="D15" s="138"/>
      <c r="E15" s="142" t="s">
        <v>48</v>
      </c>
      <c r="F15" s="142" t="s">
        <v>4</v>
      </c>
      <c r="G15" s="138" t="s">
        <v>311</v>
      </c>
      <c r="H15" s="138"/>
    </row>
    <row r="16" spans="1:11" ht="86.25" customHeight="1" x14ac:dyDescent="0.25">
      <c r="A16" s="142" t="s">
        <v>49</v>
      </c>
      <c r="B16" s="142" t="s">
        <v>4</v>
      </c>
      <c r="C16" s="138" t="s">
        <v>312</v>
      </c>
      <c r="D16" s="138"/>
      <c r="E16" s="142" t="s">
        <v>50</v>
      </c>
      <c r="F16" s="142" t="s">
        <v>4</v>
      </c>
      <c r="G16" s="173">
        <v>43525</v>
      </c>
      <c r="H16" s="138"/>
    </row>
    <row r="17" spans="1:19" ht="82.5" customHeight="1" x14ac:dyDescent="0.25">
      <c r="A17" s="142" t="s">
        <v>51</v>
      </c>
      <c r="B17" s="142" t="s">
        <v>4</v>
      </c>
      <c r="C17" s="138" t="s">
        <v>313</v>
      </c>
      <c r="D17" s="138"/>
      <c r="E17" s="142" t="s">
        <v>52</v>
      </c>
      <c r="F17" s="142" t="s">
        <v>4</v>
      </c>
      <c r="G17" s="138" t="s">
        <v>146</v>
      </c>
      <c r="H17" s="138"/>
    </row>
    <row r="18" spans="1:19" ht="41.25" customHeight="1" x14ac:dyDescent="0.25">
      <c r="A18" s="142" t="s">
        <v>53</v>
      </c>
      <c r="B18" s="142" t="s">
        <v>4</v>
      </c>
      <c r="C18" s="138"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38"/>
      <c r="E18" s="142" t="s">
        <v>95</v>
      </c>
      <c r="F18" s="142" t="s">
        <v>4</v>
      </c>
      <c r="G18" s="138">
        <v>348900</v>
      </c>
      <c r="H18" s="138"/>
    </row>
    <row r="19" spans="1:19" ht="41.25" customHeight="1" x14ac:dyDescent="0.25">
      <c r="A19" s="142" t="s">
        <v>54</v>
      </c>
      <c r="B19" s="142" t="s">
        <v>4</v>
      </c>
      <c r="C19" s="138">
        <v>1</v>
      </c>
      <c r="D19" s="138"/>
      <c r="E19" s="142" t="s">
        <v>241</v>
      </c>
      <c r="F19" s="142" t="s">
        <v>4</v>
      </c>
      <c r="G19" s="138">
        <v>241721.5</v>
      </c>
      <c r="H19" s="138"/>
    </row>
    <row r="20" spans="1:19" ht="41.25" customHeight="1" x14ac:dyDescent="0.25">
      <c r="A20" s="142" t="s">
        <v>93</v>
      </c>
      <c r="B20" s="142" t="s">
        <v>4</v>
      </c>
      <c r="C20" s="138">
        <v>265893.65000000002</v>
      </c>
      <c r="D20" s="138"/>
      <c r="E20" s="142" t="s">
        <v>94</v>
      </c>
      <c r="F20" s="142" t="s">
        <v>4</v>
      </c>
      <c r="G20" s="138">
        <v>326681.44</v>
      </c>
      <c r="H20" s="138"/>
      <c r="I20" s="76"/>
      <c r="J20" s="77" t="s">
        <v>279</v>
      </c>
      <c r="K20" s="77" t="s">
        <v>418</v>
      </c>
      <c r="L20" s="77" t="s">
        <v>419</v>
      </c>
      <c r="M20" s="77" t="s">
        <v>420</v>
      </c>
      <c r="N20" s="77" t="s">
        <v>421</v>
      </c>
      <c r="O20" s="77" t="s">
        <v>422</v>
      </c>
      <c r="P20" s="77" t="s">
        <v>423</v>
      </c>
      <c r="Q20" s="77" t="s">
        <v>424</v>
      </c>
      <c r="R20" s="77" t="s">
        <v>425</v>
      </c>
      <c r="S20" s="77" t="s">
        <v>426</v>
      </c>
    </row>
    <row r="21" spans="1:19" ht="41.25" customHeight="1" x14ac:dyDescent="0.25">
      <c r="A21" s="142" t="s">
        <v>56</v>
      </c>
      <c r="B21" s="142" t="s">
        <v>4</v>
      </c>
      <c r="C21" s="138" t="s">
        <v>495</v>
      </c>
      <c r="D21" s="138"/>
      <c r="E21" s="142" t="s">
        <v>55</v>
      </c>
      <c r="F21" s="142" t="s">
        <v>4</v>
      </c>
      <c r="G21" s="138" t="s">
        <v>427</v>
      </c>
      <c r="H21" s="138"/>
      <c r="I21" s="78">
        <f>SUM(J21:S21)</f>
        <v>2174</v>
      </c>
      <c r="J21" s="77">
        <v>310</v>
      </c>
      <c r="K21" s="77">
        <f>218+92</f>
        <v>310</v>
      </c>
      <c r="L21" s="77">
        <v>213</v>
      </c>
      <c r="M21" s="77">
        <v>143</v>
      </c>
      <c r="N21" s="77">
        <v>143</v>
      </c>
      <c r="O21" s="77">
        <v>174</v>
      </c>
      <c r="P21" s="77">
        <v>264</v>
      </c>
      <c r="Q21" s="77">
        <v>232</v>
      </c>
      <c r="R21" s="77">
        <v>236</v>
      </c>
      <c r="S21" s="77">
        <f>56+62+31</f>
        <v>149</v>
      </c>
    </row>
    <row r="22" spans="1:19" ht="20.25" x14ac:dyDescent="0.25">
      <c r="A22" s="142" t="s">
        <v>161</v>
      </c>
      <c r="B22" s="142" t="s">
        <v>4</v>
      </c>
      <c r="C22" s="138" t="s">
        <v>314</v>
      </c>
      <c r="D22" s="138"/>
      <c r="E22" s="142" t="s">
        <v>162</v>
      </c>
      <c r="F22" s="142" t="s">
        <v>4</v>
      </c>
      <c r="G22" s="138" t="s">
        <v>316</v>
      </c>
      <c r="H22" s="138"/>
    </row>
    <row r="23" spans="1:19" ht="20.25" x14ac:dyDescent="0.25">
      <c r="A23" s="142" t="s">
        <v>159</v>
      </c>
      <c r="B23" s="142" t="s">
        <v>4</v>
      </c>
      <c r="C23" s="139" t="s">
        <v>315</v>
      </c>
      <c r="D23" s="138"/>
      <c r="E23" s="138"/>
      <c r="F23" s="138"/>
      <c r="G23" s="138"/>
      <c r="H23" s="138"/>
    </row>
    <row r="24" spans="1:19" ht="66.75" customHeight="1" x14ac:dyDescent="0.25">
      <c r="A24" s="142" t="s">
        <v>25</v>
      </c>
      <c r="B24" s="142" t="s">
        <v>4</v>
      </c>
      <c r="C24" s="138" t="s">
        <v>317</v>
      </c>
      <c r="D24" s="138"/>
      <c r="E24" s="138"/>
      <c r="F24" s="138"/>
      <c r="G24" s="138"/>
      <c r="H24" s="138"/>
    </row>
    <row r="25" spans="1:19" ht="24" customHeight="1" x14ac:dyDescent="0.25">
      <c r="A25" s="118" t="s">
        <v>20</v>
      </c>
      <c r="B25" s="118"/>
      <c r="C25" s="118"/>
      <c r="D25" s="118"/>
      <c r="E25" s="118"/>
      <c r="F25" s="118"/>
      <c r="G25" s="118"/>
      <c r="H25" s="118"/>
    </row>
    <row r="26" spans="1:19" ht="43.5" customHeight="1" x14ac:dyDescent="0.25">
      <c r="A26" s="142" t="s">
        <v>26</v>
      </c>
      <c r="B26" s="142" t="s">
        <v>4</v>
      </c>
      <c r="C26" s="138" t="str">
        <f>IF(AND(G26="Upper"),"Developed","Developing")</f>
        <v>Developing</v>
      </c>
      <c r="D26" s="138"/>
      <c r="E26" s="142" t="s">
        <v>13</v>
      </c>
      <c r="F26" s="142" t="s">
        <v>4</v>
      </c>
      <c r="G26" s="138" t="s">
        <v>163</v>
      </c>
      <c r="H26" s="138"/>
    </row>
    <row r="27" spans="1:19" ht="43.5" customHeight="1" x14ac:dyDescent="0.25">
      <c r="A27" s="142" t="s">
        <v>14</v>
      </c>
      <c r="B27" s="142" t="s">
        <v>4</v>
      </c>
      <c r="C27" s="138" t="s">
        <v>98</v>
      </c>
      <c r="D27" s="138"/>
      <c r="E27" s="142" t="s">
        <v>149</v>
      </c>
      <c r="F27" s="142" t="s">
        <v>4</v>
      </c>
      <c r="G27" s="138" t="s">
        <v>318</v>
      </c>
      <c r="H27" s="138"/>
    </row>
    <row r="28" spans="1:19" ht="43.5" customHeight="1" x14ac:dyDescent="0.25">
      <c r="A28" s="142" t="s">
        <v>23</v>
      </c>
      <c r="B28" s="142" t="s">
        <v>4</v>
      </c>
      <c r="C28" s="138" t="s">
        <v>97</v>
      </c>
      <c r="D28" s="138"/>
      <c r="E28" s="142" t="s">
        <v>16</v>
      </c>
      <c r="F28" s="142" t="s">
        <v>4</v>
      </c>
      <c r="G28" s="138" t="s">
        <v>319</v>
      </c>
      <c r="H28" s="138"/>
    </row>
    <row r="29" spans="1:19" ht="43.5" customHeight="1" x14ac:dyDescent="0.25">
      <c r="A29" s="142" t="s">
        <v>107</v>
      </c>
      <c r="B29" s="142" t="s">
        <v>4</v>
      </c>
      <c r="C29" s="138" t="s">
        <v>320</v>
      </c>
      <c r="D29" s="138"/>
      <c r="E29" s="142" t="s">
        <v>108</v>
      </c>
      <c r="F29" s="142" t="s">
        <v>4</v>
      </c>
      <c r="G29" s="138" t="s">
        <v>321</v>
      </c>
      <c r="H29" s="138"/>
    </row>
    <row r="30" spans="1:19" ht="103.5" customHeight="1" x14ac:dyDescent="0.25">
      <c r="A30" s="142" t="s">
        <v>17</v>
      </c>
      <c r="B30" s="142" t="s">
        <v>4</v>
      </c>
      <c r="C30" s="138" t="s">
        <v>322</v>
      </c>
      <c r="D30" s="138"/>
      <c r="E30" s="142" t="s">
        <v>15</v>
      </c>
      <c r="F30" s="142" t="s">
        <v>4</v>
      </c>
      <c r="G30" s="138" t="s">
        <v>428</v>
      </c>
      <c r="H30" s="138"/>
    </row>
    <row r="31" spans="1:19" ht="20.25" x14ac:dyDescent="0.25">
      <c r="A31" s="142" t="s">
        <v>113</v>
      </c>
      <c r="B31" s="142" t="s">
        <v>4</v>
      </c>
      <c r="C31" s="138" t="s">
        <v>114</v>
      </c>
      <c r="D31" s="138"/>
      <c r="E31" s="142" t="s">
        <v>115</v>
      </c>
      <c r="F31" s="142" t="s">
        <v>4</v>
      </c>
      <c r="G31" s="138" t="s">
        <v>114</v>
      </c>
      <c r="H31" s="138"/>
    </row>
    <row r="32" spans="1:19" ht="21.75" customHeight="1" x14ac:dyDescent="0.25">
      <c r="A32" s="142" t="s">
        <v>116</v>
      </c>
      <c r="B32" s="142" t="s">
        <v>4</v>
      </c>
      <c r="C32" s="138" t="s">
        <v>114</v>
      </c>
      <c r="D32" s="138"/>
      <c r="E32" s="138"/>
      <c r="F32" s="138"/>
      <c r="G32" s="138"/>
      <c r="H32" s="138"/>
    </row>
    <row r="33" spans="1:15" ht="20.25" x14ac:dyDescent="0.25">
      <c r="A33" s="154" t="s">
        <v>37</v>
      </c>
      <c r="B33" s="154"/>
      <c r="C33" s="154"/>
      <c r="D33" s="154"/>
      <c r="E33" s="154"/>
      <c r="F33" s="154"/>
      <c r="G33" s="154"/>
      <c r="H33" s="154"/>
    </row>
    <row r="34" spans="1:15" ht="43.5" customHeight="1" x14ac:dyDescent="0.25">
      <c r="A34" s="142" t="s">
        <v>18</v>
      </c>
      <c r="B34" s="142"/>
      <c r="C34" s="138" t="s">
        <v>99</v>
      </c>
      <c r="D34" s="138"/>
      <c r="E34" s="142" t="s">
        <v>19</v>
      </c>
      <c r="F34" s="142" t="s">
        <v>4</v>
      </c>
      <c r="G34" s="138" t="s">
        <v>100</v>
      </c>
      <c r="H34" s="138"/>
    </row>
    <row r="35" spans="1:15" ht="43.5" customHeight="1" x14ac:dyDescent="0.25">
      <c r="A35" s="142" t="s">
        <v>22</v>
      </c>
      <c r="B35" s="142"/>
      <c r="C35" s="138" t="s">
        <v>100</v>
      </c>
      <c r="D35" s="138"/>
      <c r="E35" s="142" t="s">
        <v>32</v>
      </c>
      <c r="F35" s="142" t="s">
        <v>4</v>
      </c>
      <c r="G35" s="138" t="s">
        <v>97</v>
      </c>
      <c r="H35" s="138"/>
    </row>
    <row r="36" spans="1:15" ht="20.25" x14ac:dyDescent="0.25">
      <c r="A36" s="142" t="s">
        <v>31</v>
      </c>
      <c r="B36" s="142"/>
      <c r="C36" s="138" t="s">
        <v>101</v>
      </c>
      <c r="D36" s="138"/>
      <c r="E36" s="142" t="s">
        <v>21</v>
      </c>
      <c r="F36" s="142" t="s">
        <v>4</v>
      </c>
      <c r="G36" s="138" t="s">
        <v>102</v>
      </c>
      <c r="H36" s="138"/>
    </row>
    <row r="37" spans="1:15" ht="20.25" x14ac:dyDescent="0.25">
      <c r="A37" s="118" t="s">
        <v>0</v>
      </c>
      <c r="B37" s="118"/>
      <c r="C37" s="118"/>
      <c r="D37" s="118"/>
      <c r="E37" s="118"/>
      <c r="F37" s="118"/>
      <c r="G37" s="118"/>
      <c r="H37" s="118"/>
    </row>
    <row r="38" spans="1:15" ht="20.25" x14ac:dyDescent="0.25">
      <c r="A38" s="140" t="s">
        <v>0</v>
      </c>
      <c r="B38" s="140"/>
      <c r="C38" s="140" t="s">
        <v>228</v>
      </c>
      <c r="D38" s="140"/>
      <c r="E38" s="140"/>
      <c r="F38" s="140" t="s">
        <v>7</v>
      </c>
      <c r="G38" s="140"/>
      <c r="H38" s="140"/>
      <c r="J38" s="181" t="s">
        <v>1</v>
      </c>
      <c r="K38" s="182"/>
      <c r="L38" s="2" t="s">
        <v>6</v>
      </c>
      <c r="M38" s="181" t="s">
        <v>2</v>
      </c>
      <c r="N38" s="182"/>
      <c r="O38" s="2" t="s">
        <v>3</v>
      </c>
    </row>
    <row r="39" spans="1:15" ht="20.25" x14ac:dyDescent="0.25">
      <c r="A39" s="149" t="s">
        <v>2</v>
      </c>
      <c r="B39" s="149"/>
      <c r="C39" s="183" t="s">
        <v>325</v>
      </c>
      <c r="D39" s="183"/>
      <c r="E39" s="183"/>
      <c r="F39" s="183" t="s">
        <v>329</v>
      </c>
      <c r="G39" s="183"/>
      <c r="H39" s="183"/>
    </row>
    <row r="40" spans="1:15" ht="20.25" x14ac:dyDescent="0.25">
      <c r="A40" s="149" t="s">
        <v>3</v>
      </c>
      <c r="B40" s="149"/>
      <c r="C40" s="183" t="s">
        <v>326</v>
      </c>
      <c r="D40" s="183"/>
      <c r="E40" s="183"/>
      <c r="F40" s="183" t="s">
        <v>330</v>
      </c>
      <c r="G40" s="183"/>
      <c r="H40" s="183"/>
    </row>
    <row r="41" spans="1:15" ht="20.25" x14ac:dyDescent="0.25">
      <c r="A41" s="149" t="s">
        <v>1</v>
      </c>
      <c r="B41" s="149"/>
      <c r="C41" s="183" t="s">
        <v>323</v>
      </c>
      <c r="D41" s="183"/>
      <c r="E41" s="183"/>
      <c r="F41" s="183" t="s">
        <v>327</v>
      </c>
      <c r="G41" s="183"/>
      <c r="H41" s="183"/>
    </row>
    <row r="42" spans="1:15" ht="20.25" x14ac:dyDescent="0.25">
      <c r="A42" s="149" t="s">
        <v>6</v>
      </c>
      <c r="B42" s="149"/>
      <c r="C42" s="183" t="s">
        <v>324</v>
      </c>
      <c r="D42" s="183"/>
      <c r="E42" s="183"/>
      <c r="F42" s="183" t="s">
        <v>328</v>
      </c>
      <c r="G42" s="183"/>
      <c r="H42" s="183"/>
    </row>
    <row r="43" spans="1:15" ht="45" customHeight="1" x14ac:dyDescent="0.25">
      <c r="A43" s="142" t="s">
        <v>229</v>
      </c>
      <c r="B43" s="142"/>
      <c r="C43" s="138" t="s">
        <v>97</v>
      </c>
      <c r="D43" s="138"/>
      <c r="E43" s="138"/>
      <c r="F43" s="138"/>
      <c r="G43" s="138"/>
      <c r="H43" s="138"/>
    </row>
    <row r="44" spans="1:15" ht="20.25" x14ac:dyDescent="0.25">
      <c r="A44" s="118" t="s">
        <v>57</v>
      </c>
      <c r="B44" s="118"/>
      <c r="C44" s="118"/>
      <c r="D44" s="118"/>
      <c r="E44" s="118"/>
      <c r="F44" s="118"/>
      <c r="G44" s="118"/>
      <c r="H44" s="118"/>
    </row>
    <row r="45" spans="1:15" ht="21" customHeight="1" x14ac:dyDescent="0.25">
      <c r="A45" s="140" t="s">
        <v>58</v>
      </c>
      <c r="B45" s="140"/>
      <c r="C45" s="2" t="s">
        <v>59</v>
      </c>
      <c r="D45" s="181" t="s">
        <v>60</v>
      </c>
      <c r="E45" s="184"/>
      <c r="F45" s="184"/>
      <c r="G45" s="184"/>
      <c r="H45" s="182"/>
    </row>
    <row r="46" spans="1:15" ht="20.25" x14ac:dyDescent="0.25">
      <c r="A46" s="141" t="s">
        <v>331</v>
      </c>
      <c r="B46" s="141"/>
      <c r="C46" s="34" t="s">
        <v>88</v>
      </c>
      <c r="D46" s="171" t="s">
        <v>469</v>
      </c>
      <c r="E46" s="180"/>
      <c r="F46" s="180"/>
      <c r="G46" s="180"/>
      <c r="H46" s="172"/>
      <c r="I46" s="74" t="s">
        <v>472</v>
      </c>
    </row>
    <row r="47" spans="1:15" ht="20.25" x14ac:dyDescent="0.25">
      <c r="A47" s="141" t="s">
        <v>332</v>
      </c>
      <c r="B47" s="141"/>
      <c r="C47" s="34" t="s">
        <v>88</v>
      </c>
      <c r="D47" s="171" t="s">
        <v>468</v>
      </c>
      <c r="E47" s="180"/>
      <c r="F47" s="180"/>
      <c r="G47" s="180"/>
      <c r="H47" s="172"/>
      <c r="I47" s="74" t="s">
        <v>472</v>
      </c>
    </row>
    <row r="48" spans="1:15" ht="20.25" x14ac:dyDescent="0.25">
      <c r="A48" s="141" t="s">
        <v>333</v>
      </c>
      <c r="B48" s="141"/>
      <c r="C48" s="34" t="s">
        <v>88</v>
      </c>
      <c r="D48" s="171" t="s">
        <v>470</v>
      </c>
      <c r="E48" s="180"/>
      <c r="F48" s="180"/>
      <c r="G48" s="180"/>
      <c r="H48" s="172"/>
      <c r="I48" s="74"/>
    </row>
    <row r="49" spans="1:9" ht="20.25" x14ac:dyDescent="0.25">
      <c r="A49" s="141" t="s">
        <v>334</v>
      </c>
      <c r="B49" s="141"/>
      <c r="C49" s="34" t="s">
        <v>88</v>
      </c>
      <c r="D49" s="171" t="s">
        <v>343</v>
      </c>
      <c r="E49" s="180"/>
      <c r="F49" s="180"/>
      <c r="G49" s="180"/>
      <c r="H49" s="172"/>
    </row>
    <row r="50" spans="1:9" ht="20.25" x14ac:dyDescent="0.25">
      <c r="A50" s="141" t="s">
        <v>335</v>
      </c>
      <c r="B50" s="141"/>
      <c r="C50" s="34" t="s">
        <v>88</v>
      </c>
      <c r="D50" s="171" t="s">
        <v>343</v>
      </c>
      <c r="E50" s="180"/>
      <c r="F50" s="180"/>
      <c r="G50" s="180"/>
      <c r="H50" s="172"/>
    </row>
    <row r="51" spans="1:9" ht="20.25" x14ac:dyDescent="0.25">
      <c r="A51" s="141" t="s">
        <v>336</v>
      </c>
      <c r="B51" s="141"/>
      <c r="C51" s="34" t="s">
        <v>88</v>
      </c>
      <c r="D51" s="171" t="s">
        <v>343</v>
      </c>
      <c r="E51" s="180"/>
      <c r="F51" s="180"/>
      <c r="G51" s="180"/>
      <c r="H51" s="172"/>
    </row>
    <row r="52" spans="1:9" ht="20.25" x14ac:dyDescent="0.25">
      <c r="A52" s="141" t="s">
        <v>337</v>
      </c>
      <c r="B52" s="141"/>
      <c r="C52" s="34" t="s">
        <v>88</v>
      </c>
      <c r="D52" s="171" t="s">
        <v>344</v>
      </c>
      <c r="E52" s="180"/>
      <c r="F52" s="180"/>
      <c r="G52" s="180"/>
      <c r="H52" s="172"/>
    </row>
    <row r="53" spans="1:9" ht="20.25" x14ac:dyDescent="0.25">
      <c r="A53" s="141" t="s">
        <v>338</v>
      </c>
      <c r="B53" s="141"/>
      <c r="C53" s="34" t="s">
        <v>88</v>
      </c>
      <c r="D53" s="171" t="s">
        <v>343</v>
      </c>
      <c r="E53" s="180"/>
      <c r="F53" s="180"/>
      <c r="G53" s="180"/>
      <c r="H53" s="172"/>
    </row>
    <row r="54" spans="1:9" ht="20.25" x14ac:dyDescent="0.25">
      <c r="A54" s="141" t="s">
        <v>339</v>
      </c>
      <c r="B54" s="141"/>
      <c r="C54" s="34" t="s">
        <v>88</v>
      </c>
      <c r="D54" s="171" t="s">
        <v>471</v>
      </c>
      <c r="E54" s="180"/>
      <c r="F54" s="180"/>
      <c r="G54" s="180"/>
      <c r="H54" s="172"/>
      <c r="I54" s="74" t="s">
        <v>472</v>
      </c>
    </row>
    <row r="55" spans="1:9" ht="20.25" customHeight="1" x14ac:dyDescent="0.25">
      <c r="A55" s="141" t="s">
        <v>340</v>
      </c>
      <c r="B55" s="141"/>
      <c r="C55" s="34" t="s">
        <v>88</v>
      </c>
      <c r="D55" s="171" t="s">
        <v>471</v>
      </c>
      <c r="E55" s="180"/>
      <c r="F55" s="180"/>
      <c r="G55" s="180"/>
      <c r="H55" s="172"/>
      <c r="I55" s="74" t="s">
        <v>472</v>
      </c>
    </row>
    <row r="56" spans="1:9" ht="21" customHeight="1" x14ac:dyDescent="0.25">
      <c r="A56" s="140" t="s">
        <v>58</v>
      </c>
      <c r="B56" s="140"/>
      <c r="C56" s="2" t="s">
        <v>59</v>
      </c>
      <c r="D56" s="181" t="s">
        <v>147</v>
      </c>
      <c r="E56" s="184"/>
      <c r="F56" s="184"/>
      <c r="G56" s="184"/>
      <c r="H56" s="182"/>
    </row>
    <row r="57" spans="1:9" ht="20.25" x14ac:dyDescent="0.25">
      <c r="A57" s="141" t="s">
        <v>505</v>
      </c>
      <c r="B57" s="141"/>
      <c r="C57" s="34" t="s">
        <v>88</v>
      </c>
      <c r="D57" s="176" t="s">
        <v>341</v>
      </c>
      <c r="E57" s="179"/>
      <c r="F57" s="179"/>
      <c r="G57" s="179"/>
      <c r="H57" s="177"/>
    </row>
    <row r="58" spans="1:9" ht="20.25" x14ac:dyDescent="0.25">
      <c r="A58" s="141" t="s">
        <v>503</v>
      </c>
      <c r="B58" s="141"/>
      <c r="C58" s="34" t="s">
        <v>88</v>
      </c>
      <c r="D58" s="176" t="s">
        <v>341</v>
      </c>
      <c r="E58" s="179"/>
      <c r="F58" s="179"/>
      <c r="G58" s="179"/>
      <c r="H58" s="177"/>
    </row>
    <row r="59" spans="1:9" ht="20.25" x14ac:dyDescent="0.25">
      <c r="A59" s="141" t="s">
        <v>504</v>
      </c>
      <c r="B59" s="141"/>
      <c r="C59" s="34" t="s">
        <v>88</v>
      </c>
      <c r="D59" s="176" t="s">
        <v>342</v>
      </c>
      <c r="E59" s="179"/>
      <c r="F59" s="179"/>
      <c r="G59" s="179"/>
      <c r="H59" s="177"/>
    </row>
    <row r="60" spans="1:9" ht="20.25" x14ac:dyDescent="0.25">
      <c r="A60" s="141" t="s">
        <v>506</v>
      </c>
      <c r="B60" s="141"/>
      <c r="C60" s="34" t="s">
        <v>88</v>
      </c>
      <c r="D60" s="176" t="s">
        <v>343</v>
      </c>
      <c r="E60" s="179"/>
      <c r="F60" s="179"/>
      <c r="G60" s="179"/>
      <c r="H60" s="177"/>
    </row>
    <row r="61" spans="1:9" ht="20.25" x14ac:dyDescent="0.25">
      <c r="A61" s="141" t="s">
        <v>507</v>
      </c>
      <c r="B61" s="141"/>
      <c r="C61" s="34" t="s">
        <v>88</v>
      </c>
      <c r="D61" s="176" t="s">
        <v>343</v>
      </c>
      <c r="E61" s="179"/>
      <c r="F61" s="179"/>
      <c r="G61" s="179"/>
      <c r="H61" s="177"/>
    </row>
    <row r="62" spans="1:9" ht="20.25" x14ac:dyDescent="0.25">
      <c r="A62" s="141" t="s">
        <v>508</v>
      </c>
      <c r="B62" s="141"/>
      <c r="C62" s="34" t="s">
        <v>88</v>
      </c>
      <c r="D62" s="176" t="s">
        <v>343</v>
      </c>
      <c r="E62" s="179"/>
      <c r="F62" s="179"/>
      <c r="G62" s="179"/>
      <c r="H62" s="177"/>
    </row>
    <row r="63" spans="1:9" ht="20.25" x14ac:dyDescent="0.25">
      <c r="A63" s="141" t="s">
        <v>509</v>
      </c>
      <c r="B63" s="141"/>
      <c r="C63" s="34" t="s">
        <v>88</v>
      </c>
      <c r="D63" s="176" t="s">
        <v>344</v>
      </c>
      <c r="E63" s="179"/>
      <c r="F63" s="179"/>
      <c r="G63" s="179"/>
      <c r="H63" s="177"/>
    </row>
    <row r="64" spans="1:9" ht="20.25" x14ac:dyDescent="0.25">
      <c r="A64" s="141" t="s">
        <v>510</v>
      </c>
      <c r="B64" s="141"/>
      <c r="C64" s="34" t="s">
        <v>88</v>
      </c>
      <c r="D64" s="176" t="s">
        <v>343</v>
      </c>
      <c r="E64" s="179"/>
      <c r="F64" s="179"/>
      <c r="G64" s="179"/>
      <c r="H64" s="177"/>
    </row>
    <row r="65" spans="1:12" ht="20.25" x14ac:dyDescent="0.25">
      <c r="A65" s="141" t="s">
        <v>511</v>
      </c>
      <c r="B65" s="141"/>
      <c r="C65" s="34" t="s">
        <v>88</v>
      </c>
      <c r="D65" s="176" t="s">
        <v>343</v>
      </c>
      <c r="E65" s="179"/>
      <c r="F65" s="179"/>
      <c r="G65" s="179"/>
      <c r="H65" s="177"/>
    </row>
    <row r="66" spans="1:12" ht="20.25" x14ac:dyDescent="0.25">
      <c r="A66" s="141" t="s">
        <v>512</v>
      </c>
      <c r="B66" s="141"/>
      <c r="C66" s="34" t="s">
        <v>88</v>
      </c>
      <c r="D66" s="176" t="s">
        <v>343</v>
      </c>
      <c r="E66" s="179"/>
      <c r="F66" s="179"/>
      <c r="G66" s="179"/>
      <c r="H66" s="177"/>
    </row>
    <row r="67" spans="1:12" ht="20.25" x14ac:dyDescent="0.25">
      <c r="A67" s="143" t="s">
        <v>61</v>
      </c>
      <c r="B67" s="144"/>
      <c r="C67" s="144"/>
      <c r="D67" s="144"/>
      <c r="E67" s="144"/>
      <c r="F67" s="144"/>
      <c r="G67" s="144"/>
      <c r="H67" s="145"/>
    </row>
    <row r="68" spans="1:12" ht="42.75" customHeight="1" x14ac:dyDescent="0.25">
      <c r="A68" s="142" t="s">
        <v>62</v>
      </c>
      <c r="B68" s="142" t="s">
        <v>4</v>
      </c>
      <c r="C68" s="87" t="s">
        <v>97</v>
      </c>
      <c r="D68" s="88"/>
      <c r="E68" s="88"/>
      <c r="F68" s="88"/>
      <c r="G68" s="88"/>
      <c r="H68" s="89"/>
    </row>
    <row r="69" spans="1:12" ht="44.25" hidden="1" customHeight="1" x14ac:dyDescent="0.25">
      <c r="A69" s="142" t="s">
        <v>63</v>
      </c>
      <c r="B69" s="142" t="s">
        <v>4</v>
      </c>
      <c r="C69" s="87" t="s">
        <v>345</v>
      </c>
      <c r="D69" s="88"/>
      <c r="E69" s="88"/>
      <c r="F69" s="89"/>
      <c r="G69" s="51" t="s">
        <v>230</v>
      </c>
      <c r="H69" s="80">
        <v>44550</v>
      </c>
    </row>
    <row r="70" spans="1:12" ht="44.25" customHeight="1" x14ac:dyDescent="0.25">
      <c r="A70" s="142" t="s">
        <v>63</v>
      </c>
      <c r="B70" s="142" t="s">
        <v>4</v>
      </c>
      <c r="C70" s="87" t="s">
        <v>467</v>
      </c>
      <c r="D70" s="88"/>
      <c r="E70" s="88"/>
      <c r="F70" s="89"/>
      <c r="G70" s="51" t="s">
        <v>230</v>
      </c>
      <c r="H70" s="85">
        <v>45745</v>
      </c>
      <c r="I70" s="74" t="s">
        <v>473</v>
      </c>
    </row>
    <row r="71" spans="1:12" ht="44.25" customHeight="1" x14ac:dyDescent="0.25">
      <c r="A71" s="142" t="s">
        <v>478</v>
      </c>
      <c r="B71" s="142" t="s">
        <v>4</v>
      </c>
      <c r="C71" s="87" t="str">
        <f>C69</f>
        <v>S05/0093/15/TMC/TD-DP/TPS/3815/21</v>
      </c>
      <c r="D71" s="88"/>
      <c r="E71" s="88"/>
      <c r="F71" s="89"/>
      <c r="G71" s="51" t="s">
        <v>230</v>
      </c>
      <c r="H71" s="85">
        <f>H69</f>
        <v>44550</v>
      </c>
    </row>
    <row r="72" spans="1:12" ht="44.25" customHeight="1" x14ac:dyDescent="0.25">
      <c r="A72" s="142" t="s">
        <v>479</v>
      </c>
      <c r="B72" s="142" t="s">
        <v>4</v>
      </c>
      <c r="C72" s="87" t="str">
        <f>C70</f>
        <v>S05/0093/15/4/TMC/TD-DP/TPS/3815/21</v>
      </c>
      <c r="D72" s="88"/>
      <c r="E72" s="88"/>
      <c r="F72" s="89"/>
      <c r="G72" s="51" t="s">
        <v>230</v>
      </c>
      <c r="H72" s="85">
        <v>45745</v>
      </c>
      <c r="I72" s="74" t="s">
        <v>473</v>
      </c>
    </row>
    <row r="73" spans="1:12" ht="44.25" customHeight="1" x14ac:dyDescent="0.25">
      <c r="A73" s="157" t="s">
        <v>242</v>
      </c>
      <c r="B73" s="159"/>
      <c r="C73" s="87" t="s">
        <v>346</v>
      </c>
      <c r="D73" s="178"/>
      <c r="E73" s="178"/>
      <c r="F73" s="168"/>
      <c r="G73" s="51" t="s">
        <v>230</v>
      </c>
      <c r="H73" s="85">
        <v>44550</v>
      </c>
    </row>
    <row r="74" spans="1:12" ht="204" customHeight="1" x14ac:dyDescent="0.25">
      <c r="A74" s="163"/>
      <c r="B74" s="165"/>
      <c r="C74" s="87" t="s">
        <v>347</v>
      </c>
      <c r="D74" s="88"/>
      <c r="E74" s="88"/>
      <c r="F74" s="88"/>
      <c r="G74" s="88"/>
      <c r="H74" s="89"/>
      <c r="L74" s="1" t="s">
        <v>501</v>
      </c>
    </row>
    <row r="75" spans="1:12" ht="44.25" customHeight="1" x14ac:dyDescent="0.25">
      <c r="A75" s="157" t="s">
        <v>498</v>
      </c>
      <c r="B75" s="159"/>
      <c r="C75" s="87" t="s">
        <v>349</v>
      </c>
      <c r="D75" s="178"/>
      <c r="E75" s="178"/>
      <c r="F75" s="168"/>
      <c r="G75" s="51" t="s">
        <v>230</v>
      </c>
      <c r="H75" s="80">
        <v>44614</v>
      </c>
    </row>
    <row r="76" spans="1:12" ht="20.25" x14ac:dyDescent="0.25">
      <c r="A76" s="163"/>
      <c r="B76" s="165"/>
      <c r="C76" s="87" t="s">
        <v>348</v>
      </c>
      <c r="D76" s="88"/>
      <c r="E76" s="88"/>
      <c r="F76" s="88"/>
      <c r="G76" s="88"/>
      <c r="H76" s="89"/>
    </row>
    <row r="77" spans="1:12" ht="44.25" customHeight="1" x14ac:dyDescent="0.25">
      <c r="A77" s="157" t="s">
        <v>242</v>
      </c>
      <c r="B77" s="159"/>
      <c r="C77" s="87" t="s">
        <v>352</v>
      </c>
      <c r="D77" s="178"/>
      <c r="E77" s="178"/>
      <c r="F77" s="168"/>
      <c r="G77" s="51" t="s">
        <v>230</v>
      </c>
      <c r="H77" s="80">
        <v>45254</v>
      </c>
    </row>
    <row r="78" spans="1:12" ht="150" customHeight="1" x14ac:dyDescent="0.25">
      <c r="A78" s="163"/>
      <c r="B78" s="165"/>
      <c r="C78" s="87" t="s">
        <v>350</v>
      </c>
      <c r="D78" s="88"/>
      <c r="E78" s="88"/>
      <c r="F78" s="88"/>
      <c r="G78" s="88"/>
      <c r="H78" s="89"/>
    </row>
    <row r="79" spans="1:12" ht="44.25" customHeight="1" x14ac:dyDescent="0.25">
      <c r="A79" s="157" t="s">
        <v>242</v>
      </c>
      <c r="B79" s="159"/>
      <c r="C79" s="87" t="s">
        <v>351</v>
      </c>
      <c r="D79" s="178"/>
      <c r="E79" s="178"/>
      <c r="F79" s="168"/>
      <c r="G79" s="51" t="s">
        <v>230</v>
      </c>
      <c r="H79" s="80">
        <v>45406</v>
      </c>
    </row>
    <row r="80" spans="1:12" ht="103.5" customHeight="1" x14ac:dyDescent="0.25">
      <c r="A80" s="163"/>
      <c r="B80" s="165"/>
      <c r="C80" s="87" t="s">
        <v>353</v>
      </c>
      <c r="D80" s="88"/>
      <c r="E80" s="88"/>
      <c r="F80" s="88"/>
      <c r="G80" s="88"/>
      <c r="H80" s="89"/>
    </row>
    <row r="81" spans="1:10" ht="22.5" customHeight="1" x14ac:dyDescent="0.25">
      <c r="A81" s="157" t="s">
        <v>242</v>
      </c>
      <c r="B81" s="159"/>
      <c r="C81" s="87" t="s">
        <v>493</v>
      </c>
      <c r="D81" s="178"/>
      <c r="E81" s="178"/>
      <c r="F81" s="168"/>
      <c r="G81" s="51" t="s">
        <v>230</v>
      </c>
      <c r="H81" s="80">
        <v>45745</v>
      </c>
      <c r="I81" s="74" t="s">
        <v>431</v>
      </c>
    </row>
    <row r="82" spans="1:10" ht="108.6" customHeight="1" x14ac:dyDescent="0.25">
      <c r="A82" s="163"/>
      <c r="B82" s="165"/>
      <c r="C82" s="87" t="s">
        <v>499</v>
      </c>
      <c r="D82" s="88"/>
      <c r="E82" s="88"/>
      <c r="F82" s="88"/>
      <c r="G82" s="88"/>
      <c r="H82" s="89"/>
      <c r="I82" s="74" t="s">
        <v>431</v>
      </c>
    </row>
    <row r="83" spans="1:10" ht="212.45" customHeight="1" x14ac:dyDescent="0.25">
      <c r="A83" s="142" t="s">
        <v>354</v>
      </c>
      <c r="B83" s="142" t="s">
        <v>4</v>
      </c>
      <c r="C83" s="138" t="s">
        <v>355</v>
      </c>
      <c r="D83" s="138"/>
      <c r="E83" s="138"/>
      <c r="F83" s="138"/>
      <c r="G83" s="51" t="s">
        <v>231</v>
      </c>
      <c r="H83" s="80">
        <v>44537</v>
      </c>
    </row>
    <row r="84" spans="1:10" ht="129" customHeight="1" x14ac:dyDescent="0.25">
      <c r="A84" s="142" t="s">
        <v>64</v>
      </c>
      <c r="B84" s="142" t="s">
        <v>4</v>
      </c>
      <c r="C84" s="138" t="s">
        <v>356</v>
      </c>
      <c r="D84" s="138"/>
      <c r="E84" s="138"/>
      <c r="F84" s="138"/>
      <c r="G84" s="51" t="s">
        <v>231</v>
      </c>
      <c r="H84" s="80">
        <v>43018</v>
      </c>
    </row>
    <row r="85" spans="1:10" ht="45" hidden="1" customHeight="1" x14ac:dyDescent="0.25">
      <c r="A85" s="142" t="s">
        <v>66</v>
      </c>
      <c r="B85" s="142" t="s">
        <v>4</v>
      </c>
      <c r="C85" s="138"/>
      <c r="D85" s="138"/>
      <c r="E85" s="138"/>
      <c r="F85" s="138"/>
      <c r="G85" s="51" t="s">
        <v>231</v>
      </c>
      <c r="H85" s="36"/>
      <c r="I85" s="1" t="str">
        <f>CONCATENATE((IF(OR(A57="",A57="NA"),"",A57)),"= ",(IF(OR(D57="",D57="NA"),"",D57)),".")</f>
        <v>Wing A = 2B + LG + UG + 3P + 1st to 47th Floor.</v>
      </c>
    </row>
    <row r="86" spans="1:10" ht="46.5" hidden="1" customHeight="1" x14ac:dyDescent="0.25">
      <c r="A86" s="142" t="s">
        <v>65</v>
      </c>
      <c r="B86" s="142" t="s">
        <v>4</v>
      </c>
      <c r="C86" s="138"/>
      <c r="D86" s="138"/>
      <c r="E86" s="138"/>
      <c r="F86" s="138"/>
      <c r="G86" s="51" t="s">
        <v>231</v>
      </c>
      <c r="H86" s="36"/>
    </row>
    <row r="87" spans="1:10" ht="45" hidden="1" customHeight="1" x14ac:dyDescent="0.25">
      <c r="A87" s="142" t="s">
        <v>67</v>
      </c>
      <c r="B87" s="142" t="s">
        <v>4</v>
      </c>
      <c r="C87" s="138"/>
      <c r="D87" s="138"/>
      <c r="E87" s="138"/>
      <c r="F87" s="138"/>
      <c r="G87" s="51" t="s">
        <v>231</v>
      </c>
      <c r="H87" s="36"/>
    </row>
    <row r="88" spans="1:10" ht="21" thickBot="1" x14ac:dyDescent="0.3">
      <c r="A88" s="118" t="s">
        <v>68</v>
      </c>
      <c r="B88" s="118"/>
      <c r="C88" s="118"/>
      <c r="D88" s="118"/>
      <c r="E88" s="118"/>
      <c r="F88" s="118"/>
      <c r="G88" s="118"/>
      <c r="H88" s="118"/>
    </row>
    <row r="89" spans="1:10" ht="20.25" customHeight="1" x14ac:dyDescent="0.3">
      <c r="A89" s="128" t="str">
        <f>CONCATENATE((IF(OR(A57="",A57="NA"),"",A57)),"= ",(IF(OR(D57="",D57="NA"),"",D57)),".")</f>
        <v>Wing A = 2B + LG + UG + 3P + 1st to 47th Floor.</v>
      </c>
      <c r="B89" s="128"/>
      <c r="C89" s="128"/>
      <c r="D89" s="30" t="s">
        <v>117</v>
      </c>
      <c r="E89" s="131" t="s">
        <v>104</v>
      </c>
      <c r="F89" s="131"/>
      <c r="G89" s="30" t="s">
        <v>118</v>
      </c>
      <c r="H89" s="30" t="s">
        <v>119</v>
      </c>
      <c r="I89" s="15" t="str">
        <f ca="1">(IF(E92&gt;99%,"All work completed. Please provide OC.",IF(E92&gt;89.8%,"Plinth, RCC, Brick, Plaster, Flooring, Wooden, Plumbing, Electrification, etc., work Completed. Finishing work is in process.",IF(E92&lt;94%,(IF(C92=0,"Work not yet Started.",IF(D92=25%,"Piling work in process",IF(D92=50%,"Excavation work in process",IF(D92=100%,"Excavation work Completed. ","0")))&amp;(IF(C93=0%,"",IF(C93=J94,"Footing work is process",IF(C93=J95,"Footing work Completed",IF(C93=J96,"1st Basement Completed",IF(C93=J97,"1st &amp; 2nd Basement Completed",IF(C93=J98,"1st to 3rd Basement Completed",IF(C93=J99,"1st to 4th Basement Completed",IF(C93=J100,"Plinth work is process",IF(C93=J101,"Plinth work completed","0")))))))))))&amp;(IF(C94=(E90+G90+H90),", RCC Slab",IF(C94&gt;0,", RCC upto "&amp;C94&amp;" Slab",""))&amp;(IF(C95=H90,", Brickwork",IF(C95&gt;0,", Brickwork upto "&amp;C95&amp;" Floor",""))&amp;(IF(C96=H90,", Internal Plaster",IF(C96&gt;0,", Internal Plaster upto "&amp;C96&amp;" Floor",""))&amp;(IF(C97=H90,", External Plaster",IF(C97&gt;0,", External Plaster upto "&amp;C97&amp;" Floor",""))&amp;(IF(C98=H90,", External Plumbing, Elevation and Waterproofing",IF(C98&gt;0,", External Plumbing, Elevation and Waterproofing upto "&amp;C98&amp;" Floor",""))&amp;(IF(C99=H90,", Flooring &amp; Fitting",IF(C99&gt;0,", Flooring &amp; Fitting upto "&amp;C99&amp;" Floor",""))&amp;(IF(C100=H90,", Wooden Work",IF(C100&gt;0,", Wooden Work upto "&amp;C100&amp;" Floor",""))&amp;(IF(C101=H90,", Electrical &amp; Sanitary fittings",IF(C101&gt;0,", Electrical &amp; Sanitary fittings upto "&amp;C101&amp;" Floor",""))&amp;(IF(C102&gt;0,", Finishing upto "&amp;C102&amp;" Floor","")&amp;(IF(C94&gt;0.5," Completed",""))))))))))))))))</f>
        <v>Excavation work in process</v>
      </c>
      <c r="J89" s="17"/>
    </row>
    <row r="90" spans="1:10" ht="20.25" x14ac:dyDescent="0.3">
      <c r="A90" s="128"/>
      <c r="B90" s="128"/>
      <c r="C90" s="128"/>
      <c r="D90" s="30">
        <f>IF(AND(ISNUMBER(SEARCH("1B",A89))),1,IF(AND(ISNUMBER(SEARCH("2B",A89))),2,IF(AND(ISNUMBER(SEARCH("3B",A89))),3,IF(AND(ISNUMBER(SEARCH("4B",A89))),4,IF(ISNUMBER(SEARCH("5B",A89)),5,0)))))</f>
        <v>2</v>
      </c>
      <c r="E90" s="131">
        <v>2</v>
      </c>
      <c r="F90" s="131"/>
      <c r="G90" s="30">
        <v>3</v>
      </c>
      <c r="H90" s="30">
        <f ca="1">--TRIM(RIGHT(SUBSTITUTE(LEFT(A89,_xlfn.AGGREGATE(16,6,FIND({0,1,2,3,4,5,6,7,8,9},A89,ROW(INDIRECT("1:"&amp;LEN(A89)))),1))," ",REPT(" ",LEN(A89))),LEN(A89)))</f>
        <v>47</v>
      </c>
      <c r="I90" s="16" t="s">
        <v>123</v>
      </c>
      <c r="J90" s="17"/>
    </row>
    <row r="91" spans="1:10" ht="20.25" customHeight="1" x14ac:dyDescent="0.3">
      <c r="A91" s="119" t="s">
        <v>121</v>
      </c>
      <c r="B91" s="119"/>
      <c r="C91" s="31" t="s">
        <v>131</v>
      </c>
      <c r="D91" s="31" t="s">
        <v>132</v>
      </c>
      <c r="E91" s="119" t="s">
        <v>122</v>
      </c>
      <c r="F91" s="119"/>
      <c r="G91" s="27" t="s">
        <v>120</v>
      </c>
      <c r="H91" s="27"/>
      <c r="I91" s="19" t="s">
        <v>133</v>
      </c>
      <c r="J91" s="18">
        <f ca="1">H90*25%</f>
        <v>11.75</v>
      </c>
    </row>
    <row r="92" spans="1:10" ht="20.25" customHeight="1" x14ac:dyDescent="0.3">
      <c r="A92" s="117" t="s">
        <v>134</v>
      </c>
      <c r="B92" s="117"/>
      <c r="C92" s="30">
        <f ca="1">J92</f>
        <v>23.5</v>
      </c>
      <c r="D92" s="29">
        <f ca="1">((100/H90)*C92)/100</f>
        <v>0.5</v>
      </c>
      <c r="E92" s="132">
        <f ca="1">(((C92/H90*10)+(C93/H90*15)+(25/(E90+G90+H90)*C94)+(5/(H90)*C95)+(2.5/(H90)*C96)+(2.5/(H90)*C97)+(5/H90*C98)+(10/H90*C99)+(2.5/H90*C100)+(2.5/H90*C101)+(10/H90*C102)+(10/H90*C103))/100)</f>
        <v>0.05</v>
      </c>
      <c r="F92" s="133"/>
      <c r="G92" s="117" t="str">
        <f ca="1">I89</f>
        <v>Excavation work in process</v>
      </c>
      <c r="H92" s="117"/>
      <c r="I92" s="19" t="s">
        <v>124</v>
      </c>
      <c r="J92" s="23">
        <f ca="1">H90*50%</f>
        <v>23.5</v>
      </c>
    </row>
    <row r="93" spans="1:10" ht="20.25" x14ac:dyDescent="0.3">
      <c r="A93" s="117" t="s">
        <v>105</v>
      </c>
      <c r="B93" s="117"/>
      <c r="C93" s="72">
        <v>0</v>
      </c>
      <c r="D93" s="29">
        <f ca="1">((100/H90)*C93)/100</f>
        <v>0</v>
      </c>
      <c r="E93" s="134"/>
      <c r="F93" s="135"/>
      <c r="G93" s="117"/>
      <c r="H93" s="117"/>
      <c r="I93" s="19" t="s">
        <v>125</v>
      </c>
      <c r="J93" s="23">
        <f ca="1">H90</f>
        <v>47</v>
      </c>
    </row>
    <row r="94" spans="1:10" ht="21" customHeight="1" x14ac:dyDescent="0.35">
      <c r="A94" s="117" t="s">
        <v>135</v>
      </c>
      <c r="B94" s="117"/>
      <c r="C94" s="30">
        <v>0</v>
      </c>
      <c r="D94" s="29">
        <f ca="1">((100/(E90+G90+H90))*C94)/100</f>
        <v>0</v>
      </c>
      <c r="E94" s="134"/>
      <c r="F94" s="135"/>
      <c r="G94" s="117"/>
      <c r="H94" s="117"/>
      <c r="I94" s="19" t="s">
        <v>126</v>
      </c>
      <c r="J94" s="24">
        <f ca="1">(IF(D90&gt;1,(H90/(D90+2)),H90*0.2))</f>
        <v>11.75</v>
      </c>
    </row>
    <row r="95" spans="1:10" ht="21" customHeight="1" x14ac:dyDescent="0.35">
      <c r="A95" s="117" t="s">
        <v>136</v>
      </c>
      <c r="B95" s="117"/>
      <c r="C95" s="30">
        <v>0</v>
      </c>
      <c r="D95" s="29">
        <f ca="1">((100/H90)*C95)/100</f>
        <v>0</v>
      </c>
      <c r="E95" s="134"/>
      <c r="F95" s="135"/>
      <c r="G95" s="117"/>
      <c r="H95" s="117"/>
      <c r="I95" s="19" t="s">
        <v>127</v>
      </c>
      <c r="J95" s="24">
        <f ca="1">(IF(D90&gt;1,(H90/(D90+2)+J94),H90*0.2+J94))</f>
        <v>23.5</v>
      </c>
    </row>
    <row r="96" spans="1:10" ht="21" customHeight="1" x14ac:dyDescent="0.35">
      <c r="A96" s="129" t="s">
        <v>137</v>
      </c>
      <c r="B96" s="130"/>
      <c r="C96" s="30">
        <v>0</v>
      </c>
      <c r="D96" s="29">
        <f ca="1">((100/H90)*C96)/100</f>
        <v>0</v>
      </c>
      <c r="E96" s="134"/>
      <c r="F96" s="135"/>
      <c r="G96" s="117"/>
      <c r="H96" s="117"/>
      <c r="I96" s="19" t="s">
        <v>138</v>
      </c>
      <c r="J96" s="24">
        <f ca="1">(IF(D90&gt;1,(H90/(D90+2)+J95),0))</f>
        <v>35.25</v>
      </c>
    </row>
    <row r="97" spans="1:10" ht="21" customHeight="1" x14ac:dyDescent="0.35">
      <c r="A97" s="129" t="s">
        <v>169</v>
      </c>
      <c r="B97" s="130"/>
      <c r="C97" s="30">
        <v>0</v>
      </c>
      <c r="D97" s="29">
        <f ca="1">((100/H90)*C97)/100</f>
        <v>0</v>
      </c>
      <c r="E97" s="134"/>
      <c r="F97" s="135"/>
      <c r="G97" s="117"/>
      <c r="H97" s="117"/>
      <c r="I97" s="19" t="s">
        <v>139</v>
      </c>
      <c r="J97" s="24">
        <f>(IF(D90&gt;2,(H90/(D90+2)+J96),0))</f>
        <v>0</v>
      </c>
    </row>
    <row r="98" spans="1:10" ht="63.75" customHeight="1" x14ac:dyDescent="0.35">
      <c r="A98" s="129" t="s">
        <v>166</v>
      </c>
      <c r="B98" s="130"/>
      <c r="C98" s="30">
        <v>0</v>
      </c>
      <c r="D98" s="29">
        <f ca="1">((100/(H90))*C98)/100</f>
        <v>0</v>
      </c>
      <c r="E98" s="134"/>
      <c r="F98" s="135"/>
      <c r="G98" s="117"/>
      <c r="H98" s="117"/>
      <c r="I98" s="19" t="s">
        <v>141</v>
      </c>
      <c r="J98" s="25">
        <f>(IF(D90&gt;3,(H90/(D90+2)+J97),0))</f>
        <v>0</v>
      </c>
    </row>
    <row r="99" spans="1:10" ht="21" customHeight="1" x14ac:dyDescent="0.35">
      <c r="A99" s="117" t="s">
        <v>140</v>
      </c>
      <c r="B99" s="117"/>
      <c r="C99" s="30">
        <v>0</v>
      </c>
      <c r="D99" s="29">
        <f ca="1">((100/(H90))*C99)/100</f>
        <v>0</v>
      </c>
      <c r="E99" s="134"/>
      <c r="F99" s="135"/>
      <c r="G99" s="117"/>
      <c r="H99" s="117"/>
      <c r="I99" s="19" t="s">
        <v>142</v>
      </c>
      <c r="J99" s="24">
        <f>(IF(D90&gt;4,(H90/(D90+2)+J98),0))</f>
        <v>0</v>
      </c>
    </row>
    <row r="100" spans="1:10" ht="21" customHeight="1" x14ac:dyDescent="0.35">
      <c r="A100" s="117" t="s">
        <v>168</v>
      </c>
      <c r="B100" s="117"/>
      <c r="C100" s="30">
        <v>0</v>
      </c>
      <c r="D100" s="29">
        <f ca="1">((100/H90)*C100)/100</f>
        <v>0</v>
      </c>
      <c r="E100" s="134"/>
      <c r="F100" s="135"/>
      <c r="G100" s="117"/>
      <c r="H100" s="117"/>
      <c r="I100" s="19" t="s">
        <v>128</v>
      </c>
      <c r="J100" s="24">
        <f>(IF(D90=1,(H90/(D90+3)+J95),IF(D90=0,(H90*0.3+J95),IF(D90&gt;1,0))))</f>
        <v>0</v>
      </c>
    </row>
    <row r="101" spans="1:10" ht="21.75" customHeight="1" thickBot="1" x14ac:dyDescent="0.4">
      <c r="A101" s="117" t="s">
        <v>167</v>
      </c>
      <c r="B101" s="117"/>
      <c r="C101" s="30">
        <v>0</v>
      </c>
      <c r="D101" s="29">
        <f ca="1">((100/H90)*C101)/100</f>
        <v>0</v>
      </c>
      <c r="E101" s="134"/>
      <c r="F101" s="135"/>
      <c r="G101" s="117"/>
      <c r="H101" s="117"/>
      <c r="I101" s="21" t="s">
        <v>129</v>
      </c>
      <c r="J101" s="26">
        <f ca="1">(IF(D90&gt;1.5,(H90/(D90+2)+J95+MAX(0,J96-J95)+MAX(0,J97-J96)+MAX(0,J98-J97)+MAX(0,J99-J98)+MAX(0,J100-J99)),IF(D90=1,(H90/(D90+3)+J100),IF(D90=0,H90*0.3+J100))))</f>
        <v>47</v>
      </c>
    </row>
    <row r="102" spans="1:10" ht="20.25" customHeight="1" x14ac:dyDescent="0.25">
      <c r="A102" s="117" t="s">
        <v>143</v>
      </c>
      <c r="B102" s="117"/>
      <c r="C102" s="30">
        <v>0</v>
      </c>
      <c r="D102" s="29">
        <f ca="1">((100/(H90))*C102)/100</f>
        <v>0</v>
      </c>
      <c r="E102" s="134"/>
      <c r="F102" s="135"/>
      <c r="G102" s="117"/>
      <c r="H102" s="117"/>
    </row>
    <row r="103" spans="1:10" ht="20.25" x14ac:dyDescent="0.25">
      <c r="A103" s="117" t="s">
        <v>144</v>
      </c>
      <c r="B103" s="117"/>
      <c r="C103" s="30">
        <v>0</v>
      </c>
      <c r="D103" s="29">
        <f ca="1">((100/(H90))*C103)/100</f>
        <v>0</v>
      </c>
      <c r="E103" s="136"/>
      <c r="F103" s="137"/>
      <c r="G103" s="117"/>
      <c r="H103" s="117"/>
    </row>
    <row r="104" spans="1:10" ht="21" thickBot="1" x14ac:dyDescent="0.3">
      <c r="A104" s="118" t="s">
        <v>68</v>
      </c>
      <c r="B104" s="118"/>
      <c r="C104" s="118"/>
      <c r="D104" s="118"/>
      <c r="E104" s="118"/>
      <c r="F104" s="118"/>
      <c r="G104" s="118"/>
      <c r="H104" s="118"/>
    </row>
    <row r="105" spans="1:10" ht="20.25" customHeight="1" x14ac:dyDescent="0.3">
      <c r="A105" s="128" t="str">
        <f>CONCATENATE((IF(OR(A58="",A58="NA"),"",A58)),"= ",(IF(OR(D58="",D58="NA"),"",D58)),".")</f>
        <v>Wing B = 2B + LG + UG + 3P + 1st to 47th Floor.</v>
      </c>
      <c r="B105" s="128"/>
      <c r="C105" s="128"/>
      <c r="D105" s="30" t="s">
        <v>117</v>
      </c>
      <c r="E105" s="131" t="s">
        <v>104</v>
      </c>
      <c r="F105" s="131"/>
      <c r="G105" s="30" t="s">
        <v>118</v>
      </c>
      <c r="H105" s="30" t="s">
        <v>119</v>
      </c>
      <c r="I105" s="15" t="str">
        <f ca="1">(IF(E108&gt;99%,"All work completed. Please provide OC.",IF(E108&gt;89.8%,"Plinth, RCC, Brick, Plaster, Flooring, Wooden, Plumbing, Electrification, etc., work Completed. Finishing work is in process.",IF(E108&lt;94%,(IF(C108=0,"Work not yet Started.",IF(D108=25%,"Piling work in process",IF(D108=50%,"Excavation work in process",IF(D108=100%,"Excavation work Completed. ","0")))&amp;(IF(C109=0%,"",IF(C109=J110,"Footing work is process",IF(C109=J111,"Footing work Completed",IF(C109=J112,"1st Basement Completed",IF(C109=J113,"1st &amp; 2nd Basement Completed",IF(C109=J114,"1st to 3rd Basement Completed",IF(C109=J115,"1st to 4th Basement Completed",IF(C109=J116,"Plinth work is process",IF(C109=J117,"Plinth work completed","0")))))))))))&amp;(IF(C110=(E106+G106+H106),", RCC Slab",IF(C110&gt;0,", RCC upto "&amp;C110&amp;" Slab",""))&amp;(IF(C111=H106,", Brickwork",IF(C111&gt;0,", Brickwork upto "&amp;C111&amp;" Floor",""))&amp;(IF(C112=H106,", Internal Plaster",IF(C112&gt;0,", Internal Plaster upto "&amp;C112&amp;" Floor",""))&amp;(IF(C113=H106,", External Plaster",IF(C113&gt;0,", External Plaster upto "&amp;C113&amp;" Floor",""))&amp;(IF(C114=H106,", External Plumbing, Elevation and Waterproofing",IF(C114&gt;0,", External Plumbing, Elevation and Waterproofing upto "&amp;C114&amp;" Floor",""))&amp;(IF(C115=H106,", Flooring &amp; Fitting",IF(C115&gt;0,", Flooring &amp; Fitting upto "&amp;C115&amp;" Floor",""))&amp;(IF(C116=H106,", Wooden Work",IF(C116&gt;0,", Wooden Work upto "&amp;C116&amp;" Floor",""))&amp;(IF(C117=H106,", Electrical &amp; Sanitary fittings",IF(C117&gt;0,", Electrical &amp; Sanitary fittings upto "&amp;C117&amp;" Floor",""))&amp;(IF(C118&gt;0,", Finishing upto "&amp;C118&amp;" Floor","")&amp;(IF(C110&gt;0.5," Completed",""))))))))))))))))</f>
        <v>Excavation work Completed. Plinth work completed, RCC upto 20 Slab, Brickwork upto 15 Floor, Internal Plaster upto 12 Floor, External Plaster upto 12 Floor, External Plumbing, Elevation and Waterproofing upto 6 Floor Completed</v>
      </c>
      <c r="J105" s="17"/>
    </row>
    <row r="106" spans="1:10" ht="20.25" x14ac:dyDescent="0.3">
      <c r="A106" s="128"/>
      <c r="B106" s="128"/>
      <c r="C106" s="128"/>
      <c r="D106" s="30">
        <f>IF(AND(ISNUMBER(SEARCH("1B",A105))),1,IF(AND(ISNUMBER(SEARCH("2B",A105))),2,IF(AND(ISNUMBER(SEARCH("3B",A105))),3,IF(AND(ISNUMBER(SEARCH("4B",A105))),4,IF(ISNUMBER(SEARCH("5B",A105)),5,0)))))</f>
        <v>2</v>
      </c>
      <c r="E106" s="131">
        <v>2</v>
      </c>
      <c r="F106" s="131"/>
      <c r="G106" s="30">
        <v>3</v>
      </c>
      <c r="H106" s="30">
        <f ca="1">--TRIM(RIGHT(SUBSTITUTE(LEFT(A105,_xlfn.AGGREGATE(16,6,FIND({0,1,2,3,4,5,6,7,8,9},A105,ROW(INDIRECT("1:"&amp;LEN(A105)))),1))," ",REPT(" ",LEN(A105))),LEN(A105)))</f>
        <v>47</v>
      </c>
      <c r="I106" s="16" t="s">
        <v>123</v>
      </c>
      <c r="J106" s="17"/>
    </row>
    <row r="107" spans="1:10" ht="20.25" customHeight="1" x14ac:dyDescent="0.3">
      <c r="A107" s="119" t="s">
        <v>121</v>
      </c>
      <c r="B107" s="119"/>
      <c r="C107" s="31" t="s">
        <v>131</v>
      </c>
      <c r="D107" s="31" t="s">
        <v>132</v>
      </c>
      <c r="E107" s="119" t="s">
        <v>122</v>
      </c>
      <c r="F107" s="119"/>
      <c r="G107" s="27" t="s">
        <v>120</v>
      </c>
      <c r="H107" s="27"/>
      <c r="I107" s="19" t="s">
        <v>133</v>
      </c>
      <c r="J107" s="18">
        <f ca="1">H106*25%</f>
        <v>11.75</v>
      </c>
    </row>
    <row r="108" spans="1:10" ht="20.25" customHeight="1" x14ac:dyDescent="0.3">
      <c r="A108" s="117" t="s">
        <v>134</v>
      </c>
      <c r="B108" s="117"/>
      <c r="C108" s="30">
        <f ca="1">J109</f>
        <v>47</v>
      </c>
      <c r="D108" s="29">
        <f ca="1">((100/H106)*C108)/100</f>
        <v>1</v>
      </c>
      <c r="E108" s="132">
        <f ca="1">(((C108/H106*10)+(C109/H106*15)+(25/(E106+G106+H106)*C110)+(5/(H106)*C111)+(2.5/(H106)*C112)+(2.5/(H106)*C113)+(5/H106*C114)+(10/H106*C115)+(2.5/H106*C116)+(2.5/H106*C117)+(10/H106*C118)+(10/H106*C119))/100)</f>
        <v>0.38126022913256946</v>
      </c>
      <c r="F108" s="133"/>
      <c r="G108" s="117" t="str">
        <f ca="1">I105</f>
        <v>Excavation work Completed. Plinth work completed, RCC upto 20 Slab, Brickwork upto 15 Floor, Internal Plaster upto 12 Floor, External Plaster upto 12 Floor, External Plumbing, Elevation and Waterproofing upto 6 Floor Completed</v>
      </c>
      <c r="H108" s="117"/>
      <c r="I108" s="19" t="s">
        <v>124</v>
      </c>
      <c r="J108" s="23">
        <f ca="1">H106*50%</f>
        <v>23.5</v>
      </c>
    </row>
    <row r="109" spans="1:10" ht="20.25" x14ac:dyDescent="0.3">
      <c r="A109" s="117" t="s">
        <v>105</v>
      </c>
      <c r="B109" s="117"/>
      <c r="C109" s="72">
        <f ca="1">J117</f>
        <v>47</v>
      </c>
      <c r="D109" s="29">
        <f ca="1">((100/H106)*C109)/100</f>
        <v>1</v>
      </c>
      <c r="E109" s="134"/>
      <c r="F109" s="135"/>
      <c r="G109" s="117"/>
      <c r="H109" s="117"/>
      <c r="I109" s="19" t="s">
        <v>125</v>
      </c>
      <c r="J109" s="23">
        <f ca="1">H106</f>
        <v>47</v>
      </c>
    </row>
    <row r="110" spans="1:10" ht="21" customHeight="1" x14ac:dyDescent="0.35">
      <c r="A110" s="117" t="s">
        <v>135</v>
      </c>
      <c r="B110" s="117"/>
      <c r="C110" s="30">
        <v>20</v>
      </c>
      <c r="D110" s="29">
        <f ca="1">((100/(E106+G106+H106))*C110)/100</f>
        <v>0.38461538461538458</v>
      </c>
      <c r="E110" s="134"/>
      <c r="F110" s="135"/>
      <c r="G110" s="117"/>
      <c r="H110" s="117"/>
      <c r="I110" s="19" t="s">
        <v>126</v>
      </c>
      <c r="J110" s="24">
        <f ca="1">(IF(D106&gt;1,(H106/(D106+2)),H106*0.2))</f>
        <v>11.75</v>
      </c>
    </row>
    <row r="111" spans="1:10" ht="21" customHeight="1" x14ac:dyDescent="0.35">
      <c r="A111" s="117" t="s">
        <v>136</v>
      </c>
      <c r="B111" s="117"/>
      <c r="C111" s="30">
        <f>C110-G106-E106</f>
        <v>15</v>
      </c>
      <c r="D111" s="29">
        <f ca="1">((100/H106)*C111)/100</f>
        <v>0.31914893617021278</v>
      </c>
      <c r="E111" s="134"/>
      <c r="F111" s="135"/>
      <c r="G111" s="117"/>
      <c r="H111" s="117"/>
      <c r="I111" s="19" t="s">
        <v>127</v>
      </c>
      <c r="J111" s="24">
        <f ca="1">(IF(D106&gt;1,(H106/(D106+2)+J110),H106*0.2+J110))</f>
        <v>23.5</v>
      </c>
    </row>
    <row r="112" spans="1:10" ht="21" customHeight="1" x14ac:dyDescent="0.35">
      <c r="A112" s="129" t="s">
        <v>137</v>
      </c>
      <c r="B112" s="130"/>
      <c r="C112" s="72">
        <f>C111*0.8</f>
        <v>12</v>
      </c>
      <c r="D112" s="29">
        <f ca="1">((100/H106)*C112)/100</f>
        <v>0.25531914893617019</v>
      </c>
      <c r="E112" s="134"/>
      <c r="F112" s="135"/>
      <c r="G112" s="117"/>
      <c r="H112" s="117"/>
      <c r="I112" s="19" t="s">
        <v>138</v>
      </c>
      <c r="J112" s="24">
        <f ca="1">(IF(D106&gt;1,(H106/(D106+2)+J111),0))</f>
        <v>35.25</v>
      </c>
    </row>
    <row r="113" spans="1:10" ht="21" customHeight="1" x14ac:dyDescent="0.35">
      <c r="A113" s="129" t="s">
        <v>169</v>
      </c>
      <c r="B113" s="130"/>
      <c r="C113" s="72">
        <f>C112</f>
        <v>12</v>
      </c>
      <c r="D113" s="29">
        <f ca="1">((100/H106)*C113)/100</f>
        <v>0.25531914893617019</v>
      </c>
      <c r="E113" s="134"/>
      <c r="F113" s="135"/>
      <c r="G113" s="117"/>
      <c r="H113" s="117"/>
      <c r="I113" s="19" t="s">
        <v>139</v>
      </c>
      <c r="J113" s="24">
        <f>(IF(D106&gt;2,(H106/(D106+2)+J112),0))</f>
        <v>0</v>
      </c>
    </row>
    <row r="114" spans="1:10" ht="57.75" customHeight="1" x14ac:dyDescent="0.35">
      <c r="A114" s="129" t="s">
        <v>166</v>
      </c>
      <c r="B114" s="130"/>
      <c r="C114" s="30">
        <v>6</v>
      </c>
      <c r="D114" s="29">
        <f ca="1">((100/(H106))*C114)/100</f>
        <v>0.1276595744680851</v>
      </c>
      <c r="E114" s="134"/>
      <c r="F114" s="135"/>
      <c r="G114" s="117"/>
      <c r="H114" s="117"/>
      <c r="I114" s="19" t="s">
        <v>141</v>
      </c>
      <c r="J114" s="25">
        <f>(IF(D106&gt;3,(H106/(D106+2)+J113),0))</f>
        <v>0</v>
      </c>
    </row>
    <row r="115" spans="1:10" ht="21" customHeight="1" x14ac:dyDescent="0.35">
      <c r="A115" s="117" t="s">
        <v>140</v>
      </c>
      <c r="B115" s="117"/>
      <c r="C115" s="30">
        <v>0</v>
      </c>
      <c r="D115" s="29">
        <f ca="1">((100/(H106))*C115)/100</f>
        <v>0</v>
      </c>
      <c r="E115" s="134"/>
      <c r="F115" s="135"/>
      <c r="G115" s="117"/>
      <c r="H115" s="117"/>
      <c r="I115" s="19" t="s">
        <v>142</v>
      </c>
      <c r="J115" s="24">
        <f>(IF(D106&gt;4,(H106/(D106+2)+J114),0))</f>
        <v>0</v>
      </c>
    </row>
    <row r="116" spans="1:10" ht="21" customHeight="1" x14ac:dyDescent="0.35">
      <c r="A116" s="117" t="s">
        <v>168</v>
      </c>
      <c r="B116" s="117"/>
      <c r="C116" s="30">
        <v>0</v>
      </c>
      <c r="D116" s="29">
        <f ca="1">((100/H106)*C116)/100</f>
        <v>0</v>
      </c>
      <c r="E116" s="134"/>
      <c r="F116" s="135"/>
      <c r="G116" s="117"/>
      <c r="H116" s="117"/>
      <c r="I116" s="19" t="s">
        <v>128</v>
      </c>
      <c r="J116" s="24">
        <f>(IF(D106=1,(H106/(D106+3)+J111),IF(D106=0,(H106*0.3+J111),IF(D106&gt;1,0))))</f>
        <v>0</v>
      </c>
    </row>
    <row r="117" spans="1:10" ht="21.75" customHeight="1" thickBot="1" x14ac:dyDescent="0.4">
      <c r="A117" s="117" t="s">
        <v>167</v>
      </c>
      <c r="B117" s="117"/>
      <c r="C117" s="30">
        <v>0</v>
      </c>
      <c r="D117" s="29">
        <f ca="1">((100/H106)*C117)/100</f>
        <v>0</v>
      </c>
      <c r="E117" s="134"/>
      <c r="F117" s="135"/>
      <c r="G117" s="117"/>
      <c r="H117" s="117"/>
      <c r="I117" s="21" t="s">
        <v>129</v>
      </c>
      <c r="J117" s="26">
        <f ca="1">(IF(D106&gt;1.5,(H106/(D106+2)+J111+MAX(0,J112-J111)+MAX(0,J113-J112)+MAX(0,J114-J113)+MAX(0,J115-J114)+MAX(0,J116-J115)),IF(D106=1,(H106/(D106+3)+J116),IF(D106=0,H106*0.3+J116))))</f>
        <v>47</v>
      </c>
    </row>
    <row r="118" spans="1:10" ht="20.25" customHeight="1" x14ac:dyDescent="0.25">
      <c r="A118" s="117" t="s">
        <v>143</v>
      </c>
      <c r="B118" s="117"/>
      <c r="C118" s="30">
        <v>0</v>
      </c>
      <c r="D118" s="29">
        <f ca="1">((100/(H106))*C118)/100</f>
        <v>0</v>
      </c>
      <c r="E118" s="134"/>
      <c r="F118" s="135"/>
      <c r="G118" s="117"/>
      <c r="H118" s="117"/>
    </row>
    <row r="119" spans="1:10" ht="20.25" x14ac:dyDescent="0.25">
      <c r="A119" s="117" t="s">
        <v>144</v>
      </c>
      <c r="B119" s="117"/>
      <c r="C119" s="30">
        <v>0</v>
      </c>
      <c r="D119" s="29">
        <f ca="1">((100/(H106))*C119)/100</f>
        <v>0</v>
      </c>
      <c r="E119" s="136"/>
      <c r="F119" s="137"/>
      <c r="G119" s="117"/>
      <c r="H119" s="117"/>
    </row>
    <row r="120" spans="1:10" ht="21" thickBot="1" x14ac:dyDescent="0.3">
      <c r="A120" s="118" t="s">
        <v>68</v>
      </c>
      <c r="B120" s="118"/>
      <c r="C120" s="118"/>
      <c r="D120" s="118"/>
      <c r="E120" s="118"/>
      <c r="F120" s="118"/>
      <c r="G120" s="118"/>
      <c r="H120" s="118"/>
    </row>
    <row r="121" spans="1:10" ht="20.25" customHeight="1" x14ac:dyDescent="0.3">
      <c r="A121" s="128" t="str">
        <f>CONCATENATE((IF(OR(A59="",A59="NA"),"",A59)),"= ",(IF(OR(D59="",D59="NA"),"",D59)),".")</f>
        <v>Wing C = 2B + LG + UG + 3P + 1st 45th Floor.</v>
      </c>
      <c r="B121" s="128"/>
      <c r="C121" s="128"/>
      <c r="D121" s="30" t="s">
        <v>117</v>
      </c>
      <c r="E121" s="131" t="s">
        <v>104</v>
      </c>
      <c r="F121" s="131"/>
      <c r="G121" s="30" t="s">
        <v>118</v>
      </c>
      <c r="H121" s="30" t="s">
        <v>119</v>
      </c>
      <c r="I121" s="15" t="str">
        <f ca="1">(IF(E124&gt;99%,"All work completed. Please provide OC.",IF(E124&gt;89.8%,"Plinth, RCC, Brick, Plaster, Flooring, Wooden, Plumbing, Electrification, etc., work Completed. Finishing work is in process.",IF(E124&lt;94%,(IF(C124=0,"Work not yet Started.",IF(D124=25%,"Piling work in process",IF(D124=50%,"Excavation work in process",IF(D124=100%,"Excavation work Completed. ","0")))&amp;(IF(C125=0%,"",IF(C125=J126,"Footing work is process",IF(C125=J127,"Footing work Completed",IF(C125=J128,"1st Basement Completed",IF(C125=J129,"1st &amp; 2nd Basement Completed",IF(C125=J130,"1st to 3rd Basement Completed",IF(C125=J131,"1st to 4th Basement Completed",IF(C125=J132,"Plinth work is process",IF(C125=J133,"Plinth work completed","0")))))))))))&amp;(IF(C126=(E122+G122+H122),", RCC Slab",IF(C126&gt;0,", RCC upto "&amp;C126&amp;" Slab",""))&amp;(IF(C127=H122,", Brickwork",IF(C127&gt;0,", Brickwork upto "&amp;C127&amp;" Floor",""))&amp;(IF(C128=H122,", Internal Plaster",IF(C128&gt;0,", Internal Plaster upto "&amp;C128&amp;" Floor",""))&amp;(IF(C129=H122,", External Plaster",IF(C129&gt;0,", External Plaster upto "&amp;C129&amp;" Floor",""))&amp;(IF(C130=H122,", External Plumbing, Elevation and Waterproofing",IF(C130&gt;0,", External Plumbing, Elevation and Waterproofing upto "&amp;C130&amp;" Floor",""))&amp;(IF(C131=H122,", Flooring &amp; Fitting",IF(C131&gt;0,", Flooring &amp; Fitting upto "&amp;C131&amp;" Floor",""))&amp;(IF(C132=H122,", Wooden Work",IF(C132&gt;0,", Wooden Work upto "&amp;C132&amp;" Floor",""))&amp;(IF(C133=H122,", Electrical &amp; Sanitary fittings",IF(C133&gt;0,", Electrical &amp; Sanitary fittings upto "&amp;C133&amp;" Floor",""))&amp;(IF(C134&gt;0,", Finishing upto "&amp;C134&amp;" Floor","")&amp;(IF(C126&gt;0.5," Completed",""))))))))))))))))</f>
        <v>Excavation work Completed. Plinth work completed, RCC upto 24 Slab, Brickwork upto 19 Floor, Internal Plaster upto 17 Floor, External Plaster upto 17 Floor, External Plumbing, Elevation and Waterproofing upto 7 Floor Completed</v>
      </c>
      <c r="J121" s="17"/>
    </row>
    <row r="122" spans="1:10" ht="20.25" x14ac:dyDescent="0.3">
      <c r="A122" s="128"/>
      <c r="B122" s="128"/>
      <c r="C122" s="128"/>
      <c r="D122" s="30">
        <f>IF(AND(ISNUMBER(SEARCH("1B",A121))),1,IF(AND(ISNUMBER(SEARCH("2B",A121))),2,IF(AND(ISNUMBER(SEARCH("3B",A121))),3,IF(AND(ISNUMBER(SEARCH("4B",A121))),4,IF(ISNUMBER(SEARCH("5B",A121)),5,0)))))</f>
        <v>2</v>
      </c>
      <c r="E122" s="131">
        <v>2</v>
      </c>
      <c r="F122" s="131"/>
      <c r="G122" s="30">
        <v>3</v>
      </c>
      <c r="H122" s="30">
        <f ca="1">--TRIM(RIGHT(SUBSTITUTE(LEFT(A121,_xlfn.AGGREGATE(16,6,FIND({0,1,2,3,4,5,6,7,8,9},A121,ROW(INDIRECT("1:"&amp;LEN(A121)))),1))," ",REPT(" ",LEN(A121))),LEN(A121)))</f>
        <v>45</v>
      </c>
      <c r="I122" s="16" t="s">
        <v>123</v>
      </c>
      <c r="J122" s="17"/>
    </row>
    <row r="123" spans="1:10" ht="20.25" customHeight="1" x14ac:dyDescent="0.3">
      <c r="A123" s="119" t="s">
        <v>121</v>
      </c>
      <c r="B123" s="119"/>
      <c r="C123" s="31" t="s">
        <v>131</v>
      </c>
      <c r="D123" s="31" t="s">
        <v>132</v>
      </c>
      <c r="E123" s="119" t="s">
        <v>122</v>
      </c>
      <c r="F123" s="119"/>
      <c r="G123" s="27" t="s">
        <v>120</v>
      </c>
      <c r="H123" s="27"/>
      <c r="I123" s="19" t="s">
        <v>133</v>
      </c>
      <c r="J123" s="18">
        <f ca="1">H122*25%</f>
        <v>11.25</v>
      </c>
    </row>
    <row r="124" spans="1:10" ht="20.25" customHeight="1" x14ac:dyDescent="0.3">
      <c r="A124" s="117" t="s">
        <v>134</v>
      </c>
      <c r="B124" s="117"/>
      <c r="C124" s="30">
        <f ca="1">J125</f>
        <v>45</v>
      </c>
      <c r="D124" s="29">
        <f ca="1">((100/H122)*C124)/100</f>
        <v>1</v>
      </c>
      <c r="E124" s="132">
        <f ca="1">(((C124/H122*10)+(C125/H122*15)+(25/(E122+G122+H122)*C126)+(5/(H122)*C127)+(2.5/(H122)*C128)+(2.5/(H122)*C129)+(5/H122*C130)+(10/H122*C131)+(2.5/H122*C132)+(2.5/H122*C133)+(10/H122*C134)+(10/H122*C135))/100)</f>
        <v>0.4177777777777778</v>
      </c>
      <c r="F124" s="133"/>
      <c r="G124" s="117" t="str">
        <f ca="1">I121</f>
        <v>Excavation work Completed. Plinth work completed, RCC upto 24 Slab, Brickwork upto 19 Floor, Internal Plaster upto 17 Floor, External Plaster upto 17 Floor, External Plumbing, Elevation and Waterproofing upto 7 Floor Completed</v>
      </c>
      <c r="H124" s="117"/>
      <c r="I124" s="19" t="s">
        <v>124</v>
      </c>
      <c r="J124" s="23">
        <f ca="1">H122*50%</f>
        <v>22.5</v>
      </c>
    </row>
    <row r="125" spans="1:10" ht="20.25" x14ac:dyDescent="0.3">
      <c r="A125" s="117" t="s">
        <v>105</v>
      </c>
      <c r="B125" s="117"/>
      <c r="C125" s="72">
        <f ca="1">J133</f>
        <v>45</v>
      </c>
      <c r="D125" s="29">
        <f ca="1">((100/H122)*C125)/100</f>
        <v>1</v>
      </c>
      <c r="E125" s="134"/>
      <c r="F125" s="135"/>
      <c r="G125" s="117"/>
      <c r="H125" s="117"/>
      <c r="I125" s="19" t="s">
        <v>125</v>
      </c>
      <c r="J125" s="23">
        <f ca="1">H122</f>
        <v>45</v>
      </c>
    </row>
    <row r="126" spans="1:10" ht="21" customHeight="1" x14ac:dyDescent="0.35">
      <c r="A126" s="117" t="s">
        <v>135</v>
      </c>
      <c r="B126" s="117"/>
      <c r="C126" s="30">
        <v>24</v>
      </c>
      <c r="D126" s="29">
        <f ca="1">((100/(E122+G122+H122))*C126)/100</f>
        <v>0.48</v>
      </c>
      <c r="E126" s="134"/>
      <c r="F126" s="135"/>
      <c r="G126" s="117"/>
      <c r="H126" s="117"/>
      <c r="I126" s="19" t="s">
        <v>126</v>
      </c>
      <c r="J126" s="24">
        <f ca="1">(IF(D122&gt;1,(H122/(D122+2)),H122*0.2))</f>
        <v>11.25</v>
      </c>
    </row>
    <row r="127" spans="1:10" ht="21" customHeight="1" x14ac:dyDescent="0.35">
      <c r="A127" s="117" t="s">
        <v>136</v>
      </c>
      <c r="B127" s="117"/>
      <c r="C127" s="30">
        <f>C126-G122-E122</f>
        <v>19</v>
      </c>
      <c r="D127" s="29">
        <f ca="1">((100/H122)*C127)/100</f>
        <v>0.42222222222222222</v>
      </c>
      <c r="E127" s="134"/>
      <c r="F127" s="135"/>
      <c r="G127" s="117"/>
      <c r="H127" s="117"/>
      <c r="I127" s="19" t="s">
        <v>127</v>
      </c>
      <c r="J127" s="24">
        <f ca="1">(IF(D122&gt;1,(H122/(D122+2)+J126),H122*0.2+J126))</f>
        <v>22.5</v>
      </c>
    </row>
    <row r="128" spans="1:10" ht="21" customHeight="1" x14ac:dyDescent="0.35">
      <c r="A128" s="129" t="s">
        <v>137</v>
      </c>
      <c r="B128" s="130"/>
      <c r="C128" s="30">
        <f>C127-2</f>
        <v>17</v>
      </c>
      <c r="D128" s="29">
        <f ca="1">((100/H122)*C128)/100</f>
        <v>0.37777777777777777</v>
      </c>
      <c r="E128" s="134"/>
      <c r="F128" s="135"/>
      <c r="G128" s="117"/>
      <c r="H128" s="117"/>
      <c r="I128" s="19" t="s">
        <v>138</v>
      </c>
      <c r="J128" s="24">
        <f ca="1">(IF(D122&gt;1,(H122/(D122+2)+J127),0))</f>
        <v>33.75</v>
      </c>
    </row>
    <row r="129" spans="1:10" ht="21" customHeight="1" x14ac:dyDescent="0.35">
      <c r="A129" s="129" t="s">
        <v>169</v>
      </c>
      <c r="B129" s="130"/>
      <c r="C129" s="30">
        <f>C128</f>
        <v>17</v>
      </c>
      <c r="D129" s="29">
        <f ca="1">((100/H122)*C129)/100</f>
        <v>0.37777777777777777</v>
      </c>
      <c r="E129" s="134"/>
      <c r="F129" s="135"/>
      <c r="G129" s="117"/>
      <c r="H129" s="117"/>
      <c r="I129" s="19" t="s">
        <v>139</v>
      </c>
      <c r="J129" s="24">
        <f>(IF(D122&gt;2,(H122/(D122+2)+J128),0))</f>
        <v>0</v>
      </c>
    </row>
    <row r="130" spans="1:10" ht="57.75" customHeight="1" x14ac:dyDescent="0.35">
      <c r="A130" s="129" t="s">
        <v>166</v>
      </c>
      <c r="B130" s="130"/>
      <c r="C130" s="30">
        <v>7</v>
      </c>
      <c r="D130" s="29">
        <f ca="1">((100/(H122))*C130)/100</f>
        <v>0.15555555555555556</v>
      </c>
      <c r="E130" s="134"/>
      <c r="F130" s="135"/>
      <c r="G130" s="117"/>
      <c r="H130" s="117"/>
      <c r="I130" s="19" t="s">
        <v>141</v>
      </c>
      <c r="J130" s="25">
        <f>(IF(D122&gt;3,(H122/(D122+2)+J129),0))</f>
        <v>0</v>
      </c>
    </row>
    <row r="131" spans="1:10" ht="21" customHeight="1" x14ac:dyDescent="0.35">
      <c r="A131" s="117" t="s">
        <v>140</v>
      </c>
      <c r="B131" s="117"/>
      <c r="C131" s="30">
        <v>0</v>
      </c>
      <c r="D131" s="29">
        <f ca="1">((100/(H122))*C131)/100</f>
        <v>0</v>
      </c>
      <c r="E131" s="134"/>
      <c r="F131" s="135"/>
      <c r="G131" s="117"/>
      <c r="H131" s="117"/>
      <c r="I131" s="19" t="s">
        <v>142</v>
      </c>
      <c r="J131" s="24">
        <f>(IF(D122&gt;4,(H122/(D122+2)+J130),0))</f>
        <v>0</v>
      </c>
    </row>
    <row r="132" spans="1:10" ht="21" customHeight="1" x14ac:dyDescent="0.35">
      <c r="A132" s="117" t="s">
        <v>168</v>
      </c>
      <c r="B132" s="117"/>
      <c r="C132" s="30">
        <v>0</v>
      </c>
      <c r="D132" s="29">
        <f ca="1">((100/H122)*C132)/100</f>
        <v>0</v>
      </c>
      <c r="E132" s="134"/>
      <c r="F132" s="135"/>
      <c r="G132" s="117"/>
      <c r="H132" s="117"/>
      <c r="I132" s="19" t="s">
        <v>128</v>
      </c>
      <c r="J132" s="24">
        <f>(IF(D122=1,(H122/(D122+3)+J127),IF(D122=0,(H122*0.3+J127),IF(D122&gt;1,0))))</f>
        <v>0</v>
      </c>
    </row>
    <row r="133" spans="1:10" ht="21.75" customHeight="1" thickBot="1" x14ac:dyDescent="0.4">
      <c r="A133" s="117" t="s">
        <v>167</v>
      </c>
      <c r="B133" s="117"/>
      <c r="C133" s="30">
        <v>0</v>
      </c>
      <c r="D133" s="29">
        <f ca="1">((100/H122)*C133)/100</f>
        <v>0</v>
      </c>
      <c r="E133" s="134"/>
      <c r="F133" s="135"/>
      <c r="G133" s="117"/>
      <c r="H133" s="117"/>
      <c r="I133" s="21" t="s">
        <v>129</v>
      </c>
      <c r="J133" s="26">
        <f ca="1">(IF(D122&gt;1.5,(H122/(D122+2)+J127+MAX(0,J128-J127)+MAX(0,J129-J128)+MAX(0,J130-J129)+MAX(0,J131-J130)+MAX(0,J132-J131)),IF(D122=1,(H122/(D122+3)+J132),IF(D122=0,H122*0.3+J132))))</f>
        <v>45</v>
      </c>
    </row>
    <row r="134" spans="1:10" ht="20.25" customHeight="1" x14ac:dyDescent="0.25">
      <c r="A134" s="117" t="s">
        <v>143</v>
      </c>
      <c r="B134" s="117"/>
      <c r="C134" s="30">
        <v>0</v>
      </c>
      <c r="D134" s="29">
        <f ca="1">((100/(H122))*C134)/100</f>
        <v>0</v>
      </c>
      <c r="E134" s="134"/>
      <c r="F134" s="135"/>
      <c r="G134" s="117"/>
      <c r="H134" s="117"/>
    </row>
    <row r="135" spans="1:10" ht="20.25" x14ac:dyDescent="0.25">
      <c r="A135" s="117" t="s">
        <v>144</v>
      </c>
      <c r="B135" s="117"/>
      <c r="C135" s="30">
        <v>0</v>
      </c>
      <c r="D135" s="29">
        <f ca="1">((100/(H122))*C135)/100</f>
        <v>0</v>
      </c>
      <c r="E135" s="136"/>
      <c r="F135" s="137"/>
      <c r="G135" s="117"/>
      <c r="H135" s="117"/>
    </row>
    <row r="136" spans="1:10" ht="21" thickBot="1" x14ac:dyDescent="0.3">
      <c r="A136" s="118" t="s">
        <v>68</v>
      </c>
      <c r="B136" s="118"/>
      <c r="C136" s="118"/>
      <c r="D136" s="118"/>
      <c r="E136" s="118"/>
      <c r="F136" s="118"/>
      <c r="G136" s="118"/>
      <c r="H136" s="118"/>
    </row>
    <row r="137" spans="1:10" ht="20.25" customHeight="1" x14ac:dyDescent="0.3">
      <c r="A137" s="128" t="str">
        <f>CONCATENATE((IF(OR(A60="",A60="NA"),"",A60)),"= ",(IF(OR(D60="",D60="NA"),"",D60)),".")</f>
        <v>Wing D = 2B + LG + UG + 3P + 1st to 32nd Floor.</v>
      </c>
      <c r="B137" s="128"/>
      <c r="C137" s="128"/>
      <c r="D137" s="30" t="s">
        <v>117</v>
      </c>
      <c r="E137" s="131" t="s">
        <v>104</v>
      </c>
      <c r="F137" s="131"/>
      <c r="G137" s="30" t="s">
        <v>118</v>
      </c>
      <c r="H137" s="30" t="s">
        <v>119</v>
      </c>
      <c r="I137" s="15" t="str">
        <f ca="1">(IF(E140&gt;99%,"All work completed. Please provide OC.",IF(E140&gt;89.8%,"Plinth, RCC, Brick, Plaster, Flooring, Wooden, Plumbing, Electrification, etc., work Completed. Finishing work is in process.",IF(E140&lt;94%,(IF(C140=0,"Work not yet Started.",IF(D140=25%,"Piling work in process",IF(D140=50%,"Excavation work in process",IF(D140=100%,"Excavation work Completed. ","0")))&amp;(IF(C141=0%,"",IF(C141=J142,"Footing work is process",IF(C141=J143,"Footing work Completed",IF(C141=J144,"1st Basement Completed",IF(C141=J145,"1st &amp; 2nd Basement Completed",IF(C141=J146,"1st to 3rd Basement Completed",IF(C141=J147,"1st to 4th Basement Completed",IF(C141=J148,"Plinth work is process",IF(C141=J149,"Plinth work completed","0")))))))))))&amp;(IF(C142=(E138+G138+H138),", RCC Slab",IF(C142&gt;0,", RCC upto "&amp;C142&amp;" Slab",""))&amp;(IF(C143=H138,", Brickwork",IF(C143&gt;0,", Brickwork upto "&amp;C143&amp;" Floor",""))&amp;(IF(C144=H138,", Internal Plaster",IF(C144&gt;0,", Internal Plaster upto "&amp;C144&amp;" Floor",""))&amp;(IF(C145=H138,", External Plaster",IF(C145&gt;0,", External Plaster upto "&amp;C145&amp;" Floor",""))&amp;(IF(C146=H138,", External Plumbing, Elevation and Waterproofing",IF(C146&gt;0,", External Plumbing, Elevation and Waterproofing upto "&amp;C146&amp;" Floor",""))&amp;(IF(C147=H138,", Flooring &amp; Fitting",IF(C147&gt;0,", Flooring &amp; Fitting upto "&amp;C147&amp;" Floor",""))&amp;(IF(C148=H138,", Wooden Work",IF(C148&gt;0,", Wooden Work upto "&amp;C148&amp;" Floor",""))&amp;(IF(C149=H138,", Electrical &amp; Sanitary fittings",IF(C149&gt;0,", Electrical &amp; Sanitary fittings upto "&amp;C149&amp;" Floor",""))&amp;(IF(C150&gt;0,", Finishing upto "&amp;C150&amp;" Floor","")&amp;(IF(C142&gt;0.5," Completed",""))))))))))))))))</f>
        <v>Excavation work Completed. Plinth work completed, RCC Slab, Brickwork, Internal Plaster, External Plaster, External Plumbing, Elevation and Waterproofing upto 20 Floor, Flooring &amp; Fitting upto 10 Floor, Wooden Work upto 5 Floor Completed</v>
      </c>
      <c r="J137" s="17"/>
    </row>
    <row r="138" spans="1:10" ht="20.25" x14ac:dyDescent="0.3">
      <c r="A138" s="128"/>
      <c r="B138" s="128"/>
      <c r="C138" s="128"/>
      <c r="D138" s="30">
        <f>IF(AND(ISNUMBER(SEARCH("1B",A137))),1,IF(AND(ISNUMBER(SEARCH("2B",A137))),2,IF(AND(ISNUMBER(SEARCH("3B",A137))),3,IF(AND(ISNUMBER(SEARCH("4B",A137))),4,IF(ISNUMBER(SEARCH("5B",A137)),5,0)))))</f>
        <v>2</v>
      </c>
      <c r="E138" s="131">
        <v>2</v>
      </c>
      <c r="F138" s="131"/>
      <c r="G138" s="30">
        <v>3</v>
      </c>
      <c r="H138" s="30">
        <f ca="1">--TRIM(RIGHT(SUBSTITUTE(LEFT(A137,_xlfn.AGGREGATE(16,6,FIND({0,1,2,3,4,5,6,7,8,9},A137,ROW(INDIRECT("1:"&amp;LEN(A137)))),1))," ",REPT(" ",LEN(A137))),LEN(A137)))</f>
        <v>32</v>
      </c>
      <c r="I138" s="16" t="s">
        <v>123</v>
      </c>
      <c r="J138" s="17"/>
    </row>
    <row r="139" spans="1:10" ht="20.25" customHeight="1" x14ac:dyDescent="0.3">
      <c r="A139" s="119" t="s">
        <v>121</v>
      </c>
      <c r="B139" s="119"/>
      <c r="C139" s="31" t="s">
        <v>131</v>
      </c>
      <c r="D139" s="31" t="s">
        <v>132</v>
      </c>
      <c r="E139" s="119" t="s">
        <v>122</v>
      </c>
      <c r="F139" s="119"/>
      <c r="G139" s="27" t="s">
        <v>120</v>
      </c>
      <c r="H139" s="27"/>
      <c r="I139" s="19" t="s">
        <v>133</v>
      </c>
      <c r="J139" s="18">
        <f ca="1">H138*25%</f>
        <v>8</v>
      </c>
    </row>
    <row r="140" spans="1:10" ht="20.25" customHeight="1" x14ac:dyDescent="0.3">
      <c r="A140" s="117" t="s">
        <v>134</v>
      </c>
      <c r="B140" s="117"/>
      <c r="C140" s="30">
        <f ca="1">J141</f>
        <v>32</v>
      </c>
      <c r="D140" s="29">
        <f ca="1">((100/H138)*C140)/100</f>
        <v>1</v>
      </c>
      <c r="E140" s="132">
        <f ca="1">(((C140/H138*10)+(C141/H138*15)+(25/(E138+G138+H138)*C142)+(5/(H138)*C143)+(2.5/(H138)*C144)+(2.5/(H138)*C145)+(5/H138*C146)+(10/H138*C147)+(2.5/H138*C148)+(2.5/H138*C149)+(10/H138*C150)+(10/H138*C151))/100)</f>
        <v>0.66640624999999998</v>
      </c>
      <c r="F140" s="133"/>
      <c r="G140" s="117" t="str">
        <f ca="1">I137</f>
        <v>Excavation work Completed. Plinth work completed, RCC Slab, Brickwork, Internal Plaster, External Plaster, External Plumbing, Elevation and Waterproofing upto 20 Floor, Flooring &amp; Fitting upto 10 Floor, Wooden Work upto 5 Floor Completed</v>
      </c>
      <c r="H140" s="117"/>
      <c r="I140" s="19" t="s">
        <v>124</v>
      </c>
      <c r="J140" s="23">
        <f ca="1">H138*50%</f>
        <v>16</v>
      </c>
    </row>
    <row r="141" spans="1:10" ht="20.25" x14ac:dyDescent="0.3">
      <c r="A141" s="117" t="s">
        <v>105</v>
      </c>
      <c r="B141" s="117"/>
      <c r="C141" s="72">
        <f ca="1">J149</f>
        <v>32</v>
      </c>
      <c r="D141" s="29">
        <f ca="1">((100/H138)*C141)/100</f>
        <v>1</v>
      </c>
      <c r="E141" s="134"/>
      <c r="F141" s="135"/>
      <c r="G141" s="117"/>
      <c r="H141" s="117"/>
      <c r="I141" s="19" t="s">
        <v>125</v>
      </c>
      <c r="J141" s="23">
        <f ca="1">H138</f>
        <v>32</v>
      </c>
    </row>
    <row r="142" spans="1:10" ht="21" customHeight="1" x14ac:dyDescent="0.35">
      <c r="A142" s="117" t="s">
        <v>135</v>
      </c>
      <c r="B142" s="117"/>
      <c r="C142" s="30">
        <v>37</v>
      </c>
      <c r="D142" s="29">
        <f ca="1">((100/(E138+G138+H138))*C142)/100</f>
        <v>1</v>
      </c>
      <c r="E142" s="134"/>
      <c r="F142" s="135"/>
      <c r="G142" s="117"/>
      <c r="H142" s="117"/>
      <c r="I142" s="19" t="s">
        <v>126</v>
      </c>
      <c r="J142" s="24">
        <f ca="1">(IF(D138&gt;1,(H138/(D138+2)),H138*0.2))</f>
        <v>8</v>
      </c>
    </row>
    <row r="143" spans="1:10" ht="21" customHeight="1" x14ac:dyDescent="0.35">
      <c r="A143" s="117" t="s">
        <v>136</v>
      </c>
      <c r="B143" s="117"/>
      <c r="C143" s="30">
        <f>C142-G138-E138</f>
        <v>32</v>
      </c>
      <c r="D143" s="29">
        <f ca="1">((100/H138)*C143)/100</f>
        <v>1</v>
      </c>
      <c r="E143" s="134"/>
      <c r="F143" s="135"/>
      <c r="G143" s="117"/>
      <c r="H143" s="117"/>
      <c r="I143" s="19" t="s">
        <v>127</v>
      </c>
      <c r="J143" s="24">
        <f ca="1">(IF(D138&gt;1,(H138/(D138+2)+J142),H138*0.2+J142))</f>
        <v>16</v>
      </c>
    </row>
    <row r="144" spans="1:10" ht="21" customHeight="1" x14ac:dyDescent="0.35">
      <c r="A144" s="129" t="s">
        <v>137</v>
      </c>
      <c r="B144" s="130"/>
      <c r="C144" s="30">
        <v>32</v>
      </c>
      <c r="D144" s="29">
        <f ca="1">((100/H138)*C144)/100</f>
        <v>1</v>
      </c>
      <c r="E144" s="134"/>
      <c r="F144" s="135"/>
      <c r="G144" s="117"/>
      <c r="H144" s="117"/>
      <c r="I144" s="19" t="s">
        <v>138</v>
      </c>
      <c r="J144" s="24">
        <f ca="1">(IF(D138&gt;1,(H138/(D138+2)+J143),0))</f>
        <v>24</v>
      </c>
    </row>
    <row r="145" spans="1:10" ht="21" customHeight="1" x14ac:dyDescent="0.35">
      <c r="A145" s="129" t="s">
        <v>169</v>
      </c>
      <c r="B145" s="130"/>
      <c r="C145" s="30">
        <f>C144</f>
        <v>32</v>
      </c>
      <c r="D145" s="29">
        <f ca="1">((100/H138)*C145)/100</f>
        <v>1</v>
      </c>
      <c r="E145" s="134"/>
      <c r="F145" s="135"/>
      <c r="G145" s="117"/>
      <c r="H145" s="117"/>
      <c r="I145" s="19" t="s">
        <v>139</v>
      </c>
      <c r="J145" s="24">
        <f>(IF(D138&gt;2,(H138/(D138+2)+J144),0))</f>
        <v>0</v>
      </c>
    </row>
    <row r="146" spans="1:10" ht="57.75" customHeight="1" x14ac:dyDescent="0.35">
      <c r="A146" s="129" t="s">
        <v>166</v>
      </c>
      <c r="B146" s="130"/>
      <c r="C146" s="30">
        <v>20</v>
      </c>
      <c r="D146" s="29">
        <f ca="1">((100/(H138))*C146)/100</f>
        <v>0.625</v>
      </c>
      <c r="E146" s="134"/>
      <c r="F146" s="135"/>
      <c r="G146" s="117"/>
      <c r="H146" s="117"/>
      <c r="I146" s="19" t="s">
        <v>141</v>
      </c>
      <c r="J146" s="25">
        <f>(IF(D138&gt;3,(H138/(D138+2)+J145),0))</f>
        <v>0</v>
      </c>
    </row>
    <row r="147" spans="1:10" ht="21" customHeight="1" x14ac:dyDescent="0.35">
      <c r="A147" s="117" t="s">
        <v>140</v>
      </c>
      <c r="B147" s="117"/>
      <c r="C147" s="30">
        <v>10</v>
      </c>
      <c r="D147" s="29">
        <f ca="1">((100/(H138))*C147)/100</f>
        <v>0.3125</v>
      </c>
      <c r="E147" s="134"/>
      <c r="F147" s="135"/>
      <c r="G147" s="117"/>
      <c r="H147" s="117"/>
      <c r="I147" s="19" t="s">
        <v>142</v>
      </c>
      <c r="J147" s="24">
        <f>(IF(D138&gt;4,(H138/(D138+2)+J146),0))</f>
        <v>0</v>
      </c>
    </row>
    <row r="148" spans="1:10" ht="21" customHeight="1" x14ac:dyDescent="0.35">
      <c r="A148" s="117" t="s">
        <v>168</v>
      </c>
      <c r="B148" s="117"/>
      <c r="C148" s="30">
        <v>5</v>
      </c>
      <c r="D148" s="29">
        <f ca="1">((100/H138)*C148)/100</f>
        <v>0.15625</v>
      </c>
      <c r="E148" s="134"/>
      <c r="F148" s="135"/>
      <c r="G148" s="117"/>
      <c r="H148" s="117"/>
      <c r="I148" s="19" t="s">
        <v>128</v>
      </c>
      <c r="J148" s="24">
        <f>(IF(D138=1,(H138/(D138+3)+J143),IF(D138=0,(H138*0.3+J143),IF(D138&gt;1,0))))</f>
        <v>0</v>
      </c>
    </row>
    <row r="149" spans="1:10" ht="21.75" customHeight="1" thickBot="1" x14ac:dyDescent="0.4">
      <c r="A149" s="117" t="s">
        <v>167</v>
      </c>
      <c r="B149" s="117"/>
      <c r="C149" s="30">
        <v>0</v>
      </c>
      <c r="D149" s="29">
        <f ca="1">((100/H138)*C149)/100</f>
        <v>0</v>
      </c>
      <c r="E149" s="134"/>
      <c r="F149" s="135"/>
      <c r="G149" s="117"/>
      <c r="H149" s="117"/>
      <c r="I149" s="21" t="s">
        <v>129</v>
      </c>
      <c r="J149" s="26">
        <f ca="1">(IF(D138&gt;1.5,(H138/(D138+2)+J143+MAX(0,J144-J143)+MAX(0,J145-J144)+MAX(0,J146-J145)+MAX(0,J147-J146)+MAX(0,J148-J147)),IF(D138=1,(H138/(D138+3)+J148),IF(D138=0,H138*0.3+J148))))</f>
        <v>32</v>
      </c>
    </row>
    <row r="150" spans="1:10" ht="20.25" customHeight="1" x14ac:dyDescent="0.25">
      <c r="A150" s="117" t="s">
        <v>143</v>
      </c>
      <c r="B150" s="117"/>
      <c r="C150" s="30">
        <v>0</v>
      </c>
      <c r="D150" s="29">
        <f ca="1">((100/(H138))*C150)/100</f>
        <v>0</v>
      </c>
      <c r="E150" s="134"/>
      <c r="F150" s="135"/>
      <c r="G150" s="117"/>
      <c r="H150" s="117"/>
    </row>
    <row r="151" spans="1:10" ht="20.25" x14ac:dyDescent="0.25">
      <c r="A151" s="117" t="s">
        <v>144</v>
      </c>
      <c r="B151" s="117"/>
      <c r="C151" s="30">
        <v>0</v>
      </c>
      <c r="D151" s="29">
        <f ca="1">((100/(H138))*C151)/100</f>
        <v>0</v>
      </c>
      <c r="E151" s="136"/>
      <c r="F151" s="137"/>
      <c r="G151" s="117"/>
      <c r="H151" s="117"/>
    </row>
    <row r="152" spans="1:10" ht="21" thickBot="1" x14ac:dyDescent="0.3">
      <c r="A152" s="118" t="s">
        <v>68</v>
      </c>
      <c r="B152" s="118"/>
      <c r="C152" s="118"/>
      <c r="D152" s="118"/>
      <c r="E152" s="118"/>
      <c r="F152" s="118"/>
      <c r="G152" s="118"/>
      <c r="H152" s="118"/>
    </row>
    <row r="153" spans="1:10" ht="20.25" customHeight="1" x14ac:dyDescent="0.3">
      <c r="A153" s="128" t="str">
        <f>CONCATENATE((IF(OR(A61="",A61="NA"),"",A61)),"= ",(IF(OR(D61="",D61="NA"),"",D61)),".")</f>
        <v>Wing E = 2B + LG + UG + 3P + 1st to 32nd Floor.</v>
      </c>
      <c r="B153" s="128"/>
      <c r="C153" s="128"/>
      <c r="D153" s="30" t="s">
        <v>117</v>
      </c>
      <c r="E153" s="131" t="s">
        <v>104</v>
      </c>
      <c r="F153" s="131"/>
      <c r="G153" s="30" t="s">
        <v>118</v>
      </c>
      <c r="H153" s="30" t="s">
        <v>119</v>
      </c>
      <c r="I153" s="15" t="str">
        <f ca="1">(IF(E156&gt;99%,"All work completed. Please provide OC.",IF(E156&gt;89.8%,"Plinth, RCC, Brick, Plaster, Flooring, Wooden, Plumbing, Electrification, etc., work Completed. Finishing work is in process.",IF(E156&lt;94%,(IF(C156=0,"Work not yet Started.",IF(D156=25%,"Piling work in process",IF(D156=50%,"Excavation work in process",IF(D156=100%,"Excavation work Completed. ","0")))&amp;(IF(C157=0%,"",IF(C157=J158,"Footing work is process",IF(C157=J159,"Footing work Completed",IF(C157=J160,"1st Basement Completed",IF(C157=J161,"1st &amp; 2nd Basement Completed",IF(C157=J162,"1st to 3rd Basement Completed",IF(C157=J163,"1st to 4th Basement Completed",IF(C157=J164,"Plinth work is process",IF(C157=J165,"Plinth work completed","0")))))))))))&amp;(IF(C158=(E154+G154+H154),", RCC Slab",IF(C158&gt;0,", RCC upto "&amp;C158&amp;" Slab",""))&amp;(IF(C159=H154,", Brickwork",IF(C159&gt;0,", Brickwork upto "&amp;C159&amp;" Floor",""))&amp;(IF(C160=H154,", Internal Plaster",IF(C160&gt;0,", Internal Plaster upto "&amp;C160&amp;" Floor",""))&amp;(IF(C161=H154,", External Plaster",IF(C161&gt;0,", External Plaster upto "&amp;C161&amp;" Floor",""))&amp;(IF(C162=H154,", External Plumbing, Elevation and Waterproofing",IF(C162&gt;0,", External Plumbing, Elevation and Waterproofing upto "&amp;C162&amp;" Floor",""))&amp;(IF(C163=H154,", Flooring &amp; Fitting",IF(C163&gt;0,", Flooring &amp; Fitting upto "&amp;C163&amp;" Floor",""))&amp;(IF(C164=H154,", Wooden Work",IF(C164&gt;0,", Wooden Work upto "&amp;C164&amp;" Floor",""))&amp;(IF(C165=H154,", Electrical &amp; Sanitary fittings",IF(C165&gt;0,", Electrical &amp; Sanitary fittings upto "&amp;C165&amp;" Floor",""))&amp;(IF(C166&gt;0,", Finishing upto "&amp;C166&amp;" Floor","")&amp;(IF(C158&gt;0.5," Completed",""))))))))))))))))</f>
        <v>Excavation work Completed. Plinth work completed, RCC Slab, Brickwork, Internal Plaster, External Plaster, External Plumbing, Elevation and Waterproofing upto 20 Floor, Flooring &amp; Fitting upto 12 Floor, Wooden Work upto 6 Floor Completed</v>
      </c>
      <c r="J153" s="17"/>
    </row>
    <row r="154" spans="1:10" ht="20.25" x14ac:dyDescent="0.3">
      <c r="A154" s="128"/>
      <c r="B154" s="128"/>
      <c r="C154" s="128"/>
      <c r="D154" s="30">
        <f>IF(AND(ISNUMBER(SEARCH("1B",A153))),1,IF(AND(ISNUMBER(SEARCH("2B",A153))),2,IF(AND(ISNUMBER(SEARCH("3B",A153))),3,IF(AND(ISNUMBER(SEARCH("4B",A153))),4,IF(ISNUMBER(SEARCH("5B",A153)),5,0)))))</f>
        <v>2</v>
      </c>
      <c r="E154" s="131">
        <v>2</v>
      </c>
      <c r="F154" s="131"/>
      <c r="G154" s="30">
        <v>3</v>
      </c>
      <c r="H154" s="30">
        <f ca="1">--TRIM(RIGHT(SUBSTITUTE(LEFT(A153,_xlfn.AGGREGATE(16,6,FIND({0,1,2,3,4,5,6,7,8,9},A153,ROW(INDIRECT("1:"&amp;LEN(A153)))),1))," ",REPT(" ",LEN(A153))),LEN(A153)))</f>
        <v>32</v>
      </c>
      <c r="I154" s="16" t="s">
        <v>123</v>
      </c>
      <c r="J154" s="17"/>
    </row>
    <row r="155" spans="1:10" ht="20.25" customHeight="1" x14ac:dyDescent="0.3">
      <c r="A155" s="119" t="s">
        <v>121</v>
      </c>
      <c r="B155" s="119"/>
      <c r="C155" s="31" t="s">
        <v>131</v>
      </c>
      <c r="D155" s="31" t="s">
        <v>132</v>
      </c>
      <c r="E155" s="119" t="s">
        <v>122</v>
      </c>
      <c r="F155" s="119"/>
      <c r="G155" s="27" t="s">
        <v>120</v>
      </c>
      <c r="H155" s="27"/>
      <c r="I155" s="19" t="s">
        <v>133</v>
      </c>
      <c r="J155" s="18">
        <f ca="1">H154*25%</f>
        <v>8</v>
      </c>
    </row>
    <row r="156" spans="1:10" ht="20.25" customHeight="1" x14ac:dyDescent="0.3">
      <c r="A156" s="117" t="s">
        <v>134</v>
      </c>
      <c r="B156" s="117"/>
      <c r="C156" s="30">
        <f ca="1">J157</f>
        <v>32</v>
      </c>
      <c r="D156" s="29">
        <f ca="1">((100/H154)*C156)/100</f>
        <v>1</v>
      </c>
      <c r="E156" s="132">
        <f ca="1">(((C156/H154*10)+(C157/H154*15)+(25/(E154+G154+H154)*C158)+(5/(H154)*C159)+(2.5/(H154)*C160)+(2.5/(H154)*C161)+(5/H154*C162)+(10/H154*C163)+(2.5/H154*C164)+(2.5/H154*C165)+(10/H154*C166)+(10/H154*C167))/100)</f>
        <v>0.67343750000000002</v>
      </c>
      <c r="F156" s="133"/>
      <c r="G156" s="117" t="str">
        <f ca="1">I153</f>
        <v>Excavation work Completed. Plinth work completed, RCC Slab, Brickwork, Internal Plaster, External Plaster, External Plumbing, Elevation and Waterproofing upto 20 Floor, Flooring &amp; Fitting upto 12 Floor, Wooden Work upto 6 Floor Completed</v>
      </c>
      <c r="H156" s="117"/>
      <c r="I156" s="19" t="s">
        <v>124</v>
      </c>
      <c r="J156" s="23">
        <f ca="1">H154*50%</f>
        <v>16</v>
      </c>
    </row>
    <row r="157" spans="1:10" ht="20.25" x14ac:dyDescent="0.3">
      <c r="A157" s="117" t="s">
        <v>105</v>
      </c>
      <c r="B157" s="117"/>
      <c r="C157" s="72">
        <f ca="1">J165</f>
        <v>32</v>
      </c>
      <c r="D157" s="29">
        <f ca="1">((100/H154)*C157)/100</f>
        <v>1</v>
      </c>
      <c r="E157" s="134"/>
      <c r="F157" s="135"/>
      <c r="G157" s="117"/>
      <c r="H157" s="117"/>
      <c r="I157" s="19" t="s">
        <v>125</v>
      </c>
      <c r="J157" s="23">
        <f ca="1">H154</f>
        <v>32</v>
      </c>
    </row>
    <row r="158" spans="1:10" ht="21" customHeight="1" x14ac:dyDescent="0.35">
      <c r="A158" s="117" t="s">
        <v>135</v>
      </c>
      <c r="B158" s="117"/>
      <c r="C158" s="30">
        <v>37</v>
      </c>
      <c r="D158" s="29">
        <f ca="1">((100/(E154+G154+H154))*C158)/100</f>
        <v>1</v>
      </c>
      <c r="E158" s="134"/>
      <c r="F158" s="135"/>
      <c r="G158" s="117"/>
      <c r="H158" s="117"/>
      <c r="I158" s="19" t="s">
        <v>126</v>
      </c>
      <c r="J158" s="24">
        <f ca="1">(IF(D154&gt;1,(H154/(D154+2)),H154*0.2))</f>
        <v>8</v>
      </c>
    </row>
    <row r="159" spans="1:10" ht="21" customHeight="1" x14ac:dyDescent="0.35">
      <c r="A159" s="117" t="s">
        <v>136</v>
      </c>
      <c r="B159" s="117"/>
      <c r="C159" s="30">
        <f>C158-G154-E154</f>
        <v>32</v>
      </c>
      <c r="D159" s="29">
        <f ca="1">((100/H154)*C159)/100</f>
        <v>1</v>
      </c>
      <c r="E159" s="134"/>
      <c r="F159" s="135"/>
      <c r="G159" s="117"/>
      <c r="H159" s="117"/>
      <c r="I159" s="19" t="s">
        <v>127</v>
      </c>
      <c r="J159" s="24">
        <f ca="1">(IF(D154&gt;1,(H154/(D154+2)+J158),H154*0.2+J158))</f>
        <v>16</v>
      </c>
    </row>
    <row r="160" spans="1:10" ht="21" customHeight="1" x14ac:dyDescent="0.35">
      <c r="A160" s="129" t="s">
        <v>137</v>
      </c>
      <c r="B160" s="130"/>
      <c r="C160" s="30">
        <v>32</v>
      </c>
      <c r="D160" s="29">
        <f ca="1">((100/H154)*C160)/100</f>
        <v>1</v>
      </c>
      <c r="E160" s="134"/>
      <c r="F160" s="135"/>
      <c r="G160" s="117"/>
      <c r="H160" s="117"/>
      <c r="I160" s="19" t="s">
        <v>138</v>
      </c>
      <c r="J160" s="24">
        <f ca="1">(IF(D154&gt;1,(H154/(D154+2)+J159),0))</f>
        <v>24</v>
      </c>
    </row>
    <row r="161" spans="1:10" ht="21" customHeight="1" x14ac:dyDescent="0.35">
      <c r="A161" s="129" t="s">
        <v>169</v>
      </c>
      <c r="B161" s="130"/>
      <c r="C161" s="30">
        <f>C160</f>
        <v>32</v>
      </c>
      <c r="D161" s="29">
        <f ca="1">((100/H154)*C161)/100</f>
        <v>1</v>
      </c>
      <c r="E161" s="134"/>
      <c r="F161" s="135"/>
      <c r="G161" s="117"/>
      <c r="H161" s="117"/>
      <c r="I161" s="19" t="s">
        <v>139</v>
      </c>
      <c r="J161" s="24">
        <f>(IF(D154&gt;2,(H154/(D154+2)+J160),0))</f>
        <v>0</v>
      </c>
    </row>
    <row r="162" spans="1:10" ht="57.75" customHeight="1" x14ac:dyDescent="0.35">
      <c r="A162" s="129" t="s">
        <v>166</v>
      </c>
      <c r="B162" s="130"/>
      <c r="C162" s="30">
        <v>20</v>
      </c>
      <c r="D162" s="29">
        <f ca="1">((100/(H154))*C162)/100</f>
        <v>0.625</v>
      </c>
      <c r="E162" s="134"/>
      <c r="F162" s="135"/>
      <c r="G162" s="117"/>
      <c r="H162" s="117"/>
      <c r="I162" s="19" t="s">
        <v>141</v>
      </c>
      <c r="J162" s="25">
        <f>(IF(D154&gt;3,(H154/(D154+2)+J161),0))</f>
        <v>0</v>
      </c>
    </row>
    <row r="163" spans="1:10" ht="21" customHeight="1" x14ac:dyDescent="0.35">
      <c r="A163" s="117" t="s">
        <v>140</v>
      </c>
      <c r="B163" s="117"/>
      <c r="C163" s="30">
        <v>12</v>
      </c>
      <c r="D163" s="29">
        <f ca="1">((100/(H154))*C163)/100</f>
        <v>0.375</v>
      </c>
      <c r="E163" s="134"/>
      <c r="F163" s="135"/>
      <c r="G163" s="117"/>
      <c r="H163" s="117"/>
      <c r="I163" s="19" t="s">
        <v>142</v>
      </c>
      <c r="J163" s="24">
        <f>(IF(D154&gt;4,(H154/(D154+2)+J162),0))</f>
        <v>0</v>
      </c>
    </row>
    <row r="164" spans="1:10" ht="21" customHeight="1" x14ac:dyDescent="0.35">
      <c r="A164" s="117" t="s">
        <v>168</v>
      </c>
      <c r="B164" s="117"/>
      <c r="C164" s="30">
        <v>6</v>
      </c>
      <c r="D164" s="29">
        <f ca="1">((100/H154)*C164)/100</f>
        <v>0.1875</v>
      </c>
      <c r="E164" s="134"/>
      <c r="F164" s="135"/>
      <c r="G164" s="117"/>
      <c r="H164" s="117"/>
      <c r="I164" s="19" t="s">
        <v>128</v>
      </c>
      <c r="J164" s="24">
        <f>(IF(D154=1,(H154/(D154+3)+J159),IF(D154=0,(H154*0.3+J159),IF(D154&gt;1,0))))</f>
        <v>0</v>
      </c>
    </row>
    <row r="165" spans="1:10" ht="21.75" customHeight="1" thickBot="1" x14ac:dyDescent="0.4">
      <c r="A165" s="117" t="s">
        <v>167</v>
      </c>
      <c r="B165" s="117"/>
      <c r="C165" s="30">
        <v>0</v>
      </c>
      <c r="D165" s="29">
        <f ca="1">((100/H154)*C165)/100</f>
        <v>0</v>
      </c>
      <c r="E165" s="134"/>
      <c r="F165" s="135"/>
      <c r="G165" s="117"/>
      <c r="H165" s="117"/>
      <c r="I165" s="21" t="s">
        <v>129</v>
      </c>
      <c r="J165" s="26">
        <f ca="1">(IF(D154&gt;1.5,(H154/(D154+2)+J159+MAX(0,J160-J159)+MAX(0,J161-J160)+MAX(0,J162-J161)+MAX(0,J163-J162)+MAX(0,J164-J163)),IF(D154=1,(H154/(D154+3)+J164),IF(D154=0,H154*0.3+J164))))</f>
        <v>32</v>
      </c>
    </row>
    <row r="166" spans="1:10" ht="20.25" customHeight="1" x14ac:dyDescent="0.25">
      <c r="A166" s="117" t="s">
        <v>143</v>
      </c>
      <c r="B166" s="117"/>
      <c r="C166" s="30">
        <v>0</v>
      </c>
      <c r="D166" s="29">
        <f ca="1">((100/(H154))*C166)/100</f>
        <v>0</v>
      </c>
      <c r="E166" s="134"/>
      <c r="F166" s="135"/>
      <c r="G166" s="117"/>
      <c r="H166" s="117"/>
    </row>
    <row r="167" spans="1:10" ht="20.25" x14ac:dyDescent="0.25">
      <c r="A167" s="117" t="s">
        <v>144</v>
      </c>
      <c r="B167" s="117"/>
      <c r="C167" s="30">
        <v>0</v>
      </c>
      <c r="D167" s="29">
        <f ca="1">((100/(H154))*C167)/100</f>
        <v>0</v>
      </c>
      <c r="E167" s="136"/>
      <c r="F167" s="137"/>
      <c r="G167" s="117"/>
      <c r="H167" s="117"/>
    </row>
    <row r="168" spans="1:10" ht="21" thickBot="1" x14ac:dyDescent="0.3">
      <c r="A168" s="118" t="s">
        <v>68</v>
      </c>
      <c r="B168" s="118"/>
      <c r="C168" s="118"/>
      <c r="D168" s="118"/>
      <c r="E168" s="118"/>
      <c r="F168" s="118"/>
      <c r="G168" s="118"/>
      <c r="H168" s="118"/>
    </row>
    <row r="169" spans="1:10" ht="20.25" customHeight="1" x14ac:dyDescent="0.3">
      <c r="A169" s="128" t="str">
        <f>CONCATENATE((IF(OR(A62="",A62="NA"),"",A62)),"= ",(IF(OR(D62="",D62="NA"),"",D62)),".")</f>
        <v>Wing F = 2B + LG + UG + 3P + 1st to 32nd Floor.</v>
      </c>
      <c r="B169" s="128"/>
      <c r="C169" s="128"/>
      <c r="D169" s="30" t="s">
        <v>117</v>
      </c>
      <c r="E169" s="131" t="s">
        <v>104</v>
      </c>
      <c r="F169" s="131"/>
      <c r="G169" s="30" t="s">
        <v>118</v>
      </c>
      <c r="H169" s="30" t="s">
        <v>119</v>
      </c>
      <c r="I169" s="15" t="str">
        <f ca="1">(IF(E172&gt;99%,"All work completed. Please provide OC.",IF(E172&gt;89.8%,"Plinth, RCC, Brick, Plaster, Flooring, Wooden, Plumbing, Electrification, etc., work Completed. Finishing work is in process.",IF(E172&lt;94%,(IF(C172=0,"Work not yet Started.",IF(D172=25%,"Piling work in process",IF(D172=50%,"Excavation work in process",IF(D172=100%,"Excavation work Completed. ","0")))&amp;(IF(C173=0%,"",IF(C173=J174,"Footing work is process",IF(C173=J175,"Footing work Completed",IF(C173=J176,"1st Basement Completed",IF(C173=J177,"1st &amp; 2nd Basement Completed",IF(C173=J178,"1st to 3rd Basement Completed",IF(C173=J179,"1st to 4th Basement Completed",IF(C173=J180,"Plinth work is process",IF(C173=J181,"Plinth work completed","0")))))))))))&amp;(IF(C174=(E170+G170+H170),", RCC Slab",IF(C174&gt;0,", RCC upto "&amp;C174&amp;" Slab",""))&amp;(IF(C175=H170,", Brickwork",IF(C175&gt;0,", Brickwork upto "&amp;C175&amp;" Floor",""))&amp;(IF(C176=H170,", Internal Plaster",IF(C176&gt;0,", Internal Plaster upto "&amp;C176&amp;" Floor",""))&amp;(IF(C177=H170,", External Plaster",IF(C177&gt;0,", External Plaster upto "&amp;C177&amp;" Floor",""))&amp;(IF(C178=H170,", External Plumbing, Elevation and Waterproofing",IF(C178&gt;0,", External Plumbing, Elevation and Waterproofing upto "&amp;C178&amp;" Floor",""))&amp;(IF(C179=H170,", Flooring &amp; Fitting",IF(C179&gt;0,", Flooring &amp; Fitting upto "&amp;C179&amp;" Floor",""))&amp;(IF(C180=H170,", Wooden Work",IF(C180&gt;0,", Wooden Work upto "&amp;C180&amp;" Floor",""))&amp;(IF(C181=H170,", Electrical &amp; Sanitary fittings",IF(C181&gt;0,", Electrical &amp; Sanitary fittings upto "&amp;C181&amp;" Floor",""))&amp;(IF(C182&gt;0,", Finishing upto "&amp;C182&amp;" Floor","")&amp;(IF(C174&gt;0.5," Completed",""))))))))))))))))</f>
        <v>Excavation work Completed. Plinth work completed, RCC Slab, Brickwork, Internal Plaster, External Plaster, External Plumbing, Elevation and Waterproofing upto 20 Floor, Flooring &amp; Fitting upto 13 Floor, Wooden Work upto 7 Floor Completed</v>
      </c>
      <c r="J169" s="17"/>
    </row>
    <row r="170" spans="1:10" ht="20.25" x14ac:dyDescent="0.3">
      <c r="A170" s="128"/>
      <c r="B170" s="128"/>
      <c r="C170" s="128"/>
      <c r="D170" s="30">
        <f>IF(AND(ISNUMBER(SEARCH("1B",A169))),1,IF(AND(ISNUMBER(SEARCH("2B",A169))),2,IF(AND(ISNUMBER(SEARCH("3B",A169))),3,IF(AND(ISNUMBER(SEARCH("4B",A169))),4,IF(ISNUMBER(SEARCH("5B",A169)),5,0)))))</f>
        <v>2</v>
      </c>
      <c r="E170" s="131">
        <v>2</v>
      </c>
      <c r="F170" s="131"/>
      <c r="G170" s="30">
        <v>3</v>
      </c>
      <c r="H170" s="30">
        <f ca="1">--TRIM(RIGHT(SUBSTITUTE(LEFT(A169,_xlfn.AGGREGATE(16,6,FIND({0,1,2,3,4,5,6,7,8,9},A169,ROW(INDIRECT("1:"&amp;LEN(A169)))),1))," ",REPT(" ",LEN(A169))),LEN(A169)))</f>
        <v>32</v>
      </c>
      <c r="I170" s="16" t="s">
        <v>123</v>
      </c>
      <c r="J170" s="17"/>
    </row>
    <row r="171" spans="1:10" ht="20.25" customHeight="1" x14ac:dyDescent="0.3">
      <c r="A171" s="119" t="s">
        <v>121</v>
      </c>
      <c r="B171" s="119"/>
      <c r="C171" s="31" t="s">
        <v>131</v>
      </c>
      <c r="D171" s="31" t="s">
        <v>132</v>
      </c>
      <c r="E171" s="119" t="s">
        <v>122</v>
      </c>
      <c r="F171" s="119"/>
      <c r="G171" s="27" t="s">
        <v>120</v>
      </c>
      <c r="H171" s="27"/>
      <c r="I171" s="19" t="s">
        <v>133</v>
      </c>
      <c r="J171" s="18">
        <f ca="1">H170*25%</f>
        <v>8</v>
      </c>
    </row>
    <row r="172" spans="1:10" ht="20.25" customHeight="1" x14ac:dyDescent="0.3">
      <c r="A172" s="117" t="s">
        <v>134</v>
      </c>
      <c r="B172" s="117"/>
      <c r="C172" s="30">
        <f ca="1">J173</f>
        <v>32</v>
      </c>
      <c r="D172" s="29">
        <f ca="1">((100/H170)*C172)/100</f>
        <v>1</v>
      </c>
      <c r="E172" s="132">
        <f ca="1">(((C172/H170*10)+(C173/H170*15)+(25/(E170+G170+H170)*C174)+(5/(H170)*C175)+(2.5/(H170)*C176)+(2.5/(H170)*C177)+(5/H170*C178)+(10/H170*C179)+(2.5/H170*C180)+(2.5/H170*C181)+(10/H170*C182)+(10/H170*C183))/100)</f>
        <v>0.67734375000000002</v>
      </c>
      <c r="F172" s="133"/>
      <c r="G172" s="117" t="str">
        <f ca="1">I169</f>
        <v>Excavation work Completed. Plinth work completed, RCC Slab, Brickwork, Internal Plaster, External Plaster, External Plumbing, Elevation and Waterproofing upto 20 Floor, Flooring &amp; Fitting upto 13 Floor, Wooden Work upto 7 Floor Completed</v>
      </c>
      <c r="H172" s="117"/>
      <c r="I172" s="19" t="s">
        <v>124</v>
      </c>
      <c r="J172" s="23">
        <f ca="1">H170*50%</f>
        <v>16</v>
      </c>
    </row>
    <row r="173" spans="1:10" ht="20.25" x14ac:dyDescent="0.3">
      <c r="A173" s="117" t="s">
        <v>105</v>
      </c>
      <c r="B173" s="117"/>
      <c r="C173" s="72">
        <f ca="1">J181</f>
        <v>32</v>
      </c>
      <c r="D173" s="29">
        <f ca="1">((100/H170)*C173)/100</f>
        <v>1</v>
      </c>
      <c r="E173" s="134"/>
      <c r="F173" s="135"/>
      <c r="G173" s="117"/>
      <c r="H173" s="117"/>
      <c r="I173" s="19" t="s">
        <v>125</v>
      </c>
      <c r="J173" s="23">
        <f ca="1">H170</f>
        <v>32</v>
      </c>
    </row>
    <row r="174" spans="1:10" ht="21" customHeight="1" x14ac:dyDescent="0.35">
      <c r="A174" s="117" t="s">
        <v>135</v>
      </c>
      <c r="B174" s="117"/>
      <c r="C174" s="30">
        <v>37</v>
      </c>
      <c r="D174" s="29">
        <f ca="1">((100/(E170+G170+H170))*C174)/100</f>
        <v>1</v>
      </c>
      <c r="E174" s="134"/>
      <c r="F174" s="135"/>
      <c r="G174" s="117"/>
      <c r="H174" s="117"/>
      <c r="I174" s="19" t="s">
        <v>126</v>
      </c>
      <c r="J174" s="24">
        <f ca="1">(IF(D170&gt;1,(H170/(D170+2)),H170*0.2))</f>
        <v>8</v>
      </c>
    </row>
    <row r="175" spans="1:10" ht="21" customHeight="1" x14ac:dyDescent="0.35">
      <c r="A175" s="117" t="s">
        <v>136</v>
      </c>
      <c r="B175" s="117"/>
      <c r="C175" s="30">
        <f>C174-G170-E170</f>
        <v>32</v>
      </c>
      <c r="D175" s="29">
        <f ca="1">((100/H170)*C175)/100</f>
        <v>1</v>
      </c>
      <c r="E175" s="134"/>
      <c r="F175" s="135"/>
      <c r="G175" s="117"/>
      <c r="H175" s="117"/>
      <c r="I175" s="19" t="s">
        <v>127</v>
      </c>
      <c r="J175" s="24">
        <f ca="1">(IF(D170&gt;1,(H170/(D170+2)+J174),H170*0.2+J174))</f>
        <v>16</v>
      </c>
    </row>
    <row r="176" spans="1:10" ht="21" customHeight="1" x14ac:dyDescent="0.35">
      <c r="A176" s="129" t="s">
        <v>137</v>
      </c>
      <c r="B176" s="130"/>
      <c r="C176" s="30">
        <v>32</v>
      </c>
      <c r="D176" s="29">
        <f ca="1">((100/H170)*C176)/100</f>
        <v>1</v>
      </c>
      <c r="E176" s="134"/>
      <c r="F176" s="135"/>
      <c r="G176" s="117"/>
      <c r="H176" s="117"/>
      <c r="I176" s="19" t="s">
        <v>138</v>
      </c>
      <c r="J176" s="24">
        <f ca="1">(IF(D170&gt;1,(H170/(D170+2)+J175),0))</f>
        <v>24</v>
      </c>
    </row>
    <row r="177" spans="1:10" ht="21" customHeight="1" x14ac:dyDescent="0.35">
      <c r="A177" s="129" t="s">
        <v>169</v>
      </c>
      <c r="B177" s="130"/>
      <c r="C177" s="30">
        <f>C176</f>
        <v>32</v>
      </c>
      <c r="D177" s="29">
        <f ca="1">((100/H170)*C177)/100</f>
        <v>1</v>
      </c>
      <c r="E177" s="134"/>
      <c r="F177" s="135"/>
      <c r="G177" s="117"/>
      <c r="H177" s="117"/>
      <c r="I177" s="19" t="s">
        <v>139</v>
      </c>
      <c r="J177" s="24">
        <f>(IF(D170&gt;2,(H170/(D170+2)+J176),0))</f>
        <v>0</v>
      </c>
    </row>
    <row r="178" spans="1:10" ht="57.75" customHeight="1" x14ac:dyDescent="0.35">
      <c r="A178" s="129" t="s">
        <v>166</v>
      </c>
      <c r="B178" s="130"/>
      <c r="C178" s="30">
        <v>20</v>
      </c>
      <c r="D178" s="29">
        <f ca="1">((100/(H170))*C178)/100</f>
        <v>0.625</v>
      </c>
      <c r="E178" s="134"/>
      <c r="F178" s="135"/>
      <c r="G178" s="117"/>
      <c r="H178" s="117"/>
      <c r="I178" s="19" t="s">
        <v>141</v>
      </c>
      <c r="J178" s="25">
        <f>(IF(D170&gt;3,(H170/(D170+2)+J177),0))</f>
        <v>0</v>
      </c>
    </row>
    <row r="179" spans="1:10" ht="21" customHeight="1" x14ac:dyDescent="0.35">
      <c r="A179" s="117" t="s">
        <v>140</v>
      </c>
      <c r="B179" s="117"/>
      <c r="C179" s="30">
        <v>13</v>
      </c>
      <c r="D179" s="29">
        <f ca="1">((100/(H170))*C179)/100</f>
        <v>0.40625</v>
      </c>
      <c r="E179" s="134"/>
      <c r="F179" s="135"/>
      <c r="G179" s="117"/>
      <c r="H179" s="117"/>
      <c r="I179" s="19" t="s">
        <v>142</v>
      </c>
      <c r="J179" s="24">
        <f>(IF(D170&gt;4,(H170/(D170+2)+J178),0))</f>
        <v>0</v>
      </c>
    </row>
    <row r="180" spans="1:10" ht="21" customHeight="1" x14ac:dyDescent="0.35">
      <c r="A180" s="117" t="s">
        <v>168</v>
      </c>
      <c r="B180" s="117"/>
      <c r="C180" s="30">
        <v>7</v>
      </c>
      <c r="D180" s="29">
        <f ca="1">((100/H170)*C180)/100</f>
        <v>0.21875</v>
      </c>
      <c r="E180" s="134"/>
      <c r="F180" s="135"/>
      <c r="G180" s="117"/>
      <c r="H180" s="117"/>
      <c r="I180" s="19" t="s">
        <v>128</v>
      </c>
      <c r="J180" s="24">
        <f>(IF(D170=1,(H170/(D170+3)+J175),IF(D170=0,(H170*0.3+J175),IF(D170&gt;1,0))))</f>
        <v>0</v>
      </c>
    </row>
    <row r="181" spans="1:10" ht="21.75" customHeight="1" thickBot="1" x14ac:dyDescent="0.4">
      <c r="A181" s="117" t="s">
        <v>167</v>
      </c>
      <c r="B181" s="117"/>
      <c r="C181" s="30">
        <v>0</v>
      </c>
      <c r="D181" s="29">
        <f ca="1">((100/H170)*C181)/100</f>
        <v>0</v>
      </c>
      <c r="E181" s="134"/>
      <c r="F181" s="135"/>
      <c r="G181" s="117"/>
      <c r="H181" s="117"/>
      <c r="I181" s="21" t="s">
        <v>129</v>
      </c>
      <c r="J181" s="26">
        <f ca="1">(IF(D170&gt;1.5,(H170/(D170+2)+J175+MAX(0,J176-J175)+MAX(0,J177-J176)+MAX(0,J178-J177)+MAX(0,J179-J178)+MAX(0,J180-J179)),IF(D170=1,(H170/(D170+3)+J180),IF(D170=0,H170*0.3+J180))))</f>
        <v>32</v>
      </c>
    </row>
    <row r="182" spans="1:10" ht="20.25" customHeight="1" x14ac:dyDescent="0.25">
      <c r="A182" s="117" t="s">
        <v>143</v>
      </c>
      <c r="B182" s="117"/>
      <c r="C182" s="30">
        <v>0</v>
      </c>
      <c r="D182" s="29">
        <f ca="1">((100/(H170))*C182)/100</f>
        <v>0</v>
      </c>
      <c r="E182" s="134"/>
      <c r="F182" s="135"/>
      <c r="G182" s="117"/>
      <c r="H182" s="117"/>
    </row>
    <row r="183" spans="1:10" ht="20.25" x14ac:dyDescent="0.25">
      <c r="A183" s="117" t="s">
        <v>144</v>
      </c>
      <c r="B183" s="117"/>
      <c r="C183" s="30">
        <v>0</v>
      </c>
      <c r="D183" s="29">
        <f ca="1">((100/(H170))*C183)/100</f>
        <v>0</v>
      </c>
      <c r="E183" s="136"/>
      <c r="F183" s="137"/>
      <c r="G183" s="117"/>
      <c r="H183" s="117"/>
    </row>
    <row r="184" spans="1:10" ht="21" thickBot="1" x14ac:dyDescent="0.3">
      <c r="A184" s="118" t="s">
        <v>68</v>
      </c>
      <c r="B184" s="118"/>
      <c r="C184" s="118"/>
      <c r="D184" s="118"/>
      <c r="E184" s="118"/>
      <c r="F184" s="118"/>
      <c r="G184" s="118"/>
      <c r="H184" s="118"/>
    </row>
    <row r="185" spans="1:10" ht="20.25" customHeight="1" x14ac:dyDescent="0.3">
      <c r="A185" s="128" t="str">
        <f>CONCATENATE((IF(OR(A63="",A63="NA"),"",A63)),"= ",(IF(OR(D63="",D63="NA"),"",D63)),".")</f>
        <v>Wing G = 2B + LG + UG + 3P + 1st to 40th Floor.</v>
      </c>
      <c r="B185" s="128"/>
      <c r="C185" s="128"/>
      <c r="D185" s="30" t="s">
        <v>117</v>
      </c>
      <c r="E185" s="131" t="s">
        <v>104</v>
      </c>
      <c r="F185" s="131"/>
      <c r="G185" s="30" t="s">
        <v>118</v>
      </c>
      <c r="H185" s="30" t="s">
        <v>119</v>
      </c>
      <c r="I185" s="15" t="str">
        <f ca="1">(IF(E188&gt;99%,"All work completed. Please provide OC.",IF(E188&gt;89.8%,"Plinth, RCC, Brick, Plaster, Flooring, Wooden, Plumbing, Electrification, etc., work Completed. Finishing work is in process.",IF(E188&lt;94%,(IF(C188=0,"Work not yet Started.",IF(D188=25%,"Piling work in process",IF(D188=50%,"Excavation work in process",IF(D188=100%,"Excavation work Completed. ","0")))&amp;(IF(C189=0%,"",IF(C189=J190,"Footing work is process",IF(C189=J191,"Footing work Completed",IF(C189=J192,"1st Basement Completed",IF(C189=J193,"1st &amp; 2nd Basement Completed",IF(C189=J194,"1st to 3rd Basement Completed",IF(C189=J195,"1st to 4th Basement Completed",IF(C189=J196,"Plinth work is process",IF(C189=J197,"Plinth work completed","0")))))))))))&amp;(IF(C190=(E186+G186+H186),", RCC Slab",IF(C190&gt;0,", RCC upto "&amp;C190&amp;" Slab",""))&amp;(IF(C191=H186,", Brickwork",IF(C191&gt;0,", Brickwork upto "&amp;C191&amp;" Floor",""))&amp;(IF(C192=H186,", Internal Plaster",IF(C192&gt;0,", Internal Plaster upto "&amp;C192&amp;" Floor",""))&amp;(IF(C193=H186,", External Plaster",IF(C193&gt;0,", External Plaster upto "&amp;C193&amp;" Floor",""))&amp;(IF(C194=H186,", External Plumbing, Elevation and Waterproofing",IF(C194&gt;0,", External Plumbing, Elevation and Waterproofing upto "&amp;C194&amp;" Floor",""))&amp;(IF(C195=H186,", Flooring &amp; Fitting",IF(C195&gt;0,", Flooring &amp; Fitting upto "&amp;C195&amp;" Floor",""))&amp;(IF(C196=H186,", Wooden Work",IF(C196&gt;0,", Wooden Work upto "&amp;C196&amp;" Floor",""))&amp;(IF(C197=H186,", Electrical &amp; Sanitary fittings",IF(C197&gt;0,", Electrical &amp; Sanitary fittings upto "&amp;C197&amp;" Floor",""))&amp;(IF(C198&gt;0,", Finishing upto "&amp;C198&amp;" Floor","")&amp;(IF(C190&gt;0.5," Completed",""))))))))))))))))</f>
        <v>Excavation work Completed. Plinth work completed, RCC Slab, Brickwork, Internal Plaster, External Plaster, External Plumbing, Elevation and Waterproofing upto 25 Floor, Flooring &amp; Fitting upto 16 Floor, Wooden Work upto 4 Floor Completed</v>
      </c>
      <c r="J185" s="17"/>
    </row>
    <row r="186" spans="1:10" ht="20.25" x14ac:dyDescent="0.3">
      <c r="A186" s="128"/>
      <c r="B186" s="128"/>
      <c r="C186" s="128"/>
      <c r="D186" s="30">
        <f>IF(AND(ISNUMBER(SEARCH("1B",A185))),1,IF(AND(ISNUMBER(SEARCH("2B",A185))),2,IF(AND(ISNUMBER(SEARCH("3B",A185))),3,IF(AND(ISNUMBER(SEARCH("4B",A185))),4,IF(ISNUMBER(SEARCH("5B",A185)),5,0)))))</f>
        <v>2</v>
      </c>
      <c r="E186" s="131">
        <v>2</v>
      </c>
      <c r="F186" s="131"/>
      <c r="G186" s="30">
        <v>3</v>
      </c>
      <c r="H186" s="30">
        <f ca="1">--TRIM(RIGHT(SUBSTITUTE(LEFT(A185,_xlfn.AGGREGATE(16,6,FIND({0,1,2,3,4,5,6,7,8,9},A185,ROW(INDIRECT("1:"&amp;LEN(A185)))),1))," ",REPT(" ",LEN(A185))),LEN(A185)))</f>
        <v>40</v>
      </c>
      <c r="I186" s="16" t="s">
        <v>123</v>
      </c>
      <c r="J186" s="17"/>
    </row>
    <row r="187" spans="1:10" ht="20.25" customHeight="1" x14ac:dyDescent="0.3">
      <c r="A187" s="119" t="s">
        <v>121</v>
      </c>
      <c r="B187" s="119"/>
      <c r="C187" s="31" t="s">
        <v>131</v>
      </c>
      <c r="D187" s="31" t="s">
        <v>132</v>
      </c>
      <c r="E187" s="119" t="s">
        <v>122</v>
      </c>
      <c r="F187" s="119"/>
      <c r="G187" s="27" t="s">
        <v>120</v>
      </c>
      <c r="H187" s="27"/>
      <c r="I187" s="19" t="s">
        <v>133</v>
      </c>
      <c r="J187" s="18">
        <f ca="1">H186*25%</f>
        <v>10</v>
      </c>
    </row>
    <row r="188" spans="1:10" ht="20.25" customHeight="1" x14ac:dyDescent="0.3">
      <c r="A188" s="117" t="s">
        <v>134</v>
      </c>
      <c r="B188" s="117"/>
      <c r="C188" s="30">
        <f ca="1">J189</f>
        <v>40</v>
      </c>
      <c r="D188" s="29">
        <f ca="1">((100/H186)*C188)/100</f>
        <v>1</v>
      </c>
      <c r="E188" s="132">
        <f ca="1">(((C188/H186*10)+(C189/H186*15)+(25/(E186+G186+H186)*C190)+(5/(H186)*C191)+(2.5/(H186)*C192)+(2.5/(H186)*C193)+(5/H186*C194)+(10/H186*C195)+(2.5/H186*C196)+(2.5/H186*C197)+(10/H186*C198)+(10/H186*C199))/100)</f>
        <v>0.67374999999999996</v>
      </c>
      <c r="F188" s="133"/>
      <c r="G188" s="117" t="str">
        <f ca="1">I185</f>
        <v>Excavation work Completed. Plinth work completed, RCC Slab, Brickwork, Internal Plaster, External Plaster, External Plumbing, Elevation and Waterproofing upto 25 Floor, Flooring &amp; Fitting upto 16 Floor, Wooden Work upto 4 Floor Completed</v>
      </c>
      <c r="H188" s="117"/>
      <c r="I188" s="19" t="s">
        <v>124</v>
      </c>
      <c r="J188" s="23">
        <f ca="1">H186*50%</f>
        <v>20</v>
      </c>
    </row>
    <row r="189" spans="1:10" ht="20.25" x14ac:dyDescent="0.3">
      <c r="A189" s="117" t="s">
        <v>105</v>
      </c>
      <c r="B189" s="117"/>
      <c r="C189" s="72">
        <f ca="1">J197</f>
        <v>40</v>
      </c>
      <c r="D189" s="29">
        <f ca="1">((100/H186)*C189)/100</f>
        <v>1</v>
      </c>
      <c r="E189" s="134"/>
      <c r="F189" s="135"/>
      <c r="G189" s="117"/>
      <c r="H189" s="117"/>
      <c r="I189" s="19" t="s">
        <v>125</v>
      </c>
      <c r="J189" s="23">
        <f ca="1">H186</f>
        <v>40</v>
      </c>
    </row>
    <row r="190" spans="1:10" ht="21" customHeight="1" x14ac:dyDescent="0.35">
      <c r="A190" s="117" t="s">
        <v>135</v>
      </c>
      <c r="B190" s="117"/>
      <c r="C190" s="30">
        <v>45</v>
      </c>
      <c r="D190" s="29">
        <f ca="1">((100/(E186+G186+H186))*C190)/100</f>
        <v>1</v>
      </c>
      <c r="E190" s="134"/>
      <c r="F190" s="135"/>
      <c r="G190" s="117"/>
      <c r="H190" s="117"/>
      <c r="I190" s="19" t="s">
        <v>126</v>
      </c>
      <c r="J190" s="24">
        <f ca="1">(IF(D186&gt;1,(H186/(D186+2)),H186*0.2))</f>
        <v>10</v>
      </c>
    </row>
    <row r="191" spans="1:10" ht="21" customHeight="1" x14ac:dyDescent="0.35">
      <c r="A191" s="117" t="s">
        <v>136</v>
      </c>
      <c r="B191" s="117"/>
      <c r="C191" s="30">
        <f>C190-G186-E186</f>
        <v>40</v>
      </c>
      <c r="D191" s="29">
        <f ca="1">((100/H186)*C191)/100</f>
        <v>1</v>
      </c>
      <c r="E191" s="134"/>
      <c r="F191" s="135"/>
      <c r="G191" s="117"/>
      <c r="H191" s="117"/>
      <c r="I191" s="19" t="s">
        <v>127</v>
      </c>
      <c r="J191" s="24">
        <f ca="1">(IF(D186&gt;1,(H186/(D186+2)+J190),H186*0.2+J190))</f>
        <v>20</v>
      </c>
    </row>
    <row r="192" spans="1:10" ht="21" customHeight="1" x14ac:dyDescent="0.35">
      <c r="A192" s="129" t="s">
        <v>137</v>
      </c>
      <c r="B192" s="130"/>
      <c r="C192" s="30">
        <v>40</v>
      </c>
      <c r="D192" s="29">
        <f ca="1">((100/H186)*C192)/100</f>
        <v>1</v>
      </c>
      <c r="E192" s="134"/>
      <c r="F192" s="135"/>
      <c r="G192" s="117"/>
      <c r="H192" s="117"/>
      <c r="I192" s="19" t="s">
        <v>138</v>
      </c>
      <c r="J192" s="24">
        <f ca="1">(IF(D186&gt;1,(H186/(D186+2)+J191),0))</f>
        <v>30</v>
      </c>
    </row>
    <row r="193" spans="1:10" ht="21" customHeight="1" x14ac:dyDescent="0.35">
      <c r="A193" s="129" t="s">
        <v>169</v>
      </c>
      <c r="B193" s="130"/>
      <c r="C193" s="30">
        <f>C192</f>
        <v>40</v>
      </c>
      <c r="D193" s="29">
        <f ca="1">((100/H186)*C193)/100</f>
        <v>1</v>
      </c>
      <c r="E193" s="134"/>
      <c r="F193" s="135"/>
      <c r="G193" s="117"/>
      <c r="H193" s="117"/>
      <c r="I193" s="19" t="s">
        <v>139</v>
      </c>
      <c r="J193" s="24">
        <f>(IF(D186&gt;2,(H186/(D186+2)+J192),0))</f>
        <v>0</v>
      </c>
    </row>
    <row r="194" spans="1:10" ht="57.75" customHeight="1" x14ac:dyDescent="0.35">
      <c r="A194" s="129" t="s">
        <v>166</v>
      </c>
      <c r="B194" s="130"/>
      <c r="C194" s="30">
        <v>25</v>
      </c>
      <c r="D194" s="29">
        <f ca="1">((100/(H186))*C194)/100</f>
        <v>0.625</v>
      </c>
      <c r="E194" s="134"/>
      <c r="F194" s="135"/>
      <c r="G194" s="117"/>
      <c r="H194" s="117"/>
      <c r="I194" s="19" t="s">
        <v>141</v>
      </c>
      <c r="J194" s="25">
        <f>(IF(D186&gt;3,(H186/(D186+2)+J193),0))</f>
        <v>0</v>
      </c>
    </row>
    <row r="195" spans="1:10" ht="21" customHeight="1" x14ac:dyDescent="0.35">
      <c r="A195" s="117" t="s">
        <v>140</v>
      </c>
      <c r="B195" s="117"/>
      <c r="C195" s="30">
        <v>16</v>
      </c>
      <c r="D195" s="29">
        <f ca="1">((100/(H186))*C195)/100</f>
        <v>0.4</v>
      </c>
      <c r="E195" s="134"/>
      <c r="F195" s="135"/>
      <c r="G195" s="117"/>
      <c r="H195" s="117"/>
      <c r="I195" s="19" t="s">
        <v>142</v>
      </c>
      <c r="J195" s="24">
        <f>(IF(D186&gt;4,(H186/(D186+2)+J194),0))</f>
        <v>0</v>
      </c>
    </row>
    <row r="196" spans="1:10" ht="21" customHeight="1" x14ac:dyDescent="0.35">
      <c r="A196" s="117" t="s">
        <v>168</v>
      </c>
      <c r="B196" s="117"/>
      <c r="C196" s="30">
        <v>4</v>
      </c>
      <c r="D196" s="29">
        <f ca="1">((100/H186)*C196)/100</f>
        <v>0.1</v>
      </c>
      <c r="E196" s="134"/>
      <c r="F196" s="135"/>
      <c r="G196" s="117"/>
      <c r="H196" s="117"/>
      <c r="I196" s="19" t="s">
        <v>128</v>
      </c>
      <c r="J196" s="24">
        <f>(IF(D186=1,(H186/(D186+3)+J191),IF(D186=0,(H186*0.3+J191),IF(D186&gt;1,0))))</f>
        <v>0</v>
      </c>
    </row>
    <row r="197" spans="1:10" ht="21.75" customHeight="1" thickBot="1" x14ac:dyDescent="0.4">
      <c r="A197" s="117" t="s">
        <v>167</v>
      </c>
      <c r="B197" s="117"/>
      <c r="C197" s="30">
        <v>0</v>
      </c>
      <c r="D197" s="29">
        <f ca="1">((100/H186)*C197)/100</f>
        <v>0</v>
      </c>
      <c r="E197" s="134"/>
      <c r="F197" s="135"/>
      <c r="G197" s="117"/>
      <c r="H197" s="117"/>
      <c r="I197" s="21" t="s">
        <v>129</v>
      </c>
      <c r="J197" s="26">
        <f ca="1">(IF(D186&gt;1.5,(H186/(D186+2)+J191+MAX(0,J192-J191)+MAX(0,J193-J192)+MAX(0,J194-J193)+MAX(0,J195-J194)+MAX(0,J196-J195)),IF(D186=1,(H186/(D186+3)+J196),IF(D186=0,H186*0.3+J196))))</f>
        <v>40</v>
      </c>
    </row>
    <row r="198" spans="1:10" ht="20.25" customHeight="1" x14ac:dyDescent="0.25">
      <c r="A198" s="117" t="s">
        <v>143</v>
      </c>
      <c r="B198" s="117"/>
      <c r="C198" s="30">
        <v>0</v>
      </c>
      <c r="D198" s="29">
        <f ca="1">((100/(H186))*C198)/100</f>
        <v>0</v>
      </c>
      <c r="E198" s="134"/>
      <c r="F198" s="135"/>
      <c r="G198" s="117"/>
      <c r="H198" s="117"/>
    </row>
    <row r="199" spans="1:10" ht="20.25" x14ac:dyDescent="0.25">
      <c r="A199" s="117" t="s">
        <v>144</v>
      </c>
      <c r="B199" s="117"/>
      <c r="C199" s="30">
        <v>0</v>
      </c>
      <c r="D199" s="29">
        <f ca="1">((100/(H186))*C199)/100</f>
        <v>0</v>
      </c>
      <c r="E199" s="136"/>
      <c r="F199" s="137"/>
      <c r="G199" s="117"/>
      <c r="H199" s="117"/>
    </row>
    <row r="200" spans="1:10" ht="21" thickBot="1" x14ac:dyDescent="0.3">
      <c r="A200" s="118" t="s">
        <v>68</v>
      </c>
      <c r="B200" s="118"/>
      <c r="C200" s="118"/>
      <c r="D200" s="118"/>
      <c r="E200" s="118"/>
      <c r="F200" s="118"/>
      <c r="G200" s="118"/>
      <c r="H200" s="118"/>
    </row>
    <row r="201" spans="1:10" ht="20.25" customHeight="1" x14ac:dyDescent="0.3">
      <c r="A201" s="128" t="str">
        <f>CONCATENATE((IF(OR(A64="",A64="NA"),"",A64)),"= ",(IF(OR(D64="",D64="NA"),"",D64)),".")</f>
        <v>Wing H = 2B + LG + UG + 3P + 1st to 32nd Floor.</v>
      </c>
      <c r="B201" s="128"/>
      <c r="C201" s="128"/>
      <c r="D201" s="30" t="s">
        <v>117</v>
      </c>
      <c r="E201" s="131" t="s">
        <v>104</v>
      </c>
      <c r="F201" s="131"/>
      <c r="G201" s="30" t="s">
        <v>118</v>
      </c>
      <c r="H201" s="30" t="s">
        <v>119</v>
      </c>
      <c r="I201" s="15" t="str">
        <f ca="1">(IF(E204&gt;99%,"All work completed. Please provide OC.",IF(E204&gt;89.8%,"Plinth, RCC, Brick, Plaster, Flooring, Wooden, Plumbing, Electrification, etc., work Completed. Finishing work is in process.",IF(E204&lt;94%,(IF(C204=0,"Work not yet Started.",IF(D204=25%,"Piling work in process",IF(D204=50%,"Excavation work in process",IF(D204=100%,"Excavation work Completed. ","0")))&amp;(IF(C205=0%,"",IF(C205=J206,"Footing work is process",IF(C205=J207,"Footing work Completed",IF(C205=J208,"1st Basement Completed",IF(C205=J209,"1st &amp; 2nd Basement Completed",IF(C205=J210,"1st to 3rd Basement Completed",IF(C205=J211,"1st to 4th Basement Completed",IF(C205=J212,"Plinth work is process",IF(C205=J213,"Plinth work completed","0")))))))))))&amp;(IF(C206=(E202+G202+H202),", RCC Slab",IF(C206&gt;0,", RCC upto "&amp;C206&amp;" Slab",""))&amp;(IF(C207=H202,", Brickwork",IF(C207&gt;0,", Brickwork upto "&amp;C207&amp;" Floor",""))&amp;(IF(C208=H202,", Internal Plaster",IF(C208&gt;0,", Internal Plaster upto "&amp;C208&amp;" Floor",""))&amp;(IF(C209=H202,", External Plaster",IF(C209&gt;0,", External Plaster upto "&amp;C209&amp;" Floor",""))&amp;(IF(C210=H202,", External Plumbing, Elevation and Waterproofing",IF(C210&gt;0,", External Plumbing, Elevation and Waterproofing upto "&amp;C210&amp;" Floor",""))&amp;(IF(C211=H202,", Flooring &amp; Fitting",IF(C211&gt;0,", Flooring &amp; Fitting upto "&amp;C211&amp;" Floor",""))&amp;(IF(C212=H202,", Wooden Work",IF(C212&gt;0,", Wooden Work upto "&amp;C212&amp;" Floor",""))&amp;(IF(C213=H202,", Electrical &amp; Sanitary fittings",IF(C213&gt;0,", Electrical &amp; Sanitary fittings upto "&amp;C213&amp;" Floor",""))&amp;(IF(C214&gt;0,", Finishing upto "&amp;C214&amp;" Floor","")&amp;(IF(C206&gt;0.5," Completed",""))))))))))))))))</f>
        <v>Excavation work Completed. Plinth work completed, RCC upto 34 Slab, Brickwork upto 29 Floor, Internal Plaster upto 27 Floor, External Plaster upto 27 Floor, External Plumbing, Elevation and Waterproofing upto 10 Floor Completed</v>
      </c>
      <c r="J201" s="17"/>
    </row>
    <row r="202" spans="1:10" ht="20.25" x14ac:dyDescent="0.3">
      <c r="A202" s="128"/>
      <c r="B202" s="128"/>
      <c r="C202" s="128"/>
      <c r="D202" s="30">
        <f>IF(AND(ISNUMBER(SEARCH("1B",A201))),1,IF(AND(ISNUMBER(SEARCH("2B",A201))),2,IF(AND(ISNUMBER(SEARCH("3B",A201))),3,IF(AND(ISNUMBER(SEARCH("4B",A201))),4,IF(ISNUMBER(SEARCH("5B",A201)),5,0)))))</f>
        <v>2</v>
      </c>
      <c r="E202" s="131">
        <v>2</v>
      </c>
      <c r="F202" s="131"/>
      <c r="G202" s="30">
        <v>3</v>
      </c>
      <c r="H202" s="30">
        <f ca="1">--TRIM(RIGHT(SUBSTITUTE(LEFT(A201,_xlfn.AGGREGATE(16,6,FIND({0,1,2,3,4,5,6,7,8,9},A201,ROW(INDIRECT("1:"&amp;LEN(A201)))),1))," ",REPT(" ",LEN(A201))),LEN(A201)))</f>
        <v>32</v>
      </c>
      <c r="I202" s="16" t="s">
        <v>123</v>
      </c>
      <c r="J202" s="17"/>
    </row>
    <row r="203" spans="1:10" ht="20.25" customHeight="1" x14ac:dyDescent="0.3">
      <c r="A203" s="119" t="s">
        <v>121</v>
      </c>
      <c r="B203" s="119"/>
      <c r="C203" s="31" t="s">
        <v>131</v>
      </c>
      <c r="D203" s="31" t="s">
        <v>132</v>
      </c>
      <c r="E203" s="119" t="s">
        <v>122</v>
      </c>
      <c r="F203" s="119"/>
      <c r="G203" s="27" t="s">
        <v>120</v>
      </c>
      <c r="H203" s="27"/>
      <c r="I203" s="19" t="s">
        <v>133</v>
      </c>
      <c r="J203" s="18">
        <f ca="1">H202*25%</f>
        <v>8</v>
      </c>
    </row>
    <row r="204" spans="1:10" ht="20.25" customHeight="1" x14ac:dyDescent="0.3">
      <c r="A204" s="117" t="s">
        <v>134</v>
      </c>
      <c r="B204" s="117"/>
      <c r="C204" s="30">
        <f ca="1">J205</f>
        <v>32</v>
      </c>
      <c r="D204" s="29">
        <f ca="1">((100/H202)*C204)/100</f>
        <v>1</v>
      </c>
      <c r="E204" s="132">
        <f ca="1">(((C204/H202*10)+(C205/H202*15)+(25/(E202+G202+H202)*C206)+(5/(H202)*C207)+(2.5/(H202)*C208)+(2.5/(H202)*C209)+(5/H202*C210)+(10/H202*C211)+(2.5/H202*C212)+(2.5/H202*C213)+(10/H202*C214)+(10/H202*C215))/100)</f>
        <v>0.58285472972972974</v>
      </c>
      <c r="F204" s="133"/>
      <c r="G204" s="117" t="str">
        <f ca="1">I201</f>
        <v>Excavation work Completed. Plinth work completed, RCC upto 34 Slab, Brickwork upto 29 Floor, Internal Plaster upto 27 Floor, External Plaster upto 27 Floor, External Plumbing, Elevation and Waterproofing upto 10 Floor Completed</v>
      </c>
      <c r="H204" s="117"/>
      <c r="I204" s="19" t="s">
        <v>124</v>
      </c>
      <c r="J204" s="23">
        <f ca="1">H202*50%</f>
        <v>16</v>
      </c>
    </row>
    <row r="205" spans="1:10" ht="20.25" x14ac:dyDescent="0.3">
      <c r="A205" s="117" t="s">
        <v>105</v>
      </c>
      <c r="B205" s="117"/>
      <c r="C205" s="72">
        <f ca="1">J213</f>
        <v>32</v>
      </c>
      <c r="D205" s="29">
        <f ca="1">((100/H202)*C205)/100</f>
        <v>1</v>
      </c>
      <c r="E205" s="134"/>
      <c r="F205" s="135"/>
      <c r="G205" s="117"/>
      <c r="H205" s="117"/>
      <c r="I205" s="19" t="s">
        <v>125</v>
      </c>
      <c r="J205" s="23">
        <f ca="1">H202</f>
        <v>32</v>
      </c>
    </row>
    <row r="206" spans="1:10" ht="21" customHeight="1" x14ac:dyDescent="0.35">
      <c r="A206" s="117" t="s">
        <v>135</v>
      </c>
      <c r="B206" s="117"/>
      <c r="C206" s="30">
        <v>34</v>
      </c>
      <c r="D206" s="29">
        <f ca="1">((100/(E202+G202+H202))*C206)/100</f>
        <v>0.91891891891891886</v>
      </c>
      <c r="E206" s="134"/>
      <c r="F206" s="135"/>
      <c r="G206" s="117"/>
      <c r="H206" s="117"/>
      <c r="I206" s="19" t="s">
        <v>126</v>
      </c>
      <c r="J206" s="24">
        <f ca="1">(IF(D202&gt;1,(H202/(D202+2)),H202*0.2))</f>
        <v>8</v>
      </c>
    </row>
    <row r="207" spans="1:10" ht="21" customHeight="1" x14ac:dyDescent="0.35">
      <c r="A207" s="117" t="s">
        <v>136</v>
      </c>
      <c r="B207" s="117"/>
      <c r="C207" s="30">
        <f>C206-G202-E202</f>
        <v>29</v>
      </c>
      <c r="D207" s="29">
        <f ca="1">((100/H202)*C207)/100</f>
        <v>0.90625</v>
      </c>
      <c r="E207" s="134"/>
      <c r="F207" s="135"/>
      <c r="G207" s="117"/>
      <c r="H207" s="117"/>
      <c r="I207" s="19" t="s">
        <v>127</v>
      </c>
      <c r="J207" s="24">
        <f ca="1">(IF(D202&gt;1,(H202/(D202+2)+J206),H202*0.2+J206))</f>
        <v>16</v>
      </c>
    </row>
    <row r="208" spans="1:10" ht="21" customHeight="1" x14ac:dyDescent="0.35">
      <c r="A208" s="129" t="s">
        <v>137</v>
      </c>
      <c r="B208" s="130"/>
      <c r="C208" s="30">
        <f>C207-2</f>
        <v>27</v>
      </c>
      <c r="D208" s="29">
        <f ca="1">((100/H202)*C208)/100</f>
        <v>0.84375</v>
      </c>
      <c r="E208" s="134"/>
      <c r="F208" s="135"/>
      <c r="G208" s="117"/>
      <c r="H208" s="117"/>
      <c r="I208" s="19" t="s">
        <v>138</v>
      </c>
      <c r="J208" s="24">
        <f ca="1">(IF(D202&gt;1,(H202/(D202+2)+J207),0))</f>
        <v>24</v>
      </c>
    </row>
    <row r="209" spans="1:10" ht="21" customHeight="1" x14ac:dyDescent="0.35">
      <c r="A209" s="129" t="s">
        <v>169</v>
      </c>
      <c r="B209" s="130"/>
      <c r="C209" s="30">
        <f>C208</f>
        <v>27</v>
      </c>
      <c r="D209" s="29">
        <f ca="1">((100/H202)*C209)/100</f>
        <v>0.84375</v>
      </c>
      <c r="E209" s="134"/>
      <c r="F209" s="135"/>
      <c r="G209" s="117"/>
      <c r="H209" s="117"/>
      <c r="I209" s="19" t="s">
        <v>139</v>
      </c>
      <c r="J209" s="24">
        <f>(IF(D202&gt;2,(H202/(D202+2)+J208),0))</f>
        <v>0</v>
      </c>
    </row>
    <row r="210" spans="1:10" ht="57.75" customHeight="1" x14ac:dyDescent="0.35">
      <c r="A210" s="129" t="s">
        <v>166</v>
      </c>
      <c r="B210" s="130"/>
      <c r="C210" s="30">
        <v>10</v>
      </c>
      <c r="D210" s="29">
        <f ca="1">((100/(H202))*C210)/100</f>
        <v>0.3125</v>
      </c>
      <c r="E210" s="134"/>
      <c r="F210" s="135"/>
      <c r="G210" s="117"/>
      <c r="H210" s="117"/>
      <c r="I210" s="19" t="s">
        <v>141</v>
      </c>
      <c r="J210" s="25">
        <f>(IF(D202&gt;3,(H202/(D202+2)+J209),0))</f>
        <v>0</v>
      </c>
    </row>
    <row r="211" spans="1:10" ht="21" customHeight="1" x14ac:dyDescent="0.35">
      <c r="A211" s="117" t="s">
        <v>140</v>
      </c>
      <c r="B211" s="117"/>
      <c r="C211" s="30">
        <v>0</v>
      </c>
      <c r="D211" s="29">
        <f ca="1">((100/(H202))*C211)/100</f>
        <v>0</v>
      </c>
      <c r="E211" s="134"/>
      <c r="F211" s="135"/>
      <c r="G211" s="117"/>
      <c r="H211" s="117"/>
      <c r="I211" s="19" t="s">
        <v>142</v>
      </c>
      <c r="J211" s="24">
        <f>(IF(D202&gt;4,(H202/(D202+2)+J210),0))</f>
        <v>0</v>
      </c>
    </row>
    <row r="212" spans="1:10" ht="21" customHeight="1" x14ac:dyDescent="0.35">
      <c r="A212" s="117" t="s">
        <v>168</v>
      </c>
      <c r="B212" s="117"/>
      <c r="C212" s="30">
        <v>0</v>
      </c>
      <c r="D212" s="29">
        <f ca="1">((100/H202)*C212)/100</f>
        <v>0</v>
      </c>
      <c r="E212" s="134"/>
      <c r="F212" s="135"/>
      <c r="G212" s="117"/>
      <c r="H212" s="117"/>
      <c r="I212" s="19" t="s">
        <v>128</v>
      </c>
      <c r="J212" s="24">
        <f>(IF(D202=1,(H202/(D202+3)+J207),IF(D202=0,(H202*0.3+J207),IF(D202&gt;1,0))))</f>
        <v>0</v>
      </c>
    </row>
    <row r="213" spans="1:10" ht="21.75" customHeight="1" thickBot="1" x14ac:dyDescent="0.4">
      <c r="A213" s="117" t="s">
        <v>167</v>
      </c>
      <c r="B213" s="117"/>
      <c r="C213" s="30">
        <v>0</v>
      </c>
      <c r="D213" s="29">
        <f ca="1">((100/H202)*C213)/100</f>
        <v>0</v>
      </c>
      <c r="E213" s="134"/>
      <c r="F213" s="135"/>
      <c r="G213" s="117"/>
      <c r="H213" s="117"/>
      <c r="I213" s="21" t="s">
        <v>129</v>
      </c>
      <c r="J213" s="26">
        <f ca="1">(IF(D202&gt;1.5,(H202/(D202+2)+J207+MAX(0,J208-J207)+MAX(0,J209-J208)+MAX(0,J210-J209)+MAX(0,J211-J210)+MAX(0,J212-J211)),IF(D202=1,(H202/(D202+3)+J212),IF(D202=0,H202*0.3+J212))))</f>
        <v>32</v>
      </c>
    </row>
    <row r="214" spans="1:10" ht="20.25" customHeight="1" x14ac:dyDescent="0.25">
      <c r="A214" s="117" t="s">
        <v>143</v>
      </c>
      <c r="B214" s="117"/>
      <c r="C214" s="30">
        <v>0</v>
      </c>
      <c r="D214" s="29">
        <f ca="1">((100/(H202))*C214)/100</f>
        <v>0</v>
      </c>
      <c r="E214" s="134"/>
      <c r="F214" s="135"/>
      <c r="G214" s="117"/>
      <c r="H214" s="117"/>
    </row>
    <row r="215" spans="1:10" ht="20.25" x14ac:dyDescent="0.25">
      <c r="A215" s="117" t="s">
        <v>144</v>
      </c>
      <c r="B215" s="117"/>
      <c r="C215" s="30">
        <v>0</v>
      </c>
      <c r="D215" s="29">
        <f ca="1">((100/(H202))*C215)/100</f>
        <v>0</v>
      </c>
      <c r="E215" s="136"/>
      <c r="F215" s="137"/>
      <c r="G215" s="117"/>
      <c r="H215" s="117"/>
    </row>
    <row r="216" spans="1:10" ht="21" thickBot="1" x14ac:dyDescent="0.3">
      <c r="A216" s="118" t="s">
        <v>68</v>
      </c>
      <c r="B216" s="118"/>
      <c r="C216" s="118"/>
      <c r="D216" s="118"/>
      <c r="E216" s="118"/>
      <c r="F216" s="118"/>
      <c r="G216" s="118"/>
      <c r="H216" s="118"/>
    </row>
    <row r="217" spans="1:10" ht="20.25" customHeight="1" x14ac:dyDescent="0.3">
      <c r="A217" s="128" t="str">
        <f>CONCATENATE((IF(OR(A65="",A65="NA"),"",A65)),"= ",(IF(OR(D65="",D65="NA"),"",D65)),".")</f>
        <v>Wing J = 2B + LG + UG + 3P + 1st to 32nd Floor.</v>
      </c>
      <c r="B217" s="128"/>
      <c r="C217" s="128"/>
      <c r="D217" s="30" t="s">
        <v>117</v>
      </c>
      <c r="E217" s="131" t="s">
        <v>104</v>
      </c>
      <c r="F217" s="131"/>
      <c r="G217" s="30" t="s">
        <v>118</v>
      </c>
      <c r="H217" s="30" t="s">
        <v>119</v>
      </c>
      <c r="I217" s="15" t="str">
        <f ca="1">(IF(E220&gt;99%,"All work completed. Please provide OC.",IF(E220&gt;89.8%,"Plinth, RCC, Brick, Plaster, Flooring, Wooden, Plumbing, Electrification, etc., work Completed. Finishing work is in process.",IF(E220&lt;94%,(IF(C220=0,"Work not yet Started.",IF(D220=25%,"Piling work in process",IF(D220=50%,"Excavation work in process",IF(D220=100%,"Excavation work Completed. ","0")))&amp;(IF(C221=0%,"",IF(C221=J222,"Footing work is process",IF(C221=J223,"Footing work Completed",IF(C221=J224,"1st Basement Completed",IF(C221=J225,"1st &amp; 2nd Basement Completed",IF(C221=J226,"1st to 3rd Basement Completed",IF(C221=J227,"1st to 4th Basement Completed",IF(C221=J228,"Plinth work is process",IF(C221=J229,"Plinth work completed","0")))))))))))&amp;(IF(C222=(E218+G218+H218),", RCC Slab",IF(C222&gt;0,", RCC upto "&amp;C222&amp;" Slab",""))&amp;(IF(C223=H218,", Brickwork",IF(C223&gt;0,", Brickwork upto "&amp;C223&amp;" Floor",""))&amp;(IF(C224=H218,", Internal Plaster",IF(C224&gt;0,", Internal Plaster upto "&amp;C224&amp;" Floor",""))&amp;(IF(C225=H218,", External Plaster",IF(C225&gt;0,", External Plaster upto "&amp;C225&amp;" Floor",""))&amp;(IF(C226=H218,", External Plumbing, Elevation and Waterproofing",IF(C226&gt;0,", External Plumbing, Elevation and Waterproofing upto "&amp;C226&amp;" Floor",""))&amp;(IF(C227=H218,", Flooring &amp; Fitting",IF(C227&gt;0,", Flooring &amp; Fitting upto "&amp;C227&amp;" Floor",""))&amp;(IF(C228=H218,", Wooden Work",IF(C228&gt;0,", Wooden Work upto "&amp;C228&amp;" Floor",""))&amp;(IF(C229=H218,", Electrical &amp; Sanitary fittings",IF(C229&gt;0,", Electrical &amp; Sanitary fittings upto "&amp;C229&amp;" Floor",""))&amp;(IF(C230&gt;0,", Finishing upto "&amp;C230&amp;" Floor","")&amp;(IF(C222&gt;0.5," Completed",""))))))))))))))))</f>
        <v>Work not yet Started.</v>
      </c>
      <c r="J217" s="17"/>
    </row>
    <row r="218" spans="1:10" ht="20.25" x14ac:dyDescent="0.3">
      <c r="A218" s="128"/>
      <c r="B218" s="128"/>
      <c r="C218" s="128"/>
      <c r="D218" s="30">
        <f>IF(AND(ISNUMBER(SEARCH("1B",A217))),1,IF(AND(ISNUMBER(SEARCH("2B",A217))),2,IF(AND(ISNUMBER(SEARCH("3B",A217))),3,IF(AND(ISNUMBER(SEARCH("4B",A217))),4,IF(ISNUMBER(SEARCH("5B",A217)),5,0)))))</f>
        <v>2</v>
      </c>
      <c r="E218" s="131">
        <v>2</v>
      </c>
      <c r="F218" s="131"/>
      <c r="G218" s="30">
        <v>3</v>
      </c>
      <c r="H218" s="30">
        <f ca="1">--TRIM(RIGHT(SUBSTITUTE(LEFT(A217,_xlfn.AGGREGATE(16,6,FIND({0,1,2,3,4,5,6,7,8,9},A217,ROW(INDIRECT("1:"&amp;LEN(A217)))),1))," ",REPT(" ",LEN(A217))),LEN(A217)))</f>
        <v>32</v>
      </c>
      <c r="I218" s="16" t="s">
        <v>123</v>
      </c>
      <c r="J218" s="17"/>
    </row>
    <row r="219" spans="1:10" ht="20.25" customHeight="1" x14ac:dyDescent="0.3">
      <c r="A219" s="119" t="s">
        <v>121</v>
      </c>
      <c r="B219" s="119"/>
      <c r="C219" s="31" t="s">
        <v>131</v>
      </c>
      <c r="D219" s="31" t="s">
        <v>132</v>
      </c>
      <c r="E219" s="119" t="s">
        <v>122</v>
      </c>
      <c r="F219" s="119"/>
      <c r="G219" s="27" t="s">
        <v>120</v>
      </c>
      <c r="H219" s="27"/>
      <c r="I219" s="19" t="s">
        <v>133</v>
      </c>
      <c r="J219" s="18">
        <f ca="1">H218*25%</f>
        <v>8</v>
      </c>
    </row>
    <row r="220" spans="1:10" ht="20.25" customHeight="1" x14ac:dyDescent="0.3">
      <c r="A220" s="117" t="s">
        <v>134</v>
      </c>
      <c r="B220" s="117"/>
      <c r="C220" s="30">
        <v>0</v>
      </c>
      <c r="D220" s="29">
        <f ca="1">((100/H218)*C220)/100</f>
        <v>0</v>
      </c>
      <c r="E220" s="132">
        <f ca="1">(((C220/H218*10)+(C221/H218*15)+(25/(E218+G218+H218)*C222)+(5/(H218)*C223)+(2.5/(H218)*C224)+(2.5/(H218)*C225)+(5/H218*C226)+(10/H218*C227)+(2.5/H218*C228)+(2.5/H218*C229)+(10/H218*C230)+(10/H218*C231))/100)</f>
        <v>0</v>
      </c>
      <c r="F220" s="133"/>
      <c r="G220" s="117" t="str">
        <f ca="1">I217</f>
        <v>Work not yet Started.</v>
      </c>
      <c r="H220" s="117"/>
      <c r="I220" s="19" t="s">
        <v>124</v>
      </c>
      <c r="J220" s="23">
        <f ca="1">H218*50%</f>
        <v>16</v>
      </c>
    </row>
    <row r="221" spans="1:10" ht="20.25" x14ac:dyDescent="0.3">
      <c r="A221" s="117" t="s">
        <v>105</v>
      </c>
      <c r="B221" s="117"/>
      <c r="C221" s="72">
        <v>0</v>
      </c>
      <c r="D221" s="29">
        <f ca="1">((100/H218)*C221)/100</f>
        <v>0</v>
      </c>
      <c r="E221" s="134"/>
      <c r="F221" s="135"/>
      <c r="G221" s="117"/>
      <c r="H221" s="117"/>
      <c r="I221" s="19" t="s">
        <v>125</v>
      </c>
      <c r="J221" s="23">
        <f ca="1">H218</f>
        <v>32</v>
      </c>
    </row>
    <row r="222" spans="1:10" ht="21" customHeight="1" x14ac:dyDescent="0.35">
      <c r="A222" s="117" t="s">
        <v>135</v>
      </c>
      <c r="B222" s="117"/>
      <c r="C222" s="30">
        <v>0</v>
      </c>
      <c r="D222" s="29">
        <f ca="1">((100/(E218+G218+H218))*C222)/100</f>
        <v>0</v>
      </c>
      <c r="E222" s="134"/>
      <c r="F222" s="135"/>
      <c r="G222" s="117"/>
      <c r="H222" s="117"/>
      <c r="I222" s="19" t="s">
        <v>126</v>
      </c>
      <c r="J222" s="24">
        <f ca="1">(IF(D218&gt;1,(H218/(D218+2)),H218*0.2))</f>
        <v>8</v>
      </c>
    </row>
    <row r="223" spans="1:10" ht="21" customHeight="1" x14ac:dyDescent="0.35">
      <c r="A223" s="117" t="s">
        <v>136</v>
      </c>
      <c r="B223" s="117"/>
      <c r="C223" s="30">
        <v>0</v>
      </c>
      <c r="D223" s="29">
        <f ca="1">((100/H218)*C223)/100</f>
        <v>0</v>
      </c>
      <c r="E223" s="134"/>
      <c r="F223" s="135"/>
      <c r="G223" s="117"/>
      <c r="H223" s="117"/>
      <c r="I223" s="19" t="s">
        <v>127</v>
      </c>
      <c r="J223" s="24">
        <f ca="1">(IF(D218&gt;1,(H218/(D218+2)+J222),H218*0.2+J222))</f>
        <v>16</v>
      </c>
    </row>
    <row r="224" spans="1:10" ht="21" customHeight="1" x14ac:dyDescent="0.35">
      <c r="A224" s="129" t="s">
        <v>137</v>
      </c>
      <c r="B224" s="130"/>
      <c r="C224" s="30">
        <v>0</v>
      </c>
      <c r="D224" s="29">
        <f ca="1">((100/H218)*C224)/100</f>
        <v>0</v>
      </c>
      <c r="E224" s="134"/>
      <c r="F224" s="135"/>
      <c r="G224" s="117"/>
      <c r="H224" s="117"/>
      <c r="I224" s="19" t="s">
        <v>138</v>
      </c>
      <c r="J224" s="24">
        <f ca="1">(IF(D218&gt;1,(H218/(D218+2)+J223),0))</f>
        <v>24</v>
      </c>
    </row>
    <row r="225" spans="1:10" ht="21" customHeight="1" x14ac:dyDescent="0.35">
      <c r="A225" s="129" t="s">
        <v>169</v>
      </c>
      <c r="B225" s="130"/>
      <c r="C225" s="30">
        <v>0</v>
      </c>
      <c r="D225" s="29">
        <f ca="1">((100/H218)*C225)/100</f>
        <v>0</v>
      </c>
      <c r="E225" s="134"/>
      <c r="F225" s="135"/>
      <c r="G225" s="117"/>
      <c r="H225" s="117"/>
      <c r="I225" s="19" t="s">
        <v>139</v>
      </c>
      <c r="J225" s="24">
        <f>(IF(D218&gt;2,(H218/(D218+2)+J224),0))</f>
        <v>0</v>
      </c>
    </row>
    <row r="226" spans="1:10" ht="57.75" customHeight="1" x14ac:dyDescent="0.35">
      <c r="A226" s="129" t="s">
        <v>166</v>
      </c>
      <c r="B226" s="130"/>
      <c r="C226" s="30">
        <v>0</v>
      </c>
      <c r="D226" s="29">
        <f ca="1">((100/(H218))*C226)/100</f>
        <v>0</v>
      </c>
      <c r="E226" s="134"/>
      <c r="F226" s="135"/>
      <c r="G226" s="117"/>
      <c r="H226" s="117"/>
      <c r="I226" s="19" t="s">
        <v>141</v>
      </c>
      <c r="J226" s="25">
        <f>(IF(D218&gt;3,(H218/(D218+2)+J225),0))</f>
        <v>0</v>
      </c>
    </row>
    <row r="227" spans="1:10" ht="21" customHeight="1" x14ac:dyDescent="0.35">
      <c r="A227" s="117" t="s">
        <v>140</v>
      </c>
      <c r="B227" s="117"/>
      <c r="C227" s="30">
        <v>0</v>
      </c>
      <c r="D227" s="29">
        <f ca="1">((100/(H218))*C227)/100</f>
        <v>0</v>
      </c>
      <c r="E227" s="134"/>
      <c r="F227" s="135"/>
      <c r="G227" s="117"/>
      <c r="H227" s="117"/>
      <c r="I227" s="19" t="s">
        <v>142</v>
      </c>
      <c r="J227" s="24">
        <f>(IF(D218&gt;4,(H218/(D218+2)+J226),0))</f>
        <v>0</v>
      </c>
    </row>
    <row r="228" spans="1:10" ht="21" customHeight="1" x14ac:dyDescent="0.35">
      <c r="A228" s="117" t="s">
        <v>168</v>
      </c>
      <c r="B228" s="117"/>
      <c r="C228" s="30">
        <v>0</v>
      </c>
      <c r="D228" s="29">
        <f ca="1">((100/H218)*C228)/100</f>
        <v>0</v>
      </c>
      <c r="E228" s="134"/>
      <c r="F228" s="135"/>
      <c r="G228" s="117"/>
      <c r="H228" s="117"/>
      <c r="I228" s="19" t="s">
        <v>128</v>
      </c>
      <c r="J228" s="24">
        <f>(IF(D218=1,(H218/(D218+3)+J223),IF(D218=0,(H218*0.3+J223),IF(D218&gt;1,0))))</f>
        <v>0</v>
      </c>
    </row>
    <row r="229" spans="1:10" ht="21.75" customHeight="1" thickBot="1" x14ac:dyDescent="0.4">
      <c r="A229" s="117" t="s">
        <v>167</v>
      </c>
      <c r="B229" s="117"/>
      <c r="C229" s="30">
        <v>0</v>
      </c>
      <c r="D229" s="29">
        <f ca="1">((100/H218)*C229)/100</f>
        <v>0</v>
      </c>
      <c r="E229" s="134"/>
      <c r="F229" s="135"/>
      <c r="G229" s="117"/>
      <c r="H229" s="117"/>
      <c r="I229" s="21" t="s">
        <v>129</v>
      </c>
      <c r="J229" s="26">
        <f ca="1">(IF(D218&gt;1.5,(H218/(D218+2)+J223+MAX(0,J224-J223)+MAX(0,J225-J224)+MAX(0,J226-J225)+MAX(0,J227-J226)+MAX(0,J228-J227)),IF(D218=1,(H218/(D218+3)+J228),IF(D218=0,H218*0.3+J228))))</f>
        <v>32</v>
      </c>
    </row>
    <row r="230" spans="1:10" ht="20.25" customHeight="1" x14ac:dyDescent="0.25">
      <c r="A230" s="117" t="s">
        <v>143</v>
      </c>
      <c r="B230" s="117"/>
      <c r="C230" s="30">
        <v>0</v>
      </c>
      <c r="D230" s="29">
        <f ca="1">((100/(H218))*C230)/100</f>
        <v>0</v>
      </c>
      <c r="E230" s="134"/>
      <c r="F230" s="135"/>
      <c r="G230" s="117"/>
      <c r="H230" s="117"/>
    </row>
    <row r="231" spans="1:10" ht="20.25" x14ac:dyDescent="0.25">
      <c r="A231" s="117" t="s">
        <v>144</v>
      </c>
      <c r="B231" s="117"/>
      <c r="C231" s="30">
        <v>0</v>
      </c>
      <c r="D231" s="29">
        <f ca="1">((100/(H218))*C231)/100</f>
        <v>0</v>
      </c>
      <c r="E231" s="136"/>
      <c r="F231" s="137"/>
      <c r="G231" s="117"/>
      <c r="H231" s="117"/>
    </row>
    <row r="232" spans="1:10" ht="21" thickBot="1" x14ac:dyDescent="0.3">
      <c r="A232" s="118" t="s">
        <v>68</v>
      </c>
      <c r="B232" s="118"/>
      <c r="C232" s="118"/>
      <c r="D232" s="118"/>
      <c r="E232" s="118"/>
      <c r="F232" s="118"/>
      <c r="G232" s="118"/>
      <c r="H232" s="118"/>
    </row>
    <row r="233" spans="1:10" ht="20.25" customHeight="1" x14ac:dyDescent="0.3">
      <c r="A233" s="128" t="str">
        <f>CONCATENATE((IF(OR(A66="",A66="NA"),"",A66)),"= ",(IF(OR(D66="",D66="NA"),"",D66)),".")</f>
        <v>Wing K = 2B + LG + UG + 3P + 1st to 32nd Floor.</v>
      </c>
      <c r="B233" s="128"/>
      <c r="C233" s="128"/>
      <c r="D233" s="30" t="s">
        <v>117</v>
      </c>
      <c r="E233" s="131" t="s">
        <v>104</v>
      </c>
      <c r="F233" s="131"/>
      <c r="G233" s="30" t="s">
        <v>118</v>
      </c>
      <c r="H233" s="30" t="s">
        <v>119</v>
      </c>
      <c r="I233" s="15" t="str">
        <f ca="1">(IF(E236&gt;99%,"All work completed. Please provide OC.",IF(E236&gt;89.8%,"Plinth, RCC, Brick, Plaster, Flooring, Wooden, Plumbing, Electrification, etc., work Completed. Finishing work is in process.",IF(E236&lt;94%,(IF(C236=0,"Work not yet Started.",IF(D236=25%,"Piling work in process",IF(D236=50%,"Excavation work in process",IF(D236=100%,"Excavation work Completed. ","0")))&amp;(IF(C237=0%,"",IF(C237=J238,"Footing work is process",IF(C237=J239,"Footing work Completed",IF(C237=J240,"1st Basement Completed",IF(C237=J241,"1st &amp; 2nd Basement Completed",IF(C237=J242,"1st to 3rd Basement Completed",IF(C237=J243,"1st to 4th Basement Completed",IF(C237=J244,"Plinth work is process",IF(C237=J245,"Plinth work completed","0")))))))))))&amp;(IF(C238=(E234+G234+H234),", RCC Slab",IF(C238&gt;0,", RCC upto "&amp;C238&amp;" Slab",""))&amp;(IF(C239=H234,", Brickwork",IF(C239&gt;0,", Brickwork upto "&amp;C239&amp;" Floor",""))&amp;(IF(C240=H234,", Internal Plaster",IF(C240&gt;0,", Internal Plaster upto "&amp;C240&amp;" Floor",""))&amp;(IF(C241=H234,", External Plaster",IF(C241&gt;0,", External Plaster upto "&amp;C241&amp;" Floor",""))&amp;(IF(C242=H234,", External Plumbing, Elevation and Waterproofing",IF(C242&gt;0,", External Plumbing, Elevation and Waterproofing upto "&amp;C242&amp;" Floor",""))&amp;(IF(C243=H234,", Flooring &amp; Fitting",IF(C243&gt;0,", Flooring &amp; Fitting upto "&amp;C243&amp;" Floor",""))&amp;(IF(C244=H234,", Wooden Work",IF(C244&gt;0,", Wooden Work upto "&amp;C244&amp;" Floor",""))&amp;(IF(C245=H234,", Electrical &amp; Sanitary fittings",IF(C245&gt;0,", Electrical &amp; Sanitary fittings upto "&amp;C245&amp;" Floor",""))&amp;(IF(C246&gt;0,", Finishing upto "&amp;C246&amp;" Floor","")&amp;(IF(C238&gt;0.5," Completed",""))))))))))))))))</f>
        <v>Work not yet Started.</v>
      </c>
      <c r="J233" s="17"/>
    </row>
    <row r="234" spans="1:10" ht="20.25" x14ac:dyDescent="0.3">
      <c r="A234" s="128"/>
      <c r="B234" s="128"/>
      <c r="C234" s="128"/>
      <c r="D234" s="30">
        <f>IF(AND(ISNUMBER(SEARCH("1B",A233))),1,IF(AND(ISNUMBER(SEARCH("2B",A233))),2,IF(AND(ISNUMBER(SEARCH("3B",A233))),3,IF(AND(ISNUMBER(SEARCH("4B",A233))),4,IF(ISNUMBER(SEARCH("5B",A233)),5,0)))))</f>
        <v>2</v>
      </c>
      <c r="E234" s="131">
        <v>2</v>
      </c>
      <c r="F234" s="131"/>
      <c r="G234" s="30">
        <v>3</v>
      </c>
      <c r="H234" s="30">
        <f ca="1">--TRIM(RIGHT(SUBSTITUTE(LEFT(A233,_xlfn.AGGREGATE(16,6,FIND({0,1,2,3,4,5,6,7,8,9},A233,ROW(INDIRECT("1:"&amp;LEN(A233)))),1))," ",REPT(" ",LEN(A233))),LEN(A233)))</f>
        <v>32</v>
      </c>
      <c r="I234" s="16" t="s">
        <v>123</v>
      </c>
      <c r="J234" s="17"/>
    </row>
    <row r="235" spans="1:10" ht="20.25" customHeight="1" x14ac:dyDescent="0.3">
      <c r="A235" s="119" t="s">
        <v>121</v>
      </c>
      <c r="B235" s="119"/>
      <c r="C235" s="31" t="s">
        <v>131</v>
      </c>
      <c r="D235" s="31" t="s">
        <v>132</v>
      </c>
      <c r="E235" s="119" t="s">
        <v>122</v>
      </c>
      <c r="F235" s="119"/>
      <c r="G235" s="27" t="s">
        <v>120</v>
      </c>
      <c r="H235" s="27"/>
      <c r="I235" s="19" t="s">
        <v>133</v>
      </c>
      <c r="J235" s="18">
        <f ca="1">H234*25%</f>
        <v>8</v>
      </c>
    </row>
    <row r="236" spans="1:10" ht="20.25" customHeight="1" x14ac:dyDescent="0.3">
      <c r="A236" s="117" t="s">
        <v>134</v>
      </c>
      <c r="B236" s="117"/>
      <c r="C236" s="30">
        <v>0</v>
      </c>
      <c r="D236" s="29">
        <f ca="1">((100/H234)*C236)/100</f>
        <v>0</v>
      </c>
      <c r="E236" s="132">
        <f ca="1">(((C236/H234*10)+(C237/H234*15)+(25/(E234+G234+H234)*C238)+(5/(H234)*C239)+(2.5/(H234)*C240)+(2.5/(H234)*C241)+(5/H234*C242)+(10/H234*C243)+(2.5/H234*C244)+(2.5/H234*C245)+(10/H234*C246)+(10/H234*C247))/100)</f>
        <v>0</v>
      </c>
      <c r="F236" s="133"/>
      <c r="G236" s="117" t="str">
        <f ca="1">I233</f>
        <v>Work not yet Started.</v>
      </c>
      <c r="H236" s="117"/>
      <c r="I236" s="19" t="s">
        <v>124</v>
      </c>
      <c r="J236" s="23">
        <f ca="1">H234*50%</f>
        <v>16</v>
      </c>
    </row>
    <row r="237" spans="1:10" ht="20.25" x14ac:dyDescent="0.3">
      <c r="A237" s="117" t="s">
        <v>105</v>
      </c>
      <c r="B237" s="117"/>
      <c r="C237" s="72">
        <v>0</v>
      </c>
      <c r="D237" s="29">
        <f ca="1">((100/H234)*C237)/100</f>
        <v>0</v>
      </c>
      <c r="E237" s="134"/>
      <c r="F237" s="135"/>
      <c r="G237" s="117"/>
      <c r="H237" s="117"/>
      <c r="I237" s="19" t="s">
        <v>125</v>
      </c>
      <c r="J237" s="23">
        <f ca="1">H234</f>
        <v>32</v>
      </c>
    </row>
    <row r="238" spans="1:10" ht="21" customHeight="1" x14ac:dyDescent="0.35">
      <c r="A238" s="117" t="s">
        <v>135</v>
      </c>
      <c r="B238" s="117"/>
      <c r="C238" s="30">
        <v>0</v>
      </c>
      <c r="D238" s="29">
        <f ca="1">((100/(E234+G234+H234))*C238)/100</f>
        <v>0</v>
      </c>
      <c r="E238" s="134"/>
      <c r="F238" s="135"/>
      <c r="G238" s="117"/>
      <c r="H238" s="117"/>
      <c r="I238" s="19" t="s">
        <v>126</v>
      </c>
      <c r="J238" s="24">
        <f ca="1">(IF(D234&gt;1,(H234/(D234+2)),H234*0.2))</f>
        <v>8</v>
      </c>
    </row>
    <row r="239" spans="1:10" ht="21" customHeight="1" x14ac:dyDescent="0.35">
      <c r="A239" s="117" t="s">
        <v>136</v>
      </c>
      <c r="B239" s="117"/>
      <c r="C239" s="30">
        <v>0</v>
      </c>
      <c r="D239" s="29">
        <f ca="1">((100/H234)*C239)/100</f>
        <v>0</v>
      </c>
      <c r="E239" s="134"/>
      <c r="F239" s="135"/>
      <c r="G239" s="117"/>
      <c r="H239" s="117"/>
      <c r="I239" s="19" t="s">
        <v>127</v>
      </c>
      <c r="J239" s="24">
        <f ca="1">(IF(D234&gt;1,(H234/(D234+2)+J238),H234*0.2+J238))</f>
        <v>16</v>
      </c>
    </row>
    <row r="240" spans="1:10" ht="21" customHeight="1" x14ac:dyDescent="0.35">
      <c r="A240" s="129" t="s">
        <v>137</v>
      </c>
      <c r="B240" s="130"/>
      <c r="C240" s="30">
        <v>0</v>
      </c>
      <c r="D240" s="29">
        <f ca="1">((100/H234)*C240)/100</f>
        <v>0</v>
      </c>
      <c r="E240" s="134"/>
      <c r="F240" s="135"/>
      <c r="G240" s="117"/>
      <c r="H240" s="117"/>
      <c r="I240" s="19" t="s">
        <v>138</v>
      </c>
      <c r="J240" s="24">
        <f ca="1">(IF(D234&gt;1,(H234/(D234+2)+J239),0))</f>
        <v>24</v>
      </c>
    </row>
    <row r="241" spans="1:11" ht="21" customHeight="1" x14ac:dyDescent="0.35">
      <c r="A241" s="129" t="s">
        <v>169</v>
      </c>
      <c r="B241" s="130"/>
      <c r="C241" s="30">
        <v>0</v>
      </c>
      <c r="D241" s="29">
        <f ca="1">((100/H234)*C241)/100</f>
        <v>0</v>
      </c>
      <c r="E241" s="134"/>
      <c r="F241" s="135"/>
      <c r="G241" s="117"/>
      <c r="H241" s="117"/>
      <c r="I241" s="19" t="s">
        <v>139</v>
      </c>
      <c r="J241" s="24">
        <f>(IF(D234&gt;2,(H234/(D234+2)+J240),0))</f>
        <v>0</v>
      </c>
    </row>
    <row r="242" spans="1:11" ht="57.75" customHeight="1" x14ac:dyDescent="0.35">
      <c r="A242" s="129" t="s">
        <v>166</v>
      </c>
      <c r="B242" s="130"/>
      <c r="C242" s="30">
        <v>0</v>
      </c>
      <c r="D242" s="29">
        <f ca="1">((100/(H234))*C242)/100</f>
        <v>0</v>
      </c>
      <c r="E242" s="134"/>
      <c r="F242" s="135"/>
      <c r="G242" s="117"/>
      <c r="H242" s="117"/>
      <c r="I242" s="19" t="s">
        <v>141</v>
      </c>
      <c r="J242" s="25">
        <f>(IF(D234&gt;3,(H234/(D234+2)+J241),0))</f>
        <v>0</v>
      </c>
    </row>
    <row r="243" spans="1:11" ht="21" customHeight="1" x14ac:dyDescent="0.35">
      <c r="A243" s="117" t="s">
        <v>140</v>
      </c>
      <c r="B243" s="117"/>
      <c r="C243" s="30">
        <v>0</v>
      </c>
      <c r="D243" s="29">
        <f ca="1">((100/(H234))*C243)/100</f>
        <v>0</v>
      </c>
      <c r="E243" s="134"/>
      <c r="F243" s="135"/>
      <c r="G243" s="117"/>
      <c r="H243" s="117"/>
      <c r="I243" s="19" t="s">
        <v>142</v>
      </c>
      <c r="J243" s="24">
        <f>(IF(D234&gt;4,(H234/(D234+2)+J242),0))</f>
        <v>0</v>
      </c>
    </row>
    <row r="244" spans="1:11" ht="21" customHeight="1" x14ac:dyDescent="0.35">
      <c r="A244" s="117" t="s">
        <v>168</v>
      </c>
      <c r="B244" s="117"/>
      <c r="C244" s="30">
        <v>0</v>
      </c>
      <c r="D244" s="29">
        <f ca="1">((100/H234)*C244)/100</f>
        <v>0</v>
      </c>
      <c r="E244" s="134"/>
      <c r="F244" s="135"/>
      <c r="G244" s="117"/>
      <c r="H244" s="117"/>
      <c r="I244" s="19" t="s">
        <v>128</v>
      </c>
      <c r="J244" s="24">
        <f>(IF(D234=1,(H234/(D234+3)+J239),IF(D234=0,(H234*0.3+J239),IF(D234&gt;1,0))))</f>
        <v>0</v>
      </c>
    </row>
    <row r="245" spans="1:11" ht="21.75" customHeight="1" thickBot="1" x14ac:dyDescent="0.4">
      <c r="A245" s="117" t="s">
        <v>167</v>
      </c>
      <c r="B245" s="117"/>
      <c r="C245" s="30">
        <v>0</v>
      </c>
      <c r="D245" s="29">
        <f ca="1">((100/H234)*C245)/100</f>
        <v>0</v>
      </c>
      <c r="E245" s="134"/>
      <c r="F245" s="135"/>
      <c r="G245" s="117"/>
      <c r="H245" s="117"/>
      <c r="I245" s="21" t="s">
        <v>129</v>
      </c>
      <c r="J245" s="26">
        <f ca="1">(IF(D234&gt;1.5,(H234/(D234+2)+J239+MAX(0,J240-J239)+MAX(0,J241-J240)+MAX(0,J242-J241)+MAX(0,J243-J242)+MAX(0,J244-J243)),IF(D234=1,(H234/(D234+3)+J244),IF(D234=0,H234*0.3+J244))))</f>
        <v>32</v>
      </c>
    </row>
    <row r="246" spans="1:11" ht="20.25" customHeight="1" x14ac:dyDescent="0.25">
      <c r="A246" s="117" t="s">
        <v>143</v>
      </c>
      <c r="B246" s="117"/>
      <c r="C246" s="30">
        <v>0</v>
      </c>
      <c r="D246" s="29">
        <f ca="1">((100/(H234))*C246)/100</f>
        <v>0</v>
      </c>
      <c r="E246" s="134"/>
      <c r="F246" s="135"/>
      <c r="G246" s="117"/>
      <c r="H246" s="117"/>
    </row>
    <row r="247" spans="1:11" ht="20.25" x14ac:dyDescent="0.25">
      <c r="A247" s="117" t="s">
        <v>144</v>
      </c>
      <c r="B247" s="117"/>
      <c r="C247" s="30">
        <v>0</v>
      </c>
      <c r="D247" s="29">
        <f ca="1">((100/(H234))*C247)/100</f>
        <v>0</v>
      </c>
      <c r="E247" s="136"/>
      <c r="F247" s="137"/>
      <c r="G247" s="117"/>
      <c r="H247" s="117"/>
    </row>
    <row r="248" spans="1:11" ht="36.75" customHeight="1" x14ac:dyDescent="0.3">
      <c r="A248" s="120" t="s">
        <v>130</v>
      </c>
      <c r="B248" s="121"/>
      <c r="C248" s="121"/>
      <c r="D248" s="121"/>
      <c r="E248" s="121"/>
      <c r="F248" s="121"/>
      <c r="G248" s="152">
        <f ca="1">AVERAGE(E92,E108,E124,E140,E156,E172,E188,E204,E220,E236,)</f>
        <v>0.37480274878546155</v>
      </c>
      <c r="H248" s="153"/>
      <c r="I248" s="19"/>
      <c r="J248" s="20"/>
      <c r="K248" s="20"/>
    </row>
    <row r="249" spans="1:11" ht="20.25" x14ac:dyDescent="0.25">
      <c r="A249" s="143" t="s">
        <v>72</v>
      </c>
      <c r="B249" s="144"/>
      <c r="C249" s="144"/>
      <c r="D249" s="144"/>
      <c r="E249" s="144"/>
      <c r="F249" s="144"/>
      <c r="G249" s="144"/>
      <c r="H249" s="145"/>
    </row>
    <row r="250" spans="1:11" ht="54.75" customHeight="1" x14ac:dyDescent="0.25">
      <c r="A250" s="125" t="s">
        <v>73</v>
      </c>
      <c r="B250" s="127"/>
      <c r="C250" s="167" t="s">
        <v>109</v>
      </c>
      <c r="D250" s="168"/>
      <c r="E250" s="125" t="s">
        <v>145</v>
      </c>
      <c r="F250" s="127" t="s">
        <v>4</v>
      </c>
      <c r="G250" s="174" t="s">
        <v>158</v>
      </c>
      <c r="H250" s="174"/>
    </row>
    <row r="251" spans="1:11" ht="44.25" customHeight="1" x14ac:dyDescent="0.25">
      <c r="A251" s="125" t="s">
        <v>155</v>
      </c>
      <c r="B251" s="127"/>
      <c r="C251" s="167" t="s">
        <v>430</v>
      </c>
      <c r="D251" s="168"/>
      <c r="E251" s="125" t="s">
        <v>156</v>
      </c>
      <c r="F251" s="127" t="s">
        <v>4</v>
      </c>
      <c r="G251" s="138" t="s">
        <v>146</v>
      </c>
      <c r="H251" s="138"/>
      <c r="I251" s="79" t="s">
        <v>429</v>
      </c>
    </row>
    <row r="252" spans="1:11" ht="20.25" x14ac:dyDescent="0.25">
      <c r="A252" s="125" t="s">
        <v>74</v>
      </c>
      <c r="B252" s="127"/>
      <c r="C252" s="87">
        <v>500000</v>
      </c>
      <c r="D252" s="89"/>
      <c r="E252" s="125" t="s">
        <v>103</v>
      </c>
      <c r="F252" s="127" t="s">
        <v>4</v>
      </c>
      <c r="G252" s="167" t="s">
        <v>110</v>
      </c>
      <c r="H252" s="168"/>
    </row>
    <row r="253" spans="1:11" ht="20.25" x14ac:dyDescent="0.25">
      <c r="A253" s="143" t="s">
        <v>71</v>
      </c>
      <c r="B253" s="144"/>
      <c r="C253" s="144"/>
      <c r="D253" s="144"/>
      <c r="E253" s="144"/>
      <c r="F253" s="144"/>
      <c r="G253" s="144"/>
      <c r="H253" s="145"/>
    </row>
    <row r="254" spans="1:11" ht="20.25" customHeight="1" x14ac:dyDescent="0.25">
      <c r="A254" s="125" t="s">
        <v>8</v>
      </c>
      <c r="B254" s="126"/>
      <c r="C254" s="126"/>
      <c r="D254" s="126"/>
      <c r="E254" s="126"/>
      <c r="F254" s="127"/>
      <c r="G254" s="150">
        <f>18500/10.764</f>
        <v>1718.6919360832405</v>
      </c>
      <c r="H254" s="151"/>
    </row>
    <row r="255" spans="1:11" ht="20.25" customHeight="1" x14ac:dyDescent="0.25">
      <c r="A255" s="125" t="s">
        <v>28</v>
      </c>
      <c r="B255" s="126"/>
      <c r="C255" s="126"/>
      <c r="D255" s="126"/>
      <c r="E255" s="126"/>
      <c r="F255" s="127" t="s">
        <v>4</v>
      </c>
      <c r="G255" s="148">
        <f>94600/10.764</f>
        <v>8788.5544407283542</v>
      </c>
      <c r="H255" s="148"/>
    </row>
    <row r="256" spans="1:11" ht="20.25" customHeight="1" x14ac:dyDescent="0.25">
      <c r="A256" s="125" t="s">
        <v>111</v>
      </c>
      <c r="B256" s="126"/>
      <c r="C256" s="126"/>
      <c r="D256" s="126"/>
      <c r="E256" s="126"/>
      <c r="F256" s="127" t="s">
        <v>4</v>
      </c>
      <c r="G256" s="148">
        <f>G254*0.8</f>
        <v>1374.9535488665924</v>
      </c>
      <c r="H256" s="148"/>
    </row>
    <row r="257" spans="1:150 16226:16383" ht="20.25" hidden="1" x14ac:dyDescent="0.25">
      <c r="A257" s="146" t="s">
        <v>243</v>
      </c>
      <c r="B257" s="147"/>
      <c r="C257" s="147"/>
      <c r="D257" s="147"/>
      <c r="E257" s="147"/>
      <c r="F257" s="147"/>
      <c r="G257" s="147"/>
      <c r="H257" s="124"/>
    </row>
    <row r="258" spans="1:150 16226:16383" s="3" customFormat="1" ht="20.25" hidden="1" x14ac:dyDescent="0.25">
      <c r="A258" s="99" t="s">
        <v>152</v>
      </c>
      <c r="B258" s="100"/>
      <c r="C258" s="99" t="s">
        <v>153</v>
      </c>
      <c r="D258" s="100"/>
      <c r="E258" s="99" t="s">
        <v>151</v>
      </c>
      <c r="F258" s="100"/>
      <c r="G258" s="99" t="s">
        <v>164</v>
      </c>
      <c r="H258" s="10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hidden="1" x14ac:dyDescent="0.25">
      <c r="A259" s="94" t="s">
        <v>331</v>
      </c>
      <c r="B259" s="95" t="s">
        <v>331</v>
      </c>
      <c r="C259" s="94" t="s">
        <v>88</v>
      </c>
      <c r="D259" s="95"/>
      <c r="E259" s="94">
        <f>COUNT(E282:E288)+COUNT(E290:E296)</f>
        <v>8</v>
      </c>
      <c r="F259" s="95"/>
      <c r="G259" s="94">
        <f>SUM(H282:H288)+SUM(H290:H296)</f>
        <v>15297.735768119997</v>
      </c>
      <c r="H259" s="95"/>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hidden="1" x14ac:dyDescent="0.25">
      <c r="A260" s="94" t="s">
        <v>332</v>
      </c>
      <c r="B260" s="95" t="s">
        <v>332</v>
      </c>
      <c r="C260" s="94"/>
      <c r="D260" s="95"/>
      <c r="E260" s="94"/>
      <c r="F260" s="95"/>
      <c r="G260" s="94"/>
      <c r="H260" s="95"/>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hidden="1" x14ac:dyDescent="0.25">
      <c r="A261" s="94" t="s">
        <v>333</v>
      </c>
      <c r="B261" s="95" t="s">
        <v>333</v>
      </c>
      <c r="C261" s="94"/>
      <c r="D261" s="95"/>
      <c r="E261" s="94"/>
      <c r="F261" s="95"/>
      <c r="G261" s="94"/>
      <c r="H261" s="95"/>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hidden="1" x14ac:dyDescent="0.25">
      <c r="A262" s="94" t="s">
        <v>339</v>
      </c>
      <c r="B262" s="95" t="s">
        <v>339</v>
      </c>
      <c r="C262" s="94"/>
      <c r="D262" s="95"/>
      <c r="E262" s="94"/>
      <c r="F262" s="95"/>
      <c r="G262" s="94"/>
      <c r="H262" s="95"/>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hidden="1" x14ac:dyDescent="0.25">
      <c r="A263" s="99" t="s">
        <v>154</v>
      </c>
      <c r="B263" s="100"/>
      <c r="C263" s="99" t="s">
        <v>96</v>
      </c>
      <c r="D263" s="100"/>
      <c r="E263" s="99">
        <f>SUM(F259:F262)</f>
        <v>0</v>
      </c>
      <c r="F263" s="100"/>
      <c r="G263" s="99">
        <f>SUM(H259:H262)</f>
        <v>0</v>
      </c>
      <c r="H263" s="100">
        <f>SUM(H259:H262)</f>
        <v>0</v>
      </c>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ht="20.25" x14ac:dyDescent="0.25">
      <c r="A264" s="146" t="s">
        <v>232</v>
      </c>
      <c r="B264" s="147"/>
      <c r="C264" s="147"/>
      <c r="D264" s="147"/>
      <c r="E264" s="147"/>
      <c r="F264" s="147"/>
      <c r="G264" s="147"/>
      <c r="H264" s="124"/>
    </row>
    <row r="265" spans="1:150 16226:16383" s="3" customFormat="1" ht="20.25" x14ac:dyDescent="0.25">
      <c r="A265" s="99" t="s">
        <v>152</v>
      </c>
      <c r="B265" s="100"/>
      <c r="C265" s="99" t="s">
        <v>153</v>
      </c>
      <c r="D265" s="100"/>
      <c r="E265" s="99" t="s">
        <v>151</v>
      </c>
      <c r="F265" s="100"/>
      <c r="G265" s="99" t="s">
        <v>164</v>
      </c>
      <c r="H265" s="10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x14ac:dyDescent="0.25">
      <c r="A266" s="94" t="s">
        <v>331</v>
      </c>
      <c r="B266" s="95" t="s">
        <v>331</v>
      </c>
      <c r="C266" s="94" t="s">
        <v>88</v>
      </c>
      <c r="D266" s="95"/>
      <c r="E266" s="101">
        <f>COUNT(E303:E309)*12+COUNT(E311:E313,E315:E317)*3</f>
        <v>102</v>
      </c>
      <c r="F266" s="102"/>
      <c r="G266" s="101">
        <f>SUM(H303:H309)*12+SUM(H311:H313,H315:H317)*3</f>
        <v>102172.85676</v>
      </c>
      <c r="H266" s="102"/>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x14ac:dyDescent="0.25">
      <c r="A267" s="94" t="s">
        <v>332</v>
      </c>
      <c r="B267" s="95" t="s">
        <v>332</v>
      </c>
      <c r="C267" s="94" t="s">
        <v>88</v>
      </c>
      <c r="D267" s="95"/>
      <c r="E267" s="101">
        <f>COUNT(F335:F341)*32+COUNT(F343:F344,F346:F349)*6+COUNT(F351:F352,F354:F357)+COUNT(F359,F362:F365)*2+COUNT(F367:F373)*5+COUNT(F375:F380)</f>
        <v>317</v>
      </c>
      <c r="F267" s="102"/>
      <c r="G267" s="101">
        <f>SUM(H335:H341)*32+SUM(H343:H344,H346:H349)*6+SUM(H351:H352,H354:H357)+SUM(H359,H362:H365)*2+SUM(H367:H373)*5+SUM(H375:H380)</f>
        <v>225524.36789999998</v>
      </c>
      <c r="H267" s="102"/>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x14ac:dyDescent="0.25">
      <c r="A268" s="94" t="s">
        <v>333</v>
      </c>
      <c r="B268" s="95" t="s">
        <v>333</v>
      </c>
      <c r="C268" s="94" t="s">
        <v>88</v>
      </c>
      <c r="D268" s="95"/>
      <c r="E268" s="101">
        <f>COUNT(E389:E394)*10+COUNT(E396:E399,E401)*10+COUNT(E403,E405:E408)*4+COUNT(E410:E413,E415)*4+COUNT(E417:E422)*4+COUNT(E424,E426:E427,E429)*4+COUNT(E431,E433:E436)+COUNT(E438:E441,E443)+COUNT(E445,E447:E450)+COUNT(E452:E455,E457)+COUNT(E459:E464)+COUNT(E466:E468,E471)+COUNT(E473,E475:E477)+COUNT(E479:E483)+COUNT(E485:E488)</f>
        <v>233</v>
      </c>
      <c r="F268" s="102"/>
      <c r="G268" s="101">
        <f>SUM(H389:H394)*10+SUM(H396:H399,H401)*10+SUM(H403,H405:H408)*4+SUM(H410:H413,H415)*4+SUM(H417:H422)*4+SUM(H424,H426:H427,H429)*4+SUM(H431,H433:H436)+SUM(H438:H441,H443)+SUM(H445,H447:H450)+SUM(H452:H455,H457)+SUM(H459:H464)+SUM(H466:H468,H471)+SUM(H473,H475:H477)+SUM(H479:H483)+SUM(H485:H488)</f>
        <v>274554.65700000001</v>
      </c>
      <c r="H268" s="102"/>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x14ac:dyDescent="0.25">
      <c r="A269" s="94" t="s">
        <v>334</v>
      </c>
      <c r="B269" s="95" t="s">
        <v>334</v>
      </c>
      <c r="C269" s="94" t="s">
        <v>88</v>
      </c>
      <c r="D269" s="95"/>
      <c r="E269" s="101">
        <f>COUNT(E496:E498)+COUNT(E502:E506)*24+COUNT(E508:E510,E512)*3+COUNT(E514:E517)*2+COUNT(E520:E522,E524)+COUNT(E526:E527,E529)+COUNT(E532:E533,E535)</f>
        <v>153</v>
      </c>
      <c r="F269" s="102"/>
      <c r="G269" s="94">
        <f>SUM(H496:H498)+SUM(H502:H506)*24+SUM(H508:H510,H512)*3+SUM(H514:H517)*2+SUM(H520:H522,H524)+SUM(H526:H527,H529)+SUM(H532:H533,H535)</f>
        <v>103367.93927850001</v>
      </c>
      <c r="H269" s="95"/>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x14ac:dyDescent="0.25">
      <c r="A270" s="94" t="s">
        <v>335</v>
      </c>
      <c r="B270" s="95" t="s">
        <v>335</v>
      </c>
      <c r="C270" s="94" t="s">
        <v>88</v>
      </c>
      <c r="D270" s="95"/>
      <c r="E270" s="101">
        <f>COUNT(E544:E546)+COUNT(E550:E554)*24+COUNT(E556:E558,E560)*3+COUNT(E562:E565)*2+COUNT(E568:E570,E572)+COUNT(E574:E575,E577)+COUNT(E580:E581,E583)</f>
        <v>153</v>
      </c>
      <c r="F270" s="102"/>
      <c r="G270" s="94">
        <f>SUM(H544:H546)+SUM(H550:H554)*24+SUM(H556:H558,H560)*3+SUM(H562:H565)*2+SUM(H568:H570,H572)+SUM(H574:H575,H577)+SUM(H580:H581,H583)</f>
        <v>103367.93927850001</v>
      </c>
      <c r="H270" s="95"/>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x14ac:dyDescent="0.25">
      <c r="A271" s="94" t="s">
        <v>336</v>
      </c>
      <c r="B271" s="95" t="s">
        <v>336</v>
      </c>
      <c r="C271" s="94" t="s">
        <v>88</v>
      </c>
      <c r="D271" s="95"/>
      <c r="E271" s="101">
        <f>COUNT(E592:E593)+COUNT(E598:E603)*24+COUNT(E605:E608,E610)+COUNT(E612:E614,E616:E617)*2+COUNT(E619:E623)*2+COUNT(E626:E630)+COUNT(E633:E634,E636:E638)+COUNT(E640:E641,E643:E645)</f>
        <v>186</v>
      </c>
      <c r="F271" s="102"/>
      <c r="G271" s="94">
        <f>SUM(H592:H593)+SUM(H598:H603)*24+SUM(H605:H608,H610)+SUM(H612:H614,H616:H617)*2+SUM(H619:H623)*2+SUM(H626:H630)+SUM(H633:H634,H636:H638)+SUM(H640:H641,H643:H645)</f>
        <v>108299.43197189999</v>
      </c>
      <c r="H271" s="95"/>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x14ac:dyDescent="0.25">
      <c r="A272" s="94" t="s">
        <v>337</v>
      </c>
      <c r="B272" s="95" t="s">
        <v>337</v>
      </c>
      <c r="C272" s="94" t="s">
        <v>88</v>
      </c>
      <c r="D272" s="95"/>
      <c r="E272" s="94">
        <f>COUNT(E650:E653)+COUNT(E659:E662)+COUNT(E668:E671)+COUNT(E677:E680)+COUNT(E686:E693)*14+COUNT(E695:E698,E700:E701)*16+COUNT(E704:E705,E708:E711)*3+COUNT(E713:E716)*2+COUNT(E722:E723,E726:E729)*2+COUNT(E731:E732,E736:E737)+COUNT(E740:E743,E745:E746)+COUNT(E751:E752,E754:E755)</f>
        <v>276</v>
      </c>
      <c r="F272" s="95"/>
      <c r="G272" s="94">
        <f>SUM(H650:H653)+SUM(H659:H662)+SUM(H668:H671)+SUM(H677:H680)+SUM(H686:H693)*14+SUM(H695:H698,H700:H701)*16+SUM(H704:H705,H708:H711)*3+SUM(H713:H716)*2+SUM(H722:H723,H726:H729)*2+SUM(H731:H732,H736:H737)+SUM(H740:H743,H745:H746)+SUM(H751:H752,H754:H755)</f>
        <v>182288.40566039999</v>
      </c>
      <c r="H272" s="95"/>
      <c r="I272" s="74" t="s">
        <v>417</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x14ac:dyDescent="0.25">
      <c r="A273" s="94" t="s">
        <v>338</v>
      </c>
      <c r="B273" s="95" t="s">
        <v>338</v>
      </c>
      <c r="C273" s="94" t="s">
        <v>88</v>
      </c>
      <c r="D273" s="95"/>
      <c r="E273" s="94">
        <f>COUNT(E765:E767)+COUNT(E774:E776)+COUNT(E783:E785)+COUNT(E792:E794)+COUNT(E797:E804)*24+COUNT(E806:E809,E812:E813)*3+COUNT(E815:E818,E821:E822)+COUNT(E824,E827:E831)*2+COUNT(E834:E835,E837:E838)+COUNT(E843:E844,E846:E847)</f>
        <v>248</v>
      </c>
      <c r="F273" s="95"/>
      <c r="G273" s="94">
        <f>SUM(H765:H767)+SUM(H774:H776)+SUM(H783:H785)+SUM(H792:H794)+SUM(H797:H804)*24+SUM(H806:H809,H812:H813)*3+SUM(H815:H818,H821:H822)+SUM(H824,H827:H831)*2+SUM(H834:H835,H837:H838)+SUM(H843:H844,H846:H847)</f>
        <v>132141.08945700002</v>
      </c>
      <c r="H273" s="95"/>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x14ac:dyDescent="0.25">
      <c r="A274" s="94" t="s">
        <v>339</v>
      </c>
      <c r="B274" s="95" t="s">
        <v>339</v>
      </c>
      <c r="C274" s="94" t="s">
        <v>88</v>
      </c>
      <c r="D274" s="95"/>
      <c r="E274" s="101">
        <f>COUNT(E854:E856)+COUNT(E861:E863)+COUNT(E868:E870)+COUNT(E875:E877)+COUNT(E882:E887)</f>
        <v>18</v>
      </c>
      <c r="F274" s="102"/>
      <c r="G274" s="101">
        <f>SUM(H854:H856)+SUM(H861:H863)+SUM(H868:H870)+SUM(H875:H877)+SUM(H882:H887)</f>
        <v>12184.785568799998</v>
      </c>
      <c r="H274" s="102"/>
      <c r="I274" s="75"/>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x14ac:dyDescent="0.25">
      <c r="A275" s="94" t="s">
        <v>340</v>
      </c>
      <c r="B275" s="95" t="s">
        <v>340</v>
      </c>
      <c r="C275" s="94" t="s">
        <v>88</v>
      </c>
      <c r="D275" s="95"/>
      <c r="E275" s="101">
        <f>COUNT(E896:E897)+COUNT(E901:E902)+COUNT(E906:E907)+COUNT(E911:E912)+COUNT(E916:E919)</f>
        <v>12</v>
      </c>
      <c r="F275" s="102"/>
      <c r="G275" s="101">
        <f>SUM(H896:H897)+SUM(H901:H902)+SUM(H906:H907)+SUM(H911:H912)+SUM(H916:H919)*4</f>
        <v>23123.6898048</v>
      </c>
      <c r="H275" s="102"/>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x14ac:dyDescent="0.25">
      <c r="A276" s="99" t="s">
        <v>244</v>
      </c>
      <c r="B276" s="100"/>
      <c r="C276" s="99" t="s">
        <v>96</v>
      </c>
      <c r="D276" s="100"/>
      <c r="E276" s="99">
        <f>SUM(E266:E275)</f>
        <v>1698</v>
      </c>
      <c r="F276" s="100"/>
      <c r="G276" s="99">
        <f>SUM(G266:G275)</f>
        <v>1267025.1626798999</v>
      </c>
      <c r="H276" s="10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ht="20.25" x14ac:dyDescent="0.25">
      <c r="A277" s="122" t="s">
        <v>150</v>
      </c>
      <c r="B277" s="123"/>
      <c r="C277" s="123"/>
      <c r="D277" s="123"/>
      <c r="E277" s="123"/>
      <c r="F277" s="123"/>
      <c r="G277" s="123"/>
      <c r="H277" s="124"/>
    </row>
    <row r="278" spans="1:150 16226:16383" ht="66" customHeight="1" x14ac:dyDescent="0.25">
      <c r="A278" s="52" t="s">
        <v>233</v>
      </c>
      <c r="B278" s="28" t="s">
        <v>234</v>
      </c>
      <c r="C278" s="33" t="s">
        <v>235</v>
      </c>
      <c r="D278" s="28" t="s">
        <v>89</v>
      </c>
      <c r="E278" s="28" t="s">
        <v>165</v>
      </c>
      <c r="F278" s="33" t="s">
        <v>414</v>
      </c>
      <c r="G278" s="28" t="s">
        <v>91</v>
      </c>
      <c r="H278" s="28" t="s">
        <v>90</v>
      </c>
    </row>
    <row r="279" spans="1:150 16226:16383" s="3" customFormat="1" ht="20.25" x14ac:dyDescent="0.25">
      <c r="A279" s="91" t="s">
        <v>331</v>
      </c>
      <c r="B279" s="92"/>
      <c r="C279" s="92"/>
      <c r="D279" s="92"/>
      <c r="E279" s="92"/>
      <c r="F279" s="92"/>
      <c r="G279" s="92"/>
      <c r="H279" s="93"/>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x14ac:dyDescent="0.25">
      <c r="A280" s="91" t="s">
        <v>357</v>
      </c>
      <c r="B280" s="92"/>
      <c r="C280" s="92"/>
      <c r="D280" s="92"/>
      <c r="E280" s="92"/>
      <c r="F280" s="92"/>
      <c r="G280" s="92"/>
      <c r="H280" s="93"/>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x14ac:dyDescent="0.25">
      <c r="A281" s="91" t="s">
        <v>358</v>
      </c>
      <c r="B281" s="92"/>
      <c r="C281" s="92"/>
      <c r="D281" s="92"/>
      <c r="E281" s="92"/>
      <c r="F281" s="92"/>
      <c r="G281" s="92"/>
      <c r="H281" s="93"/>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81" hidden="1" x14ac:dyDescent="0.25">
      <c r="A282" s="90" t="s">
        <v>433</v>
      </c>
      <c r="B282" s="90"/>
      <c r="C282" s="53" t="s">
        <v>88</v>
      </c>
      <c r="D282" s="53" t="s">
        <v>481</v>
      </c>
      <c r="E282" s="5">
        <f>(5.33*10.28+3.72*3.535+6.9*2.9+(5.3*14.355+7.58*7.053+1.768*0.95+9.05*3.535))*10.764</f>
        <v>2703.5636331599999</v>
      </c>
      <c r="F282" s="5">
        <f>(0)*10.764</f>
        <v>0</v>
      </c>
      <c r="G282" s="5">
        <v>0</v>
      </c>
      <c r="H282" s="5">
        <f>E282+F282+(IF(G282&lt;101,G282,IF(G282&lt;201,G282/2,IF(G282&lt;=301,G282/3,G282/4))))</f>
        <v>2703.5636331599999</v>
      </c>
      <c r="I282" s="1"/>
      <c r="J282" s="1"/>
      <c r="K282" s="1"/>
      <c r="L282" s="5"/>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72.599999999999994" hidden="1" customHeight="1" x14ac:dyDescent="0.25">
      <c r="A283" s="90" t="s">
        <v>434</v>
      </c>
      <c r="B283" s="90"/>
      <c r="C283" s="53" t="s">
        <v>88</v>
      </c>
      <c r="D283" s="53" t="s">
        <v>481</v>
      </c>
      <c r="E283" s="5">
        <f>((6*10.5+2.025*4.5+5.03*3.33+2.33*0.5+3.74*0.5+1.725*0.725+1.525*1.525)+(6*10.5+2.025*4.5+5.03*3.33+2.33*0.5+3.74*0.5+1.725*0.725)-(1.5*2.25+1.5*4.6))*10.764</f>
        <v>1919.7236097</v>
      </c>
      <c r="F283" s="5">
        <f t="shared" ref="F283:F288" si="0">(0)*10.764</f>
        <v>0</v>
      </c>
      <c r="G283" s="5">
        <v>0</v>
      </c>
      <c r="H283" s="5">
        <f t="shared" ref="H283:H288" si="1">E283+F283+(IF(G283&lt;101,G283,IF(G283&lt;201,G283/2,IF(G283&lt;=301,G283/3,G283/4))))</f>
        <v>1919.7236097</v>
      </c>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73.150000000000006" hidden="1" customHeight="1" x14ac:dyDescent="0.25">
      <c r="A284" s="90" t="s">
        <v>435</v>
      </c>
      <c r="B284" s="90"/>
      <c r="C284" s="53" t="s">
        <v>88</v>
      </c>
      <c r="D284" s="53" t="s">
        <v>481</v>
      </c>
      <c r="E284" s="5">
        <f>((6.66*8.67+3.4*6.09+3.47*2.35+1.53*1.55+7.41*1.27)+(9.75*(2.37+6.3)))*10.764</f>
        <v>1968.9228935999997</v>
      </c>
      <c r="F284" s="5">
        <f t="shared" si="0"/>
        <v>0</v>
      </c>
      <c r="G284" s="5">
        <v>0</v>
      </c>
      <c r="H284" s="5">
        <f t="shared" si="1"/>
        <v>1968.9228935999997</v>
      </c>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73.150000000000006" hidden="1" customHeight="1" x14ac:dyDescent="0.25">
      <c r="A285" s="90" t="s">
        <v>436</v>
      </c>
      <c r="B285" s="90"/>
      <c r="C285" s="53" t="s">
        <v>88</v>
      </c>
      <c r="D285" s="53" t="s">
        <v>481</v>
      </c>
      <c r="E285" s="5">
        <f>(6.27*8.67+6.935*3.72+5.215*3.35+2.865*1.6)*10.764</f>
        <v>1100.2244993999998</v>
      </c>
      <c r="F285" s="5">
        <f t="shared" si="0"/>
        <v>0</v>
      </c>
      <c r="G285" s="5">
        <v>0</v>
      </c>
      <c r="H285" s="5">
        <f t="shared" si="1"/>
        <v>1100.2244993999998</v>
      </c>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66.599999999999994" hidden="1" customHeight="1" x14ac:dyDescent="0.25">
      <c r="A286" s="90" t="s">
        <v>437</v>
      </c>
      <c r="B286" s="90"/>
      <c r="C286" s="53" t="s">
        <v>88</v>
      </c>
      <c r="D286" s="53" t="s">
        <v>481</v>
      </c>
      <c r="E286" s="5">
        <f>(6.935*8.67+6.935*3.72+5.215*3.35+2.865*1.6)*10.764</f>
        <v>1162.2848796000001</v>
      </c>
      <c r="F286" s="5">
        <f t="shared" si="0"/>
        <v>0</v>
      </c>
      <c r="G286" s="5">
        <v>0</v>
      </c>
      <c r="H286" s="5">
        <f t="shared" si="1"/>
        <v>1162.2848796000001</v>
      </c>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67.150000000000006" hidden="1" customHeight="1" x14ac:dyDescent="0.25">
      <c r="A287" s="90" t="s">
        <v>438</v>
      </c>
      <c r="B287" s="90"/>
      <c r="C287" s="53" t="s">
        <v>88</v>
      </c>
      <c r="D287" s="53" t="s">
        <v>481</v>
      </c>
      <c r="E287" s="5">
        <f>((13*7.27+5.03*1.66+5.53*2.55+2*(4.955*1.17)+2.455*2.53+1.53*0.85)*2)*10.764</f>
        <v>2929.2643691999997</v>
      </c>
      <c r="F287" s="5">
        <f t="shared" si="0"/>
        <v>0</v>
      </c>
      <c r="G287" s="5">
        <v>0</v>
      </c>
      <c r="H287" s="5">
        <f t="shared" si="1"/>
        <v>2929.2643691999997</v>
      </c>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hidden="1" customHeight="1" x14ac:dyDescent="0.25">
      <c r="A288" s="90" t="s">
        <v>439</v>
      </c>
      <c r="B288" s="90"/>
      <c r="C288" s="53" t="s">
        <v>88</v>
      </c>
      <c r="D288" s="53" t="s">
        <v>432</v>
      </c>
      <c r="E288" s="5">
        <f>(9.311*4.819+6.311*5.521)*10.764</f>
        <v>858.02793335999991</v>
      </c>
      <c r="F288" s="5">
        <f t="shared" si="0"/>
        <v>0</v>
      </c>
      <c r="G288" s="5">
        <v>0</v>
      </c>
      <c r="H288" s="5">
        <f t="shared" si="1"/>
        <v>858.02793335999991</v>
      </c>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x14ac:dyDescent="0.25">
      <c r="A289" s="185" t="s">
        <v>359</v>
      </c>
      <c r="B289" s="186"/>
      <c r="C289" s="186"/>
      <c r="D289" s="186"/>
      <c r="E289" s="186"/>
      <c r="F289" s="186"/>
      <c r="G289" s="186"/>
      <c r="H289" s="187"/>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hidden="1" x14ac:dyDescent="0.25">
      <c r="A290" s="90">
        <v>18</v>
      </c>
      <c r="B290" s="90"/>
      <c r="C290" s="53" t="s">
        <v>96</v>
      </c>
      <c r="D290" s="96" t="s">
        <v>480</v>
      </c>
      <c r="E290" s="97"/>
      <c r="F290" s="97"/>
      <c r="G290" s="97"/>
      <c r="H290" s="98"/>
      <c r="I290" s="1"/>
      <c r="J290" s="1"/>
      <c r="K290" s="1"/>
      <c r="L290" s="5"/>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hidden="1" x14ac:dyDescent="0.25">
      <c r="A291" s="90" t="s">
        <v>443</v>
      </c>
      <c r="B291" s="90"/>
      <c r="C291" s="53" t="s">
        <v>96</v>
      </c>
      <c r="D291" s="96" t="s">
        <v>480</v>
      </c>
      <c r="E291" s="97"/>
      <c r="F291" s="97"/>
      <c r="G291" s="97"/>
      <c r="H291" s="98"/>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hidden="1" x14ac:dyDescent="0.25">
      <c r="A292" s="90" t="s">
        <v>444</v>
      </c>
      <c r="B292" s="90"/>
      <c r="C292" s="53" t="s">
        <v>96</v>
      </c>
      <c r="D292" s="96" t="s">
        <v>480</v>
      </c>
      <c r="E292" s="97"/>
      <c r="F292" s="97"/>
      <c r="G292" s="97"/>
      <c r="H292" s="98"/>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hidden="1" customHeight="1" x14ac:dyDescent="0.25">
      <c r="A293" s="90" t="s">
        <v>445</v>
      </c>
      <c r="B293" s="90"/>
      <c r="C293" s="53" t="s">
        <v>96</v>
      </c>
      <c r="D293" s="96" t="s">
        <v>480</v>
      </c>
      <c r="E293" s="97"/>
      <c r="F293" s="97"/>
      <c r="G293" s="97"/>
      <c r="H293" s="98"/>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hidden="1" customHeight="1" x14ac:dyDescent="0.25">
      <c r="A294" s="90" t="s">
        <v>446</v>
      </c>
      <c r="B294" s="90"/>
      <c r="C294" s="53" t="s">
        <v>96</v>
      </c>
      <c r="D294" s="96" t="s">
        <v>480</v>
      </c>
      <c r="E294" s="97"/>
      <c r="F294" s="97"/>
      <c r="G294" s="97"/>
      <c r="H294" s="98"/>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hidden="1" customHeight="1" x14ac:dyDescent="0.25">
      <c r="A295" s="90" t="s">
        <v>447</v>
      </c>
      <c r="B295" s="90"/>
      <c r="C295" s="53" t="s">
        <v>96</v>
      </c>
      <c r="D295" s="96" t="s">
        <v>480</v>
      </c>
      <c r="E295" s="97"/>
      <c r="F295" s="97"/>
      <c r="G295" s="97"/>
      <c r="H295" s="98"/>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hidden="1" customHeight="1" x14ac:dyDescent="0.25">
      <c r="A296" s="90">
        <v>16</v>
      </c>
      <c r="B296" s="90"/>
      <c r="C296" s="53" t="s">
        <v>88</v>
      </c>
      <c r="D296" s="53" t="s">
        <v>432</v>
      </c>
      <c r="E296" s="5">
        <f>(14.361*3.871+16.431*9.684+2.56*7.084+1.51*0.95+2.4*5.185)*10.764</f>
        <v>2655.7239500999995</v>
      </c>
      <c r="F296" s="5">
        <f t="shared" ref="F296:F299" si="2">(0)*10.764</f>
        <v>0</v>
      </c>
      <c r="G296" s="5">
        <v>0</v>
      </c>
      <c r="H296" s="5">
        <f t="shared" ref="H296" si="3">E296+F296+(IF(G296&lt;101,G296,IF(G296&lt;201,G296/2,IF(G296&lt;=301,G296/3,G296/4))))</f>
        <v>2655.7239500999995</v>
      </c>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x14ac:dyDescent="0.25">
      <c r="A297" s="91" t="s">
        <v>360</v>
      </c>
      <c r="B297" s="92"/>
      <c r="C297" s="92"/>
      <c r="D297" s="92"/>
      <c r="E297" s="92"/>
      <c r="F297" s="92"/>
      <c r="G297" s="92"/>
      <c r="H297" s="93"/>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hidden="1" customHeight="1" x14ac:dyDescent="0.25">
      <c r="A298" s="90">
        <v>25</v>
      </c>
      <c r="B298" s="90"/>
      <c r="C298" s="53" t="s">
        <v>88</v>
      </c>
      <c r="D298" s="53" t="s">
        <v>432</v>
      </c>
      <c r="E298" s="5">
        <f>(6.311*10.34+2.98*4.82)*10.764</f>
        <v>857.02257576</v>
      </c>
      <c r="F298" s="5">
        <f t="shared" si="2"/>
        <v>0</v>
      </c>
      <c r="G298" s="5">
        <v>0</v>
      </c>
      <c r="H298" s="5">
        <f t="shared" ref="H298:H299" si="4">E298+F298+(IF(G298&lt;101,G298,IF(G298&lt;201,G298/2,IF(G298&lt;=301,G298/3,G298/4))))</f>
        <v>857.02257576</v>
      </c>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hidden="1" customHeight="1" x14ac:dyDescent="0.25">
      <c r="A299" s="90">
        <v>26</v>
      </c>
      <c r="B299" s="90"/>
      <c r="C299" s="53" t="s">
        <v>88</v>
      </c>
      <c r="D299" s="53" t="s">
        <v>432</v>
      </c>
      <c r="E299" s="5">
        <f>(7.9*11.99+2.4*5.185)*10.764</f>
        <v>1153.52406</v>
      </c>
      <c r="F299" s="5">
        <f t="shared" si="2"/>
        <v>0</v>
      </c>
      <c r="G299" s="5">
        <v>0</v>
      </c>
      <c r="H299" s="5">
        <f t="shared" si="4"/>
        <v>1153.52406</v>
      </c>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x14ac:dyDescent="0.25">
      <c r="A300" s="91" t="s">
        <v>361</v>
      </c>
      <c r="B300" s="92"/>
      <c r="C300" s="92"/>
      <c r="D300" s="92"/>
      <c r="E300" s="92"/>
      <c r="F300" s="92"/>
      <c r="G300" s="92"/>
      <c r="H300" s="93"/>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x14ac:dyDescent="0.25">
      <c r="A301" s="91" t="s">
        <v>362</v>
      </c>
      <c r="B301" s="92"/>
      <c r="C301" s="92"/>
      <c r="D301" s="92"/>
      <c r="E301" s="92"/>
      <c r="F301" s="92"/>
      <c r="G301" s="92"/>
      <c r="H301" s="93"/>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x14ac:dyDescent="0.25">
      <c r="A302" s="91" t="s">
        <v>486</v>
      </c>
      <c r="B302" s="92"/>
      <c r="C302" s="92"/>
      <c r="D302" s="92"/>
      <c r="E302" s="92"/>
      <c r="F302" s="92"/>
      <c r="G302" s="92"/>
      <c r="H302" s="93"/>
      <c r="I302" s="1">
        <f>2+4+4+2</f>
        <v>12</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x14ac:dyDescent="0.25">
      <c r="A303" s="90">
        <v>1</v>
      </c>
      <c r="B303" s="90"/>
      <c r="C303" s="53" t="s">
        <v>88</v>
      </c>
      <c r="D303" s="53" t="s">
        <v>363</v>
      </c>
      <c r="E303" s="5">
        <f>(68.55)*10.764</f>
        <v>737.87219999999991</v>
      </c>
      <c r="F303" s="5">
        <f>(4.42)*10.764</f>
        <v>47.576879999999996</v>
      </c>
      <c r="G303" s="5">
        <v>0</v>
      </c>
      <c r="H303" s="32">
        <f>E303+F303+(IF(G303&lt;101,G303,IF(G303&lt;201,G303/2,IF(G303&lt;=301,G303/3,G303/4))))</f>
        <v>785.44907999999987</v>
      </c>
      <c r="I303" s="82">
        <f>4.07*5.93+3.8*2.48+3.05*3.6+3.05*4.75+2.65*1.56+2.45*1.56+0.9*1*2.25*1</f>
        <v>69.007600000000011</v>
      </c>
      <c r="J303" s="1">
        <f>3.05*1.21</f>
        <v>3.6904999999999997</v>
      </c>
      <c r="K303" s="1"/>
      <c r="L303" s="5">
        <v>10.763999999999999</v>
      </c>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x14ac:dyDescent="0.25">
      <c r="A304" s="115">
        <f t="shared" ref="A304:A309" si="5">A303+1</f>
        <v>2</v>
      </c>
      <c r="B304" s="116"/>
      <c r="C304" s="53" t="s">
        <v>88</v>
      </c>
      <c r="D304" s="53" t="s">
        <v>363</v>
      </c>
      <c r="E304" s="5">
        <f>(68.55)*10.764</f>
        <v>737.87219999999991</v>
      </c>
      <c r="F304" s="5">
        <f>(4.42)*10.764</f>
        <v>47.576879999999996</v>
      </c>
      <c r="G304" s="5">
        <v>0</v>
      </c>
      <c r="H304" s="32">
        <f t="shared" ref="H304:H309" si="6">E304+F304+(IF(G304&lt;101,G304,IF(G304&lt;201,G304/2,IF(G304&lt;=301,G304/3,G304/4))))</f>
        <v>785.44907999999987</v>
      </c>
      <c r="I304" s="7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x14ac:dyDescent="0.25">
      <c r="A305" s="115">
        <f t="shared" si="5"/>
        <v>3</v>
      </c>
      <c r="B305" s="116"/>
      <c r="C305" s="53" t="s">
        <v>88</v>
      </c>
      <c r="D305" s="83" t="s">
        <v>363</v>
      </c>
      <c r="E305" s="5">
        <f>(58.12)*10.764</f>
        <v>625.60367999999994</v>
      </c>
      <c r="F305" s="5">
        <f>(4.42)*10.764</f>
        <v>47.576879999999996</v>
      </c>
      <c r="G305" s="5">
        <v>0</v>
      </c>
      <c r="H305" s="32">
        <f t="shared" si="6"/>
        <v>673.1805599999999</v>
      </c>
      <c r="I305" s="7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25">
      <c r="A306" s="115">
        <f t="shared" si="5"/>
        <v>4</v>
      </c>
      <c r="B306" s="116"/>
      <c r="C306" s="53" t="s">
        <v>88</v>
      </c>
      <c r="D306" s="53" t="s">
        <v>363</v>
      </c>
      <c r="E306" s="5">
        <f>(68.55)*10.764</f>
        <v>737.87219999999991</v>
      </c>
      <c r="F306" s="5">
        <f>(4.42)*10.764</f>
        <v>47.576879999999996</v>
      </c>
      <c r="G306" s="5">
        <v>0</v>
      </c>
      <c r="H306" s="32">
        <f t="shared" si="6"/>
        <v>785.44907999999987</v>
      </c>
      <c r="I306" s="7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25">
      <c r="A307" s="115">
        <f t="shared" si="5"/>
        <v>5</v>
      </c>
      <c r="B307" s="116"/>
      <c r="C307" s="53" t="s">
        <v>88</v>
      </c>
      <c r="D307" s="53" t="s">
        <v>364</v>
      </c>
      <c r="E307" s="5">
        <f>(115.32)*10.764</f>
        <v>1241.3044799999998</v>
      </c>
      <c r="F307" s="5">
        <f>(14.41)*10.764</f>
        <v>155.10924</v>
      </c>
      <c r="G307" s="5">
        <v>0</v>
      </c>
      <c r="H307" s="32">
        <f t="shared" si="6"/>
        <v>1396.4137199999998</v>
      </c>
      <c r="I307" s="8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115">
        <f t="shared" si="5"/>
        <v>6</v>
      </c>
      <c r="B308" s="116"/>
      <c r="C308" s="53" t="s">
        <v>88</v>
      </c>
      <c r="D308" s="53" t="s">
        <v>364</v>
      </c>
      <c r="E308" s="5">
        <f>(101.47)*10.764</f>
        <v>1092.22308</v>
      </c>
      <c r="F308" s="5">
        <f>(8.15)*10.764</f>
        <v>87.726600000000005</v>
      </c>
      <c r="G308" s="5">
        <v>0</v>
      </c>
      <c r="H308" s="32">
        <f t="shared" si="6"/>
        <v>1179.9496799999999</v>
      </c>
      <c r="I308" s="8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115">
        <f t="shared" si="5"/>
        <v>7</v>
      </c>
      <c r="B309" s="116"/>
      <c r="C309" s="53" t="s">
        <v>88</v>
      </c>
      <c r="D309" s="53" t="s">
        <v>364</v>
      </c>
      <c r="E309" s="5">
        <f>(112.98)*10.764</f>
        <v>1216.11672</v>
      </c>
      <c r="F309" s="5">
        <f>(13.62)*10.764</f>
        <v>146.60567999999998</v>
      </c>
      <c r="G309" s="5">
        <v>0</v>
      </c>
      <c r="H309" s="32">
        <f t="shared" si="6"/>
        <v>1362.7223999999999</v>
      </c>
      <c r="I309" s="7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x14ac:dyDescent="0.25">
      <c r="A310" s="91" t="s">
        <v>485</v>
      </c>
      <c r="B310" s="92"/>
      <c r="C310" s="92"/>
      <c r="D310" s="92"/>
      <c r="E310" s="92"/>
      <c r="F310" s="92"/>
      <c r="G310" s="92"/>
      <c r="H310" s="93"/>
      <c r="I310" s="1">
        <f>3</f>
        <v>3</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x14ac:dyDescent="0.25">
      <c r="A311" s="90">
        <v>1</v>
      </c>
      <c r="B311" s="90"/>
      <c r="C311" s="53" t="s">
        <v>88</v>
      </c>
      <c r="D311" s="53" t="s">
        <v>363</v>
      </c>
      <c r="E311" s="5">
        <f>(68.55)*10.764</f>
        <v>737.87219999999991</v>
      </c>
      <c r="F311" s="5">
        <f>(4.42)*10.764</f>
        <v>47.576879999999996</v>
      </c>
      <c r="G311" s="5">
        <v>0</v>
      </c>
      <c r="H311" s="5">
        <f>E311+F311+(IF(G311&lt;101,G311,IF(G311&lt;201,G311/2,IF(G311&lt;=301,G311/3,G311/4))))</f>
        <v>785.44907999999987</v>
      </c>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x14ac:dyDescent="0.25">
      <c r="A312" s="115">
        <f t="shared" ref="A312:A317" si="7">A311+1</f>
        <v>2</v>
      </c>
      <c r="B312" s="116"/>
      <c r="C312" s="53" t="s">
        <v>88</v>
      </c>
      <c r="D312" s="53" t="s">
        <v>363</v>
      </c>
      <c r="E312" s="5">
        <f>(68.55)*10.764</f>
        <v>737.87219999999991</v>
      </c>
      <c r="F312" s="5">
        <f>(4.42)*10.764</f>
        <v>47.576879999999996</v>
      </c>
      <c r="G312" s="5">
        <v>0</v>
      </c>
      <c r="H312" s="5">
        <f t="shared" ref="H312:H317" si="8">E312+F312+(IF(G312&lt;101,G312,IF(G312&lt;201,G312/2,IF(G312&lt;=301,G312/3,G312/4))))</f>
        <v>785.44907999999987</v>
      </c>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x14ac:dyDescent="0.25">
      <c r="A313" s="115">
        <f t="shared" si="7"/>
        <v>3</v>
      </c>
      <c r="B313" s="116"/>
      <c r="C313" s="53" t="s">
        <v>88</v>
      </c>
      <c r="D313" s="83" t="s">
        <v>363</v>
      </c>
      <c r="E313" s="5">
        <f>(58.12)*10.764</f>
        <v>625.60367999999994</v>
      </c>
      <c r="F313" s="5">
        <f>(4.42)*10.764</f>
        <v>47.576879999999996</v>
      </c>
      <c r="G313" s="5">
        <v>0</v>
      </c>
      <c r="H313" s="5">
        <f t="shared" si="8"/>
        <v>673.1805599999999</v>
      </c>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customHeight="1" x14ac:dyDescent="0.25">
      <c r="A314" s="115">
        <f t="shared" si="7"/>
        <v>4</v>
      </c>
      <c r="B314" s="116"/>
      <c r="C314" s="96" t="s">
        <v>365</v>
      </c>
      <c r="D314" s="97"/>
      <c r="E314" s="97"/>
      <c r="F314" s="97"/>
      <c r="G314" s="97"/>
      <c r="H314" s="98"/>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25">
      <c r="A315" s="115">
        <f t="shared" si="7"/>
        <v>5</v>
      </c>
      <c r="B315" s="116"/>
      <c r="C315" s="53" t="s">
        <v>88</v>
      </c>
      <c r="D315" s="53" t="s">
        <v>364</v>
      </c>
      <c r="E315" s="5">
        <f>(115.32)*10.764</f>
        <v>1241.3044799999998</v>
      </c>
      <c r="F315" s="5">
        <f>(14.41)*10.764</f>
        <v>155.10924</v>
      </c>
      <c r="G315" s="5">
        <v>0</v>
      </c>
      <c r="H315" s="5">
        <f t="shared" si="8"/>
        <v>1396.4137199999998</v>
      </c>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19.5" customHeight="1" x14ac:dyDescent="0.25">
      <c r="A316" s="115">
        <f t="shared" si="7"/>
        <v>6</v>
      </c>
      <c r="B316" s="116"/>
      <c r="C316" s="53" t="s">
        <v>88</v>
      </c>
      <c r="D316" s="53" t="s">
        <v>364</v>
      </c>
      <c r="E316" s="5">
        <f>(101.47)*10.764</f>
        <v>1092.22308</v>
      </c>
      <c r="F316" s="5">
        <f>(8.15)*10.764</f>
        <v>87.726600000000005</v>
      </c>
      <c r="G316" s="5">
        <v>0</v>
      </c>
      <c r="H316" s="5">
        <f t="shared" si="8"/>
        <v>1179.9496799999999</v>
      </c>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25">
      <c r="A317" s="115">
        <f t="shared" si="7"/>
        <v>7</v>
      </c>
      <c r="B317" s="116"/>
      <c r="C317" s="53" t="s">
        <v>88</v>
      </c>
      <c r="D317" s="53" t="s">
        <v>364</v>
      </c>
      <c r="E317" s="5">
        <f>(112.98)*10.764</f>
        <v>1216.11672</v>
      </c>
      <c r="F317" s="5">
        <f>(13.62)*10.764</f>
        <v>146.60567999999998</v>
      </c>
      <c r="G317" s="5">
        <v>0</v>
      </c>
      <c r="H317" s="5">
        <f t="shared" si="8"/>
        <v>1362.7223999999999</v>
      </c>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x14ac:dyDescent="0.25">
      <c r="A318" s="91" t="s">
        <v>332</v>
      </c>
      <c r="B318" s="92"/>
      <c r="C318" s="92"/>
      <c r="D318" s="92"/>
      <c r="E318" s="92"/>
      <c r="F318" s="92"/>
      <c r="G318" s="92"/>
      <c r="H318" s="93"/>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x14ac:dyDescent="0.25">
      <c r="A319" s="91" t="s">
        <v>357</v>
      </c>
      <c r="B319" s="92"/>
      <c r="C319" s="92"/>
      <c r="D319" s="92"/>
      <c r="E319" s="92"/>
      <c r="F319" s="92"/>
      <c r="G319" s="92"/>
      <c r="H319" s="93"/>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x14ac:dyDescent="0.25">
      <c r="A320" s="91" t="s">
        <v>358</v>
      </c>
      <c r="B320" s="92"/>
      <c r="C320" s="92"/>
      <c r="D320" s="92"/>
      <c r="E320" s="92"/>
      <c r="F320" s="92"/>
      <c r="G320" s="92"/>
      <c r="H320" s="93"/>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hidden="1" x14ac:dyDescent="0.25">
      <c r="A321" s="90" t="s">
        <v>440</v>
      </c>
      <c r="B321" s="90"/>
      <c r="C321" s="53" t="s">
        <v>88</v>
      </c>
      <c r="D321" s="53" t="s">
        <v>432</v>
      </c>
      <c r="E321" s="5">
        <f>(7.9*11.99+2.4*5.18+2.4*1.6)*10.764</f>
        <v>1194.728652</v>
      </c>
      <c r="F321" s="5">
        <f>(0)*10.764</f>
        <v>0</v>
      </c>
      <c r="G321" s="5">
        <v>0</v>
      </c>
      <c r="H321" s="5">
        <f>E321+F321+(IF(G321&lt;101,G321,IF(G321&lt;201,G321/2,IF(G321&lt;=301,G321/3,G321/4))))</f>
        <v>1194.728652</v>
      </c>
      <c r="I321" s="1"/>
      <c r="J321" s="1"/>
      <c r="K321" s="1"/>
      <c r="L321" s="5">
        <v>10.763999999999999</v>
      </c>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hidden="1" x14ac:dyDescent="0.25">
      <c r="A322" s="90">
        <v>9</v>
      </c>
      <c r="B322" s="90"/>
      <c r="C322" s="53" t="s">
        <v>88</v>
      </c>
      <c r="D322" s="53" t="s">
        <v>432</v>
      </c>
      <c r="E322" s="5">
        <f>(5.873*7.415)*10.764</f>
        <v>468.75384738000002</v>
      </c>
      <c r="F322" s="5">
        <f>(0)*10.764</f>
        <v>0</v>
      </c>
      <c r="G322" s="5">
        <v>0</v>
      </c>
      <c r="H322" s="5">
        <f>E322+F322+(IF(G322&lt;101,G322,IF(G322&lt;201,G322/2,IF(G322&lt;=301,G322/3,G322/4))))</f>
        <v>468.75384738000002</v>
      </c>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hidden="1" x14ac:dyDescent="0.25">
      <c r="A323" s="90">
        <v>10</v>
      </c>
      <c r="B323" s="90"/>
      <c r="C323" s="53" t="s">
        <v>88</v>
      </c>
      <c r="D323" s="53" t="s">
        <v>432</v>
      </c>
      <c r="E323" s="5">
        <f>(8.054*7.414)*10.764</f>
        <v>642.74379998399991</v>
      </c>
      <c r="F323" s="5">
        <f>(0)*10.764</f>
        <v>0</v>
      </c>
      <c r="G323" s="5">
        <v>0</v>
      </c>
      <c r="H323" s="5">
        <f>E323+F323+(IF(G323&lt;101,G323,IF(G323&lt;201,G323/2,IF(G323&lt;=301,G323/3,G323/4))))</f>
        <v>642.74379998399991</v>
      </c>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hidden="1" customHeight="1" x14ac:dyDescent="0.25">
      <c r="A324" s="90" t="s">
        <v>441</v>
      </c>
      <c r="B324" s="90"/>
      <c r="C324" s="53" t="s">
        <v>88</v>
      </c>
      <c r="D324" s="53" t="s">
        <v>432</v>
      </c>
      <c r="E324" s="5">
        <f>(6.3*7.414)*10.764</f>
        <v>502.76706479999996</v>
      </c>
      <c r="F324" s="5">
        <f>(0)*10.764</f>
        <v>0</v>
      </c>
      <c r="G324" s="5">
        <v>0</v>
      </c>
      <c r="H324" s="5">
        <f>E324+F324+(IF(G324&lt;101,G324,IF(G324&lt;201,G324/2,IF(G324&lt;=301,G324/3,G324/4))))</f>
        <v>502.76706479999996</v>
      </c>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x14ac:dyDescent="0.25">
      <c r="A325" s="91" t="s">
        <v>359</v>
      </c>
      <c r="B325" s="92"/>
      <c r="C325" s="92"/>
      <c r="D325" s="92"/>
      <c r="E325" s="92"/>
      <c r="F325" s="92"/>
      <c r="G325" s="92"/>
      <c r="H325" s="93"/>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hidden="1" x14ac:dyDescent="0.25">
      <c r="A326" s="90">
        <v>9</v>
      </c>
      <c r="B326" s="90"/>
      <c r="C326" s="53" t="s">
        <v>88</v>
      </c>
      <c r="D326" s="96" t="s">
        <v>482</v>
      </c>
      <c r="E326" s="97"/>
      <c r="F326" s="97"/>
      <c r="G326" s="97"/>
      <c r="H326" s="98"/>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hidden="1" x14ac:dyDescent="0.25">
      <c r="A327" s="90">
        <v>10</v>
      </c>
      <c r="B327" s="90"/>
      <c r="C327" s="53" t="s">
        <v>88</v>
      </c>
      <c r="D327" s="96" t="s">
        <v>482</v>
      </c>
      <c r="E327" s="97"/>
      <c r="F327" s="97"/>
      <c r="G327" s="97"/>
      <c r="H327" s="98"/>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hidden="1" customHeight="1" x14ac:dyDescent="0.25">
      <c r="A328" s="90" t="s">
        <v>441</v>
      </c>
      <c r="B328" s="90"/>
      <c r="C328" s="53" t="s">
        <v>88</v>
      </c>
      <c r="D328" s="96" t="s">
        <v>482</v>
      </c>
      <c r="E328" s="97"/>
      <c r="F328" s="97"/>
      <c r="G328" s="97"/>
      <c r="H328" s="98"/>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hidden="1" customHeight="1" x14ac:dyDescent="0.25">
      <c r="A329" s="90">
        <v>17</v>
      </c>
      <c r="B329" s="90"/>
      <c r="C329" s="53" t="s">
        <v>88</v>
      </c>
      <c r="D329" s="53" t="s">
        <v>432</v>
      </c>
      <c r="E329" s="5">
        <f>(5.275*7.415)*10.764</f>
        <v>421.02444149999997</v>
      </c>
      <c r="F329" s="5">
        <f t="shared" ref="F329:F330" si="9">(0)*10.764</f>
        <v>0</v>
      </c>
      <c r="G329" s="5">
        <v>0</v>
      </c>
      <c r="H329" s="5">
        <f t="shared" ref="H329:H330" si="10">E329+F329+(IF(G329&lt;101,G329,IF(G329&lt;201,G329/2,IF(G329&lt;=301,G329/3,G329/4))))</f>
        <v>421.02444149999997</v>
      </c>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101.25" hidden="1" x14ac:dyDescent="0.25">
      <c r="A330" s="90" t="s">
        <v>483</v>
      </c>
      <c r="B330" s="90"/>
      <c r="C330" s="53" t="s">
        <v>88</v>
      </c>
      <c r="D330" s="53" t="s">
        <v>484</v>
      </c>
      <c r="E330" s="5">
        <f>(9.65*7.415)*10.764</f>
        <v>770.21532899999988</v>
      </c>
      <c r="F330" s="5">
        <f t="shared" si="9"/>
        <v>0</v>
      </c>
      <c r="G330" s="5">
        <v>0</v>
      </c>
      <c r="H330" s="5">
        <f t="shared" si="10"/>
        <v>770.21532899999988</v>
      </c>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x14ac:dyDescent="0.25">
      <c r="A331" s="91" t="s">
        <v>360</v>
      </c>
      <c r="B331" s="92"/>
      <c r="C331" s="92"/>
      <c r="D331" s="92"/>
      <c r="E331" s="92"/>
      <c r="F331" s="92"/>
      <c r="G331" s="92"/>
      <c r="H331" s="93"/>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x14ac:dyDescent="0.25">
      <c r="A332" s="91" t="s">
        <v>361</v>
      </c>
      <c r="B332" s="92"/>
      <c r="C332" s="92"/>
      <c r="D332" s="92"/>
      <c r="E332" s="92"/>
      <c r="F332" s="92"/>
      <c r="G332" s="92"/>
      <c r="H332" s="93"/>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x14ac:dyDescent="0.25">
      <c r="A333" s="91" t="s">
        <v>362</v>
      </c>
      <c r="B333" s="92"/>
      <c r="C333" s="92"/>
      <c r="D333" s="92"/>
      <c r="E333" s="92"/>
      <c r="F333" s="92"/>
      <c r="G333" s="92"/>
      <c r="H333" s="93"/>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48.75" customHeight="1" x14ac:dyDescent="0.25">
      <c r="A334" s="185" t="s">
        <v>487</v>
      </c>
      <c r="B334" s="186"/>
      <c r="C334" s="186"/>
      <c r="D334" s="186"/>
      <c r="E334" s="186"/>
      <c r="F334" s="186"/>
      <c r="G334" s="186"/>
      <c r="H334" s="187"/>
      <c r="I334" s="1">
        <f>32</f>
        <v>32</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x14ac:dyDescent="0.25">
      <c r="A335" s="90">
        <v>1</v>
      </c>
      <c r="B335" s="90"/>
      <c r="C335" s="53" t="s">
        <v>88</v>
      </c>
      <c r="D335" s="53" t="s">
        <v>363</v>
      </c>
      <c r="E335" s="5">
        <f>(54.8)*10.764</f>
        <v>589.86719999999991</v>
      </c>
      <c r="F335" s="5">
        <f>(3.17)*10.764</f>
        <v>34.121879999999997</v>
      </c>
      <c r="G335" s="5">
        <v>0</v>
      </c>
      <c r="H335" s="5">
        <f>E335+F335+(IF(G335&lt;101,G335,IF(G335&lt;201,G335/2,IF(G335&lt;=301,G335/3,G335/4))))</f>
        <v>623.98907999999994</v>
      </c>
      <c r="I335" s="5">
        <f>(3.05*4.35+2.45*2.125+3.35*1.85+3.05*1.2+1.375*0.6+3.05*3.525+1.225*0.6+2.125*1.22+2.125*1.22+0.15*0.72+0.625*1.07+2.275*0.925+1.175*0.925)*10.764</f>
        <v>535.99876199999994</v>
      </c>
      <c r="J335" s="1"/>
      <c r="K335" s="1"/>
      <c r="L335" s="5">
        <v>10.763999999999999</v>
      </c>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x14ac:dyDescent="0.25">
      <c r="A336" s="115">
        <f t="shared" ref="A336:A341" si="11">A335+1</f>
        <v>2</v>
      </c>
      <c r="B336" s="116"/>
      <c r="C336" s="53" t="s">
        <v>88</v>
      </c>
      <c r="D336" s="53" t="s">
        <v>363</v>
      </c>
      <c r="E336" s="5">
        <f>(53.5)*10.764</f>
        <v>575.87399999999991</v>
      </c>
      <c r="F336" s="5">
        <f>(3.28)*10.764</f>
        <v>35.305919999999993</v>
      </c>
      <c r="G336" s="5">
        <v>0</v>
      </c>
      <c r="H336" s="5">
        <f t="shared" ref="H336:H341" si="12">E336+F336+(IF(G336&lt;101,G336,IF(G336&lt;201,G336/2,IF(G336&lt;=301,G336/3,G336/4))))</f>
        <v>611.17991999999992</v>
      </c>
      <c r="I336" s="5">
        <f>(3.05*4.35+2.126*2.455+1.976*0.07+3.199*1.85+2.899*1.2+1.377*0.6+3.05*3.425+2.5*0.05+1.225*0.6+2.125*1.22+2.125*1.22+2*0.925+1.3*0.925)*10.764</f>
        <v>520.89202620000003</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x14ac:dyDescent="0.25">
      <c r="A337" s="115">
        <f t="shared" si="11"/>
        <v>3</v>
      </c>
      <c r="B337" s="116"/>
      <c r="C337" s="53" t="s">
        <v>88</v>
      </c>
      <c r="D337" s="53" t="s">
        <v>363</v>
      </c>
      <c r="E337" s="84">
        <f>(53.27)*10.764</f>
        <v>573.39828</v>
      </c>
      <c r="F337" s="5">
        <f>(3.28)*10.764</f>
        <v>35.305919999999993</v>
      </c>
      <c r="G337" s="5">
        <v>0</v>
      </c>
      <c r="H337" s="5">
        <f t="shared" si="12"/>
        <v>608.70420000000001</v>
      </c>
      <c r="I337" s="5">
        <f>(3.05*4.35+2.126*2.455+1.976*0.07+3.199*1.85+2.899*1.2+1.377*0.6+3.05*3.425+2.5*0.05+1.225*0.6+2.125*1.22+2.125*1.22+2*0.925+1.3*0.925)*10.764</f>
        <v>520.89202620000003</v>
      </c>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customHeight="1" x14ac:dyDescent="0.25">
      <c r="A338" s="115">
        <f t="shared" si="11"/>
        <v>4</v>
      </c>
      <c r="B338" s="116"/>
      <c r="C338" s="53" t="s">
        <v>88</v>
      </c>
      <c r="D338" s="53" t="s">
        <v>363</v>
      </c>
      <c r="E338" s="5">
        <f>(55.02)*10.764</f>
        <v>592.23527999999999</v>
      </c>
      <c r="F338" s="5">
        <f>(3.17)*10.764</f>
        <v>34.121879999999997</v>
      </c>
      <c r="G338" s="5">
        <v>0</v>
      </c>
      <c r="H338" s="5">
        <f t="shared" si="12"/>
        <v>626.35716000000002</v>
      </c>
      <c r="I338" s="5">
        <f>(3.05*4.35+2.45*2.125+3.35*1.85+3.05*1.2+1.375*0.6+3.05*3.525+1.225*0.6+2.125*1.22+2.125*1.22+0.15*0.72+0.625*1.07+2.275*0.925+1.175*0.925)*10.764</f>
        <v>535.99876199999994</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customHeight="1" x14ac:dyDescent="0.25">
      <c r="A339" s="115">
        <f t="shared" si="11"/>
        <v>5</v>
      </c>
      <c r="B339" s="116"/>
      <c r="C339" s="53" t="s">
        <v>88</v>
      </c>
      <c r="D339" s="53" t="s">
        <v>364</v>
      </c>
      <c r="E339" s="5">
        <f>(79.47)*10.764</f>
        <v>855.41507999999999</v>
      </c>
      <c r="F339" s="5">
        <f>(4.13)*10.764</f>
        <v>44.455319999999993</v>
      </c>
      <c r="G339" s="5">
        <v>0</v>
      </c>
      <c r="H339" s="5">
        <f t="shared" si="12"/>
        <v>899.87040000000002</v>
      </c>
      <c r="I339" s="5">
        <f>(3.05*5.475+0.6*2.425+2.525*2.125+3.2*3.35+3.35*1.6+3.05*1.45+3.05*4.15+2.275*1.295+2.125*1.295+2.137*1.295+1.5*1.975+1.058*0.6+1.795*1+1.055*1)*10.764</f>
        <v>770.61725676000015</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customHeight="1" x14ac:dyDescent="0.25">
      <c r="A340" s="115">
        <f t="shared" si="11"/>
        <v>6</v>
      </c>
      <c r="B340" s="116"/>
      <c r="C340" s="53" t="s">
        <v>88</v>
      </c>
      <c r="D340" s="53" t="s">
        <v>363</v>
      </c>
      <c r="E340" s="5">
        <f>(58.24)*10.764</f>
        <v>626.89535999999998</v>
      </c>
      <c r="F340" s="5">
        <f>(3.72)*10.764</f>
        <v>40.042079999999999</v>
      </c>
      <c r="G340" s="5">
        <v>0</v>
      </c>
      <c r="H340" s="5">
        <f t="shared" si="12"/>
        <v>666.93743999999992</v>
      </c>
      <c r="I340" s="5">
        <f>(3.05*5.175+2.125*3.35+3.05*3.35+3.05*3.96+0.15*0.6+2.125*1.304+2.137*1.295+0.55*2.38+1.3*0.925+1.6*0.925)*10.764</f>
        <v>590.0600370599999</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customHeight="1" x14ac:dyDescent="0.25">
      <c r="A341" s="115">
        <f t="shared" si="11"/>
        <v>7</v>
      </c>
      <c r="B341" s="116"/>
      <c r="C341" s="53" t="s">
        <v>88</v>
      </c>
      <c r="D341" s="53" t="s">
        <v>364</v>
      </c>
      <c r="E341" s="5">
        <f>(80.19)*10.764</f>
        <v>863.1651599999999</v>
      </c>
      <c r="F341" s="5">
        <f>(4.13)*10.764</f>
        <v>44.455319999999993</v>
      </c>
      <c r="G341" s="5">
        <v>0</v>
      </c>
      <c r="H341" s="5">
        <f t="shared" si="12"/>
        <v>907.62047999999993</v>
      </c>
      <c r="I341" s="5">
        <f>(3.05*5.475+0.6*2.425+2.525*2.125+3.2*3.35+3.35*1.6+3.05*1.45+3.05*4.15+2.275*1.295+2.125*1.295+2.137*1.295+1.5*1.975+1.058*0.6+1.795*1+1.055*1)*10.764</f>
        <v>770.61725676000015</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x14ac:dyDescent="0.25">
      <c r="A342" s="91" t="s">
        <v>448</v>
      </c>
      <c r="B342" s="92"/>
      <c r="C342" s="92"/>
      <c r="D342" s="92"/>
      <c r="E342" s="92"/>
      <c r="F342" s="92"/>
      <c r="G342" s="92"/>
      <c r="H342" s="93"/>
      <c r="I342" s="1">
        <f>6</f>
        <v>6</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x14ac:dyDescent="0.25">
      <c r="A343" s="90">
        <v>1</v>
      </c>
      <c r="B343" s="90"/>
      <c r="C343" s="53" t="s">
        <v>88</v>
      </c>
      <c r="D343" s="53" t="s">
        <v>363</v>
      </c>
      <c r="E343" s="5">
        <f>(54.8)*10.764</f>
        <v>589.86719999999991</v>
      </c>
      <c r="F343" s="5">
        <f>(3.17)*10.764</f>
        <v>34.121879999999997</v>
      </c>
      <c r="G343" s="5">
        <v>0</v>
      </c>
      <c r="H343" s="5">
        <f>E343+F343+(IF(G343&lt;101,G343,IF(G343&lt;201,G343/2,IF(G343&lt;=301,G343/3,G343/4))))</f>
        <v>623.98907999999994</v>
      </c>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x14ac:dyDescent="0.25">
      <c r="A344" s="115">
        <f t="shared" ref="A344:A349" si="13">A343+1</f>
        <v>2</v>
      </c>
      <c r="B344" s="116"/>
      <c r="C344" s="53" t="s">
        <v>88</v>
      </c>
      <c r="D344" s="53" t="s">
        <v>363</v>
      </c>
      <c r="E344" s="5">
        <f>(53.5)*10.764</f>
        <v>575.87399999999991</v>
      </c>
      <c r="F344" s="5">
        <f>(3.28)*10.764</f>
        <v>35.305919999999993</v>
      </c>
      <c r="G344" s="5">
        <v>0</v>
      </c>
      <c r="H344" s="5">
        <f t="shared" ref="H344:H349" si="14">E344+F344+(IF(G344&lt;101,G344,IF(G344&lt;201,G344/2,IF(G344&lt;=301,G344/3,G344/4))))</f>
        <v>611.17991999999992</v>
      </c>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x14ac:dyDescent="0.25">
      <c r="A345" s="115">
        <f t="shared" si="13"/>
        <v>3</v>
      </c>
      <c r="B345" s="116"/>
      <c r="C345" s="96" t="s">
        <v>365</v>
      </c>
      <c r="D345" s="97"/>
      <c r="E345" s="97"/>
      <c r="F345" s="97"/>
      <c r="G345" s="97"/>
      <c r="H345" s="98"/>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customHeight="1" x14ac:dyDescent="0.25">
      <c r="A346" s="115">
        <f t="shared" si="13"/>
        <v>4</v>
      </c>
      <c r="B346" s="116"/>
      <c r="C346" s="53" t="s">
        <v>88</v>
      </c>
      <c r="D346" s="53" t="s">
        <v>488</v>
      </c>
      <c r="E346" s="5">
        <f>(62.34)*10.764</f>
        <v>671.02775999999994</v>
      </c>
      <c r="F346" s="5">
        <f>(3.17)*10.764</f>
        <v>34.121879999999997</v>
      </c>
      <c r="G346" s="5">
        <v>0</v>
      </c>
      <c r="H346" s="5">
        <f t="shared" si="14"/>
        <v>705.14963999999998</v>
      </c>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customHeight="1" x14ac:dyDescent="0.25">
      <c r="A347" s="115">
        <f t="shared" si="13"/>
        <v>5</v>
      </c>
      <c r="B347" s="116"/>
      <c r="C347" s="53" t="s">
        <v>88</v>
      </c>
      <c r="D347" s="53" t="s">
        <v>364</v>
      </c>
      <c r="E347" s="5">
        <f>(79.47)*10.764</f>
        <v>855.41507999999999</v>
      </c>
      <c r="F347" s="5">
        <f>(4.13)*10.764</f>
        <v>44.455319999999993</v>
      </c>
      <c r="G347" s="5">
        <v>0</v>
      </c>
      <c r="H347" s="5">
        <f t="shared" si="14"/>
        <v>899.87040000000002</v>
      </c>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customHeight="1" x14ac:dyDescent="0.25">
      <c r="A348" s="115">
        <f t="shared" si="13"/>
        <v>6</v>
      </c>
      <c r="B348" s="116"/>
      <c r="C348" s="53" t="s">
        <v>88</v>
      </c>
      <c r="D348" s="53" t="s">
        <v>363</v>
      </c>
      <c r="E348" s="5">
        <f>(58.24)*10.764</f>
        <v>626.89535999999998</v>
      </c>
      <c r="F348" s="5">
        <f>(3.72)*10.764</f>
        <v>40.042079999999999</v>
      </c>
      <c r="G348" s="5">
        <v>0</v>
      </c>
      <c r="H348" s="5">
        <f t="shared" si="14"/>
        <v>666.93743999999992</v>
      </c>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115">
        <f t="shared" si="13"/>
        <v>7</v>
      </c>
      <c r="B349" s="116"/>
      <c r="C349" s="53" t="s">
        <v>88</v>
      </c>
      <c r="D349" s="53" t="s">
        <v>364</v>
      </c>
      <c r="E349" s="5">
        <f>(80.19)*10.764</f>
        <v>863.1651599999999</v>
      </c>
      <c r="F349" s="5">
        <f>(4.13)*10.764</f>
        <v>44.455319999999993</v>
      </c>
      <c r="G349" s="5">
        <v>0</v>
      </c>
      <c r="H349" s="5">
        <f t="shared" si="14"/>
        <v>907.62047999999993</v>
      </c>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x14ac:dyDescent="0.25">
      <c r="A350" s="91" t="s">
        <v>449</v>
      </c>
      <c r="B350" s="92"/>
      <c r="C350" s="92"/>
      <c r="D350" s="92"/>
      <c r="E350" s="92"/>
      <c r="F350" s="92"/>
      <c r="G350" s="92"/>
      <c r="H350" s="93"/>
      <c r="I350" s="1">
        <f>1</f>
        <v>1</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x14ac:dyDescent="0.25">
      <c r="A351" s="90">
        <v>1</v>
      </c>
      <c r="B351" s="90"/>
      <c r="C351" s="53" t="s">
        <v>88</v>
      </c>
      <c r="D351" s="53" t="s">
        <v>363</v>
      </c>
      <c r="E351" s="5">
        <f>(55.05)*10.764</f>
        <v>592.55819999999994</v>
      </c>
      <c r="F351" s="5">
        <f>(3.17+1.85*1.1)*10.764</f>
        <v>56.026619999999994</v>
      </c>
      <c r="G351" s="5">
        <v>0</v>
      </c>
      <c r="H351" s="5">
        <f>E351+F351+(IF(G351&lt;101,G351,IF(G351&lt;201,G351/2,IF(G351&lt;=301,G351/3,G351/4))))</f>
        <v>648.58481999999992</v>
      </c>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x14ac:dyDescent="0.25">
      <c r="A352" s="115">
        <f t="shared" ref="A352:A357" si="15">A351+1</f>
        <v>2</v>
      </c>
      <c r="B352" s="116"/>
      <c r="C352" s="53" t="s">
        <v>88</v>
      </c>
      <c r="D352" s="53" t="s">
        <v>363</v>
      </c>
      <c r="E352" s="5">
        <f>(53.5)*10.764</f>
        <v>575.87399999999991</v>
      </c>
      <c r="F352" s="5">
        <f>(3.28)*10.764</f>
        <v>35.305919999999993</v>
      </c>
      <c r="G352" s="5">
        <v>0</v>
      </c>
      <c r="H352" s="5">
        <f t="shared" ref="H352" si="16">E352+F352+(IF(G352&lt;101,G352,IF(G352&lt;201,G352/2,IF(G352&lt;=301,G352/3,G352/4))))</f>
        <v>611.17991999999992</v>
      </c>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x14ac:dyDescent="0.25">
      <c r="A353" s="115">
        <f t="shared" si="15"/>
        <v>3</v>
      </c>
      <c r="B353" s="116"/>
      <c r="C353" s="96" t="s">
        <v>365</v>
      </c>
      <c r="D353" s="97"/>
      <c r="E353" s="97"/>
      <c r="F353" s="97"/>
      <c r="G353" s="97"/>
      <c r="H353" s="98"/>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customHeight="1" x14ac:dyDescent="0.25">
      <c r="A354" s="115">
        <f t="shared" si="15"/>
        <v>4</v>
      </c>
      <c r="B354" s="116"/>
      <c r="C354" s="53" t="s">
        <v>88</v>
      </c>
      <c r="D354" s="53" t="s">
        <v>488</v>
      </c>
      <c r="E354" s="5">
        <f>(62.34)*10.764</f>
        <v>671.02775999999994</v>
      </c>
      <c r="F354" s="5">
        <f>(3.17)*10.764</f>
        <v>34.121879999999997</v>
      </c>
      <c r="G354" s="5">
        <v>0</v>
      </c>
      <c r="H354" s="5">
        <f t="shared" ref="H354:H357" si="17">E354+F354+(IF(G354&lt;101,G354,IF(G354&lt;201,G354/2,IF(G354&lt;=301,G354/3,G354/4))))</f>
        <v>705.14963999999998</v>
      </c>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customHeight="1" x14ac:dyDescent="0.25">
      <c r="A355" s="115">
        <f t="shared" si="15"/>
        <v>5</v>
      </c>
      <c r="B355" s="116"/>
      <c r="C355" s="53" t="s">
        <v>88</v>
      </c>
      <c r="D355" s="53" t="s">
        <v>364</v>
      </c>
      <c r="E355" s="5">
        <f>(79.47)*10.764</f>
        <v>855.41507999999999</v>
      </c>
      <c r="F355" s="5">
        <f>(4.13)*10.764</f>
        <v>44.455319999999993</v>
      </c>
      <c r="G355" s="5">
        <v>0</v>
      </c>
      <c r="H355" s="5">
        <f t="shared" si="17"/>
        <v>899.87040000000002</v>
      </c>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customHeight="1" x14ac:dyDescent="0.25">
      <c r="A356" s="115">
        <f t="shared" si="15"/>
        <v>6</v>
      </c>
      <c r="B356" s="116"/>
      <c r="C356" s="53" t="s">
        <v>88</v>
      </c>
      <c r="D356" s="53" t="s">
        <v>363</v>
      </c>
      <c r="E356" s="5">
        <f>(58.24)*10.764</f>
        <v>626.89535999999998</v>
      </c>
      <c r="F356" s="5">
        <f>(3.72)*10.764</f>
        <v>40.042079999999999</v>
      </c>
      <c r="G356" s="5">
        <v>0</v>
      </c>
      <c r="H356" s="5">
        <f t="shared" si="17"/>
        <v>666.93743999999992</v>
      </c>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customHeight="1" x14ac:dyDescent="0.25">
      <c r="A357" s="115">
        <f t="shared" si="15"/>
        <v>7</v>
      </c>
      <c r="B357" s="116"/>
      <c r="C357" s="53" t="s">
        <v>88</v>
      </c>
      <c r="D357" s="53" t="s">
        <v>364</v>
      </c>
      <c r="E357" s="5">
        <f>(80.19)*10.764</f>
        <v>863.1651599999999</v>
      </c>
      <c r="F357" s="5">
        <f>(4.13)*10.764</f>
        <v>44.455319999999993</v>
      </c>
      <c r="G357" s="5">
        <v>0</v>
      </c>
      <c r="H357" s="5">
        <f t="shared" si="17"/>
        <v>907.62047999999993</v>
      </c>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x14ac:dyDescent="0.25">
      <c r="A358" s="91" t="s">
        <v>451</v>
      </c>
      <c r="B358" s="92"/>
      <c r="C358" s="92"/>
      <c r="D358" s="92"/>
      <c r="E358" s="92"/>
      <c r="F358" s="92"/>
      <c r="G358" s="92"/>
      <c r="H358" s="93"/>
      <c r="I358" s="1">
        <f>2</f>
        <v>2</v>
      </c>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x14ac:dyDescent="0.25">
      <c r="A359" s="90">
        <v>1</v>
      </c>
      <c r="B359" s="90"/>
      <c r="C359" s="53" t="s">
        <v>88</v>
      </c>
      <c r="D359" s="53" t="s">
        <v>363</v>
      </c>
      <c r="E359" s="5">
        <f>(54.8)*10.764</f>
        <v>589.86719999999991</v>
      </c>
      <c r="F359" s="5">
        <f>(3.17)*10.764</f>
        <v>34.121879999999997</v>
      </c>
      <c r="G359" s="5">
        <v>0</v>
      </c>
      <c r="H359" s="5">
        <f>E359+F359+(IF(G359&lt;101,G359,IF(G359&lt;201,G359/2,IF(G359&lt;=301,G359/3,G359/4))))</f>
        <v>623.98907999999994</v>
      </c>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x14ac:dyDescent="0.25">
      <c r="A360" s="115">
        <f t="shared" ref="A360:A365" si="18">A359+1</f>
        <v>2</v>
      </c>
      <c r="B360" s="116"/>
      <c r="C360" s="96" t="s">
        <v>450</v>
      </c>
      <c r="D360" s="97"/>
      <c r="E360" s="97"/>
      <c r="F360" s="97"/>
      <c r="G360" s="97"/>
      <c r="H360" s="98"/>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x14ac:dyDescent="0.25">
      <c r="A361" s="115">
        <f t="shared" si="18"/>
        <v>3</v>
      </c>
      <c r="B361" s="116"/>
      <c r="C361" s="96" t="s">
        <v>365</v>
      </c>
      <c r="D361" s="97"/>
      <c r="E361" s="97"/>
      <c r="F361" s="97"/>
      <c r="G361" s="97"/>
      <c r="H361" s="98"/>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customHeight="1" x14ac:dyDescent="0.25">
      <c r="A362" s="115">
        <f t="shared" si="18"/>
        <v>4</v>
      </c>
      <c r="B362" s="116"/>
      <c r="C362" s="53" t="s">
        <v>88</v>
      </c>
      <c r="D362" s="53" t="s">
        <v>488</v>
      </c>
      <c r="E362" s="5">
        <f>(62.34)*10.764</f>
        <v>671.02775999999994</v>
      </c>
      <c r="F362" s="5">
        <f>(3.17)*10.764</f>
        <v>34.121879999999997</v>
      </c>
      <c r="G362" s="5">
        <v>0</v>
      </c>
      <c r="H362" s="5">
        <f t="shared" ref="H362:H365" si="19">E362+F362+(IF(G362&lt;101,G362,IF(G362&lt;201,G362/2,IF(G362&lt;=301,G362/3,G362/4))))</f>
        <v>705.14963999999998</v>
      </c>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customHeight="1" x14ac:dyDescent="0.25">
      <c r="A363" s="115">
        <f t="shared" si="18"/>
        <v>5</v>
      </c>
      <c r="B363" s="116"/>
      <c r="C363" s="53" t="s">
        <v>88</v>
      </c>
      <c r="D363" s="53" t="s">
        <v>364</v>
      </c>
      <c r="E363" s="5">
        <f>(79.47)*10.764</f>
        <v>855.41507999999999</v>
      </c>
      <c r="F363" s="5">
        <f>(4.13)*10.764</f>
        <v>44.455319999999993</v>
      </c>
      <c r="G363" s="5">
        <v>0</v>
      </c>
      <c r="H363" s="5">
        <f t="shared" si="19"/>
        <v>899.87040000000002</v>
      </c>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customHeight="1" x14ac:dyDescent="0.25">
      <c r="A364" s="115">
        <f t="shared" si="18"/>
        <v>6</v>
      </c>
      <c r="B364" s="116"/>
      <c r="C364" s="53" t="s">
        <v>88</v>
      </c>
      <c r="D364" s="53" t="s">
        <v>363</v>
      </c>
      <c r="E364" s="5">
        <f>(58.24)*10.764</f>
        <v>626.89535999999998</v>
      </c>
      <c r="F364" s="5">
        <f>(3.72)*10.764</f>
        <v>40.042079999999999</v>
      </c>
      <c r="G364" s="5">
        <v>0</v>
      </c>
      <c r="H364" s="5">
        <f t="shared" si="19"/>
        <v>666.93743999999992</v>
      </c>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customHeight="1" x14ac:dyDescent="0.25">
      <c r="A365" s="115">
        <f t="shared" si="18"/>
        <v>7</v>
      </c>
      <c r="B365" s="116"/>
      <c r="C365" s="53" t="s">
        <v>88</v>
      </c>
      <c r="D365" s="53" t="s">
        <v>364</v>
      </c>
      <c r="E365" s="5">
        <f>(80.19)*10.764</f>
        <v>863.1651599999999</v>
      </c>
      <c r="F365" s="5">
        <f>(4.13)*10.764</f>
        <v>44.455319999999993</v>
      </c>
      <c r="G365" s="5">
        <v>0</v>
      </c>
      <c r="H365" s="5">
        <f t="shared" si="19"/>
        <v>907.62047999999993</v>
      </c>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x14ac:dyDescent="0.25">
      <c r="A366" s="91" t="s">
        <v>452</v>
      </c>
      <c r="B366" s="92"/>
      <c r="C366" s="92"/>
      <c r="D366" s="92"/>
      <c r="E366" s="92"/>
      <c r="F366" s="92"/>
      <c r="G366" s="92"/>
      <c r="H366" s="93"/>
      <c r="I366" s="1">
        <f>5</f>
        <v>5</v>
      </c>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x14ac:dyDescent="0.25">
      <c r="A367" s="90">
        <v>1</v>
      </c>
      <c r="B367" s="90"/>
      <c r="C367" s="53" t="s">
        <v>88</v>
      </c>
      <c r="D367" s="53" t="s">
        <v>363</v>
      </c>
      <c r="E367" s="5">
        <f>(54.8)*10.764</f>
        <v>589.86719999999991</v>
      </c>
      <c r="F367" s="5">
        <f>(3.17)*10.764</f>
        <v>34.121879999999997</v>
      </c>
      <c r="G367" s="5">
        <v>0</v>
      </c>
      <c r="H367" s="5">
        <f>E367+F367+(IF(G367&lt;101,G367,IF(G367&lt;201,G367/2,IF(G367&lt;=301,G367/3,G367/4))))</f>
        <v>623.98907999999994</v>
      </c>
      <c r="I367" s="5"/>
      <c r="J367" s="1"/>
      <c r="K367" s="1"/>
      <c r="L367" s="5"/>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20.25" x14ac:dyDescent="0.25">
      <c r="A368" s="115">
        <f t="shared" ref="A368:A373" si="20">A367+1</f>
        <v>2</v>
      </c>
      <c r="B368" s="116"/>
      <c r="C368" s="53" t="s">
        <v>88</v>
      </c>
      <c r="D368" s="53" t="s">
        <v>363</v>
      </c>
      <c r="E368" s="5">
        <f>(53.5)*10.764</f>
        <v>575.87399999999991</v>
      </c>
      <c r="F368" s="5">
        <f>(3.28)*10.764</f>
        <v>35.305919999999993</v>
      </c>
      <c r="G368" s="5">
        <v>0</v>
      </c>
      <c r="H368" s="5">
        <f t="shared" ref="H368:H373" si="21">E368+F368+(IF(G368&lt;101,G368,IF(G368&lt;201,G368/2,IF(G368&lt;=301,G368/3,G368/4))))</f>
        <v>611.17991999999992</v>
      </c>
      <c r="I368" s="5"/>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x14ac:dyDescent="0.25">
      <c r="A369" s="115">
        <f t="shared" si="20"/>
        <v>3</v>
      </c>
      <c r="B369" s="116"/>
      <c r="C369" s="53" t="s">
        <v>88</v>
      </c>
      <c r="D369" s="53" t="s">
        <v>363</v>
      </c>
      <c r="E369" s="84">
        <f>(53.27)*10.764</f>
        <v>573.39828</v>
      </c>
      <c r="F369" s="5">
        <f>(3.28)*10.764</f>
        <v>35.305919999999993</v>
      </c>
      <c r="G369" s="5">
        <v>0</v>
      </c>
      <c r="H369" s="5">
        <f t="shared" si="21"/>
        <v>608.70420000000001</v>
      </c>
      <c r="I369" s="5"/>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customHeight="1" x14ac:dyDescent="0.25">
      <c r="A370" s="115">
        <f t="shared" si="20"/>
        <v>4</v>
      </c>
      <c r="B370" s="116"/>
      <c r="C370" s="53" t="s">
        <v>88</v>
      </c>
      <c r="D370" s="53" t="s">
        <v>363</v>
      </c>
      <c r="E370" s="5">
        <f>(55.02)*10.764</f>
        <v>592.23527999999999</v>
      </c>
      <c r="F370" s="5">
        <f>(3.17)*10.764</f>
        <v>34.121879999999997</v>
      </c>
      <c r="G370" s="5">
        <v>0</v>
      </c>
      <c r="H370" s="5">
        <f t="shared" si="21"/>
        <v>626.35716000000002</v>
      </c>
      <c r="I370" s="5"/>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25" customHeight="1" x14ac:dyDescent="0.25">
      <c r="A371" s="115">
        <f t="shared" si="20"/>
        <v>5</v>
      </c>
      <c r="B371" s="116"/>
      <c r="C371" s="53" t="s">
        <v>88</v>
      </c>
      <c r="D371" s="53" t="s">
        <v>364</v>
      </c>
      <c r="E371" s="5">
        <f>(79.47)*10.764</f>
        <v>855.41507999999999</v>
      </c>
      <c r="F371" s="5">
        <f>(4.13)*10.764</f>
        <v>44.455319999999993</v>
      </c>
      <c r="G371" s="5">
        <v>0</v>
      </c>
      <c r="H371" s="5">
        <f t="shared" si="21"/>
        <v>899.87040000000002</v>
      </c>
      <c r="I371" s="5"/>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s="3" customFormat="1" ht="20.25" customHeight="1" x14ac:dyDescent="0.25">
      <c r="A372" s="115">
        <f t="shared" si="20"/>
        <v>6</v>
      </c>
      <c r="B372" s="116"/>
      <c r="C372" s="53" t="s">
        <v>88</v>
      </c>
      <c r="D372" s="53" t="s">
        <v>363</v>
      </c>
      <c r="E372" s="5">
        <f>(58.24)*10.764</f>
        <v>626.89535999999998</v>
      </c>
      <c r="F372" s="5">
        <f>(3.72)*10.764</f>
        <v>40.042079999999999</v>
      </c>
      <c r="G372" s="5">
        <v>0</v>
      </c>
      <c r="H372" s="5">
        <f t="shared" si="21"/>
        <v>666.93743999999992</v>
      </c>
      <c r="I372" s="5"/>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row>
    <row r="373" spans="1:150 16226:16383" s="3" customFormat="1" ht="20.25" customHeight="1" x14ac:dyDescent="0.25">
      <c r="A373" s="115">
        <f t="shared" si="20"/>
        <v>7</v>
      </c>
      <c r="B373" s="116"/>
      <c r="C373" s="53" t="s">
        <v>88</v>
      </c>
      <c r="D373" s="53" t="s">
        <v>364</v>
      </c>
      <c r="E373" s="5">
        <f>(80.19)*10.764</f>
        <v>863.1651599999999</v>
      </c>
      <c r="F373" s="5">
        <f>(4.13)*10.764</f>
        <v>44.455319999999993</v>
      </c>
      <c r="G373" s="5">
        <v>0</v>
      </c>
      <c r="H373" s="5">
        <f t="shared" si="21"/>
        <v>907.62047999999993</v>
      </c>
      <c r="I373" s="5"/>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row>
    <row r="374" spans="1:150 16226:16383" s="3" customFormat="1" ht="20.25" x14ac:dyDescent="0.25">
      <c r="A374" s="91" t="s">
        <v>453</v>
      </c>
      <c r="B374" s="92"/>
      <c r="C374" s="92"/>
      <c r="D374" s="92"/>
      <c r="E374" s="92"/>
      <c r="F374" s="92"/>
      <c r="G374" s="92"/>
      <c r="H374" s="93"/>
      <c r="I374" s="1">
        <f>1</f>
        <v>1</v>
      </c>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row>
    <row r="375" spans="1:150 16226:16383" s="3" customFormat="1" ht="20.25" x14ac:dyDescent="0.25">
      <c r="A375" s="90">
        <v>1</v>
      </c>
      <c r="B375" s="90"/>
      <c r="C375" s="53" t="s">
        <v>88</v>
      </c>
      <c r="D375" s="53" t="s">
        <v>363</v>
      </c>
      <c r="E375" s="5">
        <f>(54.8)*10.764</f>
        <v>589.86719999999991</v>
      </c>
      <c r="F375" s="5">
        <f>(3.17)*10.764</f>
        <v>34.121879999999997</v>
      </c>
      <c r="G375" s="5">
        <v>0</v>
      </c>
      <c r="H375" s="5">
        <f>E375+F375+(IF(G375&lt;101,G375,IF(G375&lt;201,G375/2,IF(G375&lt;=301,G375/3,G375/4))))</f>
        <v>623.98907999999994</v>
      </c>
      <c r="I375" s="5"/>
      <c r="J375" s="1"/>
      <c r="K375" s="1"/>
      <c r="L375" s="5"/>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row>
    <row r="376" spans="1:150 16226:16383" s="3" customFormat="1" ht="20.25" x14ac:dyDescent="0.25">
      <c r="A376" s="115">
        <f t="shared" ref="A376:A381" si="22">A375+1</f>
        <v>2</v>
      </c>
      <c r="B376" s="116"/>
      <c r="C376" s="53" t="s">
        <v>88</v>
      </c>
      <c r="D376" s="53" t="s">
        <v>363</v>
      </c>
      <c r="E376" s="5">
        <f>(53.5)*10.764</f>
        <v>575.87399999999991</v>
      </c>
      <c r="F376" s="5">
        <f>(3.28)*10.764</f>
        <v>35.305919999999993</v>
      </c>
      <c r="G376" s="5">
        <v>0</v>
      </c>
      <c r="H376" s="5">
        <f t="shared" ref="H376:H380" si="23">E376+F376+(IF(G376&lt;101,G376,IF(G376&lt;201,G376/2,IF(G376&lt;=301,G376/3,G376/4))))</f>
        <v>611.17991999999992</v>
      </c>
      <c r="I376" s="5"/>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row>
    <row r="377" spans="1:150 16226:16383" s="3" customFormat="1" ht="20.25" x14ac:dyDescent="0.25">
      <c r="A377" s="115">
        <f t="shared" si="22"/>
        <v>3</v>
      </c>
      <c r="B377" s="116"/>
      <c r="C377" s="53" t="s">
        <v>88</v>
      </c>
      <c r="D377" s="53" t="s">
        <v>363</v>
      </c>
      <c r="E377" s="84">
        <f>(53.27)*10.764</f>
        <v>573.39828</v>
      </c>
      <c r="F377" s="5">
        <f>(3.28)*10.764</f>
        <v>35.305919999999993</v>
      </c>
      <c r="G377" s="5">
        <v>0</v>
      </c>
      <c r="H377" s="5">
        <f t="shared" si="23"/>
        <v>608.70420000000001</v>
      </c>
      <c r="I377" s="5"/>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row>
    <row r="378" spans="1:150 16226:16383" s="3" customFormat="1" ht="20.25" customHeight="1" x14ac:dyDescent="0.25">
      <c r="A378" s="115">
        <f t="shared" si="22"/>
        <v>4</v>
      </c>
      <c r="B378" s="116"/>
      <c r="C378" s="53" t="s">
        <v>88</v>
      </c>
      <c r="D378" s="53" t="s">
        <v>363</v>
      </c>
      <c r="E378" s="5">
        <f>(55.02)*10.764</f>
        <v>592.23527999999999</v>
      </c>
      <c r="F378" s="5">
        <f>(3.17)*10.764</f>
        <v>34.121879999999997</v>
      </c>
      <c r="G378" s="5">
        <v>0</v>
      </c>
      <c r="H378" s="5">
        <f t="shared" si="23"/>
        <v>626.35716000000002</v>
      </c>
      <c r="I378" s="5"/>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row>
    <row r="379" spans="1:150 16226:16383" s="3" customFormat="1" ht="20.25" customHeight="1" x14ac:dyDescent="0.25">
      <c r="A379" s="115">
        <f t="shared" si="22"/>
        <v>5</v>
      </c>
      <c r="B379" s="116"/>
      <c r="C379" s="53" t="s">
        <v>88</v>
      </c>
      <c r="D379" s="53" t="s">
        <v>364</v>
      </c>
      <c r="E379" s="5">
        <f>(79.47)*10.764</f>
        <v>855.41507999999999</v>
      </c>
      <c r="F379" s="5">
        <f>(4.13)*10.764</f>
        <v>44.455319999999993</v>
      </c>
      <c r="G379" s="5">
        <v>0</v>
      </c>
      <c r="H379" s="5">
        <f t="shared" si="23"/>
        <v>899.87040000000002</v>
      </c>
      <c r="I379" s="5"/>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row>
    <row r="380" spans="1:150 16226:16383" s="3" customFormat="1" ht="20.25" customHeight="1" x14ac:dyDescent="0.25">
      <c r="A380" s="115">
        <f t="shared" si="22"/>
        <v>6</v>
      </c>
      <c r="B380" s="116"/>
      <c r="C380" s="53" t="s">
        <v>88</v>
      </c>
      <c r="D380" s="53" t="s">
        <v>363</v>
      </c>
      <c r="E380" s="5">
        <f>(58.24)*10.764</f>
        <v>626.89535999999998</v>
      </c>
      <c r="F380" s="5">
        <f>(3.72)*10.764</f>
        <v>40.042079999999999</v>
      </c>
      <c r="G380" s="5">
        <v>0</v>
      </c>
      <c r="H380" s="5">
        <f t="shared" si="23"/>
        <v>666.93743999999992</v>
      </c>
      <c r="I380" s="5"/>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row>
    <row r="381" spans="1:150 16226:16383" s="3" customFormat="1" ht="20.25" customHeight="1" x14ac:dyDescent="0.25">
      <c r="A381" s="115">
        <f t="shared" si="22"/>
        <v>7</v>
      </c>
      <c r="B381" s="116"/>
      <c r="C381" s="96" t="s">
        <v>366</v>
      </c>
      <c r="D381" s="97"/>
      <c r="E381" s="97"/>
      <c r="F381" s="97"/>
      <c r="G381" s="97"/>
      <c r="H381" s="98"/>
      <c r="I381" s="5"/>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row>
    <row r="382" spans="1:150 16226:16383" s="3" customFormat="1" ht="20.25" x14ac:dyDescent="0.25">
      <c r="A382" s="91" t="s">
        <v>333</v>
      </c>
      <c r="B382" s="92"/>
      <c r="C382" s="92"/>
      <c r="D382" s="92"/>
      <c r="E382" s="92"/>
      <c r="F382" s="92"/>
      <c r="G382" s="92"/>
      <c r="H382" s="93"/>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row>
    <row r="383" spans="1:150 16226:16383" s="3" customFormat="1" ht="20.25" x14ac:dyDescent="0.25">
      <c r="A383" s="91" t="s">
        <v>357</v>
      </c>
      <c r="B383" s="92"/>
      <c r="C383" s="92"/>
      <c r="D383" s="92"/>
      <c r="E383" s="92"/>
      <c r="F383" s="92"/>
      <c r="G383" s="92"/>
      <c r="H383" s="93"/>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row>
    <row r="384" spans="1:150 16226:16383" s="3" customFormat="1" ht="20.25" x14ac:dyDescent="0.25">
      <c r="A384" s="91" t="s">
        <v>358</v>
      </c>
      <c r="B384" s="92"/>
      <c r="C384" s="92"/>
      <c r="D384" s="92"/>
      <c r="E384" s="92"/>
      <c r="F384" s="92"/>
      <c r="G384" s="92"/>
      <c r="H384" s="93"/>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row>
    <row r="385" spans="1:150 16226:16383" s="3" customFormat="1" ht="20.25" x14ac:dyDescent="0.25">
      <c r="A385" s="91" t="s">
        <v>359</v>
      </c>
      <c r="B385" s="92"/>
      <c r="C385" s="92"/>
      <c r="D385" s="92"/>
      <c r="E385" s="92"/>
      <c r="F385" s="92"/>
      <c r="G385" s="92"/>
      <c r="H385" s="93"/>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row>
    <row r="386" spans="1:150 16226:16383" s="3" customFormat="1" ht="20.25" x14ac:dyDescent="0.25">
      <c r="A386" s="91" t="s">
        <v>367</v>
      </c>
      <c r="B386" s="92"/>
      <c r="C386" s="92"/>
      <c r="D386" s="92"/>
      <c r="E386" s="92"/>
      <c r="F386" s="92"/>
      <c r="G386" s="92"/>
      <c r="H386" s="93"/>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row>
    <row r="387" spans="1:150 16226:16383" s="3" customFormat="1" ht="20.25" x14ac:dyDescent="0.25">
      <c r="A387" s="91" t="s">
        <v>362</v>
      </c>
      <c r="B387" s="92"/>
      <c r="C387" s="92"/>
      <c r="D387" s="92"/>
      <c r="E387" s="92"/>
      <c r="F387" s="92"/>
      <c r="G387" s="92"/>
      <c r="H387" s="93"/>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row>
    <row r="388" spans="1:150 16226:16383" s="3" customFormat="1" ht="20.25" x14ac:dyDescent="0.25">
      <c r="A388" s="91" t="s">
        <v>454</v>
      </c>
      <c r="B388" s="92"/>
      <c r="C388" s="92"/>
      <c r="D388" s="92"/>
      <c r="E388" s="92"/>
      <c r="F388" s="92"/>
      <c r="G388" s="92"/>
      <c r="H388" s="93"/>
      <c r="I388" s="1">
        <f>10</f>
        <v>10</v>
      </c>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row>
    <row r="389" spans="1:150 16226:16383" s="3" customFormat="1" ht="20.25" x14ac:dyDescent="0.25">
      <c r="A389" s="90">
        <v>1</v>
      </c>
      <c r="B389" s="90"/>
      <c r="C389" s="53" t="s">
        <v>88</v>
      </c>
      <c r="D389" s="53" t="s">
        <v>364</v>
      </c>
      <c r="E389" s="5">
        <f>(87.11)*10.764</f>
        <v>937.65203999999994</v>
      </c>
      <c r="F389" s="5">
        <f>(5.07)*10.764</f>
        <v>54.573479999999996</v>
      </c>
      <c r="G389" s="5">
        <v>0</v>
      </c>
      <c r="H389" s="5">
        <f t="shared" ref="H389:H394" si="24">E389+F389+(IF(G389&lt;101,G389,IF(G389&lt;201,G389/2,IF(G389&lt;=301,G389/3,G389/4))))</f>
        <v>992.22551999999996</v>
      </c>
      <c r="I389" s="1"/>
      <c r="J389" s="1"/>
      <c r="K389" s="1"/>
      <c r="L389" s="5">
        <v>10.763999999999999</v>
      </c>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row>
    <row r="390" spans="1:150 16226:16383" s="3" customFormat="1" ht="20.25" x14ac:dyDescent="0.25">
      <c r="A390" s="115">
        <f>A389+1</f>
        <v>2</v>
      </c>
      <c r="B390" s="116"/>
      <c r="C390" s="53" t="s">
        <v>88</v>
      </c>
      <c r="D390" s="53" t="s">
        <v>363</v>
      </c>
      <c r="E390" s="5">
        <f>(72.2)*10.764</f>
        <v>777.16079999999999</v>
      </c>
      <c r="F390" s="5">
        <f>(5.37)*10.764</f>
        <v>57.802679999999995</v>
      </c>
      <c r="G390" s="5">
        <v>0</v>
      </c>
      <c r="H390" s="5">
        <f t="shared" si="24"/>
        <v>834.96348</v>
      </c>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row>
    <row r="391" spans="1:150 16226:16383" s="3" customFormat="1" ht="20.25" x14ac:dyDescent="0.25">
      <c r="A391" s="115">
        <f>A390+1</f>
        <v>3</v>
      </c>
      <c r="B391" s="116"/>
      <c r="C391" s="53" t="s">
        <v>88</v>
      </c>
      <c r="D391" s="53" t="s">
        <v>364</v>
      </c>
      <c r="E391" s="5">
        <f>(95.09)*10.764</f>
        <v>1023.54876</v>
      </c>
      <c r="F391" s="5">
        <f>(5.95)*10.764</f>
        <v>64.0458</v>
      </c>
      <c r="G391" s="5">
        <v>0</v>
      </c>
      <c r="H391" s="5">
        <f t="shared" si="24"/>
        <v>1087.59456</v>
      </c>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row>
    <row r="392" spans="1:150 16226:16383" s="3" customFormat="1" ht="20.25" customHeight="1" x14ac:dyDescent="0.25">
      <c r="A392" s="115">
        <f>A391+1</f>
        <v>4</v>
      </c>
      <c r="B392" s="116"/>
      <c r="C392" s="53" t="s">
        <v>88</v>
      </c>
      <c r="D392" s="53" t="s">
        <v>364</v>
      </c>
      <c r="E392" s="5">
        <f>(112.41)*10.764</f>
        <v>1209.9812399999998</v>
      </c>
      <c r="F392" s="5">
        <f>(10.13)*10.764</f>
        <v>109.03932</v>
      </c>
      <c r="G392" s="5">
        <v>0</v>
      </c>
      <c r="H392" s="5">
        <f t="shared" si="24"/>
        <v>1319.0205599999999</v>
      </c>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row>
    <row r="393" spans="1:150 16226:16383" s="3" customFormat="1" ht="66" customHeight="1" x14ac:dyDescent="0.25">
      <c r="A393" s="115">
        <f>A392+1</f>
        <v>5</v>
      </c>
      <c r="B393" s="116"/>
      <c r="C393" s="53" t="s">
        <v>88</v>
      </c>
      <c r="D393" s="53" t="s">
        <v>368</v>
      </c>
      <c r="E393" s="84">
        <f>((76.09+76.09))*10.764</f>
        <v>1638.0655199999999</v>
      </c>
      <c r="F393" s="5">
        <f>(8.97)*10.764</f>
        <v>96.553079999999994</v>
      </c>
      <c r="G393" s="5">
        <v>0</v>
      </c>
      <c r="H393" s="5">
        <f t="shared" si="24"/>
        <v>1734.6185999999998</v>
      </c>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row>
    <row r="394" spans="1:150 16226:16383" s="3" customFormat="1" ht="20.25" customHeight="1" x14ac:dyDescent="0.25">
      <c r="A394" s="115">
        <f>A393+1</f>
        <v>6</v>
      </c>
      <c r="B394" s="116"/>
      <c r="C394" s="53" t="s">
        <v>88</v>
      </c>
      <c r="D394" s="53" t="s">
        <v>364</v>
      </c>
      <c r="E394" s="5">
        <f>(99.96)*10.764</f>
        <v>1075.9694399999998</v>
      </c>
      <c r="F394" s="5">
        <f>(5.02)*10.764</f>
        <v>54.035279999999993</v>
      </c>
      <c r="G394" s="5">
        <v>0</v>
      </c>
      <c r="H394" s="5">
        <f t="shared" si="24"/>
        <v>1130.0047199999999</v>
      </c>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row>
    <row r="395" spans="1:150 16226:16383" s="3" customFormat="1" ht="20.25" x14ac:dyDescent="0.25">
      <c r="A395" s="91" t="s">
        <v>474</v>
      </c>
      <c r="B395" s="92"/>
      <c r="C395" s="92"/>
      <c r="D395" s="92"/>
      <c r="E395" s="92"/>
      <c r="F395" s="92"/>
      <c r="G395" s="92"/>
      <c r="H395" s="93"/>
      <c r="I395" s="1">
        <v>10</v>
      </c>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row>
    <row r="396" spans="1:150 16226:16383" s="3" customFormat="1" ht="20.25" x14ac:dyDescent="0.25">
      <c r="A396" s="90">
        <v>1</v>
      </c>
      <c r="B396" s="90"/>
      <c r="C396" s="53" t="s">
        <v>88</v>
      </c>
      <c r="D396" s="53" t="s">
        <v>364</v>
      </c>
      <c r="E396" s="5">
        <f>(87.55)*10.764</f>
        <v>942.38819999999987</v>
      </c>
      <c r="F396" s="5">
        <f>(5.07)*10.764</f>
        <v>54.573479999999996</v>
      </c>
      <c r="G396" s="5">
        <v>0</v>
      </c>
      <c r="H396" s="5">
        <f t="shared" ref="H396:H401" si="25">E396+F396+(IF(G396&lt;101,G396,IF(G396&lt;201,G396/2,IF(G396&lt;=301,G396/3,G396/4))))</f>
        <v>996.96167999999989</v>
      </c>
      <c r="I396" s="1"/>
      <c r="J396" s="1"/>
      <c r="K396" s="1"/>
      <c r="L396" s="73"/>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row>
    <row r="397" spans="1:150 16226:16383" s="3" customFormat="1" ht="20.25" x14ac:dyDescent="0.25">
      <c r="A397" s="115">
        <f>A396+1</f>
        <v>2</v>
      </c>
      <c r="B397" s="116"/>
      <c r="C397" s="53" t="s">
        <v>88</v>
      </c>
      <c r="D397" s="53" t="s">
        <v>363</v>
      </c>
      <c r="E397" s="5">
        <f>(72.2)*10.764</f>
        <v>777.16079999999999</v>
      </c>
      <c r="F397" s="5">
        <f>(5.37)*10.764</f>
        <v>57.802679999999995</v>
      </c>
      <c r="G397" s="5">
        <v>0</v>
      </c>
      <c r="H397" s="5">
        <f t="shared" si="25"/>
        <v>834.96348</v>
      </c>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row>
    <row r="398" spans="1:150 16226:16383" s="3" customFormat="1" ht="20.25" x14ac:dyDescent="0.25">
      <c r="A398" s="115">
        <f>A397+1</f>
        <v>3</v>
      </c>
      <c r="B398" s="116"/>
      <c r="C398" s="53" t="s">
        <v>88</v>
      </c>
      <c r="D398" s="53" t="s">
        <v>364</v>
      </c>
      <c r="E398" s="5">
        <f>(95.09)*10.764</f>
        <v>1023.54876</v>
      </c>
      <c r="F398" s="5">
        <f>(5.95)*10.764</f>
        <v>64.0458</v>
      </c>
      <c r="G398" s="5">
        <v>0</v>
      </c>
      <c r="H398" s="5">
        <f t="shared" si="25"/>
        <v>1087.59456</v>
      </c>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row>
    <row r="399" spans="1:150 16226:16383" s="3" customFormat="1" ht="20.25" customHeight="1" x14ac:dyDescent="0.25">
      <c r="A399" s="115">
        <f>A398+1</f>
        <v>4</v>
      </c>
      <c r="B399" s="116"/>
      <c r="C399" s="53" t="s">
        <v>88</v>
      </c>
      <c r="D399" s="53" t="s">
        <v>364</v>
      </c>
      <c r="E399" s="5">
        <f>(112.41)*10.764</f>
        <v>1209.9812399999998</v>
      </c>
      <c r="F399" s="5">
        <f>(10.13)*10.764</f>
        <v>109.03932</v>
      </c>
      <c r="G399" s="5">
        <v>0</v>
      </c>
      <c r="H399" s="5">
        <f t="shared" si="25"/>
        <v>1319.0205599999999</v>
      </c>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row>
    <row r="400" spans="1:150 16226:16383" s="3" customFormat="1" ht="21" customHeight="1" x14ac:dyDescent="0.25">
      <c r="A400" s="115">
        <f>A399+1</f>
        <v>5</v>
      </c>
      <c r="B400" s="116"/>
      <c r="C400" s="96" t="s">
        <v>490</v>
      </c>
      <c r="D400" s="97"/>
      <c r="E400" s="97"/>
      <c r="F400" s="97"/>
      <c r="G400" s="97"/>
      <c r="H400" s="98"/>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row>
    <row r="401" spans="1:150 16226:16383" s="3" customFormat="1" ht="20.25" customHeight="1" x14ac:dyDescent="0.25">
      <c r="A401" s="115">
        <f>A400+1</f>
        <v>6</v>
      </c>
      <c r="B401" s="116"/>
      <c r="C401" s="53" t="s">
        <v>88</v>
      </c>
      <c r="D401" s="53" t="s">
        <v>364</v>
      </c>
      <c r="E401" s="5">
        <f>(99.96)*10.764</f>
        <v>1075.9694399999998</v>
      </c>
      <c r="F401" s="5">
        <f>(5.02)*10.764</f>
        <v>54.035279999999993</v>
      </c>
      <c r="G401" s="5">
        <v>0</v>
      </c>
      <c r="H401" s="5">
        <f t="shared" si="25"/>
        <v>1130.0047199999999</v>
      </c>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row>
    <row r="402" spans="1:150 16226:16383" s="3" customFormat="1" ht="20.25" x14ac:dyDescent="0.25">
      <c r="A402" s="91" t="s">
        <v>456</v>
      </c>
      <c r="B402" s="92"/>
      <c r="C402" s="92"/>
      <c r="D402" s="92"/>
      <c r="E402" s="92"/>
      <c r="F402" s="92"/>
      <c r="G402" s="92"/>
      <c r="H402" s="93"/>
      <c r="I402" s="1">
        <v>4</v>
      </c>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row>
    <row r="403" spans="1:150 16226:16383" s="3" customFormat="1" ht="20.25" x14ac:dyDescent="0.25">
      <c r="A403" s="90">
        <v>1</v>
      </c>
      <c r="B403" s="90"/>
      <c r="C403" s="53" t="s">
        <v>88</v>
      </c>
      <c r="D403" s="53" t="s">
        <v>489</v>
      </c>
      <c r="E403" s="5">
        <f>(87.55+23.78)*10.764</f>
        <v>1198.3561199999999</v>
      </c>
      <c r="F403" s="5">
        <f>(5.07)*10.764</f>
        <v>54.573479999999996</v>
      </c>
      <c r="G403" s="5">
        <v>0</v>
      </c>
      <c r="H403" s="5">
        <f t="shared" ref="H403:H408" si="26">E403+F403+(IF(G403&lt;101,G403,IF(G403&lt;201,G403/2,IF(G403&lt;=301,G403/3,G403/4))))</f>
        <v>1252.9295999999999</v>
      </c>
      <c r="I403" s="1"/>
      <c r="J403" s="1"/>
      <c r="K403" s="1"/>
      <c r="L403" s="73"/>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row>
    <row r="404" spans="1:150 16226:16383" s="3" customFormat="1" ht="20.25" x14ac:dyDescent="0.25">
      <c r="A404" s="115">
        <f>A403+1</f>
        <v>2</v>
      </c>
      <c r="B404" s="116"/>
      <c r="C404" s="96" t="s">
        <v>365</v>
      </c>
      <c r="D404" s="97"/>
      <c r="E404" s="97"/>
      <c r="F404" s="97"/>
      <c r="G404" s="97"/>
      <c r="H404" s="98"/>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row>
    <row r="405" spans="1:150 16226:16383" s="3" customFormat="1" ht="20.25" x14ac:dyDescent="0.25">
      <c r="A405" s="115">
        <f>A404+1</f>
        <v>3</v>
      </c>
      <c r="B405" s="116"/>
      <c r="C405" s="53" t="s">
        <v>88</v>
      </c>
      <c r="D405" s="53" t="s">
        <v>364</v>
      </c>
      <c r="E405" s="5">
        <f>(95.09)*10.764</f>
        <v>1023.54876</v>
      </c>
      <c r="F405" s="5">
        <f>(5.95)*10.764</f>
        <v>64.0458</v>
      </c>
      <c r="G405" s="5">
        <v>0</v>
      </c>
      <c r="H405" s="5">
        <f t="shared" si="26"/>
        <v>1087.59456</v>
      </c>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row>
    <row r="406" spans="1:150 16226:16383" s="3" customFormat="1" ht="20.25" customHeight="1" x14ac:dyDescent="0.25">
      <c r="A406" s="115">
        <f>A405+1</f>
        <v>4</v>
      </c>
      <c r="B406" s="116"/>
      <c r="C406" s="53" t="s">
        <v>88</v>
      </c>
      <c r="D406" s="53" t="s">
        <v>364</v>
      </c>
      <c r="E406" s="5">
        <f>(112.41)*10.764</f>
        <v>1209.9812399999998</v>
      </c>
      <c r="F406" s="5">
        <f>(10.13)*10.764</f>
        <v>109.03932</v>
      </c>
      <c r="G406" s="5">
        <v>0</v>
      </c>
      <c r="H406" s="5">
        <f t="shared" si="26"/>
        <v>1319.0205599999999</v>
      </c>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row>
    <row r="407" spans="1:150 16226:16383" s="3" customFormat="1" ht="65.25" customHeight="1" x14ac:dyDescent="0.25">
      <c r="A407" s="115">
        <f>A406+1</f>
        <v>5</v>
      </c>
      <c r="B407" s="116"/>
      <c r="C407" s="53" t="s">
        <v>88</v>
      </c>
      <c r="D407" s="53" t="s">
        <v>455</v>
      </c>
      <c r="E407" s="84">
        <f>((76.09+76.09))*10.764</f>
        <v>1638.0655199999999</v>
      </c>
      <c r="F407" s="5">
        <f>(8.97)*10.764</f>
        <v>96.553079999999994</v>
      </c>
      <c r="G407" s="5">
        <v>0</v>
      </c>
      <c r="H407" s="5">
        <f t="shared" si="26"/>
        <v>1734.6185999999998</v>
      </c>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row>
    <row r="408" spans="1:150 16226:16383" s="3" customFormat="1" ht="20.25" customHeight="1" x14ac:dyDescent="0.25">
      <c r="A408" s="115">
        <f>A407+1</f>
        <v>6</v>
      </c>
      <c r="B408" s="116"/>
      <c r="C408" s="53" t="s">
        <v>88</v>
      </c>
      <c r="D408" s="53" t="s">
        <v>364</v>
      </c>
      <c r="E408" s="5">
        <f>(99.96)*10.764</f>
        <v>1075.9694399999998</v>
      </c>
      <c r="F408" s="5">
        <f>(5.02)*10.764</f>
        <v>54.035279999999993</v>
      </c>
      <c r="G408" s="5">
        <v>0</v>
      </c>
      <c r="H408" s="5">
        <f t="shared" si="26"/>
        <v>1130.0047199999999</v>
      </c>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row>
    <row r="409" spans="1:150 16226:16383" s="3" customFormat="1" ht="20.25" x14ac:dyDescent="0.25">
      <c r="A409" s="91" t="s">
        <v>475</v>
      </c>
      <c r="B409" s="92"/>
      <c r="C409" s="92"/>
      <c r="D409" s="92"/>
      <c r="E409" s="92"/>
      <c r="F409" s="92"/>
      <c r="G409" s="92"/>
      <c r="H409" s="93"/>
      <c r="I409" s="1">
        <v>4</v>
      </c>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row>
    <row r="410" spans="1:150 16226:16383" s="3" customFormat="1" ht="20.25" x14ac:dyDescent="0.25">
      <c r="A410" s="90">
        <v>1</v>
      </c>
      <c r="B410" s="90"/>
      <c r="C410" s="53" t="s">
        <v>88</v>
      </c>
      <c r="D410" s="53" t="s">
        <v>489</v>
      </c>
      <c r="E410" s="5">
        <f>(87.55+23.78)*10.764</f>
        <v>1198.3561199999999</v>
      </c>
      <c r="F410" s="5">
        <f>(5.07)*10.764</f>
        <v>54.573479999999996</v>
      </c>
      <c r="G410" s="5">
        <v>0</v>
      </c>
      <c r="H410" s="5">
        <f t="shared" ref="H410:H413" si="27">E410+F410+(IF(G410&lt;101,G410,IF(G410&lt;201,G410/2,IF(G410&lt;=301,G410/3,G410/4))))</f>
        <v>1252.9295999999999</v>
      </c>
      <c r="I410" s="1"/>
      <c r="J410" s="1"/>
      <c r="K410" s="1"/>
      <c r="L410" s="73"/>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row>
    <row r="411" spans="1:150 16226:16383" s="3" customFormat="1" ht="20.25" x14ac:dyDescent="0.25">
      <c r="A411" s="115">
        <f>A410+1</f>
        <v>2</v>
      </c>
      <c r="B411" s="116"/>
      <c r="C411" s="53" t="s">
        <v>88</v>
      </c>
      <c r="D411" s="53" t="s">
        <v>363</v>
      </c>
      <c r="E411" s="5">
        <f>(72.2)*10.764</f>
        <v>777.16079999999999</v>
      </c>
      <c r="F411" s="5">
        <f>(5.37)*10.764</f>
        <v>57.802679999999995</v>
      </c>
      <c r="G411" s="5">
        <v>0</v>
      </c>
      <c r="H411" s="5">
        <f t="shared" si="27"/>
        <v>834.96348</v>
      </c>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row>
    <row r="412" spans="1:150 16226:16383" s="3" customFormat="1" ht="20.25" x14ac:dyDescent="0.25">
      <c r="A412" s="115">
        <f>A411+1</f>
        <v>3</v>
      </c>
      <c r="B412" s="116"/>
      <c r="C412" s="53" t="s">
        <v>88</v>
      </c>
      <c r="D412" s="53" t="s">
        <v>364</v>
      </c>
      <c r="E412" s="5">
        <f>(95.09)*10.764</f>
        <v>1023.54876</v>
      </c>
      <c r="F412" s="5">
        <f>(5.95)*10.764</f>
        <v>64.0458</v>
      </c>
      <c r="G412" s="5">
        <v>0</v>
      </c>
      <c r="H412" s="5">
        <f t="shared" si="27"/>
        <v>1087.59456</v>
      </c>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row>
    <row r="413" spans="1:150 16226:16383" s="3" customFormat="1" ht="20.25" customHeight="1" x14ac:dyDescent="0.25">
      <c r="A413" s="115">
        <f>A412+1</f>
        <v>4</v>
      </c>
      <c r="B413" s="116"/>
      <c r="C413" s="53" t="s">
        <v>88</v>
      </c>
      <c r="D413" s="53" t="s">
        <v>364</v>
      </c>
      <c r="E413" s="5">
        <f>(112.41)*10.764</f>
        <v>1209.9812399999998</v>
      </c>
      <c r="F413" s="5">
        <f>(10.13)*10.764</f>
        <v>109.03932</v>
      </c>
      <c r="G413" s="5">
        <v>0</v>
      </c>
      <c r="H413" s="5">
        <f t="shared" si="27"/>
        <v>1319.0205599999999</v>
      </c>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row>
    <row r="414" spans="1:150 16226:16383" s="3" customFormat="1" ht="21" customHeight="1" x14ac:dyDescent="0.25">
      <c r="A414" s="115">
        <f>A413+1</f>
        <v>5</v>
      </c>
      <c r="B414" s="116"/>
      <c r="C414" s="96" t="s">
        <v>490</v>
      </c>
      <c r="D414" s="97"/>
      <c r="E414" s="97"/>
      <c r="F414" s="97"/>
      <c r="G414" s="97"/>
      <c r="H414" s="98"/>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row>
    <row r="415" spans="1:150 16226:16383" s="3" customFormat="1" ht="20.25" customHeight="1" x14ac:dyDescent="0.25">
      <c r="A415" s="115">
        <f>A414+1</f>
        <v>6</v>
      </c>
      <c r="B415" s="116"/>
      <c r="C415" s="53" t="s">
        <v>88</v>
      </c>
      <c r="D415" s="53" t="s">
        <v>364</v>
      </c>
      <c r="E415" s="5">
        <f>(99.96)*10.764</f>
        <v>1075.9694399999998</v>
      </c>
      <c r="F415" s="5">
        <f>(5.02)*10.764</f>
        <v>54.035279999999993</v>
      </c>
      <c r="G415" s="5">
        <v>0</v>
      </c>
      <c r="H415" s="5">
        <f t="shared" ref="H415" si="28">E415+F415+(IF(G415&lt;101,G415,IF(G415&lt;201,G415/2,IF(G415&lt;=301,G415/3,G415/4))))</f>
        <v>1130.0047199999999</v>
      </c>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row>
    <row r="416" spans="1:150 16226:16383" s="3" customFormat="1" ht="20.25" x14ac:dyDescent="0.25">
      <c r="A416" s="91" t="s">
        <v>458</v>
      </c>
      <c r="B416" s="92"/>
      <c r="C416" s="92"/>
      <c r="D416" s="92"/>
      <c r="E416" s="92"/>
      <c r="F416" s="92"/>
      <c r="G416" s="92"/>
      <c r="H416" s="93"/>
      <c r="I416" s="1">
        <v>4</v>
      </c>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row>
    <row r="417" spans="1:150 16226:16383" s="3" customFormat="1" ht="20.25" x14ac:dyDescent="0.25">
      <c r="A417" s="90">
        <v>1</v>
      </c>
      <c r="B417" s="90"/>
      <c r="C417" s="53" t="s">
        <v>88</v>
      </c>
      <c r="D417" s="53" t="s">
        <v>364</v>
      </c>
      <c r="E417" s="5">
        <f>(87.11)*10.764</f>
        <v>937.65203999999994</v>
      </c>
      <c r="F417" s="5">
        <f>(5.07)*10.764</f>
        <v>54.573479999999996</v>
      </c>
      <c r="G417" s="5">
        <v>0</v>
      </c>
      <c r="H417" s="5">
        <f t="shared" ref="H417:H422" si="29">E417+F417+(IF(G417&lt;101,G417,IF(G417&lt;201,G417/2,IF(G417&lt;=301,G417/3,G417/4))))</f>
        <v>992.22551999999996</v>
      </c>
      <c r="I417" s="1"/>
      <c r="J417" s="1"/>
      <c r="K417" s="1"/>
      <c r="L417" s="5">
        <v>10.763999999999999</v>
      </c>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row>
    <row r="418" spans="1:150 16226:16383" s="3" customFormat="1" ht="20.25" x14ac:dyDescent="0.25">
      <c r="A418" s="115">
        <f>A417+1</f>
        <v>2</v>
      </c>
      <c r="B418" s="116"/>
      <c r="C418" s="53" t="s">
        <v>88</v>
      </c>
      <c r="D418" s="53" t="s">
        <v>363</v>
      </c>
      <c r="E418" s="5">
        <f>(72.2)*10.764</f>
        <v>777.16079999999999</v>
      </c>
      <c r="F418" s="5">
        <f>(5.37)*10.764</f>
        <v>57.802679999999995</v>
      </c>
      <c r="G418" s="5">
        <v>0</v>
      </c>
      <c r="H418" s="5">
        <f t="shared" si="29"/>
        <v>834.96348</v>
      </c>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WZB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row>
    <row r="419" spans="1:150 16226:16383" s="3" customFormat="1" ht="20.25" x14ac:dyDescent="0.25">
      <c r="A419" s="115">
        <f>A418+1</f>
        <v>3</v>
      </c>
      <c r="B419" s="116"/>
      <c r="C419" s="53" t="s">
        <v>88</v>
      </c>
      <c r="D419" s="53" t="s">
        <v>364</v>
      </c>
      <c r="E419" s="5">
        <f>(95.09)*10.764</f>
        <v>1023.54876</v>
      </c>
      <c r="F419" s="5">
        <f>(5.95)*10.764</f>
        <v>64.0458</v>
      </c>
      <c r="G419" s="5">
        <v>0</v>
      </c>
      <c r="H419" s="5">
        <f t="shared" si="29"/>
        <v>1087.59456</v>
      </c>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row>
    <row r="420" spans="1:150 16226:16383" s="3" customFormat="1" ht="20.25" customHeight="1" x14ac:dyDescent="0.25">
      <c r="A420" s="115">
        <f>A419+1</f>
        <v>4</v>
      </c>
      <c r="B420" s="116"/>
      <c r="C420" s="53" t="s">
        <v>88</v>
      </c>
      <c r="D420" s="53" t="s">
        <v>364</v>
      </c>
      <c r="E420" s="5">
        <f>(112.41)*10.764</f>
        <v>1209.9812399999998</v>
      </c>
      <c r="F420" s="5">
        <f>(10.13)*10.764</f>
        <v>109.03932</v>
      </c>
      <c r="G420" s="5">
        <v>0</v>
      </c>
      <c r="H420" s="5">
        <f t="shared" si="29"/>
        <v>1319.0205599999999</v>
      </c>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row>
    <row r="421" spans="1:150 16226:16383" s="3" customFormat="1" ht="65.25" customHeight="1" x14ac:dyDescent="0.25">
      <c r="A421" s="115">
        <f>A420+1</f>
        <v>5</v>
      </c>
      <c r="B421" s="116"/>
      <c r="C421" s="53" t="s">
        <v>88</v>
      </c>
      <c r="D421" s="53" t="s">
        <v>368</v>
      </c>
      <c r="E421" s="84">
        <f>((76.09+76.09))*10.764</f>
        <v>1638.0655199999999</v>
      </c>
      <c r="F421" s="5">
        <f>(8.97)*10.764</f>
        <v>96.553079999999994</v>
      </c>
      <c r="G421" s="5">
        <v>0</v>
      </c>
      <c r="H421" s="5">
        <f t="shared" si="29"/>
        <v>1734.6185999999998</v>
      </c>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row>
    <row r="422" spans="1:150 16226:16383" s="3" customFormat="1" ht="20.25" customHeight="1" x14ac:dyDescent="0.25">
      <c r="A422" s="115">
        <f>A421+1</f>
        <v>6</v>
      </c>
      <c r="B422" s="116"/>
      <c r="C422" s="53" t="s">
        <v>88</v>
      </c>
      <c r="D422" s="53" t="s">
        <v>364</v>
      </c>
      <c r="E422" s="5">
        <f>(99.96)*10.764</f>
        <v>1075.9694399999998</v>
      </c>
      <c r="F422" s="5">
        <f>(5.02)*10.764</f>
        <v>54.035279999999993</v>
      </c>
      <c r="G422" s="5">
        <v>0</v>
      </c>
      <c r="H422" s="5">
        <f t="shared" si="29"/>
        <v>1130.0047199999999</v>
      </c>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row>
    <row r="423" spans="1:150 16226:16383" s="3" customFormat="1" ht="20.25" x14ac:dyDescent="0.25">
      <c r="A423" s="91" t="s">
        <v>457</v>
      </c>
      <c r="B423" s="92"/>
      <c r="C423" s="92"/>
      <c r="D423" s="92"/>
      <c r="E423" s="92"/>
      <c r="F423" s="92"/>
      <c r="G423" s="92"/>
      <c r="H423" s="93"/>
      <c r="I423" s="1">
        <v>4</v>
      </c>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row>
    <row r="424" spans="1:150 16226:16383" s="3" customFormat="1" ht="20.25" x14ac:dyDescent="0.25">
      <c r="A424" s="90">
        <v>1</v>
      </c>
      <c r="B424" s="90"/>
      <c r="C424" s="53" t="s">
        <v>88</v>
      </c>
      <c r="D424" s="53" t="s">
        <v>364</v>
      </c>
      <c r="E424" s="5">
        <f>(87.55+23.78)*10.764</f>
        <v>1198.3561199999999</v>
      </c>
      <c r="F424" s="5">
        <f>(5.07)*10.764</f>
        <v>54.573479999999996</v>
      </c>
      <c r="G424" s="5">
        <v>0</v>
      </c>
      <c r="H424" s="5">
        <f t="shared" ref="H424" si="30">E424+F424+(IF(G424&lt;101,G424,IF(G424&lt;201,G424/2,IF(G424&lt;=301,G424/3,G424/4))))</f>
        <v>1252.9295999999999</v>
      </c>
      <c r="I424" s="1"/>
      <c r="J424" s="1"/>
      <c r="K424" s="1"/>
      <c r="L424" s="73"/>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row>
    <row r="425" spans="1:150 16226:16383" s="3" customFormat="1" ht="20.25" x14ac:dyDescent="0.25">
      <c r="A425" s="115">
        <f>A424+1</f>
        <v>2</v>
      </c>
      <c r="B425" s="116"/>
      <c r="C425" s="96" t="s">
        <v>365</v>
      </c>
      <c r="D425" s="97"/>
      <c r="E425" s="97"/>
      <c r="F425" s="97"/>
      <c r="G425" s="97"/>
      <c r="H425" s="98"/>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WZB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row>
    <row r="426" spans="1:150 16226:16383" s="3" customFormat="1" ht="20.25" x14ac:dyDescent="0.25">
      <c r="A426" s="115">
        <f>A425+1</f>
        <v>3</v>
      </c>
      <c r="B426" s="116"/>
      <c r="C426" s="53" t="s">
        <v>88</v>
      </c>
      <c r="D426" s="53" t="s">
        <v>364</v>
      </c>
      <c r="E426" s="5">
        <f>(95.09)*10.764</f>
        <v>1023.54876</v>
      </c>
      <c r="F426" s="5">
        <f>(5.95)*10.764</f>
        <v>64.0458</v>
      </c>
      <c r="G426" s="5">
        <v>0</v>
      </c>
      <c r="H426" s="5">
        <f t="shared" ref="H426:H429" si="31">E426+F426+(IF(G426&lt;101,G426,IF(G426&lt;201,G426/2,IF(G426&lt;=301,G426/3,G426/4))))</f>
        <v>1087.59456</v>
      </c>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row>
    <row r="427" spans="1:150 16226:16383" s="3" customFormat="1" ht="20.25" customHeight="1" x14ac:dyDescent="0.25">
      <c r="A427" s="115">
        <f>A426+1</f>
        <v>4</v>
      </c>
      <c r="B427" s="116"/>
      <c r="C427" s="53" t="s">
        <v>88</v>
      </c>
      <c r="D427" s="53" t="s">
        <v>364</v>
      </c>
      <c r="E427" s="5">
        <f>(112.41)*10.764</f>
        <v>1209.9812399999998</v>
      </c>
      <c r="F427" s="5">
        <f>(10.13)*10.764</f>
        <v>109.03932</v>
      </c>
      <c r="G427" s="5">
        <v>0</v>
      </c>
      <c r="H427" s="5">
        <f t="shared" si="31"/>
        <v>1319.0205599999999</v>
      </c>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row>
    <row r="428" spans="1:150 16226:16383" s="3" customFormat="1" ht="20.25" customHeight="1" x14ac:dyDescent="0.25">
      <c r="A428" s="115">
        <f>A427+1</f>
        <v>5</v>
      </c>
      <c r="B428" s="116"/>
      <c r="C428" s="96" t="s">
        <v>490</v>
      </c>
      <c r="D428" s="97"/>
      <c r="E428" s="97"/>
      <c r="F428" s="97"/>
      <c r="G428" s="97"/>
      <c r="H428" s="98"/>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row>
    <row r="429" spans="1:150 16226:16383" s="3" customFormat="1" ht="20.25" customHeight="1" x14ac:dyDescent="0.25">
      <c r="A429" s="115">
        <f>A428+1</f>
        <v>6</v>
      </c>
      <c r="B429" s="116"/>
      <c r="C429" s="53" t="s">
        <v>88</v>
      </c>
      <c r="D429" s="53" t="s">
        <v>364</v>
      </c>
      <c r="E429" s="5">
        <f>(99.96)*10.764</f>
        <v>1075.9694399999998</v>
      </c>
      <c r="F429" s="5">
        <f>(5.02)*10.764</f>
        <v>54.035279999999993</v>
      </c>
      <c r="G429" s="5">
        <v>0</v>
      </c>
      <c r="H429" s="5">
        <f t="shared" si="31"/>
        <v>1130.0047199999999</v>
      </c>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row>
    <row r="430" spans="1:150 16226:16383" s="3" customFormat="1" ht="20.25" x14ac:dyDescent="0.25">
      <c r="A430" s="91" t="s">
        <v>476</v>
      </c>
      <c r="B430" s="92"/>
      <c r="C430" s="92"/>
      <c r="D430" s="92"/>
      <c r="E430" s="92"/>
      <c r="F430" s="92"/>
      <c r="G430" s="92"/>
      <c r="H430" s="93"/>
      <c r="I430" s="1">
        <f>1</f>
        <v>1</v>
      </c>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row>
    <row r="431" spans="1:150 16226:16383" s="3" customFormat="1" ht="20.25" x14ac:dyDescent="0.25">
      <c r="A431" s="90">
        <v>1</v>
      </c>
      <c r="B431" s="90"/>
      <c r="C431" s="53" t="s">
        <v>88</v>
      </c>
      <c r="D431" s="53" t="s">
        <v>364</v>
      </c>
      <c r="E431" s="5">
        <f>(87.11)*10.764</f>
        <v>937.65203999999994</v>
      </c>
      <c r="F431" s="5">
        <f>(5.07)*10.764</f>
        <v>54.573479999999996</v>
      </c>
      <c r="G431" s="5">
        <v>0</v>
      </c>
      <c r="H431" s="5">
        <f t="shared" ref="H431:H436" si="32">E431+F431+(IF(G431&lt;101,G431,IF(G431&lt;201,G431/2,IF(G431&lt;=301,G431/3,G431/4))))</f>
        <v>992.22551999999996</v>
      </c>
      <c r="I431" s="1"/>
      <c r="J431" s="1"/>
      <c r="K431" s="1"/>
      <c r="L431" s="5">
        <v>10.763999999999999</v>
      </c>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row>
    <row r="432" spans="1:150 16226:16383" s="3" customFormat="1" ht="20.25" x14ac:dyDescent="0.25">
      <c r="A432" s="115">
        <f>A431+1</f>
        <v>2</v>
      </c>
      <c r="B432" s="116"/>
      <c r="C432" s="96" t="s">
        <v>477</v>
      </c>
      <c r="D432" s="97"/>
      <c r="E432" s="97"/>
      <c r="F432" s="97"/>
      <c r="G432" s="97"/>
      <c r="H432" s="98"/>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WZB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row>
    <row r="433" spans="1:150 16226:16383" s="3" customFormat="1" ht="20.25" x14ac:dyDescent="0.25">
      <c r="A433" s="115">
        <f>A432+1</f>
        <v>3</v>
      </c>
      <c r="B433" s="116"/>
      <c r="C433" s="53" t="s">
        <v>88</v>
      </c>
      <c r="D433" s="53" t="s">
        <v>364</v>
      </c>
      <c r="E433" s="5">
        <f>(95.09)*10.764</f>
        <v>1023.54876</v>
      </c>
      <c r="F433" s="5">
        <f>(5.95)*10.764</f>
        <v>64.0458</v>
      </c>
      <c r="G433" s="5">
        <v>0</v>
      </c>
      <c r="H433" s="5">
        <f t="shared" si="32"/>
        <v>1087.59456</v>
      </c>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row>
    <row r="434" spans="1:150 16226:16383" s="3" customFormat="1" ht="20.25" customHeight="1" x14ac:dyDescent="0.25">
      <c r="A434" s="115">
        <f>A433+1</f>
        <v>4</v>
      </c>
      <c r="B434" s="116"/>
      <c r="C434" s="53" t="s">
        <v>88</v>
      </c>
      <c r="D434" s="53" t="s">
        <v>364</v>
      </c>
      <c r="E434" s="5">
        <f>(112.41)*10.764</f>
        <v>1209.9812399999998</v>
      </c>
      <c r="F434" s="5">
        <f>(10.13)*10.764</f>
        <v>109.03932</v>
      </c>
      <c r="G434" s="5">
        <v>0</v>
      </c>
      <c r="H434" s="5">
        <f t="shared" si="32"/>
        <v>1319.0205599999999</v>
      </c>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row>
    <row r="435" spans="1:150 16226:16383" s="3" customFormat="1" ht="65.25" customHeight="1" x14ac:dyDescent="0.25">
      <c r="A435" s="115">
        <f>A434+1</f>
        <v>5</v>
      </c>
      <c r="B435" s="116"/>
      <c r="C435" s="53" t="s">
        <v>88</v>
      </c>
      <c r="D435" s="53" t="s">
        <v>368</v>
      </c>
      <c r="E435" s="84">
        <f>((76.09+76.09))*10.764</f>
        <v>1638.0655199999999</v>
      </c>
      <c r="F435" s="5">
        <f>(8.97)*10.764</f>
        <v>96.553079999999994</v>
      </c>
      <c r="G435" s="5">
        <v>0</v>
      </c>
      <c r="H435" s="5">
        <f t="shared" si="32"/>
        <v>1734.6185999999998</v>
      </c>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row>
    <row r="436" spans="1:150 16226:16383" s="3" customFormat="1" ht="20.25" customHeight="1" x14ac:dyDescent="0.25">
      <c r="A436" s="115">
        <f>A435+1</f>
        <v>6</v>
      </c>
      <c r="B436" s="116"/>
      <c r="C436" s="53" t="s">
        <v>88</v>
      </c>
      <c r="D436" s="53" t="s">
        <v>364</v>
      </c>
      <c r="E436" s="5">
        <f>(99.96)*10.764</f>
        <v>1075.9694399999998</v>
      </c>
      <c r="F436" s="5">
        <f>(5.02)*10.764</f>
        <v>54.035279999999993</v>
      </c>
      <c r="G436" s="5">
        <v>0</v>
      </c>
      <c r="H436" s="5">
        <f t="shared" si="32"/>
        <v>1130.0047199999999</v>
      </c>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row>
    <row r="437" spans="1:150 16226:16383" s="3" customFormat="1" ht="20.25" x14ac:dyDescent="0.25">
      <c r="A437" s="91" t="s">
        <v>460</v>
      </c>
      <c r="B437" s="92"/>
      <c r="C437" s="92"/>
      <c r="D437" s="92"/>
      <c r="E437" s="92"/>
      <c r="F437" s="92"/>
      <c r="G437" s="92"/>
      <c r="H437" s="93"/>
      <c r="I437" s="1">
        <f>1</f>
        <v>1</v>
      </c>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row>
    <row r="438" spans="1:150 16226:16383" s="3" customFormat="1" ht="20.25" x14ac:dyDescent="0.25">
      <c r="A438" s="90">
        <v>1</v>
      </c>
      <c r="B438" s="90"/>
      <c r="C438" s="53" t="s">
        <v>88</v>
      </c>
      <c r="D438" s="53" t="s">
        <v>364</v>
      </c>
      <c r="E438" s="5">
        <f>(87.11)*10.764</f>
        <v>937.65203999999994</v>
      </c>
      <c r="F438" s="5">
        <f>(5.07)*10.764</f>
        <v>54.573479999999996</v>
      </c>
      <c r="G438" s="5">
        <v>0</v>
      </c>
      <c r="H438" s="5">
        <f t="shared" ref="H438:H443" si="33">E438+F438+(IF(G438&lt;101,G438,IF(G438&lt;201,G438/2,IF(G438&lt;=301,G438/3,G438/4))))</f>
        <v>992.22551999999996</v>
      </c>
      <c r="I438" s="1"/>
      <c r="J438" s="1"/>
      <c r="K438" s="1"/>
      <c r="L438" s="5">
        <v>10.763999999999999</v>
      </c>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row>
    <row r="439" spans="1:150 16226:16383" s="3" customFormat="1" ht="20.25" x14ac:dyDescent="0.25">
      <c r="A439" s="115">
        <f>A438+1</f>
        <v>2</v>
      </c>
      <c r="B439" s="116"/>
      <c r="C439" s="53" t="s">
        <v>88</v>
      </c>
      <c r="D439" s="53" t="s">
        <v>363</v>
      </c>
      <c r="E439" s="5">
        <f>(72.2)*10.764</f>
        <v>777.16079999999999</v>
      </c>
      <c r="F439" s="5">
        <f>(5.37)*10.764</f>
        <v>57.802679999999995</v>
      </c>
      <c r="G439" s="5">
        <v>0</v>
      </c>
      <c r="H439" s="5">
        <f t="shared" si="33"/>
        <v>834.96348</v>
      </c>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WZB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row>
    <row r="440" spans="1:150 16226:16383" s="3" customFormat="1" ht="20.25" x14ac:dyDescent="0.25">
      <c r="A440" s="115">
        <f>A439+1</f>
        <v>3</v>
      </c>
      <c r="B440" s="116"/>
      <c r="C440" s="53" t="s">
        <v>88</v>
      </c>
      <c r="D440" s="53" t="s">
        <v>364</v>
      </c>
      <c r="E440" s="5">
        <f>(95.09)*10.764</f>
        <v>1023.54876</v>
      </c>
      <c r="F440" s="5">
        <f>(5.95)*10.764</f>
        <v>64.0458</v>
      </c>
      <c r="G440" s="5">
        <v>0</v>
      </c>
      <c r="H440" s="5">
        <f t="shared" si="33"/>
        <v>1087.59456</v>
      </c>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row>
    <row r="441" spans="1:150 16226:16383" s="3" customFormat="1" ht="20.25" customHeight="1" x14ac:dyDescent="0.25">
      <c r="A441" s="115">
        <f>A440+1</f>
        <v>4</v>
      </c>
      <c r="B441" s="116"/>
      <c r="C441" s="53" t="s">
        <v>88</v>
      </c>
      <c r="D441" s="53" t="s">
        <v>364</v>
      </c>
      <c r="E441" s="5">
        <f>(112.41)*10.764</f>
        <v>1209.9812399999998</v>
      </c>
      <c r="F441" s="5">
        <f>(10.13)*10.764</f>
        <v>109.03932</v>
      </c>
      <c r="G441" s="5">
        <v>0</v>
      </c>
      <c r="H441" s="5">
        <f t="shared" si="33"/>
        <v>1319.0205599999999</v>
      </c>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row>
    <row r="442" spans="1:150 16226:16383" s="3" customFormat="1" ht="21" customHeight="1" x14ac:dyDescent="0.25">
      <c r="A442" s="115">
        <f>A441+1</f>
        <v>5</v>
      </c>
      <c r="B442" s="116"/>
      <c r="C442" s="96" t="s">
        <v>490</v>
      </c>
      <c r="D442" s="97"/>
      <c r="E442" s="97"/>
      <c r="F442" s="97"/>
      <c r="G442" s="97"/>
      <c r="H442" s="98"/>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row>
    <row r="443" spans="1:150 16226:16383" s="3" customFormat="1" ht="20.25" customHeight="1" x14ac:dyDescent="0.25">
      <c r="A443" s="115">
        <f>A442+1</f>
        <v>6</v>
      </c>
      <c r="B443" s="116"/>
      <c r="C443" s="53" t="s">
        <v>88</v>
      </c>
      <c r="D443" s="53" t="s">
        <v>364</v>
      </c>
      <c r="E443" s="5">
        <f>(99.96)*10.764</f>
        <v>1075.9694399999998</v>
      </c>
      <c r="F443" s="5">
        <f>(5.02)*10.764</f>
        <v>54.035279999999993</v>
      </c>
      <c r="G443" s="5">
        <v>0</v>
      </c>
      <c r="H443" s="5">
        <f t="shared" si="33"/>
        <v>1130.0047199999999</v>
      </c>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row>
    <row r="444" spans="1:150 16226:16383" s="3" customFormat="1" ht="20.25" x14ac:dyDescent="0.25">
      <c r="A444" s="91" t="s">
        <v>461</v>
      </c>
      <c r="B444" s="92"/>
      <c r="C444" s="92"/>
      <c r="D444" s="92"/>
      <c r="E444" s="92"/>
      <c r="F444" s="92"/>
      <c r="G444" s="92"/>
      <c r="H444" s="93"/>
      <c r="I444" s="1">
        <f>1</f>
        <v>1</v>
      </c>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row>
    <row r="445" spans="1:150 16226:16383" s="3" customFormat="1" ht="20.25" x14ac:dyDescent="0.25">
      <c r="A445" s="90">
        <v>1</v>
      </c>
      <c r="B445" s="90"/>
      <c r="C445" s="53" t="s">
        <v>88</v>
      </c>
      <c r="D445" s="53" t="s">
        <v>364</v>
      </c>
      <c r="E445" s="5">
        <f>(87.11)*10.764</f>
        <v>937.65203999999994</v>
      </c>
      <c r="F445" s="5">
        <f>(5.07)*10.764</f>
        <v>54.573479999999996</v>
      </c>
      <c r="G445" s="5">
        <v>0</v>
      </c>
      <c r="H445" s="5">
        <f t="shared" ref="H445" si="34">E445+F445+(IF(G445&lt;101,G445,IF(G445&lt;201,G445/2,IF(G445&lt;=301,G445/3,G445/4))))</f>
        <v>992.22551999999996</v>
      </c>
      <c r="I445" s="1"/>
      <c r="J445" s="1"/>
      <c r="K445" s="1"/>
      <c r="L445" s="5">
        <v>10.763999999999999</v>
      </c>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row>
    <row r="446" spans="1:150 16226:16383" s="3" customFormat="1" ht="20.25" x14ac:dyDescent="0.25">
      <c r="A446" s="115">
        <f>A445+1</f>
        <v>2</v>
      </c>
      <c r="B446" s="116"/>
      <c r="C446" s="96" t="s">
        <v>459</v>
      </c>
      <c r="D446" s="97"/>
      <c r="E446" s="97"/>
      <c r="F446" s="97"/>
      <c r="G446" s="97"/>
      <c r="H446" s="98"/>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WZB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row>
    <row r="447" spans="1:150 16226:16383" s="3" customFormat="1" ht="20.25" x14ac:dyDescent="0.25">
      <c r="A447" s="115">
        <f>A446+1</f>
        <v>3</v>
      </c>
      <c r="B447" s="116"/>
      <c r="C447" s="53" t="s">
        <v>88</v>
      </c>
      <c r="D447" s="53" t="s">
        <v>364</v>
      </c>
      <c r="E447" s="84">
        <f>(95.09)*10.764</f>
        <v>1023.54876</v>
      </c>
      <c r="F447" s="84">
        <f>(5.95)*10.764</f>
        <v>64.0458</v>
      </c>
      <c r="G447" s="5">
        <v>0</v>
      </c>
      <c r="H447" s="5">
        <f t="shared" ref="H447:H450" si="35">E447+F447+(IF(G447&lt;101,G447,IF(G447&lt;201,G447/2,IF(G447&lt;=301,G447/3,G447/4))))</f>
        <v>1087.59456</v>
      </c>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row>
    <row r="448" spans="1:150 16226:16383" s="3" customFormat="1" ht="20.25" customHeight="1" x14ac:dyDescent="0.25">
      <c r="A448" s="115">
        <f>A447+1</f>
        <v>4</v>
      </c>
      <c r="B448" s="116"/>
      <c r="C448" s="53" t="s">
        <v>88</v>
      </c>
      <c r="D448" s="53" t="s">
        <v>364</v>
      </c>
      <c r="E448" s="84">
        <f>(112.41)*10.764</f>
        <v>1209.9812399999998</v>
      </c>
      <c r="F448" s="84">
        <f>(10.13)*10.764</f>
        <v>109.03932</v>
      </c>
      <c r="G448" s="5">
        <v>0</v>
      </c>
      <c r="H448" s="5">
        <f t="shared" si="35"/>
        <v>1319.0205599999999</v>
      </c>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row>
    <row r="449" spans="1:150 16226:16383" s="3" customFormat="1" ht="65.25" customHeight="1" x14ac:dyDescent="0.25">
      <c r="A449" s="115">
        <f>A448+1</f>
        <v>5</v>
      </c>
      <c r="B449" s="116"/>
      <c r="C449" s="53" t="s">
        <v>88</v>
      </c>
      <c r="D449" s="53" t="s">
        <v>368</v>
      </c>
      <c r="E449" s="84">
        <f>((76.09+76.09))*10.764</f>
        <v>1638.0655199999999</v>
      </c>
      <c r="F449" s="84">
        <f>(8.97)*10.764</f>
        <v>96.553079999999994</v>
      </c>
      <c r="G449" s="5">
        <v>0</v>
      </c>
      <c r="H449" s="5">
        <f t="shared" si="35"/>
        <v>1734.6185999999998</v>
      </c>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row>
    <row r="450" spans="1:150 16226:16383" s="3" customFormat="1" ht="20.25" customHeight="1" x14ac:dyDescent="0.25">
      <c r="A450" s="115">
        <f>A449+1</f>
        <v>6</v>
      </c>
      <c r="B450" s="116"/>
      <c r="C450" s="53" t="s">
        <v>88</v>
      </c>
      <c r="D450" s="53" t="s">
        <v>364</v>
      </c>
      <c r="E450" s="5">
        <f>(99.96)*10.764</f>
        <v>1075.9694399999998</v>
      </c>
      <c r="F450" s="5">
        <f>(5.02)*10.764</f>
        <v>54.035279999999993</v>
      </c>
      <c r="G450" s="5">
        <v>0</v>
      </c>
      <c r="H450" s="5">
        <f t="shared" si="35"/>
        <v>1130.0047199999999</v>
      </c>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row>
    <row r="451" spans="1:150 16226:16383" s="3" customFormat="1" ht="20.25" x14ac:dyDescent="0.25">
      <c r="A451" s="91" t="s">
        <v>462</v>
      </c>
      <c r="B451" s="92"/>
      <c r="C451" s="92"/>
      <c r="D451" s="92"/>
      <c r="E451" s="92"/>
      <c r="F451" s="92"/>
      <c r="G451" s="92"/>
      <c r="H451" s="93"/>
      <c r="I451" s="1">
        <f>1</f>
        <v>1</v>
      </c>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row>
    <row r="452" spans="1:150 16226:16383" s="3" customFormat="1" ht="20.25" x14ac:dyDescent="0.25">
      <c r="A452" s="90">
        <v>1</v>
      </c>
      <c r="B452" s="90"/>
      <c r="C452" s="53" t="s">
        <v>88</v>
      </c>
      <c r="D452" s="53" t="s">
        <v>364</v>
      </c>
      <c r="E452" s="5">
        <f>(87.11)*10.764</f>
        <v>937.65203999999994</v>
      </c>
      <c r="F452" s="5">
        <f>(5.07)*10.764</f>
        <v>54.573479999999996</v>
      </c>
      <c r="G452" s="5">
        <v>0</v>
      </c>
      <c r="H452" s="5">
        <f t="shared" ref="H452:H457" si="36">E452+F452+(IF(G452&lt;101,G452,IF(G452&lt;201,G452/2,IF(G452&lt;=301,G452/3,G452/4))))</f>
        <v>992.22551999999996</v>
      </c>
      <c r="I452" s="1"/>
      <c r="J452" s="1"/>
      <c r="K452" s="1"/>
      <c r="L452" s="5">
        <v>10.763999999999999</v>
      </c>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row>
    <row r="453" spans="1:150 16226:16383" s="3" customFormat="1" ht="20.25" x14ac:dyDescent="0.25">
      <c r="A453" s="115">
        <f>A452+1</f>
        <v>2</v>
      </c>
      <c r="B453" s="116"/>
      <c r="C453" s="53" t="s">
        <v>88</v>
      </c>
      <c r="D453" s="53" t="s">
        <v>363</v>
      </c>
      <c r="E453" s="5">
        <f>(72.2)*10.764</f>
        <v>777.16079999999999</v>
      </c>
      <c r="F453" s="5">
        <f>(5.37)*10.764</f>
        <v>57.802679999999995</v>
      </c>
      <c r="G453" s="5">
        <v>0</v>
      </c>
      <c r="H453" s="5">
        <f t="shared" si="36"/>
        <v>834.96348</v>
      </c>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WZB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row>
    <row r="454" spans="1:150 16226:16383" s="3" customFormat="1" ht="20.25" x14ac:dyDescent="0.25">
      <c r="A454" s="115">
        <f>A453+1</f>
        <v>3</v>
      </c>
      <c r="B454" s="116"/>
      <c r="C454" s="53" t="s">
        <v>88</v>
      </c>
      <c r="D454" s="53" t="s">
        <v>364</v>
      </c>
      <c r="E454" s="5">
        <f>(95.09)*10.764</f>
        <v>1023.54876</v>
      </c>
      <c r="F454" s="5">
        <f>(5.95)*10.764</f>
        <v>64.0458</v>
      </c>
      <c r="G454" s="5">
        <v>0</v>
      </c>
      <c r="H454" s="5">
        <f t="shared" si="36"/>
        <v>1087.59456</v>
      </c>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row>
    <row r="455" spans="1:150 16226:16383" s="3" customFormat="1" ht="20.25" customHeight="1" x14ac:dyDescent="0.25">
      <c r="A455" s="115">
        <f>A454+1</f>
        <v>4</v>
      </c>
      <c r="B455" s="116"/>
      <c r="C455" s="53" t="s">
        <v>88</v>
      </c>
      <c r="D455" s="53" t="s">
        <v>364</v>
      </c>
      <c r="E455" s="5">
        <f>(112.41)*10.764</f>
        <v>1209.9812399999998</v>
      </c>
      <c r="F455" s="5">
        <f>(10.13)*10.764</f>
        <v>109.03932</v>
      </c>
      <c r="G455" s="5">
        <v>0</v>
      </c>
      <c r="H455" s="5">
        <f t="shared" si="36"/>
        <v>1319.0205599999999</v>
      </c>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row>
    <row r="456" spans="1:150 16226:16383" s="3" customFormat="1" ht="21" customHeight="1" x14ac:dyDescent="0.25">
      <c r="A456" s="115">
        <f>A455+1</f>
        <v>5</v>
      </c>
      <c r="B456" s="116"/>
      <c r="C456" s="96" t="s">
        <v>490</v>
      </c>
      <c r="D456" s="97"/>
      <c r="E456" s="97"/>
      <c r="F456" s="97"/>
      <c r="G456" s="97"/>
      <c r="H456" s="98"/>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row>
    <row r="457" spans="1:150 16226:16383" s="3" customFormat="1" ht="20.25" customHeight="1" x14ac:dyDescent="0.25">
      <c r="A457" s="115">
        <f>A456+1</f>
        <v>6</v>
      </c>
      <c r="B457" s="116"/>
      <c r="C457" s="53" t="s">
        <v>88</v>
      </c>
      <c r="D457" s="53" t="s">
        <v>364</v>
      </c>
      <c r="E457" s="5">
        <f>(99.96)*10.764</f>
        <v>1075.9694399999998</v>
      </c>
      <c r="F457" s="5">
        <f>(5.02)*10.764</f>
        <v>54.035279999999993</v>
      </c>
      <c r="G457" s="5">
        <v>0</v>
      </c>
      <c r="H457" s="5">
        <f t="shared" si="36"/>
        <v>1130.0047199999999</v>
      </c>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row>
    <row r="458" spans="1:150 16226:16383" s="3" customFormat="1" ht="20.25" x14ac:dyDescent="0.25">
      <c r="A458" s="91" t="s">
        <v>463</v>
      </c>
      <c r="B458" s="92"/>
      <c r="C458" s="92"/>
      <c r="D458" s="92"/>
      <c r="E458" s="92"/>
      <c r="F458" s="92"/>
      <c r="G458" s="92"/>
      <c r="H458" s="93"/>
      <c r="I458" s="1">
        <v>1</v>
      </c>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row>
    <row r="459" spans="1:150 16226:16383" s="3" customFormat="1" ht="20.25" x14ac:dyDescent="0.25">
      <c r="A459" s="90">
        <v>1</v>
      </c>
      <c r="B459" s="90"/>
      <c r="C459" s="53" t="s">
        <v>88</v>
      </c>
      <c r="D459" s="53" t="s">
        <v>364</v>
      </c>
      <c r="E459" s="5">
        <f>(87.55)*10.764</f>
        <v>942.38819999999987</v>
      </c>
      <c r="F459" s="5">
        <f>(5.07)*10.764</f>
        <v>54.573479999999996</v>
      </c>
      <c r="G459" s="5">
        <v>0</v>
      </c>
      <c r="H459" s="5">
        <f t="shared" ref="H459:H464" si="37">E459+F459+(IF(G459&lt;101,G459,IF(G459&lt;201,G459/2,IF(G459&lt;=301,G459/3,G459/4))))</f>
        <v>996.96167999999989</v>
      </c>
      <c r="I459" s="1"/>
      <c r="J459" s="1"/>
      <c r="K459" s="1"/>
      <c r="L459" s="5">
        <v>10.763999999999999</v>
      </c>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row>
    <row r="460" spans="1:150 16226:16383" s="3" customFormat="1" ht="20.25" x14ac:dyDescent="0.25">
      <c r="A460" s="115">
        <f>A459+1</f>
        <v>2</v>
      </c>
      <c r="B460" s="116"/>
      <c r="C460" s="53" t="s">
        <v>88</v>
      </c>
      <c r="D460" s="53" t="s">
        <v>363</v>
      </c>
      <c r="E460" s="5">
        <f>(72.2)*10.764</f>
        <v>777.16079999999999</v>
      </c>
      <c r="F460" s="5">
        <f>(5.37)*10.764</f>
        <v>57.802679999999995</v>
      </c>
      <c r="G460" s="5">
        <v>0</v>
      </c>
      <c r="H460" s="5">
        <f t="shared" si="37"/>
        <v>834.96348</v>
      </c>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WZB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row>
    <row r="461" spans="1:150 16226:16383" s="3" customFormat="1" ht="20.25" x14ac:dyDescent="0.25">
      <c r="A461" s="115">
        <f>A460+1</f>
        <v>3</v>
      </c>
      <c r="B461" s="116"/>
      <c r="C461" s="53" t="s">
        <v>88</v>
      </c>
      <c r="D461" s="53" t="s">
        <v>364</v>
      </c>
      <c r="E461" s="5">
        <f>(95.09)*10.764</f>
        <v>1023.54876</v>
      </c>
      <c r="F461" s="5">
        <f>(5.95)*10.764</f>
        <v>64.0458</v>
      </c>
      <c r="G461" s="5">
        <v>0</v>
      </c>
      <c r="H461" s="5">
        <f t="shared" si="37"/>
        <v>1087.59456</v>
      </c>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row>
    <row r="462" spans="1:150 16226:16383" s="3" customFormat="1" ht="66.75" customHeight="1" x14ac:dyDescent="0.25">
      <c r="A462" s="115">
        <f>A461+1</f>
        <v>4</v>
      </c>
      <c r="B462" s="116"/>
      <c r="C462" s="83" t="s">
        <v>88</v>
      </c>
      <c r="D462" s="53" t="s">
        <v>491</v>
      </c>
      <c r="E462" s="5">
        <f>(118.36+115.74)*10.764</f>
        <v>2519.8523999999998</v>
      </c>
      <c r="F462" s="5">
        <f>(23.82)*10.764</f>
        <v>256.39848000000001</v>
      </c>
      <c r="G462" s="5">
        <v>0</v>
      </c>
      <c r="H462" s="5">
        <f t="shared" si="37"/>
        <v>2776.2508799999996</v>
      </c>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row>
    <row r="463" spans="1:150 16226:16383" s="3" customFormat="1" ht="65.25" customHeight="1" x14ac:dyDescent="0.25">
      <c r="A463" s="115">
        <f>A462+1</f>
        <v>5</v>
      </c>
      <c r="B463" s="116"/>
      <c r="C463" s="53" t="s">
        <v>88</v>
      </c>
      <c r="D463" s="53" t="s">
        <v>368</v>
      </c>
      <c r="E463" s="5">
        <f>((76.09+76.09))*10.764</f>
        <v>1638.0655199999999</v>
      </c>
      <c r="F463" s="5">
        <f>(8.97)*10.764</f>
        <v>96.553079999999994</v>
      </c>
      <c r="G463" s="5">
        <v>0</v>
      </c>
      <c r="H463" s="5">
        <f t="shared" si="37"/>
        <v>1734.6185999999998</v>
      </c>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row>
    <row r="464" spans="1:150 16226:16383" s="3" customFormat="1" ht="20.25" customHeight="1" x14ac:dyDescent="0.25">
      <c r="A464" s="115">
        <f>A463+1</f>
        <v>6</v>
      </c>
      <c r="B464" s="116"/>
      <c r="C464" s="53" t="s">
        <v>88</v>
      </c>
      <c r="D464" s="53" t="s">
        <v>364</v>
      </c>
      <c r="E464" s="5">
        <f>(99.96)*10.764</f>
        <v>1075.9694399999998</v>
      </c>
      <c r="F464" s="5">
        <f>(5.02)*10.764</f>
        <v>54.035279999999993</v>
      </c>
      <c r="G464" s="5">
        <v>0</v>
      </c>
      <c r="H464" s="5">
        <f t="shared" si="37"/>
        <v>1130.0047199999999</v>
      </c>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row>
    <row r="465" spans="1:150 16226:16383" s="3" customFormat="1" ht="20.25" x14ac:dyDescent="0.25">
      <c r="A465" s="91" t="s">
        <v>369</v>
      </c>
      <c r="B465" s="92"/>
      <c r="C465" s="92"/>
      <c r="D465" s="92"/>
      <c r="E465" s="92"/>
      <c r="F465" s="92"/>
      <c r="G465" s="92"/>
      <c r="H465" s="93"/>
      <c r="I465" s="1">
        <v>1</v>
      </c>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row>
    <row r="466" spans="1:150 16226:16383" s="3" customFormat="1" ht="20.25" x14ac:dyDescent="0.25">
      <c r="A466" s="90">
        <v>1</v>
      </c>
      <c r="B466" s="90"/>
      <c r="C466" s="53" t="s">
        <v>88</v>
      </c>
      <c r="D466" s="53" t="s">
        <v>364</v>
      </c>
      <c r="E466" s="5">
        <f>(87.55)*10.764</f>
        <v>942.38819999999987</v>
      </c>
      <c r="F466" s="5">
        <f>(5.07)*10.764</f>
        <v>54.573479999999996</v>
      </c>
      <c r="G466" s="5">
        <v>0</v>
      </c>
      <c r="H466" s="5">
        <f t="shared" ref="H466:H471" si="38">E466+F466+(IF(G466&lt;101,G466,IF(G466&lt;201,G466/2,IF(G466&lt;=301,G466/3,G466/4))))</f>
        <v>996.96167999999989</v>
      </c>
      <c r="I466" s="1"/>
      <c r="J466" s="1"/>
      <c r="K466" s="1"/>
      <c r="L466" s="5">
        <v>10.763999999999999</v>
      </c>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row>
    <row r="467" spans="1:150 16226:16383" s="3" customFormat="1" ht="20.25" x14ac:dyDescent="0.25">
      <c r="A467" s="115">
        <f>A466+1</f>
        <v>2</v>
      </c>
      <c r="B467" s="116"/>
      <c r="C467" s="53" t="s">
        <v>88</v>
      </c>
      <c r="D467" s="53" t="s">
        <v>363</v>
      </c>
      <c r="E467" s="5">
        <f>(72.2)*10.764</f>
        <v>777.16079999999999</v>
      </c>
      <c r="F467" s="5">
        <f>(5.37)*10.764</f>
        <v>57.802679999999995</v>
      </c>
      <c r="G467" s="5">
        <v>0</v>
      </c>
      <c r="H467" s="5">
        <f t="shared" si="38"/>
        <v>834.96348</v>
      </c>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WZB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row>
    <row r="468" spans="1:150 16226:16383" s="3" customFormat="1" ht="20.25" x14ac:dyDescent="0.25">
      <c r="A468" s="115">
        <f>A467+1</f>
        <v>3</v>
      </c>
      <c r="B468" s="116"/>
      <c r="C468" s="53" t="s">
        <v>88</v>
      </c>
      <c r="D468" s="53" t="s">
        <v>364</v>
      </c>
      <c r="E468" s="5">
        <f>(95.09)*10.764</f>
        <v>1023.54876</v>
      </c>
      <c r="F468" s="5">
        <f>(5.95)*10.764</f>
        <v>64.0458</v>
      </c>
      <c r="G468" s="5">
        <v>0</v>
      </c>
      <c r="H468" s="5">
        <f t="shared" si="38"/>
        <v>1087.59456</v>
      </c>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WZB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row>
    <row r="469" spans="1:150 16226:16383" s="3" customFormat="1" ht="20.25" customHeight="1" x14ac:dyDescent="0.25">
      <c r="A469" s="115">
        <f>A468+1</f>
        <v>4</v>
      </c>
      <c r="B469" s="116"/>
      <c r="C469" s="96" t="s">
        <v>490</v>
      </c>
      <c r="D469" s="97"/>
      <c r="E469" s="97"/>
      <c r="F469" s="97"/>
      <c r="G469" s="97"/>
      <c r="H469" s="98"/>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WZB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row>
    <row r="470" spans="1:150 16226:16383" s="3" customFormat="1" ht="21" customHeight="1" x14ac:dyDescent="0.25">
      <c r="A470" s="115">
        <f>A469+1</f>
        <v>5</v>
      </c>
      <c r="B470" s="116"/>
      <c r="C470" s="96" t="s">
        <v>490</v>
      </c>
      <c r="D470" s="97"/>
      <c r="E470" s="97"/>
      <c r="F470" s="97"/>
      <c r="G470" s="97"/>
      <c r="H470" s="98"/>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row>
    <row r="471" spans="1:150 16226:16383" s="3" customFormat="1" ht="20.25" customHeight="1" x14ac:dyDescent="0.25">
      <c r="A471" s="115">
        <f>A470+1</f>
        <v>6</v>
      </c>
      <c r="B471" s="116"/>
      <c r="C471" s="53" t="s">
        <v>88</v>
      </c>
      <c r="D471" s="53" t="s">
        <v>364</v>
      </c>
      <c r="E471" s="5">
        <f>(99.96)*10.764</f>
        <v>1075.9694399999998</v>
      </c>
      <c r="F471" s="5">
        <f>(5.02)*10.764</f>
        <v>54.035279999999993</v>
      </c>
      <c r="G471" s="5">
        <v>0</v>
      </c>
      <c r="H471" s="5">
        <f t="shared" si="38"/>
        <v>1130.0047199999999</v>
      </c>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row>
    <row r="472" spans="1:150 16226:16383" s="3" customFormat="1" ht="20.25" x14ac:dyDescent="0.25">
      <c r="A472" s="91" t="s">
        <v>449</v>
      </c>
      <c r="B472" s="92"/>
      <c r="C472" s="92"/>
      <c r="D472" s="92"/>
      <c r="E472" s="92"/>
      <c r="F472" s="92"/>
      <c r="G472" s="92"/>
      <c r="H472" s="93"/>
      <c r="I472" s="1">
        <v>1</v>
      </c>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row>
    <row r="473" spans="1:150 16226:16383" s="3" customFormat="1" ht="20.25" x14ac:dyDescent="0.25">
      <c r="A473" s="90">
        <v>1</v>
      </c>
      <c r="B473" s="90"/>
      <c r="C473" s="53" t="s">
        <v>88</v>
      </c>
      <c r="D473" s="53" t="s">
        <v>489</v>
      </c>
      <c r="E473" s="5">
        <f>(113.9)*10.764</f>
        <v>1226.0196000000001</v>
      </c>
      <c r="F473" s="5">
        <f>(5.08)*10.764</f>
        <v>54.68112</v>
      </c>
      <c r="G473" s="5">
        <v>0</v>
      </c>
      <c r="H473" s="5">
        <f t="shared" ref="H473" si="39">E473+F473+(IF(G473&lt;101,G473,IF(G473&lt;201,G473/2,IF(G473&lt;=301,G473/3,G473/4))))</f>
        <v>1280.70072</v>
      </c>
      <c r="I473" s="1"/>
      <c r="J473" s="1"/>
      <c r="K473" s="1"/>
      <c r="L473" s="73"/>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row>
    <row r="474" spans="1:150 16226:16383" s="3" customFormat="1" ht="20.25" x14ac:dyDescent="0.25">
      <c r="A474" s="115">
        <f>A473+1</f>
        <v>2</v>
      </c>
      <c r="B474" s="116"/>
      <c r="C474" s="96" t="s">
        <v>365</v>
      </c>
      <c r="D474" s="97"/>
      <c r="E474" s="97"/>
      <c r="F474" s="97"/>
      <c r="G474" s="97"/>
      <c r="H474" s="98"/>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WZB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row>
    <row r="475" spans="1:150 16226:16383" s="3" customFormat="1" ht="20.25" x14ac:dyDescent="0.25">
      <c r="A475" s="115">
        <f>A474+1</f>
        <v>3</v>
      </c>
      <c r="B475" s="116"/>
      <c r="C475" s="53" t="s">
        <v>88</v>
      </c>
      <c r="D475" s="53" t="s">
        <v>364</v>
      </c>
      <c r="E475" s="5">
        <f>(95.09)*10.764</f>
        <v>1023.54876</v>
      </c>
      <c r="F475" s="5">
        <f>(5.95)*10.764</f>
        <v>64.0458</v>
      </c>
      <c r="G475" s="5">
        <v>0</v>
      </c>
      <c r="H475" s="5">
        <f t="shared" ref="H475:H477" si="40">E475+F475+(IF(G475&lt;101,G475,IF(G475&lt;201,G475/2,IF(G475&lt;=301,G475/3,G475/4))))</f>
        <v>1087.59456</v>
      </c>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row>
    <row r="476" spans="1:150 16226:16383" s="3" customFormat="1" ht="20.25" customHeight="1" x14ac:dyDescent="0.25">
      <c r="A476" s="115">
        <v>5</v>
      </c>
      <c r="B476" s="116"/>
      <c r="C476" s="53" t="s">
        <v>88</v>
      </c>
      <c r="D476" s="53" t="s">
        <v>489</v>
      </c>
      <c r="E476" s="5">
        <f>((196.04))*10.764</f>
        <v>2110.1745599999999</v>
      </c>
      <c r="F476" s="5">
        <f>(33.32)*10.764</f>
        <v>358.65647999999999</v>
      </c>
      <c r="G476" s="5">
        <v>0</v>
      </c>
      <c r="H476" s="5">
        <f t="shared" si="40"/>
        <v>2468.83104</v>
      </c>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row>
    <row r="477" spans="1:150 16226:16383" s="3" customFormat="1" ht="20.25" customHeight="1" x14ac:dyDescent="0.25">
      <c r="A477" s="115">
        <f>A476+1</f>
        <v>6</v>
      </c>
      <c r="B477" s="116"/>
      <c r="C477" s="53" t="s">
        <v>88</v>
      </c>
      <c r="D477" s="53" t="s">
        <v>364</v>
      </c>
      <c r="E477" s="5">
        <f>(99.96)*10.764</f>
        <v>1075.9694399999998</v>
      </c>
      <c r="F477" s="5">
        <f>(5.02)*10.764</f>
        <v>54.035279999999993</v>
      </c>
      <c r="G477" s="5">
        <v>0</v>
      </c>
      <c r="H477" s="5">
        <f t="shared" si="40"/>
        <v>1130.0047199999999</v>
      </c>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row>
    <row r="478" spans="1:150 16226:16383" s="3" customFormat="1" ht="20.25" x14ac:dyDescent="0.25">
      <c r="A478" s="91" t="s">
        <v>464</v>
      </c>
      <c r="B478" s="92"/>
      <c r="C478" s="92"/>
      <c r="D478" s="92"/>
      <c r="E478" s="92"/>
      <c r="F478" s="92"/>
      <c r="G478" s="92"/>
      <c r="H478" s="93"/>
      <c r="I478" s="1">
        <v>1</v>
      </c>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row>
    <row r="479" spans="1:150 16226:16383" s="3" customFormat="1" ht="20.25" x14ac:dyDescent="0.25">
      <c r="A479" s="90">
        <v>1</v>
      </c>
      <c r="B479" s="90"/>
      <c r="C479" s="53" t="s">
        <v>88</v>
      </c>
      <c r="D479" s="53" t="s">
        <v>364</v>
      </c>
      <c r="E479" s="5">
        <f>(87.55)*10.764</f>
        <v>942.38819999999987</v>
      </c>
      <c r="F479" s="5">
        <f>(5.07)*10.764</f>
        <v>54.573479999999996</v>
      </c>
      <c r="G479" s="5">
        <v>0</v>
      </c>
      <c r="H479" s="5">
        <f t="shared" ref="H479:H483" si="41">E479+F479+(IF(G479&lt;101,G479,IF(G479&lt;201,G479/2,IF(G479&lt;=301,G479/3,G479/4))))</f>
        <v>996.96167999999989</v>
      </c>
      <c r="I479" s="1"/>
      <c r="J479" s="1"/>
      <c r="K479" s="1"/>
      <c r="L479" s="5">
        <v>10.763999999999999</v>
      </c>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row>
    <row r="480" spans="1:150 16226:16383" s="3" customFormat="1" ht="20.25" x14ac:dyDescent="0.25">
      <c r="A480" s="115">
        <f>A479+1</f>
        <v>2</v>
      </c>
      <c r="B480" s="116"/>
      <c r="C480" s="53" t="s">
        <v>88</v>
      </c>
      <c r="D480" s="53" t="s">
        <v>363</v>
      </c>
      <c r="E480" s="5">
        <f>(72.2)*10.764</f>
        <v>777.16079999999999</v>
      </c>
      <c r="F480" s="5">
        <f>(5.37)*10.764</f>
        <v>57.802679999999995</v>
      </c>
      <c r="G480" s="5">
        <v>0</v>
      </c>
      <c r="H480" s="5">
        <f t="shared" si="41"/>
        <v>834.96348</v>
      </c>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row>
    <row r="481" spans="1:150 16226:16383" s="3" customFormat="1" ht="20.25" x14ac:dyDescent="0.25">
      <c r="A481" s="115">
        <f>A480+1</f>
        <v>3</v>
      </c>
      <c r="B481" s="116"/>
      <c r="C481" s="53" t="s">
        <v>88</v>
      </c>
      <c r="D481" s="53" t="s">
        <v>364</v>
      </c>
      <c r="E481" s="5">
        <f>(95.09)*10.764</f>
        <v>1023.54876</v>
      </c>
      <c r="F481" s="5">
        <f>(5.95)*10.764</f>
        <v>64.0458</v>
      </c>
      <c r="G481" s="5">
        <v>0</v>
      </c>
      <c r="H481" s="5">
        <f t="shared" si="41"/>
        <v>1087.59456</v>
      </c>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row>
    <row r="482" spans="1:150 16226:16383" s="3" customFormat="1" ht="20.25" x14ac:dyDescent="0.25">
      <c r="A482" s="115">
        <v>5</v>
      </c>
      <c r="B482" s="116"/>
      <c r="C482" s="53" t="s">
        <v>88</v>
      </c>
      <c r="D482" s="53" t="s">
        <v>489</v>
      </c>
      <c r="E482" s="5">
        <f>((196.04))*10.764</f>
        <v>2110.1745599999999</v>
      </c>
      <c r="F482" s="5">
        <f>(33.32)*10.764</f>
        <v>358.65647999999999</v>
      </c>
      <c r="G482" s="5">
        <v>0</v>
      </c>
      <c r="H482" s="5">
        <f t="shared" si="41"/>
        <v>2468.83104</v>
      </c>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row>
    <row r="483" spans="1:150 16226:16383" s="3" customFormat="1" ht="20.25" customHeight="1" x14ac:dyDescent="0.25">
      <c r="A483" s="115">
        <f>A482+1</f>
        <v>6</v>
      </c>
      <c r="B483" s="116"/>
      <c r="C483" s="53" t="s">
        <v>88</v>
      </c>
      <c r="D483" s="53" t="s">
        <v>364</v>
      </c>
      <c r="E483" s="5">
        <f>(99.96)*10.764</f>
        <v>1075.9694399999998</v>
      </c>
      <c r="F483" s="5">
        <f>(5.02)*10.764</f>
        <v>54.035279999999993</v>
      </c>
      <c r="G483" s="5">
        <v>0</v>
      </c>
      <c r="H483" s="5">
        <f t="shared" si="41"/>
        <v>1130.0047199999999</v>
      </c>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row>
    <row r="484" spans="1:150 16226:16383" s="3" customFormat="1" ht="20.25" x14ac:dyDescent="0.25">
      <c r="A484" s="91" t="s">
        <v>465</v>
      </c>
      <c r="B484" s="92"/>
      <c r="C484" s="92"/>
      <c r="D484" s="92"/>
      <c r="E484" s="92"/>
      <c r="F484" s="92"/>
      <c r="G484" s="92"/>
      <c r="H484" s="93"/>
      <c r="I484" s="1">
        <v>1</v>
      </c>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WZB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row>
    <row r="485" spans="1:150 16226:16383" s="3" customFormat="1" ht="20.25" x14ac:dyDescent="0.25">
      <c r="A485" s="90">
        <v>1</v>
      </c>
      <c r="B485" s="90"/>
      <c r="C485" s="53" t="s">
        <v>88</v>
      </c>
      <c r="D485" s="53" t="s">
        <v>364</v>
      </c>
      <c r="E485" s="5">
        <f>(87.55)*10.764</f>
        <v>942.38819999999987</v>
      </c>
      <c r="F485" s="5">
        <f>(5.07)*10.764</f>
        <v>54.573479999999996</v>
      </c>
      <c r="G485" s="5">
        <v>0</v>
      </c>
      <c r="H485" s="5">
        <f t="shared" ref="H485:H488" si="42">E485+F485+(IF(G485&lt;101,G485,IF(G485&lt;201,G485/2,IF(G485&lt;=301,G485/3,G485/4))))</f>
        <v>996.96167999999989</v>
      </c>
      <c r="I485" s="1"/>
      <c r="J485" s="1"/>
      <c r="K485" s="1"/>
      <c r="L485" s="5">
        <v>10.763999999999999</v>
      </c>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WZB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c r="XEY485" s="1"/>
      <c r="XEZ485" s="1"/>
      <c r="XFA485" s="1"/>
      <c r="XFB485" s="1"/>
      <c r="XFC485" s="1"/>
    </row>
    <row r="486" spans="1:150 16226:16383" s="3" customFormat="1" ht="20.25" x14ac:dyDescent="0.25">
      <c r="A486" s="115">
        <f>A485+1</f>
        <v>2</v>
      </c>
      <c r="B486" s="116"/>
      <c r="C486" s="53" t="s">
        <v>88</v>
      </c>
      <c r="D486" s="53" t="s">
        <v>363</v>
      </c>
      <c r="E486" s="5">
        <f>(72.2)*10.764</f>
        <v>777.16079999999999</v>
      </c>
      <c r="F486" s="5">
        <f>(5.37)*10.764</f>
        <v>57.802679999999995</v>
      </c>
      <c r="G486" s="5">
        <v>0</v>
      </c>
      <c r="H486" s="5">
        <f t="shared" si="42"/>
        <v>834.96348</v>
      </c>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c r="XFB486" s="1"/>
      <c r="XFC486" s="1"/>
    </row>
    <row r="487" spans="1:150 16226:16383" s="3" customFormat="1" ht="20.25" x14ac:dyDescent="0.25">
      <c r="A487" s="115">
        <f>A486+1</f>
        <v>3</v>
      </c>
      <c r="B487" s="116"/>
      <c r="C487" s="53" t="s">
        <v>88</v>
      </c>
      <c r="D487" s="53" t="s">
        <v>364</v>
      </c>
      <c r="E487" s="5">
        <f>(95.09)*10.764</f>
        <v>1023.54876</v>
      </c>
      <c r="F487" s="5">
        <f>(5.95)*10.764</f>
        <v>64.0458</v>
      </c>
      <c r="G487" s="5">
        <v>0</v>
      </c>
      <c r="H487" s="5">
        <f t="shared" si="42"/>
        <v>1087.59456</v>
      </c>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WZB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c r="XEY487" s="1"/>
      <c r="XEZ487" s="1"/>
      <c r="XFA487" s="1"/>
      <c r="XFB487" s="1"/>
      <c r="XFC487" s="1"/>
    </row>
    <row r="488" spans="1:150 16226:16383" s="3" customFormat="1" ht="20.25" customHeight="1" x14ac:dyDescent="0.25">
      <c r="A488" s="115">
        <v>5</v>
      </c>
      <c r="B488" s="116"/>
      <c r="C488" s="53" t="s">
        <v>88</v>
      </c>
      <c r="D488" s="53" t="s">
        <v>489</v>
      </c>
      <c r="E488" s="5">
        <f>((196.04))*10.764</f>
        <v>2110.1745599999999</v>
      </c>
      <c r="F488" s="5">
        <f>(33.32)*10.764</f>
        <v>358.65647999999999</v>
      </c>
      <c r="G488" s="5">
        <v>0</v>
      </c>
      <c r="H488" s="5">
        <f t="shared" si="42"/>
        <v>2468.83104</v>
      </c>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c r="XFB488" s="1"/>
      <c r="XFC488" s="1"/>
    </row>
    <row r="489" spans="1:150 16226:16383" s="3" customFormat="1" ht="20.25" customHeight="1" x14ac:dyDescent="0.25">
      <c r="A489" s="112" t="s">
        <v>334</v>
      </c>
      <c r="B489" s="113"/>
      <c r="C489" s="113"/>
      <c r="D489" s="113"/>
      <c r="E489" s="113"/>
      <c r="F489" s="113"/>
      <c r="G489" s="113"/>
      <c r="H489" s="114"/>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WZB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row>
    <row r="490" spans="1:150 16226:16383" s="3" customFormat="1" ht="20.25" customHeight="1" x14ac:dyDescent="0.25">
      <c r="A490" s="112" t="s">
        <v>357</v>
      </c>
      <c r="B490" s="113"/>
      <c r="C490" s="113"/>
      <c r="D490" s="113"/>
      <c r="E490" s="113"/>
      <c r="F490" s="113"/>
      <c r="G490" s="113"/>
      <c r="H490" s="114"/>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c r="XFB490" s="1"/>
      <c r="XFC490" s="1"/>
    </row>
    <row r="491" spans="1:150 16226:16383" s="3" customFormat="1" ht="20.25" customHeight="1" x14ac:dyDescent="0.25">
      <c r="A491" s="112" t="s">
        <v>370</v>
      </c>
      <c r="B491" s="113"/>
      <c r="C491" s="113"/>
      <c r="D491" s="113"/>
      <c r="E491" s="113"/>
      <c r="F491" s="113"/>
      <c r="G491" s="113"/>
      <c r="H491" s="114"/>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c r="XFB491" s="1"/>
      <c r="XFC491" s="1"/>
    </row>
    <row r="492" spans="1:150 16226:16383" s="3" customFormat="1" ht="20.25" customHeight="1" x14ac:dyDescent="0.25">
      <c r="A492" s="112" t="s">
        <v>371</v>
      </c>
      <c r="B492" s="113"/>
      <c r="C492" s="113"/>
      <c r="D492" s="113"/>
      <c r="E492" s="113"/>
      <c r="F492" s="113"/>
      <c r="G492" s="113"/>
      <c r="H492" s="114"/>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WZB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c r="XEY492" s="1"/>
      <c r="XEZ492" s="1"/>
      <c r="XFA492" s="1"/>
      <c r="XFB492" s="1"/>
      <c r="XFC492" s="1"/>
    </row>
    <row r="493" spans="1:150 16226:16383" s="3" customFormat="1" ht="20.25" customHeight="1" x14ac:dyDescent="0.25">
      <c r="A493" s="112" t="s">
        <v>372</v>
      </c>
      <c r="B493" s="113"/>
      <c r="C493" s="113"/>
      <c r="D493" s="113"/>
      <c r="E493" s="113"/>
      <c r="F493" s="113"/>
      <c r="G493" s="113"/>
      <c r="H493" s="114"/>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WZB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c r="XEY493" s="1"/>
      <c r="XEZ493" s="1"/>
      <c r="XFA493" s="1"/>
      <c r="XFB493" s="1"/>
      <c r="XFC493" s="1"/>
    </row>
    <row r="494" spans="1:150 16226:16383" s="3" customFormat="1" ht="20.25" customHeight="1" x14ac:dyDescent="0.25">
      <c r="A494" s="112" t="s">
        <v>373</v>
      </c>
      <c r="B494" s="113"/>
      <c r="C494" s="113"/>
      <c r="D494" s="113"/>
      <c r="E494" s="113"/>
      <c r="F494" s="113"/>
      <c r="G494" s="113"/>
      <c r="H494" s="114"/>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WZB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row>
    <row r="495" spans="1:150 16226:16383" s="3" customFormat="1" ht="20.25" customHeight="1" x14ac:dyDescent="0.25">
      <c r="A495" s="112" t="s">
        <v>374</v>
      </c>
      <c r="B495" s="113"/>
      <c r="C495" s="113"/>
      <c r="D495" s="113"/>
      <c r="E495" s="113"/>
      <c r="F495" s="113"/>
      <c r="G495" s="113"/>
      <c r="H495" s="114"/>
      <c r="I495" s="1">
        <v>1</v>
      </c>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WZB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c r="XEY495" s="1"/>
      <c r="XEZ495" s="1"/>
      <c r="XFA495" s="1"/>
      <c r="XFB495" s="1"/>
      <c r="XFC495" s="1"/>
    </row>
    <row r="496" spans="1:150 16226:16383" s="3" customFormat="1" ht="20.25" customHeight="1" x14ac:dyDescent="0.25">
      <c r="A496" s="90">
        <v>1</v>
      </c>
      <c r="B496" s="90"/>
      <c r="C496" s="53" t="s">
        <v>88</v>
      </c>
      <c r="D496" s="5" t="s">
        <v>375</v>
      </c>
      <c r="E496" s="32">
        <f>(2.75*3.5+2.75*0.1+2.125*2.25+1.525*0.6+2.75*2.45+1.8*0.1+0.6*1.4+2.93*2.415+2.93*0.1+2.93*1.185+0.6*1.4+2.305*1.375+1.375*0.18+1.075*0.9+0.9*0.9+1.22*1.375+1.65*1+1.4*1+1.12*2.75)*10.764</f>
        <v>517.06623150000019</v>
      </c>
      <c r="F496" s="5">
        <v>0</v>
      </c>
      <c r="G496" s="5">
        <v>0</v>
      </c>
      <c r="H496" s="5">
        <f>E496+F496+(IF(G496&lt;101,G496,IF(G496&lt;201,G496/2,IF(G496&lt;=301,G496/3,G496/4))))</f>
        <v>517.06623150000019</v>
      </c>
      <c r="I496" s="1"/>
      <c r="J496" s="1"/>
      <c r="K496" s="1"/>
      <c r="L496" s="1"/>
      <c r="M496" s="1"/>
      <c r="N496" s="1"/>
      <c r="O496" s="1"/>
      <c r="P496" s="1"/>
      <c r="Q496" s="1"/>
      <c r="R496" s="1"/>
      <c r="S496" s="1"/>
      <c r="T496" s="22" t="str">
        <f ca="1">U496&amp;""&amp;",..,"&amp;""&amp;V496</f>
        <v>301,..,301</v>
      </c>
      <c r="U496" s="22">
        <f ca="1">(SUMPRODUCT(MID(0&amp;(LEFT(A495,SUM(LEN(A495)-LEN(SUBSTITUTE(A495,{"0","1","2","3"},""))))), LARGE(INDEX(ISNUMBER(--MID((LEFT(A495,SUM(LEN(A495)-LEN(SUBSTITUTE(A495,{"0","1","2","3"},""))))), ROW(INDIRECT("1:"&amp;LEN((LEFT(A495,SUM(LEN(A495)-LEN(SUBSTITUTE(A495,{"0","1","2","3"},"")))))))), 1)) * ROW(INDIRECT("1:"&amp;LEN((LEFT(A495,SUM(LEN(A495)-LEN(SUBSTITUTE(A495,{"0","1","2","3"},"")))))))), 0), ROW(INDIRECT("1:"&amp;LEN((LEFT(A495,SUM(LEN(A495)-LEN(SUBSTITUTE(A495,{"0","1","2","3"},"")))))))))+1, 1) * 10^ROW(INDIRECT("1:"&amp;LEN((LEFT(A495,SUM(LEN(A495)-LEN(SUBSTITUTE(A495,{"0","1","2","3"},""))))))))/10))*100+1</f>
        <v>301</v>
      </c>
      <c r="V496" s="22">
        <f ca="1">(SUMPRODUCT(MID(0&amp;(--TRIM(RIGHT(SUBSTITUTE(LEFT(A495,_xlfn.AGGREGATE(16,6,FIND({0,1,2,3,4,5,6,7,8,9},A495,ROW(INDIRECT("1:"&amp;LEN(A495)))),1))," ",REPT(" ",LEN(A495))),LEN(A495)))), LARGE(INDEX(ISNUMBER(--MID((--TRIM(RIGHT(SUBSTITUTE(LEFT(A495,_xlfn.AGGREGATE(16,6,FIND({0,1,2,3,4,5,6,7,8,9},A495,ROW(INDIRECT("1:"&amp;LEN(A495)))),1))," ",REPT(" ",LEN(A495))),LEN(A495)))), ROW(INDIRECT("1:"&amp;LEN((--TRIM(RIGHT(SUBSTITUTE(LEFT(A495,_xlfn.AGGREGATE(16,6,FIND({0,1,2,3,4,5,6,7,8,9},A495,ROW(INDIRECT("1:"&amp;LEN(A495)))),1))," ",REPT(" ",LEN(A495))),LEN(A495))))))), 1)) * ROW(INDIRECT("1:"&amp;LEN((--TRIM(RIGHT(SUBSTITUTE(LEFT(A495,_xlfn.AGGREGATE(16,6,FIND({0,1,2,3,4,5,6,7,8,9},A495,ROW(INDIRECT("1:"&amp;LEN(A495)))),1))," ",REPT(" ",LEN(A495))),LEN(A495))))))), 0), ROW(INDIRECT("1:"&amp;LEN((--TRIM(RIGHT(SUBSTITUTE(LEFT(A495,_xlfn.AGGREGATE(16,6,FIND({0,1,2,3,4,5,6,7,8,9},A495,ROW(INDIRECT("1:"&amp;LEN(A495)))),1))," ",REPT(" ",LEN(A495))),LEN(A495))))))))+1, 1) * 10^ROW(INDIRECT("1:"&amp;LEN((--TRIM(RIGHT(SUBSTITUTE(LEFT(A495,_xlfn.AGGREGATE(16,6,FIND({0,1,2,3,4,5,6,7,8,9},A495,ROW(INDIRECT("1:"&amp;LEN(A495)))),1))," ",REPT(" ",LEN(A495))),LEN(A495)))))))/10))*100+1</f>
        <v>301</v>
      </c>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WZB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c r="XEY496" s="1"/>
      <c r="XEZ496" s="1"/>
      <c r="XFA496" s="1"/>
      <c r="XFB496" s="1"/>
      <c r="XFC496" s="1"/>
    </row>
    <row r="497" spans="1:150 16226:16383" s="3" customFormat="1" ht="20.25" customHeight="1" x14ac:dyDescent="0.25">
      <c r="A497" s="115">
        <f>A496+1</f>
        <v>2</v>
      </c>
      <c r="B497" s="116"/>
      <c r="C497" s="53" t="s">
        <v>88</v>
      </c>
      <c r="D497" s="5" t="s">
        <v>376</v>
      </c>
      <c r="E497" s="32">
        <f>(3.085*4.275+2.31*2+1.71*0.6+3.265*3.75+1.58*1.325+1.315*0.95+2.48*1.375+1.55*0.18+0.15*1.5+1.815*1+0.645*1)*10.764</f>
        <v>439.11603449999996</v>
      </c>
      <c r="F497" s="5">
        <v>0</v>
      </c>
      <c r="G497" s="5">
        <v>0</v>
      </c>
      <c r="H497" s="5">
        <f>E497+F497+(IF(G497&lt;101,G497,IF(G497&lt;201,G497/2,IF(G497&lt;=301,G497/3,G497/4))))</f>
        <v>439.11603449999996</v>
      </c>
      <c r="I497" s="1"/>
      <c r="J497" s="1"/>
      <c r="K497" s="1"/>
      <c r="L497" s="1"/>
      <c r="M497" s="1"/>
      <c r="N497" s="1"/>
      <c r="O497" s="1"/>
      <c r="P497" s="1"/>
      <c r="Q497" s="1"/>
      <c r="R497" s="1"/>
      <c r="S497" s="1"/>
      <c r="T497" s="22" t="str">
        <f ca="1">U497&amp;""&amp;",..,"&amp;""&amp;V497</f>
        <v>302,..,302</v>
      </c>
      <c r="U497" s="22">
        <f ca="1">U496+1</f>
        <v>302</v>
      </c>
      <c r="V497" s="22">
        <f ca="1">V496+1</f>
        <v>302</v>
      </c>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WZB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c r="XEY497" s="1"/>
      <c r="XEZ497" s="1"/>
      <c r="XFA497" s="1"/>
      <c r="XFB497" s="1"/>
      <c r="XFC497" s="1"/>
    </row>
    <row r="498" spans="1:150 16226:16383" s="3" customFormat="1" ht="20.25" customHeight="1" x14ac:dyDescent="0.25">
      <c r="A498" s="115">
        <f>A497+1</f>
        <v>3</v>
      </c>
      <c r="B498" s="116"/>
      <c r="C498" s="53" t="s">
        <v>88</v>
      </c>
      <c r="D498" s="5" t="s">
        <v>375</v>
      </c>
      <c r="E498" s="32">
        <f>(2.75*3.5+2.75*0.1+2.125*2.25+1.525*0.6+2.75*2.45+1.8*0.1+0.6*1.4+2.93*2.415+2.93*0.1+2.93*1.185+0.6*1.4+2.305*1.375+1.375*0.18+1.075*0.9+0.9*0.9+1.22*1.375+1.65*1+1.4*1+1.12*2.75)*10.764</f>
        <v>517.06623150000019</v>
      </c>
      <c r="F498" s="5">
        <v>0</v>
      </c>
      <c r="G498" s="5">
        <v>0</v>
      </c>
      <c r="H498" s="5">
        <f>E498+F498+(IF(G498&lt;101,G498,IF(G498&lt;201,G498/2,IF(G498&lt;=301,G498/3,G498/4))))</f>
        <v>517.06623150000019</v>
      </c>
      <c r="I498" s="1"/>
      <c r="J498" s="1"/>
      <c r="K498" s="1"/>
      <c r="L498" s="1"/>
      <c r="M498" s="1"/>
      <c r="N498" s="1"/>
      <c r="O498" s="1"/>
      <c r="P498" s="1"/>
      <c r="Q498" s="1"/>
      <c r="R498" s="1"/>
      <c r="S498" s="1"/>
      <c r="T498" s="22" t="str">
        <f ca="1">U498&amp;""&amp;",..,"&amp;""&amp;V498</f>
        <v>303,..,303</v>
      </c>
      <c r="U498" s="22">
        <f t="shared" ref="U498:V500" ca="1" si="43">U497+1</f>
        <v>303</v>
      </c>
      <c r="V498" s="22">
        <f t="shared" ca="1" si="43"/>
        <v>303</v>
      </c>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WZB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c r="XEY498" s="1"/>
      <c r="XEZ498" s="1"/>
      <c r="XFA498" s="1"/>
      <c r="XFB498" s="1"/>
      <c r="XFC498" s="1"/>
    </row>
    <row r="499" spans="1:150 16226:16383" s="3" customFormat="1" ht="20.25" customHeight="1" x14ac:dyDescent="0.25">
      <c r="A499" s="115">
        <f>A498+1</f>
        <v>4</v>
      </c>
      <c r="B499" s="116"/>
      <c r="C499" s="103" t="s">
        <v>377</v>
      </c>
      <c r="D499" s="104"/>
      <c r="E499" s="104"/>
      <c r="F499" s="104"/>
      <c r="G499" s="104"/>
      <c r="H499" s="105"/>
      <c r="I499" s="1"/>
      <c r="J499" s="1"/>
      <c r="K499" s="1"/>
      <c r="L499" s="1"/>
      <c r="M499" s="1"/>
      <c r="N499" s="1"/>
      <c r="O499" s="1"/>
      <c r="P499" s="1"/>
      <c r="Q499" s="1"/>
      <c r="R499" s="1"/>
      <c r="S499" s="1"/>
      <c r="T499" s="22" t="str">
        <f ca="1">U499&amp;""&amp;",..,"&amp;""&amp;V499</f>
        <v>304,..,304</v>
      </c>
      <c r="U499" s="22">
        <f t="shared" ca="1" si="43"/>
        <v>304</v>
      </c>
      <c r="V499" s="22">
        <f t="shared" ca="1" si="43"/>
        <v>304</v>
      </c>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WZB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row>
    <row r="500" spans="1:150 16226:16383" s="3" customFormat="1" ht="20.25" customHeight="1" x14ac:dyDescent="0.25">
      <c r="A500" s="115">
        <f>A499+1</f>
        <v>5</v>
      </c>
      <c r="B500" s="116"/>
      <c r="C500" s="109"/>
      <c r="D500" s="110"/>
      <c r="E500" s="110"/>
      <c r="F500" s="110"/>
      <c r="G500" s="110"/>
      <c r="H500" s="111"/>
      <c r="I500" s="1"/>
      <c r="J500" s="1"/>
      <c r="K500" s="1"/>
      <c r="L500" s="1"/>
      <c r="M500" s="1"/>
      <c r="N500" s="1"/>
      <c r="O500" s="1"/>
      <c r="P500" s="1"/>
      <c r="Q500" s="1"/>
      <c r="R500" s="1"/>
      <c r="S500" s="1"/>
      <c r="T500" s="22" t="str">
        <f ca="1">U500&amp;""&amp;",..,"&amp;""&amp;V500</f>
        <v>305,..,305</v>
      </c>
      <c r="U500" s="22">
        <f t="shared" ca="1" si="43"/>
        <v>305</v>
      </c>
      <c r="V500" s="22">
        <f t="shared" ca="1" si="43"/>
        <v>305</v>
      </c>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WZB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c r="XEY500" s="1"/>
      <c r="XEZ500" s="1"/>
      <c r="XFA500" s="1"/>
      <c r="XFB500" s="1"/>
      <c r="XFC500" s="1"/>
    </row>
    <row r="501" spans="1:150 16226:16383" s="3" customFormat="1" ht="20.25" customHeight="1" x14ac:dyDescent="0.25">
      <c r="A501" s="112" t="s">
        <v>378</v>
      </c>
      <c r="B501" s="113"/>
      <c r="C501" s="113"/>
      <c r="D501" s="113"/>
      <c r="E501" s="113"/>
      <c r="F501" s="113"/>
      <c r="G501" s="113"/>
      <c r="H501" s="114"/>
      <c r="I501" s="1">
        <v>24</v>
      </c>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WZB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c r="XEY501" s="1"/>
      <c r="XEZ501" s="1"/>
      <c r="XFA501" s="1"/>
      <c r="XFB501" s="1"/>
      <c r="XFC501" s="1"/>
    </row>
    <row r="502" spans="1:150 16226:16383" s="3" customFormat="1" ht="20.25" customHeight="1" x14ac:dyDescent="0.25">
      <c r="A502" s="90">
        <v>1</v>
      </c>
      <c r="B502" s="90"/>
      <c r="C502" s="53" t="s">
        <v>88</v>
      </c>
      <c r="D502" s="5" t="s">
        <v>375</v>
      </c>
      <c r="E502" s="32">
        <f>(2.75*3.5+2.75*0.1+2.125*2.25+1.525*0.6+2.75*2.45+1.8*0.1+0.6*1.4+2.93*2.415+2.93*0.1+2.93*1.185+0.6*1.4+2.305*1.375+1.375*0.18+1.075*0.9+0.9*0.9+1.22*1.375+1.65*1+1.4*1+1.12*2.75)*10.764</f>
        <v>517.06623150000019</v>
      </c>
      <c r="F502" s="5">
        <v>0</v>
      </c>
      <c r="G502" s="5">
        <v>0</v>
      </c>
      <c r="H502" s="5">
        <f>E502+F502+(IF(G502&lt;101,G502,IF(G502&lt;201,G502/2,IF(G502&lt;=301,G502/3,G502/4))))</f>
        <v>517.06623150000019</v>
      </c>
      <c r="I502" s="1"/>
      <c r="J502" s="1"/>
      <c r="K502" s="1"/>
      <c r="L502" s="1"/>
      <c r="M502" s="1"/>
      <c r="N502" s="1"/>
      <c r="O502" s="1"/>
      <c r="P502" s="1"/>
      <c r="Q502" s="1"/>
      <c r="R502" s="1"/>
      <c r="S502" s="1"/>
      <c r="T502" s="22" t="str">
        <f ca="1">U502&amp;""&amp;",..,"&amp;""&amp;V502</f>
        <v>12401,..,3001</v>
      </c>
      <c r="U502" s="22">
        <f ca="1">(SUMPRODUCT(MID(0&amp;(LEFT(A501,SUM(LEN(A501)-LEN(SUBSTITUTE(A501,{"0","1","2","3"},""))))), LARGE(INDEX(ISNUMBER(--MID((LEFT(A501,SUM(LEN(A501)-LEN(SUBSTITUTE(A501,{"0","1","2","3"},""))))), ROW(INDIRECT("1:"&amp;LEN((LEFT(A501,SUM(LEN(A501)-LEN(SUBSTITUTE(A501,{"0","1","2","3"},"")))))))), 1)) * ROW(INDIRECT("1:"&amp;LEN((LEFT(A501,SUM(LEN(A501)-LEN(SUBSTITUTE(A501,{"0","1","2","3"},"")))))))), 0), ROW(INDIRECT("1:"&amp;LEN((LEFT(A501,SUM(LEN(A501)-LEN(SUBSTITUTE(A501,{"0","1","2","3"},"")))))))))+1, 1) * 10^ROW(INDIRECT("1:"&amp;LEN((LEFT(A501,SUM(LEN(A501)-LEN(SUBSTITUTE(A501,{"0","1","2","3"},""))))))))/10))*100+1</f>
        <v>12401</v>
      </c>
      <c r="V502" s="22">
        <f ca="1">(SUMPRODUCT(MID(0&amp;(--TRIM(RIGHT(SUBSTITUTE(LEFT(A501,_xlfn.AGGREGATE(16,6,FIND({0,1,2,3,4,5,6,7,8,9},A501,ROW(INDIRECT("1:"&amp;LEN(A501)))),1))," ",REPT(" ",LEN(A501))),LEN(A501)))), LARGE(INDEX(ISNUMBER(--MID((--TRIM(RIGHT(SUBSTITUTE(LEFT(A501,_xlfn.AGGREGATE(16,6,FIND({0,1,2,3,4,5,6,7,8,9},A501,ROW(INDIRECT("1:"&amp;LEN(A501)))),1))," ",REPT(" ",LEN(A501))),LEN(A501)))), ROW(INDIRECT("1:"&amp;LEN((--TRIM(RIGHT(SUBSTITUTE(LEFT(A501,_xlfn.AGGREGATE(16,6,FIND({0,1,2,3,4,5,6,7,8,9},A501,ROW(INDIRECT("1:"&amp;LEN(A501)))),1))," ",REPT(" ",LEN(A501))),LEN(A501))))))), 1)) * ROW(INDIRECT("1:"&amp;LEN((--TRIM(RIGHT(SUBSTITUTE(LEFT(A501,_xlfn.AGGREGATE(16,6,FIND({0,1,2,3,4,5,6,7,8,9},A501,ROW(INDIRECT("1:"&amp;LEN(A501)))),1))," ",REPT(" ",LEN(A501))),LEN(A501))))))), 0), ROW(INDIRECT("1:"&amp;LEN((--TRIM(RIGHT(SUBSTITUTE(LEFT(A501,_xlfn.AGGREGATE(16,6,FIND({0,1,2,3,4,5,6,7,8,9},A501,ROW(INDIRECT("1:"&amp;LEN(A501)))),1))," ",REPT(" ",LEN(A501))),LEN(A501))))))))+1, 1) * 10^ROW(INDIRECT("1:"&amp;LEN((--TRIM(RIGHT(SUBSTITUTE(LEFT(A501,_xlfn.AGGREGATE(16,6,FIND({0,1,2,3,4,5,6,7,8,9},A501,ROW(INDIRECT("1:"&amp;LEN(A501)))),1))," ",REPT(" ",LEN(A501))),LEN(A501)))))))/10))*100+1</f>
        <v>3001</v>
      </c>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WZB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c r="XEY502" s="1"/>
      <c r="XEZ502" s="1"/>
      <c r="XFA502" s="1"/>
      <c r="XFB502" s="1"/>
      <c r="XFC502" s="1"/>
    </row>
    <row r="503" spans="1:150 16226:16383" s="3" customFormat="1" ht="20.25" customHeight="1" x14ac:dyDescent="0.25">
      <c r="A503" s="115">
        <f>A502+1</f>
        <v>2</v>
      </c>
      <c r="B503" s="116"/>
      <c r="C503" s="53" t="s">
        <v>88</v>
      </c>
      <c r="D503" s="5" t="s">
        <v>376</v>
      </c>
      <c r="E503" s="32">
        <f>(3.085*4.275+2.31*2+1.71*0.6+3.265*3.75+1.58*1.325+1.315*0.95+2.48*1.375+1.55*0.18+0.15*1.5+1.815*1+0.645*1)*10.764</f>
        <v>439.11603449999996</v>
      </c>
      <c r="F503" s="5">
        <v>0</v>
      </c>
      <c r="G503" s="5">
        <v>0</v>
      </c>
      <c r="H503" s="5">
        <f>E503+F503+(IF(G503&lt;101,G503,IF(G503&lt;201,G503/2,IF(G503&lt;=301,G503/3,G503/4))))</f>
        <v>439.11603449999996</v>
      </c>
      <c r="I503" s="1"/>
      <c r="J503" s="1"/>
      <c r="K503" s="1"/>
      <c r="L503" s="1"/>
      <c r="M503" s="1"/>
      <c r="N503" s="1"/>
      <c r="O503" s="1"/>
      <c r="P503" s="1"/>
      <c r="Q503" s="1"/>
      <c r="R503" s="1"/>
      <c r="S503" s="1"/>
      <c r="T503" s="22" t="str">
        <f ca="1">U503&amp;""&amp;",..,"&amp;""&amp;V503</f>
        <v>12402,..,3002</v>
      </c>
      <c r="U503" s="22">
        <f t="shared" ref="U503:V506" ca="1" si="44">U502+1</f>
        <v>12402</v>
      </c>
      <c r="V503" s="22">
        <f t="shared" ca="1" si="44"/>
        <v>3002</v>
      </c>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WZB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c r="XEY503" s="1"/>
      <c r="XEZ503" s="1"/>
      <c r="XFA503" s="1"/>
      <c r="XFB503" s="1"/>
      <c r="XFC503" s="1"/>
    </row>
    <row r="504" spans="1:150 16226:16383" s="3" customFormat="1" ht="20.25" customHeight="1" x14ac:dyDescent="0.25">
      <c r="A504" s="115">
        <f>A503+1</f>
        <v>3</v>
      </c>
      <c r="B504" s="116"/>
      <c r="C504" s="53" t="s">
        <v>88</v>
      </c>
      <c r="D504" s="5" t="s">
        <v>375</v>
      </c>
      <c r="E504" s="32">
        <f>(2.75*3.5+2.75*0.1+2.125*2.25+1.525*0.6+2.75*2.45+1.8*0.1+0.6*1.4+2.93*2.415+2.93*0.1+2.93*1.185+0.6*1.4+2.305*1.375+1.375*0.18+1.075*0.9+0.9*0.9+1.22*1.375+1.65*1+1.4*1+1.12*2.75)*10.764</f>
        <v>517.06623150000019</v>
      </c>
      <c r="F504" s="5">
        <v>0</v>
      </c>
      <c r="G504" s="5">
        <v>0</v>
      </c>
      <c r="H504" s="5">
        <f>E504+F504+(IF(G504&lt;101,G504,IF(G504&lt;201,G504/2,IF(G504&lt;=301,G504/3,G504/4))))</f>
        <v>517.06623150000019</v>
      </c>
      <c r="I504" s="1"/>
      <c r="J504" s="1"/>
      <c r="K504" s="1"/>
      <c r="L504" s="1"/>
      <c r="M504" s="1"/>
      <c r="N504" s="1"/>
      <c r="O504" s="1"/>
      <c r="P504" s="1"/>
      <c r="Q504" s="1"/>
      <c r="R504" s="1"/>
      <c r="S504" s="1"/>
      <c r="T504" s="22" t="str">
        <f ca="1">U504&amp;""&amp;",..,"&amp;""&amp;V504</f>
        <v>12403,..,3003</v>
      </c>
      <c r="U504" s="22">
        <f t="shared" ca="1" si="44"/>
        <v>12403</v>
      </c>
      <c r="V504" s="22">
        <f t="shared" ca="1" si="44"/>
        <v>3003</v>
      </c>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WZB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row>
    <row r="505" spans="1:150 16226:16383" s="3" customFormat="1" ht="20.25" customHeight="1" x14ac:dyDescent="0.25">
      <c r="A505" s="115">
        <f>A504+1</f>
        <v>4</v>
      </c>
      <c r="B505" s="116"/>
      <c r="C505" s="53" t="s">
        <v>88</v>
      </c>
      <c r="D505" s="5" t="s">
        <v>364</v>
      </c>
      <c r="E505" s="32">
        <f>(3.2*7.15+2.275*2.75+1.675*0.6+2.98*2.73+2.98*0.1+3.08*2.73+3.08*0.1+2.85*4.125+1.405*2.605+2.42*1.375+1.67*0.18+1.375*2.42+1.5*0.15+0.15*1.07+0.1*2.305+4.095*1+0.1*2.18+1.56*1+1.545*1+2.075*0.6+1.4*3.2+1.12*2.98+1.12*3.08)*10.764</f>
        <v>971.01102150000008</v>
      </c>
      <c r="F505" s="5">
        <f>(2.225*1.05)*10.764</f>
        <v>25.147394999999999</v>
      </c>
      <c r="G505" s="5">
        <v>0</v>
      </c>
      <c r="H505" s="5">
        <f>E505+F505+(IF(G505&lt;101,G505,IF(G505&lt;201,G505/2,IF(G505&lt;=301,G505/3,G505/4))))</f>
        <v>996.15841650000004</v>
      </c>
      <c r="I505" s="1"/>
      <c r="J505" s="1"/>
      <c r="K505" s="1"/>
      <c r="L505" s="1"/>
      <c r="M505" s="1"/>
      <c r="N505" s="1"/>
      <c r="O505" s="1"/>
      <c r="P505" s="1"/>
      <c r="Q505" s="1"/>
      <c r="R505" s="1"/>
      <c r="S505" s="1"/>
      <c r="T505" s="22" t="str">
        <f ca="1">U505&amp;""&amp;",..,"&amp;""&amp;V505</f>
        <v>12404,..,3004</v>
      </c>
      <c r="U505" s="22">
        <f t="shared" ca="1" si="44"/>
        <v>12404</v>
      </c>
      <c r="V505" s="22">
        <f t="shared" ca="1" si="44"/>
        <v>3004</v>
      </c>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c r="XFA505" s="1"/>
      <c r="XFB505" s="1"/>
      <c r="XFC505" s="1"/>
    </row>
    <row r="506" spans="1:150 16226:16383" s="3" customFormat="1" ht="20.25" customHeight="1" x14ac:dyDescent="0.25">
      <c r="A506" s="115">
        <f>A505+1</f>
        <v>5</v>
      </c>
      <c r="B506" s="116"/>
      <c r="C506" s="53" t="s">
        <v>88</v>
      </c>
      <c r="D506" s="5" t="s">
        <v>364</v>
      </c>
      <c r="E506" s="32">
        <f>(3.2*7.15+2.275*2.75+1.675*0.6+2.98*2.73+2.98*0.1+3.08*2.73+3.08*0.1+2.85*4.125+1.405*2.605+2.42*1.375+1.67*0.18+1.375*2.42+1.5*0.15+0.15*1.07+0.1*2.305+4.095*1+0.1*2.18+1.56*1+1.545*1+2.075*0.6+1.4*3.2+1.12*2.98+1.12*3.08)*10.764</f>
        <v>971.01102150000008</v>
      </c>
      <c r="F506" s="5">
        <f>(2.225*1.05)*10.764</f>
        <v>25.147394999999999</v>
      </c>
      <c r="G506" s="5">
        <v>0</v>
      </c>
      <c r="H506" s="5">
        <f>E506+F506+(IF(G506&lt;101,G506,IF(G506&lt;201,G506/2,IF(G506&lt;=301,G506/3,G506/4))))</f>
        <v>996.15841650000004</v>
      </c>
      <c r="I506" s="1"/>
      <c r="J506" s="1"/>
      <c r="K506" s="1"/>
      <c r="L506" s="1"/>
      <c r="M506" s="1"/>
      <c r="N506" s="1"/>
      <c r="O506" s="1"/>
      <c r="P506" s="1"/>
      <c r="Q506" s="1"/>
      <c r="R506" s="1"/>
      <c r="S506" s="1"/>
      <c r="T506" s="22" t="str">
        <f ca="1">U506&amp;""&amp;",..,"&amp;""&amp;V506</f>
        <v>12405,..,3005</v>
      </c>
      <c r="U506" s="22">
        <f t="shared" ca="1" si="44"/>
        <v>12405</v>
      </c>
      <c r="V506" s="22">
        <f t="shared" ca="1" si="44"/>
        <v>3005</v>
      </c>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WZB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c r="XEY506" s="1"/>
      <c r="XEZ506" s="1"/>
      <c r="XFA506" s="1"/>
      <c r="XFB506" s="1"/>
      <c r="XFC506" s="1"/>
    </row>
    <row r="507" spans="1:150 16226:16383" s="3" customFormat="1" ht="20.25" customHeight="1" x14ac:dyDescent="0.25">
      <c r="A507" s="112" t="s">
        <v>379</v>
      </c>
      <c r="B507" s="113"/>
      <c r="C507" s="113"/>
      <c r="D507" s="113"/>
      <c r="E507" s="113"/>
      <c r="F507" s="113"/>
      <c r="G507" s="113"/>
      <c r="H507" s="114"/>
      <c r="I507" s="1">
        <v>3</v>
      </c>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WZB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c r="XEY507" s="1"/>
      <c r="XEZ507" s="1"/>
      <c r="XFA507" s="1"/>
      <c r="XFB507" s="1"/>
      <c r="XFC507" s="1"/>
    </row>
    <row r="508" spans="1:150 16226:16383" s="3" customFormat="1" ht="20.25" customHeight="1" x14ac:dyDescent="0.25">
      <c r="A508" s="90">
        <v>1</v>
      </c>
      <c r="B508" s="90"/>
      <c r="C508" s="53" t="s">
        <v>88</v>
      </c>
      <c r="D508" s="5" t="s">
        <v>375</v>
      </c>
      <c r="E508" s="32">
        <f>(2.75*3.5+2.75*0.1+2.125*2.25+1.525*0.6+2.75*2.45+1.8*0.1+0.6*1.4+2.93*2.415+2.93*0.1+2.93*1.185+0.6*1.4+2.305*1.375+1.375*0.18+1.075*0.9+0.9*0.9+1.22*1.375+1.65*1+1.4*1+1.12*2.75)*10.764</f>
        <v>517.06623150000019</v>
      </c>
      <c r="F508" s="5">
        <v>0</v>
      </c>
      <c r="G508" s="5">
        <v>0</v>
      </c>
      <c r="H508" s="5">
        <f>E508+F508+(IF(G508&lt;101,G508,IF(G508&lt;201,G508/2,IF(G508&lt;=301,G508/3,G508/4))))</f>
        <v>517.06623150000019</v>
      </c>
      <c r="I508" s="1"/>
      <c r="J508" s="1"/>
      <c r="K508" s="1"/>
      <c r="L508" s="1"/>
      <c r="M508" s="1"/>
      <c r="N508" s="1"/>
      <c r="O508" s="1"/>
      <c r="P508" s="1"/>
      <c r="Q508" s="1"/>
      <c r="R508" s="1"/>
      <c r="S508" s="1"/>
      <c r="T508" s="22" t="str">
        <f ca="1">U508&amp;""&amp;",..,"&amp;""&amp;V508</f>
        <v>301,..,2701</v>
      </c>
      <c r="U508" s="22">
        <f ca="1">(SUMPRODUCT(MID(0&amp;(LEFT(A507,SUM(LEN(A507)-LEN(SUBSTITUTE(A507,{"0","1","2","3"},""))))), LARGE(INDEX(ISNUMBER(--MID((LEFT(A507,SUM(LEN(A507)-LEN(SUBSTITUTE(A507,{"0","1","2","3"},""))))), ROW(INDIRECT("1:"&amp;LEN((LEFT(A507,SUM(LEN(A507)-LEN(SUBSTITUTE(A507,{"0","1","2","3"},"")))))))), 1)) * ROW(INDIRECT("1:"&amp;LEN((LEFT(A507,SUM(LEN(A507)-LEN(SUBSTITUTE(A507,{"0","1","2","3"},"")))))))), 0), ROW(INDIRECT("1:"&amp;LEN((LEFT(A507,SUM(LEN(A507)-LEN(SUBSTITUTE(A507,{"0","1","2","3"},"")))))))))+1, 1) * 10^ROW(INDIRECT("1:"&amp;LEN((LEFT(A507,SUM(LEN(A507)-LEN(SUBSTITUTE(A507,{"0","1","2","3"},""))))))))/10))*100+1</f>
        <v>301</v>
      </c>
      <c r="V508" s="22">
        <f ca="1">(SUMPRODUCT(MID(0&amp;(--TRIM(RIGHT(SUBSTITUTE(LEFT(A507,_xlfn.AGGREGATE(16,6,FIND({0,1,2,3,4,5,6,7,8,9},A507,ROW(INDIRECT("1:"&amp;LEN(A507)))),1))," ",REPT(" ",LEN(A507))),LEN(A507)))), LARGE(INDEX(ISNUMBER(--MID((--TRIM(RIGHT(SUBSTITUTE(LEFT(A507,_xlfn.AGGREGATE(16,6,FIND({0,1,2,3,4,5,6,7,8,9},A507,ROW(INDIRECT("1:"&amp;LEN(A507)))),1))," ",REPT(" ",LEN(A507))),LEN(A507)))), ROW(INDIRECT("1:"&amp;LEN((--TRIM(RIGHT(SUBSTITUTE(LEFT(A507,_xlfn.AGGREGATE(16,6,FIND({0,1,2,3,4,5,6,7,8,9},A507,ROW(INDIRECT("1:"&amp;LEN(A507)))),1))," ",REPT(" ",LEN(A507))),LEN(A507))))))), 1)) * ROW(INDIRECT("1:"&amp;LEN((--TRIM(RIGHT(SUBSTITUTE(LEFT(A507,_xlfn.AGGREGATE(16,6,FIND({0,1,2,3,4,5,6,7,8,9},A507,ROW(INDIRECT("1:"&amp;LEN(A507)))),1))," ",REPT(" ",LEN(A507))),LEN(A507))))))), 0), ROW(INDIRECT("1:"&amp;LEN((--TRIM(RIGHT(SUBSTITUTE(LEFT(A507,_xlfn.AGGREGATE(16,6,FIND({0,1,2,3,4,5,6,7,8,9},A507,ROW(INDIRECT("1:"&amp;LEN(A507)))),1))," ",REPT(" ",LEN(A507))),LEN(A507))))))))+1, 1) * 10^ROW(INDIRECT("1:"&amp;LEN((--TRIM(RIGHT(SUBSTITUTE(LEFT(A507,_xlfn.AGGREGATE(16,6,FIND({0,1,2,3,4,5,6,7,8,9},A507,ROW(INDIRECT("1:"&amp;LEN(A507)))),1))," ",REPT(" ",LEN(A507))),LEN(A507)))))))/10))*100+1</f>
        <v>2701</v>
      </c>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WZB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c r="XEY508" s="1"/>
      <c r="XEZ508" s="1"/>
      <c r="XFA508" s="1"/>
      <c r="XFB508" s="1"/>
      <c r="XFC508" s="1"/>
    </row>
    <row r="509" spans="1:150 16226:16383" s="3" customFormat="1" ht="20.25" customHeight="1" x14ac:dyDescent="0.25">
      <c r="A509" s="115">
        <f>A508+1</f>
        <v>2</v>
      </c>
      <c r="B509" s="116"/>
      <c r="C509" s="53" t="s">
        <v>88</v>
      </c>
      <c r="D509" s="5" t="s">
        <v>376</v>
      </c>
      <c r="E509" s="32">
        <f>(3.085*4.275+2.31*2+1.71*0.6+3.265*3.75+1.58*1.325+1.315*0.95+2.48*1.375+1.55*0.18+0.15*1.5+1.815*1+0.645*1)*10.764</f>
        <v>439.11603449999996</v>
      </c>
      <c r="F509" s="5">
        <v>0</v>
      </c>
      <c r="G509" s="5">
        <v>0</v>
      </c>
      <c r="H509" s="5">
        <f>E509+F509+(IF(G509&lt;101,G509,IF(G509&lt;201,G509/2,IF(G509&lt;=301,G509/3,G509/4))))</f>
        <v>439.11603449999996</v>
      </c>
      <c r="I509" s="1"/>
      <c r="J509" s="1"/>
      <c r="K509" s="1"/>
      <c r="L509" s="1"/>
      <c r="M509" s="1"/>
      <c r="N509" s="1"/>
      <c r="O509" s="1"/>
      <c r="P509" s="1"/>
      <c r="Q509" s="1"/>
      <c r="R509" s="1"/>
      <c r="S509" s="1"/>
      <c r="T509" s="22" t="str">
        <f ca="1">U509&amp;""&amp;",..,"&amp;""&amp;V509</f>
        <v>302,..,2702</v>
      </c>
      <c r="U509" s="22">
        <f ca="1">U508+1</f>
        <v>302</v>
      </c>
      <c r="V509" s="22">
        <f ca="1">V508+1</f>
        <v>2702</v>
      </c>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WZB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row>
    <row r="510" spans="1:150 16226:16383" s="3" customFormat="1" ht="20.25" customHeight="1" x14ac:dyDescent="0.25">
      <c r="A510" s="115">
        <f>A509+1</f>
        <v>3</v>
      </c>
      <c r="B510" s="116"/>
      <c r="C510" s="53" t="s">
        <v>88</v>
      </c>
      <c r="D510" s="5" t="s">
        <v>375</v>
      </c>
      <c r="E510" s="32">
        <f>(2.75*3.5+2.75*0.1+2.125*2.25+1.525*0.6+2.75*2.45+1.8*0.1+0.6*1.4+2.93*2.415+2.93*0.1+2.93*1.185+0.6*1.4+2.305*1.375+1.375*0.18+1.075*0.9+0.9*0.9+1.22*1.375+1.65*1+1.4*1+1.12*2.75)*10.764</f>
        <v>517.06623150000019</v>
      </c>
      <c r="F510" s="5">
        <v>0</v>
      </c>
      <c r="G510" s="5">
        <v>0</v>
      </c>
      <c r="H510" s="5">
        <f>E510+F510+(IF(G510&lt;101,G510,IF(G510&lt;201,G510/2,IF(G510&lt;=301,G510/3,G510/4))))</f>
        <v>517.06623150000019</v>
      </c>
      <c r="I510" s="1"/>
      <c r="J510" s="1"/>
      <c r="K510" s="1"/>
      <c r="L510" s="1"/>
      <c r="M510" s="1"/>
      <c r="N510" s="1"/>
      <c r="O510" s="1"/>
      <c r="P510" s="1"/>
      <c r="Q510" s="1"/>
      <c r="R510" s="1"/>
      <c r="S510" s="1"/>
      <c r="T510" s="22" t="str">
        <f ca="1">U510&amp;""&amp;",..,"&amp;""&amp;V510</f>
        <v>303,..,2703</v>
      </c>
      <c r="U510" s="22">
        <f t="shared" ref="U510:V512" ca="1" si="45">U509+1</f>
        <v>303</v>
      </c>
      <c r="V510" s="22">
        <f t="shared" ca="1" si="45"/>
        <v>2703</v>
      </c>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WZB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c r="XEZ510" s="1"/>
      <c r="XFA510" s="1"/>
      <c r="XFB510" s="1"/>
      <c r="XFC510" s="1"/>
    </row>
    <row r="511" spans="1:150 16226:16383" s="3" customFormat="1" ht="20.25" customHeight="1" x14ac:dyDescent="0.25">
      <c r="A511" s="115">
        <f>A510+1</f>
        <v>4</v>
      </c>
      <c r="B511" s="116"/>
      <c r="C511" s="96" t="s">
        <v>365</v>
      </c>
      <c r="D511" s="97"/>
      <c r="E511" s="97"/>
      <c r="F511" s="97"/>
      <c r="G511" s="97"/>
      <c r="H511" s="98"/>
      <c r="I511" s="1"/>
      <c r="J511" s="1"/>
      <c r="K511" s="1"/>
      <c r="L511" s="1"/>
      <c r="M511" s="1"/>
      <c r="N511" s="1"/>
      <c r="O511" s="1"/>
      <c r="P511" s="1"/>
      <c r="Q511" s="1"/>
      <c r="R511" s="1"/>
      <c r="S511" s="1"/>
      <c r="T511" s="22" t="str">
        <f ca="1">U511&amp;""&amp;",..,"&amp;""&amp;V511</f>
        <v>304,..,2704</v>
      </c>
      <c r="U511" s="22">
        <f t="shared" ca="1" si="45"/>
        <v>304</v>
      </c>
      <c r="V511" s="22">
        <f t="shared" ca="1" si="45"/>
        <v>2704</v>
      </c>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WZB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c r="XEV511" s="1"/>
      <c r="XEW511" s="1"/>
      <c r="XEX511" s="1"/>
      <c r="XEY511" s="1"/>
      <c r="XEZ511" s="1"/>
      <c r="XFA511" s="1"/>
      <c r="XFB511" s="1"/>
      <c r="XFC511" s="1"/>
    </row>
    <row r="512" spans="1:150 16226:16383" s="3" customFormat="1" ht="20.25" customHeight="1" x14ac:dyDescent="0.25">
      <c r="A512" s="115">
        <f>A511+1</f>
        <v>5</v>
      </c>
      <c r="B512" s="116"/>
      <c r="C512" s="53" t="s">
        <v>88</v>
      </c>
      <c r="D512" s="5" t="s">
        <v>364</v>
      </c>
      <c r="E512" s="32">
        <f>(3.2*7.15+2.275*2.75+1.675*0.6+2.98*2.73+2.98*0.1+3.08*2.73+3.08*0.1+2.85*4.125+1.405*2.605+2.42*1.375+1.67*0.18+1.375*2.42+1.5*0.15+0.15*1.07+0.1*2.305+4.095*1+0.1*2.18+1.56*1+1.545*1+2.075*0.6+1.4*3.2+1.12*2.98+1.12*3.08)*10.764</f>
        <v>971.01102150000008</v>
      </c>
      <c r="F512" s="5">
        <f>(2.225*1.05)*10.764</f>
        <v>25.147394999999999</v>
      </c>
      <c r="G512" s="5">
        <v>0</v>
      </c>
      <c r="H512" s="5">
        <f>E512+F512+(IF(G512&lt;101,G512,IF(G512&lt;201,G512/2,IF(G512&lt;=301,G512/3,G512/4))))</f>
        <v>996.15841650000004</v>
      </c>
      <c r="I512" s="1"/>
      <c r="J512" s="1"/>
      <c r="K512" s="1"/>
      <c r="L512" s="1"/>
      <c r="M512" s="1"/>
      <c r="N512" s="1"/>
      <c r="O512" s="1"/>
      <c r="P512" s="1"/>
      <c r="Q512" s="1"/>
      <c r="R512" s="1"/>
      <c r="S512" s="1"/>
      <c r="T512" s="22" t="str">
        <f ca="1">U512&amp;""&amp;",..,"&amp;""&amp;V512</f>
        <v>305,..,2705</v>
      </c>
      <c r="U512" s="22">
        <f t="shared" ca="1" si="45"/>
        <v>305</v>
      </c>
      <c r="V512" s="22">
        <f t="shared" ca="1" si="45"/>
        <v>2705</v>
      </c>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WZB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c r="XEV512" s="1"/>
      <c r="XEW512" s="1"/>
      <c r="XEX512" s="1"/>
      <c r="XEY512" s="1"/>
      <c r="XEZ512" s="1"/>
      <c r="XFA512" s="1"/>
      <c r="XFB512" s="1"/>
      <c r="XFC512" s="1"/>
    </row>
    <row r="513" spans="1:150 16226:16383" s="3" customFormat="1" ht="20.25" customHeight="1" x14ac:dyDescent="0.25">
      <c r="A513" s="112" t="s">
        <v>380</v>
      </c>
      <c r="B513" s="113"/>
      <c r="C513" s="113"/>
      <c r="D513" s="113"/>
      <c r="E513" s="113"/>
      <c r="F513" s="113"/>
      <c r="G513" s="113"/>
      <c r="H513" s="114"/>
      <c r="I513" s="1">
        <v>2</v>
      </c>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WZB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c r="XEZ513" s="1"/>
      <c r="XFA513" s="1"/>
      <c r="XFB513" s="1"/>
      <c r="XFC513" s="1"/>
    </row>
    <row r="514" spans="1:150 16226:16383" s="3" customFormat="1" ht="20.25" customHeight="1" x14ac:dyDescent="0.25">
      <c r="A514" s="90">
        <v>1</v>
      </c>
      <c r="B514" s="90"/>
      <c r="C514" s="53" t="s">
        <v>88</v>
      </c>
      <c r="D514" s="5" t="s">
        <v>375</v>
      </c>
      <c r="E514" s="32">
        <f>(2.75*3.5+2.75*0.1+2.125*2.25+1.525*0.6+2.75*2.45+1.8*0.1+0.6*1.4+2.93*2.415+2.93*0.1+2.93*1.185+0.6*1.4+2.305*1.375+1.375*0.18+1.075*0.9+0.9*0.9+1.22*1.375+1.65*1+1.4*1+1.12*2.75)*10.764</f>
        <v>517.06623150000019</v>
      </c>
      <c r="F514" s="5">
        <v>0</v>
      </c>
      <c r="G514" s="5">
        <v>0</v>
      </c>
      <c r="H514" s="5">
        <f>E514+F514+(IF(G514&lt;101,G514,IF(G514&lt;201,G514/2,IF(G514&lt;=301,G514/3,G514/4))))</f>
        <v>517.06623150000019</v>
      </c>
      <c r="I514" s="1"/>
      <c r="J514" s="1"/>
      <c r="K514" s="1"/>
      <c r="L514" s="1"/>
      <c r="M514" s="1"/>
      <c r="N514" s="1"/>
      <c r="O514" s="1"/>
      <c r="P514" s="1"/>
      <c r="Q514" s="1"/>
      <c r="R514" s="1"/>
      <c r="S514" s="1"/>
      <c r="T514" s="22" t="str">
        <f ca="1">U514&amp;""&amp;",..,"&amp;""&amp;V514</f>
        <v>701,..,2201</v>
      </c>
      <c r="U514" s="22">
        <f ca="1">(SUMPRODUCT(MID(0&amp;(LEFT(A513,SUM(LEN(A513)-LEN(SUBSTITUTE(A513,{"0","1","2","3"},""))))), LARGE(INDEX(ISNUMBER(--MID((LEFT(A513,SUM(LEN(A513)-LEN(SUBSTITUTE(A513,{"0","1","2","3"},""))))), ROW(INDIRECT("1:"&amp;LEN((LEFT(A513,SUM(LEN(A513)-LEN(SUBSTITUTE(A513,{"0","1","2","3"},"")))))))), 1)) * ROW(INDIRECT("1:"&amp;LEN((LEFT(A513,SUM(LEN(A513)-LEN(SUBSTITUTE(A513,{"0","1","2","3"},"")))))))), 0), ROW(INDIRECT("1:"&amp;LEN((LEFT(A513,SUM(LEN(A513)-LEN(SUBSTITUTE(A513,{"0","1","2","3"},"")))))))))+1, 1) * 10^ROW(INDIRECT("1:"&amp;LEN((LEFT(A513,SUM(LEN(A513)-LEN(SUBSTITUTE(A513,{"0","1","2","3"},""))))))))/10))*100+1</f>
        <v>701</v>
      </c>
      <c r="V514" s="22">
        <f ca="1">(SUMPRODUCT(MID(0&amp;(--TRIM(RIGHT(SUBSTITUTE(LEFT(A513,_xlfn.AGGREGATE(16,6,FIND({0,1,2,3,4,5,6,7,8,9},A513,ROW(INDIRECT("1:"&amp;LEN(A513)))),1))," ",REPT(" ",LEN(A513))),LEN(A513)))), LARGE(INDEX(ISNUMBER(--MID((--TRIM(RIGHT(SUBSTITUTE(LEFT(A513,_xlfn.AGGREGATE(16,6,FIND({0,1,2,3,4,5,6,7,8,9},A513,ROW(INDIRECT("1:"&amp;LEN(A513)))),1))," ",REPT(" ",LEN(A513))),LEN(A513)))), ROW(INDIRECT("1:"&amp;LEN((--TRIM(RIGHT(SUBSTITUTE(LEFT(A513,_xlfn.AGGREGATE(16,6,FIND({0,1,2,3,4,5,6,7,8,9},A513,ROW(INDIRECT("1:"&amp;LEN(A513)))),1))," ",REPT(" ",LEN(A513))),LEN(A513))))))), 1)) * ROW(INDIRECT("1:"&amp;LEN((--TRIM(RIGHT(SUBSTITUTE(LEFT(A513,_xlfn.AGGREGATE(16,6,FIND({0,1,2,3,4,5,6,7,8,9},A513,ROW(INDIRECT("1:"&amp;LEN(A513)))),1))," ",REPT(" ",LEN(A513))),LEN(A513))))))), 0), ROW(INDIRECT("1:"&amp;LEN((--TRIM(RIGHT(SUBSTITUTE(LEFT(A513,_xlfn.AGGREGATE(16,6,FIND({0,1,2,3,4,5,6,7,8,9},A513,ROW(INDIRECT("1:"&amp;LEN(A513)))),1))," ",REPT(" ",LEN(A513))),LEN(A513))))))))+1, 1) * 10^ROW(INDIRECT("1:"&amp;LEN((--TRIM(RIGHT(SUBSTITUTE(LEFT(A513,_xlfn.AGGREGATE(16,6,FIND({0,1,2,3,4,5,6,7,8,9},A513,ROW(INDIRECT("1:"&amp;LEN(A513)))),1))," ",REPT(" ",LEN(A513))),LEN(A513)))))))/10))*100+1</f>
        <v>2201</v>
      </c>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WZB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c r="XEZ514" s="1"/>
      <c r="XFA514" s="1"/>
      <c r="XFB514" s="1"/>
      <c r="XFC514" s="1"/>
    </row>
    <row r="515" spans="1:150 16226:16383" s="3" customFormat="1" ht="20.25" customHeight="1" x14ac:dyDescent="0.25">
      <c r="A515" s="115">
        <f>A514+1</f>
        <v>2</v>
      </c>
      <c r="B515" s="116"/>
      <c r="C515" s="53" t="s">
        <v>88</v>
      </c>
      <c r="D515" s="5" t="s">
        <v>376</v>
      </c>
      <c r="E515" s="32">
        <f>(3.085*4.275+2.31*2+1.71*0.6+3.265*3.75+1.58*1.325+1.315*0.95+2.48*1.375+1.55*0.18+0.15*1.5+1.815*1+0.645*1)*10.764</f>
        <v>439.11603449999996</v>
      </c>
      <c r="F515" s="5">
        <v>0</v>
      </c>
      <c r="G515" s="5">
        <v>0</v>
      </c>
      <c r="H515" s="5">
        <f>E515+F515+(IF(G515&lt;101,G515,IF(G515&lt;201,G515/2,IF(G515&lt;=301,G515/3,G515/4))))</f>
        <v>439.11603449999996</v>
      </c>
      <c r="I515" s="1"/>
      <c r="J515" s="1"/>
      <c r="K515" s="1"/>
      <c r="L515" s="1"/>
      <c r="M515" s="1"/>
      <c r="N515" s="1"/>
      <c r="O515" s="1"/>
      <c r="P515" s="1"/>
      <c r="Q515" s="1"/>
      <c r="R515" s="1"/>
      <c r="S515" s="1"/>
      <c r="T515" s="22" t="str">
        <f ca="1">U515&amp;""&amp;",..,"&amp;""&amp;V515</f>
        <v>702,..,2202</v>
      </c>
      <c r="U515" s="22">
        <f ca="1">U514+1</f>
        <v>702</v>
      </c>
      <c r="V515" s="22">
        <f ca="1">V514+1</f>
        <v>2202</v>
      </c>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c r="XFA515" s="1"/>
      <c r="XFB515" s="1"/>
      <c r="XFC515" s="1"/>
    </row>
    <row r="516" spans="1:150 16226:16383" s="3" customFormat="1" ht="20.25" customHeight="1" x14ac:dyDescent="0.25">
      <c r="A516" s="115">
        <f>A515+1</f>
        <v>3</v>
      </c>
      <c r="B516" s="116"/>
      <c r="C516" s="53" t="s">
        <v>88</v>
      </c>
      <c r="D516" s="5" t="s">
        <v>375</v>
      </c>
      <c r="E516" s="32">
        <f>(2.75*3.5+2.75*0.1+2.125*2.25+1.525*0.6+2.75*2.45+1.8*0.1+0.6*1.4+2.93*2.415+2.93*0.1+2.93*1.185+0.6*1.4+2.305*1.375+1.375*0.18+1.075*0.9+0.9*0.9+1.22*1.375+1.65*1+1.4*1+1.12*2.75)*10.764</f>
        <v>517.06623150000019</v>
      </c>
      <c r="F516" s="5">
        <v>0</v>
      </c>
      <c r="G516" s="5">
        <v>0</v>
      </c>
      <c r="H516" s="5">
        <f>E516+F516+(IF(G516&lt;101,G516,IF(G516&lt;201,G516/2,IF(G516&lt;=301,G516/3,G516/4))))</f>
        <v>517.06623150000019</v>
      </c>
      <c r="I516" s="1"/>
      <c r="J516" s="1"/>
      <c r="K516" s="1"/>
      <c r="L516" s="1"/>
      <c r="M516" s="1"/>
      <c r="N516" s="1"/>
      <c r="O516" s="1"/>
      <c r="P516" s="1"/>
      <c r="Q516" s="1"/>
      <c r="R516" s="1"/>
      <c r="S516" s="1"/>
      <c r="T516" s="22" t="str">
        <f ca="1">U516&amp;""&amp;",..,"&amp;""&amp;V516</f>
        <v>703,..,2203</v>
      </c>
      <c r="U516" s="22">
        <f t="shared" ref="U516:V518" ca="1" si="46">U515+1</f>
        <v>703</v>
      </c>
      <c r="V516" s="22">
        <f t="shared" ca="1" si="46"/>
        <v>2203</v>
      </c>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WZB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c r="XEZ516" s="1"/>
      <c r="XFA516" s="1"/>
      <c r="XFB516" s="1"/>
      <c r="XFC516" s="1"/>
    </row>
    <row r="517" spans="1:150 16226:16383" s="3" customFormat="1" ht="20.25" customHeight="1" x14ac:dyDescent="0.25">
      <c r="A517" s="115">
        <f>A516+1</f>
        <v>4</v>
      </c>
      <c r="B517" s="116"/>
      <c r="C517" s="53" t="s">
        <v>88</v>
      </c>
      <c r="D517" s="5" t="s">
        <v>364</v>
      </c>
      <c r="E517" s="32">
        <f>(3.2*7.15+2.275*2.75+1.675*0.6+2.98*2.73+2.98*0.1+3.08*2.73+3.08*0.1+2.85*4.125+1.405*2.605+2.42*1.375+1.67*0.18+1.375*2.42+1.5*0.15+0.15*1.07+0.1*2.305+4.095*1+0.1*2.18+1.56*1+1.545*1+2.075*0.6+1.4*3.2+1.12*2.98+1.12*3.08)*10.764</f>
        <v>971.01102150000008</v>
      </c>
      <c r="F517" s="5">
        <f>(2.225*1.05)*10.764</f>
        <v>25.147394999999999</v>
      </c>
      <c r="G517" s="5">
        <v>0</v>
      </c>
      <c r="H517" s="5">
        <f>E517+F517+(IF(G517&lt;101,G517,IF(G517&lt;201,G517/2,IF(G517&lt;=301,G517/3,G517/4))))</f>
        <v>996.15841650000004</v>
      </c>
      <c r="I517" s="1"/>
      <c r="J517" s="1"/>
      <c r="K517" s="1"/>
      <c r="L517" s="1"/>
      <c r="M517" s="1"/>
      <c r="N517" s="1"/>
      <c r="O517" s="1"/>
      <c r="P517" s="1"/>
      <c r="Q517" s="1"/>
      <c r="R517" s="1"/>
      <c r="S517" s="1"/>
      <c r="T517" s="22" t="str">
        <f ca="1">U517&amp;""&amp;",..,"&amp;""&amp;V517</f>
        <v>704,..,2204</v>
      </c>
      <c r="U517" s="22">
        <f t="shared" ca="1" si="46"/>
        <v>704</v>
      </c>
      <c r="V517" s="22">
        <f t="shared" ca="1" si="46"/>
        <v>2204</v>
      </c>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WZB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c r="XEV517" s="1"/>
      <c r="XEW517" s="1"/>
      <c r="XEX517" s="1"/>
      <c r="XEY517" s="1"/>
      <c r="XEZ517" s="1"/>
      <c r="XFA517" s="1"/>
      <c r="XFB517" s="1"/>
      <c r="XFC517" s="1"/>
    </row>
    <row r="518" spans="1:150 16226:16383" s="3" customFormat="1" ht="20.25" customHeight="1" x14ac:dyDescent="0.25">
      <c r="A518" s="115">
        <f>A517+1</f>
        <v>5</v>
      </c>
      <c r="B518" s="116"/>
      <c r="C518" s="96" t="s">
        <v>365</v>
      </c>
      <c r="D518" s="97"/>
      <c r="E518" s="97"/>
      <c r="F518" s="97"/>
      <c r="G518" s="97"/>
      <c r="H518" s="98"/>
      <c r="I518" s="1"/>
      <c r="J518" s="1"/>
      <c r="K518" s="1"/>
      <c r="L518" s="1"/>
      <c r="M518" s="1"/>
      <c r="N518" s="1"/>
      <c r="O518" s="1"/>
      <c r="P518" s="1"/>
      <c r="Q518" s="1"/>
      <c r="R518" s="1"/>
      <c r="S518" s="1"/>
      <c r="T518" s="22" t="str">
        <f ca="1">U518&amp;""&amp;",..,"&amp;""&amp;V518</f>
        <v>705,..,2205</v>
      </c>
      <c r="U518" s="22">
        <f t="shared" ca="1" si="46"/>
        <v>705</v>
      </c>
      <c r="V518" s="22">
        <f t="shared" ca="1" si="46"/>
        <v>2205</v>
      </c>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WZB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c r="XEV518" s="1"/>
      <c r="XEW518" s="1"/>
      <c r="XEX518" s="1"/>
      <c r="XEY518" s="1"/>
      <c r="XEZ518" s="1"/>
      <c r="XFA518" s="1"/>
      <c r="XFB518" s="1"/>
      <c r="XFC518" s="1"/>
    </row>
    <row r="519" spans="1:150 16226:16383" s="3" customFormat="1" ht="20.25" customHeight="1" x14ac:dyDescent="0.25">
      <c r="A519" s="112" t="s">
        <v>381</v>
      </c>
      <c r="B519" s="113"/>
      <c r="C519" s="113"/>
      <c r="D519" s="113"/>
      <c r="E519" s="113"/>
      <c r="F519" s="113"/>
      <c r="G519" s="113"/>
      <c r="H519" s="114"/>
      <c r="I519" s="1">
        <v>1</v>
      </c>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WZB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c r="XFA519" s="1"/>
      <c r="XFB519" s="1"/>
      <c r="XFC519" s="1"/>
    </row>
    <row r="520" spans="1:150 16226:16383" s="3" customFormat="1" ht="20.25" customHeight="1" x14ac:dyDescent="0.25">
      <c r="A520" s="90">
        <v>1</v>
      </c>
      <c r="B520" s="90"/>
      <c r="C520" s="53" t="s">
        <v>88</v>
      </c>
      <c r="D520" s="5" t="s">
        <v>375</v>
      </c>
      <c r="E520" s="32">
        <f>(2.75*3.5+2.75*0.1+2.125*2.25+1.525*0.6+2.75*2.45+1.8*0.1+0.6*1.4+2.93*2.415+2.93*0.1+2.93*1.185+0.6*1.4+2.305*1.375+1.375*0.18+1.075*0.9+0.9*0.9+1.22*1.375+1.65*1+1.4*1+1.12*2.75)*10.764</f>
        <v>517.06623150000019</v>
      </c>
      <c r="F520" s="5">
        <v>0</v>
      </c>
      <c r="G520" s="5">
        <v>0</v>
      </c>
      <c r="H520" s="5">
        <f>E520+F520+(IF(G520&lt;101,G520,IF(G520&lt;201,G520/2,IF(G520&lt;=301,G520/3,G520/4))))</f>
        <v>517.06623150000019</v>
      </c>
      <c r="I520" s="1"/>
      <c r="J520" s="1"/>
      <c r="K520" s="1"/>
      <c r="L520" s="1"/>
      <c r="M520" s="1"/>
      <c r="N520" s="1"/>
      <c r="O520" s="1"/>
      <c r="P520" s="1"/>
      <c r="Q520" s="1"/>
      <c r="R520" s="1"/>
      <c r="S520" s="1"/>
      <c r="T520" s="22" t="str">
        <f ca="1">U520&amp;""&amp;",..,"&amp;""&amp;V520</f>
        <v>101,..,1701</v>
      </c>
      <c r="U520" s="22">
        <f ca="1">(SUMPRODUCT(MID(0&amp;(LEFT(A519,SUM(LEN(A519)-LEN(SUBSTITUTE(A519,{"0","1","2","3"},""))))), LARGE(INDEX(ISNUMBER(--MID((LEFT(A519,SUM(LEN(A519)-LEN(SUBSTITUTE(A519,{"0","1","2","3"},""))))), ROW(INDIRECT("1:"&amp;LEN((LEFT(A519,SUM(LEN(A519)-LEN(SUBSTITUTE(A519,{"0","1","2","3"},"")))))))), 1)) * ROW(INDIRECT("1:"&amp;LEN((LEFT(A519,SUM(LEN(A519)-LEN(SUBSTITUTE(A519,{"0","1","2","3"},"")))))))), 0), ROW(INDIRECT("1:"&amp;LEN((LEFT(A519,SUM(LEN(A519)-LEN(SUBSTITUTE(A519,{"0","1","2","3"},"")))))))))+1, 1) * 10^ROW(INDIRECT("1:"&amp;LEN((LEFT(A519,SUM(LEN(A519)-LEN(SUBSTITUTE(A519,{"0","1","2","3"},""))))))))/10))*100+1</f>
        <v>101</v>
      </c>
      <c r="V520" s="22">
        <f ca="1">(SUMPRODUCT(MID(0&amp;(--TRIM(RIGHT(SUBSTITUTE(LEFT(A519,_xlfn.AGGREGATE(16,6,FIND({0,1,2,3,4,5,6,7,8,9},A519,ROW(INDIRECT("1:"&amp;LEN(A519)))),1))," ",REPT(" ",LEN(A519))),LEN(A519)))), LARGE(INDEX(ISNUMBER(--MID((--TRIM(RIGHT(SUBSTITUTE(LEFT(A519,_xlfn.AGGREGATE(16,6,FIND({0,1,2,3,4,5,6,7,8,9},A519,ROW(INDIRECT("1:"&amp;LEN(A519)))),1))," ",REPT(" ",LEN(A519))),LEN(A519)))), ROW(INDIRECT("1:"&amp;LEN((--TRIM(RIGHT(SUBSTITUTE(LEFT(A519,_xlfn.AGGREGATE(16,6,FIND({0,1,2,3,4,5,6,7,8,9},A519,ROW(INDIRECT("1:"&amp;LEN(A519)))),1))," ",REPT(" ",LEN(A519))),LEN(A519))))))), 1)) * ROW(INDIRECT("1:"&amp;LEN((--TRIM(RIGHT(SUBSTITUTE(LEFT(A519,_xlfn.AGGREGATE(16,6,FIND({0,1,2,3,4,5,6,7,8,9},A519,ROW(INDIRECT("1:"&amp;LEN(A519)))),1))," ",REPT(" ",LEN(A519))),LEN(A519))))))), 0), ROW(INDIRECT("1:"&amp;LEN((--TRIM(RIGHT(SUBSTITUTE(LEFT(A519,_xlfn.AGGREGATE(16,6,FIND({0,1,2,3,4,5,6,7,8,9},A519,ROW(INDIRECT("1:"&amp;LEN(A519)))),1))," ",REPT(" ",LEN(A519))),LEN(A519))))))))+1, 1) * 10^ROW(INDIRECT("1:"&amp;LEN((--TRIM(RIGHT(SUBSTITUTE(LEFT(A519,_xlfn.AGGREGATE(16,6,FIND({0,1,2,3,4,5,6,7,8,9},A519,ROW(INDIRECT("1:"&amp;LEN(A519)))),1))," ",REPT(" ",LEN(A519))),LEN(A519)))))))/10))*100+1</f>
        <v>1701</v>
      </c>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WZB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c r="XEZ520" s="1"/>
      <c r="XFA520" s="1"/>
      <c r="XFB520" s="1"/>
      <c r="XFC520" s="1"/>
    </row>
    <row r="521" spans="1:150 16226:16383" s="3" customFormat="1" ht="20.25" customHeight="1" x14ac:dyDescent="0.25">
      <c r="A521" s="115">
        <f>A520+1</f>
        <v>2</v>
      </c>
      <c r="B521" s="116"/>
      <c r="C521" s="53" t="s">
        <v>88</v>
      </c>
      <c r="D521" s="5" t="s">
        <v>376</v>
      </c>
      <c r="E521" s="32">
        <f>(3.085*4.275+2.31*2+1.71*0.6+3.265*3.75+1.58*1.325+1.315*0.95+2.48*1.375+1.55*0.18+0.15*1.5+1.815*1+0.645*1)*10.764</f>
        <v>439.11603449999996</v>
      </c>
      <c r="F521" s="5">
        <v>0</v>
      </c>
      <c r="G521" s="5">
        <v>0</v>
      </c>
      <c r="H521" s="5">
        <f>E521+F521+(IF(G521&lt;101,G521,IF(G521&lt;201,G521/2,IF(G521&lt;=301,G521/3,G521/4))))</f>
        <v>439.11603449999996</v>
      </c>
      <c r="I521" s="1"/>
      <c r="J521" s="1"/>
      <c r="K521" s="1"/>
      <c r="L521" s="1"/>
      <c r="M521" s="1"/>
      <c r="N521" s="1"/>
      <c r="O521" s="1"/>
      <c r="P521" s="1"/>
      <c r="Q521" s="1"/>
      <c r="R521" s="1"/>
      <c r="S521" s="1"/>
      <c r="T521" s="22" t="str">
        <f ca="1">U521&amp;""&amp;",..,"&amp;""&amp;V521</f>
        <v>102,..,1702</v>
      </c>
      <c r="U521" s="22">
        <f t="shared" ref="U521:V524" ca="1" si="47">U520+1</f>
        <v>102</v>
      </c>
      <c r="V521" s="22">
        <f t="shared" ca="1" si="47"/>
        <v>1702</v>
      </c>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WZB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c r="XEV521" s="1"/>
      <c r="XEW521" s="1"/>
      <c r="XEX521" s="1"/>
      <c r="XEY521" s="1"/>
      <c r="XEZ521" s="1"/>
      <c r="XFA521" s="1"/>
      <c r="XFB521" s="1"/>
      <c r="XFC521" s="1"/>
    </row>
    <row r="522" spans="1:150 16226:16383" s="3" customFormat="1" ht="20.25" customHeight="1" x14ac:dyDescent="0.25">
      <c r="A522" s="115">
        <f>A521+1</f>
        <v>3</v>
      </c>
      <c r="B522" s="116"/>
      <c r="C522" s="53" t="s">
        <v>88</v>
      </c>
      <c r="D522" s="5" t="s">
        <v>375</v>
      </c>
      <c r="E522" s="32">
        <f>(2.75*3.5+2.75*0.1+2.125*2.25+1.525*0.6+2.75*2.45+1.8*0.1+0.6*1.4+2.93*2.415+2.93*0.1+2.93*1.185+0.6*1.4+2.305*1.375+1.375*0.18+1.075*0.9+0.9*0.9+1.22*1.375+1.65*1+1.4*1+1.12*2.75)*10.764</f>
        <v>517.06623150000019</v>
      </c>
      <c r="F522" s="5">
        <v>0</v>
      </c>
      <c r="G522" s="5">
        <v>0</v>
      </c>
      <c r="H522" s="5">
        <f>E522+F522+(IF(G522&lt;101,G522,IF(G522&lt;201,G522/2,IF(G522&lt;=301,G522/3,G522/4))))</f>
        <v>517.06623150000019</v>
      </c>
      <c r="I522" s="1"/>
      <c r="J522" s="1"/>
      <c r="K522" s="1"/>
      <c r="L522" s="1"/>
      <c r="M522" s="1"/>
      <c r="N522" s="1"/>
      <c r="O522" s="1"/>
      <c r="P522" s="1"/>
      <c r="Q522" s="1"/>
      <c r="R522" s="1"/>
      <c r="S522" s="1"/>
      <c r="T522" s="22" t="str">
        <f ca="1">U522&amp;""&amp;",..,"&amp;""&amp;V522</f>
        <v>103,..,1703</v>
      </c>
      <c r="U522" s="22">
        <f t="shared" ca="1" si="47"/>
        <v>103</v>
      </c>
      <c r="V522" s="22">
        <f t="shared" ca="1" si="47"/>
        <v>1703</v>
      </c>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WZB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c r="XEV522" s="1"/>
      <c r="XEW522" s="1"/>
      <c r="XEX522" s="1"/>
      <c r="XEY522" s="1"/>
      <c r="XEZ522" s="1"/>
      <c r="XFA522" s="1"/>
      <c r="XFB522" s="1"/>
      <c r="XFC522" s="1"/>
    </row>
    <row r="523" spans="1:150 16226:16383" s="3" customFormat="1" ht="20.25" customHeight="1" x14ac:dyDescent="0.25">
      <c r="A523" s="115">
        <f>A522+1</f>
        <v>4</v>
      </c>
      <c r="B523" s="116"/>
      <c r="C523" s="96" t="s">
        <v>365</v>
      </c>
      <c r="D523" s="97"/>
      <c r="E523" s="97"/>
      <c r="F523" s="97"/>
      <c r="G523" s="97"/>
      <c r="H523" s="98"/>
      <c r="I523" s="1"/>
      <c r="J523" s="1"/>
      <c r="K523" s="1"/>
      <c r="L523" s="1"/>
      <c r="M523" s="1"/>
      <c r="N523" s="1"/>
      <c r="O523" s="1"/>
      <c r="P523" s="1"/>
      <c r="Q523" s="1"/>
      <c r="R523" s="1"/>
      <c r="S523" s="1"/>
      <c r="T523" s="22" t="str">
        <f ca="1">U523&amp;""&amp;",..,"&amp;""&amp;V523</f>
        <v>104,..,1704</v>
      </c>
      <c r="U523" s="22">
        <f t="shared" ca="1" si="47"/>
        <v>104</v>
      </c>
      <c r="V523" s="22">
        <f t="shared" ca="1" si="47"/>
        <v>1704</v>
      </c>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WZB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c r="XEZ523" s="1"/>
      <c r="XFA523" s="1"/>
      <c r="XFB523" s="1"/>
      <c r="XFC523" s="1"/>
    </row>
    <row r="524" spans="1:150 16226:16383" s="3" customFormat="1" ht="20.25" customHeight="1" x14ac:dyDescent="0.25">
      <c r="A524" s="115">
        <f>A523+1</f>
        <v>5</v>
      </c>
      <c r="B524" s="116"/>
      <c r="C524" s="53" t="s">
        <v>88</v>
      </c>
      <c r="D524" s="5" t="s">
        <v>364</v>
      </c>
      <c r="E524" s="32">
        <f>(3.2*7.15+2.275*2.75+1.675*0.6+2.98*2.73+2.98*0.1+3.08*2.73+3.08*0.1+2.85*4.125+1.405*2.605+2.42*1.375+1.67*0.18+1.375*2.42+1.5*0.15+0.15*1.07+0.1*2.305+4.095*1+0.1*2.18+1.56*1+1.545*1+2.075*0.6+1.4*3.2+1.12*2.98+1.12*3.08)*10.764</f>
        <v>971.01102150000008</v>
      </c>
      <c r="F524" s="5">
        <f>(2.225*1.05)*10.764</f>
        <v>25.147394999999999</v>
      </c>
      <c r="G524" s="5">
        <v>0</v>
      </c>
      <c r="H524" s="5">
        <f>E524+F524+(IF(G524&lt;101,G524,IF(G524&lt;201,G524/2,IF(G524&lt;=301,G524/3,G524/4))))</f>
        <v>996.15841650000004</v>
      </c>
      <c r="I524" s="1"/>
      <c r="J524" s="1"/>
      <c r="K524" s="1"/>
      <c r="L524" s="1"/>
      <c r="M524" s="1"/>
      <c r="N524" s="1"/>
      <c r="O524" s="1"/>
      <c r="P524" s="1"/>
      <c r="Q524" s="1"/>
      <c r="R524" s="1"/>
      <c r="S524" s="1"/>
      <c r="T524" s="22" t="str">
        <f ca="1">U524&amp;""&amp;",..,"&amp;""&amp;V524</f>
        <v>105,..,1705</v>
      </c>
      <c r="U524" s="22">
        <f t="shared" ca="1" si="47"/>
        <v>105</v>
      </c>
      <c r="V524" s="22">
        <f t="shared" ca="1" si="47"/>
        <v>1705</v>
      </c>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WZB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c r="XFA524" s="1"/>
      <c r="XFB524" s="1"/>
      <c r="XFC524" s="1"/>
    </row>
    <row r="525" spans="1:150 16226:16383" s="3" customFormat="1" ht="20.25" customHeight="1" x14ac:dyDescent="0.25">
      <c r="A525" s="112" t="s">
        <v>382</v>
      </c>
      <c r="B525" s="113"/>
      <c r="C525" s="113"/>
      <c r="D525" s="113"/>
      <c r="E525" s="113"/>
      <c r="F525" s="113"/>
      <c r="G525" s="113"/>
      <c r="H525" s="114"/>
      <c r="I525" s="1">
        <v>1</v>
      </c>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WZB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c r="XEZ525" s="1"/>
      <c r="XFA525" s="1"/>
      <c r="XFB525" s="1"/>
      <c r="XFC525" s="1"/>
    </row>
    <row r="526" spans="1:150 16226:16383" s="3" customFormat="1" ht="20.25" customHeight="1" x14ac:dyDescent="0.25">
      <c r="A526" s="90">
        <v>1</v>
      </c>
      <c r="B526" s="90"/>
      <c r="C526" s="53" t="s">
        <v>88</v>
      </c>
      <c r="D526" s="5" t="s">
        <v>375</v>
      </c>
      <c r="E526" s="32">
        <f>(2.75*3.5+2.75*0.1+2.125*2.25+1.525*0.6+2.75*2.45+1.8*0.1+0.6*1.4+2.93*2.415+2.93*0.1+2.93*1.185+0.6*1.4+2.305*1.375+1.375*0.18+1.075*0.9+0.9*0.9+1.22*1.375+1.65*1+1.4*1+1.12*2.75)*10.764</f>
        <v>517.06623150000019</v>
      </c>
      <c r="F526" s="5">
        <v>0</v>
      </c>
      <c r="G526" s="5">
        <v>0</v>
      </c>
      <c r="H526" s="5">
        <f>E526+F526+(IF(G526&lt;101,G526,IF(G526&lt;201,G526/2,IF(G526&lt;=301,G526/3,G526/4))))</f>
        <v>517.06623150000019</v>
      </c>
      <c r="I526" s="1"/>
      <c r="J526" s="1"/>
      <c r="K526" s="1"/>
      <c r="L526" s="1"/>
      <c r="M526" s="1"/>
      <c r="N526" s="1"/>
      <c r="O526" s="1"/>
      <c r="P526" s="1"/>
      <c r="Q526" s="1"/>
      <c r="R526" s="1"/>
      <c r="S526" s="1"/>
      <c r="T526" s="22" t="str">
        <f ca="1">U526&amp;""&amp;",..,"&amp;""&amp;V526</f>
        <v>3101,..,3101</v>
      </c>
      <c r="U526" s="22">
        <f ca="1">(SUMPRODUCT(MID(0&amp;(LEFT(A525,SUM(LEN(A525)-LEN(SUBSTITUTE(A525,{"0","1","2","3"},""))))), LARGE(INDEX(ISNUMBER(--MID((LEFT(A525,SUM(LEN(A525)-LEN(SUBSTITUTE(A525,{"0","1","2","3"},""))))), ROW(INDIRECT("1:"&amp;LEN((LEFT(A525,SUM(LEN(A525)-LEN(SUBSTITUTE(A525,{"0","1","2","3"},"")))))))), 1)) * ROW(INDIRECT("1:"&amp;LEN((LEFT(A525,SUM(LEN(A525)-LEN(SUBSTITUTE(A525,{"0","1","2","3"},"")))))))), 0), ROW(INDIRECT("1:"&amp;LEN((LEFT(A525,SUM(LEN(A525)-LEN(SUBSTITUTE(A525,{"0","1","2","3"},"")))))))))+1, 1) * 10^ROW(INDIRECT("1:"&amp;LEN((LEFT(A525,SUM(LEN(A525)-LEN(SUBSTITUTE(A525,{"0","1","2","3"},""))))))))/10))*100+1</f>
        <v>3101</v>
      </c>
      <c r="V526" s="22">
        <f ca="1">(SUMPRODUCT(MID(0&amp;(--TRIM(RIGHT(SUBSTITUTE(LEFT(A525,_xlfn.AGGREGATE(16,6,FIND({0,1,2,3,4,5,6,7,8,9},A525,ROW(INDIRECT("1:"&amp;LEN(A525)))),1))," ",REPT(" ",LEN(A525))),LEN(A525)))), LARGE(INDEX(ISNUMBER(--MID((--TRIM(RIGHT(SUBSTITUTE(LEFT(A525,_xlfn.AGGREGATE(16,6,FIND({0,1,2,3,4,5,6,7,8,9},A525,ROW(INDIRECT("1:"&amp;LEN(A525)))),1))," ",REPT(" ",LEN(A525))),LEN(A525)))), ROW(INDIRECT("1:"&amp;LEN((--TRIM(RIGHT(SUBSTITUTE(LEFT(A525,_xlfn.AGGREGATE(16,6,FIND({0,1,2,3,4,5,6,7,8,9},A525,ROW(INDIRECT("1:"&amp;LEN(A525)))),1))," ",REPT(" ",LEN(A525))),LEN(A525))))))), 1)) * ROW(INDIRECT("1:"&amp;LEN((--TRIM(RIGHT(SUBSTITUTE(LEFT(A525,_xlfn.AGGREGATE(16,6,FIND({0,1,2,3,4,5,6,7,8,9},A525,ROW(INDIRECT("1:"&amp;LEN(A525)))),1))," ",REPT(" ",LEN(A525))),LEN(A525))))))), 0), ROW(INDIRECT("1:"&amp;LEN((--TRIM(RIGHT(SUBSTITUTE(LEFT(A525,_xlfn.AGGREGATE(16,6,FIND({0,1,2,3,4,5,6,7,8,9},A525,ROW(INDIRECT("1:"&amp;LEN(A525)))),1))," ",REPT(" ",LEN(A525))),LEN(A525))))))))+1, 1) * 10^ROW(INDIRECT("1:"&amp;LEN((--TRIM(RIGHT(SUBSTITUTE(LEFT(A525,_xlfn.AGGREGATE(16,6,FIND({0,1,2,3,4,5,6,7,8,9},A525,ROW(INDIRECT("1:"&amp;LEN(A525)))),1))," ",REPT(" ",LEN(A525))),LEN(A525)))))))/10))*100+1</f>
        <v>3101</v>
      </c>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WZB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c r="XEZ526" s="1"/>
      <c r="XFA526" s="1"/>
      <c r="XFB526" s="1"/>
      <c r="XFC526" s="1"/>
    </row>
    <row r="527" spans="1:150 16226:16383" s="3" customFormat="1" ht="20.25" customHeight="1" x14ac:dyDescent="0.25">
      <c r="A527" s="115">
        <f>A526+1</f>
        <v>2</v>
      </c>
      <c r="B527" s="116"/>
      <c r="C527" s="53" t="s">
        <v>88</v>
      </c>
      <c r="D527" s="5" t="s">
        <v>376</v>
      </c>
      <c r="E527" s="32">
        <f>(3.085*4.275+2.31*2+1.71*0.6+3.265*3.75+1.58*1.325+1.315*0.95+2.48*1.375+1.55*0.18+0.15*1.5+1.815*1+0.645*1)*10.764</f>
        <v>439.11603449999996</v>
      </c>
      <c r="F527" s="5">
        <v>0</v>
      </c>
      <c r="G527" s="5">
        <v>0</v>
      </c>
      <c r="H527" s="5">
        <f>E527+F527+(IF(G527&lt;101,G527,IF(G527&lt;201,G527/2,IF(G527&lt;=301,G527/3,G527/4))))</f>
        <v>439.11603449999996</v>
      </c>
      <c r="I527" s="1"/>
      <c r="J527" s="1"/>
      <c r="K527" s="1"/>
      <c r="L527" s="1"/>
      <c r="M527" s="1"/>
      <c r="N527" s="1"/>
      <c r="O527" s="1"/>
      <c r="P527" s="1"/>
      <c r="Q527" s="1"/>
      <c r="R527" s="1"/>
      <c r="S527" s="1"/>
      <c r="T527" s="22" t="str">
        <f ca="1">U527&amp;""&amp;",..,"&amp;""&amp;V527</f>
        <v>3102,..,3102</v>
      </c>
      <c r="U527" s="22">
        <f t="shared" ref="U527:V530" ca="1" si="48">U526+1</f>
        <v>3102</v>
      </c>
      <c r="V527" s="22">
        <f t="shared" ca="1" si="48"/>
        <v>3102</v>
      </c>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c r="XFA527" s="1"/>
      <c r="XFB527" s="1"/>
      <c r="XFC527" s="1"/>
    </row>
    <row r="528" spans="1:150 16226:16383" s="3" customFormat="1" ht="20.25" customHeight="1" x14ac:dyDescent="0.25">
      <c r="A528" s="115">
        <f>A527+1</f>
        <v>3</v>
      </c>
      <c r="B528" s="116"/>
      <c r="C528" s="96" t="s">
        <v>366</v>
      </c>
      <c r="D528" s="97"/>
      <c r="E528" s="97"/>
      <c r="F528" s="97"/>
      <c r="G528" s="97"/>
      <c r="H528" s="98"/>
      <c r="I528" s="1"/>
      <c r="J528" s="1"/>
      <c r="K528" s="1"/>
      <c r="L528" s="1"/>
      <c r="M528" s="1"/>
      <c r="N528" s="1"/>
      <c r="O528" s="1"/>
      <c r="P528" s="1"/>
      <c r="Q528" s="1"/>
      <c r="R528" s="1"/>
      <c r="S528" s="1"/>
      <c r="T528" s="22" t="str">
        <f ca="1">U528&amp;""&amp;",..,"&amp;""&amp;V528</f>
        <v>3103,..,3103</v>
      </c>
      <c r="U528" s="22">
        <f t="shared" ca="1" si="48"/>
        <v>3103</v>
      </c>
      <c r="V528" s="22">
        <f t="shared" ca="1" si="48"/>
        <v>3103</v>
      </c>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c r="XFA528" s="1"/>
      <c r="XFB528" s="1"/>
      <c r="XFC528" s="1"/>
    </row>
    <row r="529" spans="1:150 16226:16383" s="3" customFormat="1" ht="20.25" customHeight="1" x14ac:dyDescent="0.25">
      <c r="A529" s="115">
        <f>A528+1</f>
        <v>4</v>
      </c>
      <c r="B529" s="116"/>
      <c r="C529" s="53" t="s">
        <v>88</v>
      </c>
      <c r="D529" s="5" t="s">
        <v>364</v>
      </c>
      <c r="E529" s="32">
        <f>(3.2*7.15+2.275*2.75+1.675*0.6+2.98*2.73+2.98*0.1+3.08*2.73+3.08*0.1+2.85*4.125+1.405*2.605+2.42*1.375+1.67*0.18+1.375*2.42+1.5*0.15+0.15*1.07+0.1*2.305+4.095*1+0.1*2.18+1.56*1+1.545*1+2.075*0.6+1.4*3.2+1.12*2.98+1.12*3.08)*10.764</f>
        <v>971.01102150000008</v>
      </c>
      <c r="F529" s="5">
        <f>(2.225*1.05)*10.764</f>
        <v>25.147394999999999</v>
      </c>
      <c r="G529" s="5">
        <v>0</v>
      </c>
      <c r="H529" s="5">
        <f>E529+F529+(IF(G529&lt;101,G529,IF(G529&lt;201,G529/2,IF(G529&lt;=301,G529/3,G529/4))))</f>
        <v>996.15841650000004</v>
      </c>
      <c r="I529" s="1"/>
      <c r="J529" s="1"/>
      <c r="K529" s="1"/>
      <c r="L529" s="1"/>
      <c r="M529" s="1"/>
      <c r="N529" s="1"/>
      <c r="O529" s="1"/>
      <c r="P529" s="1"/>
      <c r="Q529" s="1"/>
      <c r="R529" s="1"/>
      <c r="S529" s="1"/>
      <c r="T529" s="22" t="str">
        <f ca="1">U529&amp;""&amp;",..,"&amp;""&amp;V529</f>
        <v>3104,..,3104</v>
      </c>
      <c r="U529" s="22">
        <f t="shared" ca="1" si="48"/>
        <v>3104</v>
      </c>
      <c r="V529" s="22">
        <f t="shared" ca="1" si="48"/>
        <v>3104</v>
      </c>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WZB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row>
    <row r="530" spans="1:150 16226:16383" s="3" customFormat="1" ht="20.25" customHeight="1" x14ac:dyDescent="0.25">
      <c r="A530" s="115">
        <f>A529+1</f>
        <v>5</v>
      </c>
      <c r="B530" s="116"/>
      <c r="C530" s="96" t="s">
        <v>366</v>
      </c>
      <c r="D530" s="97"/>
      <c r="E530" s="97"/>
      <c r="F530" s="97"/>
      <c r="G530" s="97"/>
      <c r="H530" s="98"/>
      <c r="I530" s="1"/>
      <c r="J530" s="1"/>
      <c r="K530" s="1"/>
      <c r="L530" s="1"/>
      <c r="M530" s="1"/>
      <c r="N530" s="1"/>
      <c r="O530" s="1"/>
      <c r="P530" s="1"/>
      <c r="Q530" s="1"/>
      <c r="R530" s="1"/>
      <c r="S530" s="1"/>
      <c r="T530" s="22" t="str">
        <f ca="1">U530&amp;""&amp;",..,"&amp;""&amp;V530</f>
        <v>3105,..,3105</v>
      </c>
      <c r="U530" s="22">
        <f t="shared" ca="1" si="48"/>
        <v>3105</v>
      </c>
      <c r="V530" s="22">
        <f t="shared" ca="1" si="48"/>
        <v>3105</v>
      </c>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WZB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c r="XEV530" s="1"/>
      <c r="XEW530" s="1"/>
      <c r="XEX530" s="1"/>
      <c r="XEY530" s="1"/>
      <c r="XEZ530" s="1"/>
      <c r="XFA530" s="1"/>
      <c r="XFB530" s="1"/>
      <c r="XFC530" s="1"/>
    </row>
    <row r="531" spans="1:150 16226:16383" s="3" customFormat="1" ht="20.25" customHeight="1" x14ac:dyDescent="0.25">
      <c r="A531" s="112" t="s">
        <v>383</v>
      </c>
      <c r="B531" s="113"/>
      <c r="C531" s="113"/>
      <c r="D531" s="113"/>
      <c r="E531" s="113"/>
      <c r="F531" s="113"/>
      <c r="G531" s="113"/>
      <c r="H531" s="114"/>
      <c r="I531" s="1">
        <v>1</v>
      </c>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WZB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c r="XEZ531" s="1"/>
      <c r="XFA531" s="1"/>
      <c r="XFB531" s="1"/>
      <c r="XFC531" s="1"/>
    </row>
    <row r="532" spans="1:150 16226:16383" s="3" customFormat="1" ht="20.25" customHeight="1" x14ac:dyDescent="0.25">
      <c r="A532" s="90">
        <v>1</v>
      </c>
      <c r="B532" s="90"/>
      <c r="C532" s="53" t="s">
        <v>88</v>
      </c>
      <c r="D532" s="5" t="s">
        <v>375</v>
      </c>
      <c r="E532" s="32">
        <f>(2.75*3.5+2.75*0.1+2.125*2.25+1.525*0.6+2.75*2.45+1.8*0.1+0.6*1.4+2.93*2.415+2.93*0.1+2.93*1.185+0.6*1.4+2.305*1.375+1.375*0.18+1.075*0.9+0.9*0.9+1.22*1.375+1.65*1+1.4*1+1.12*2.75)*10.764</f>
        <v>517.06623150000019</v>
      </c>
      <c r="F532" s="5">
        <v>0</v>
      </c>
      <c r="G532" s="5">
        <v>0</v>
      </c>
      <c r="H532" s="5">
        <f>E532+F532+(IF(G532&lt;101,G532,IF(G532&lt;201,G532/2,IF(G532&lt;=301,G532/3,G532/4))))</f>
        <v>517.06623150000019</v>
      </c>
      <c r="I532" s="1"/>
      <c r="J532" s="1"/>
      <c r="K532" s="1"/>
      <c r="L532" s="1"/>
      <c r="M532" s="1"/>
      <c r="N532" s="1"/>
      <c r="O532" s="1"/>
      <c r="P532" s="1"/>
      <c r="Q532" s="1"/>
      <c r="R532" s="1"/>
      <c r="S532" s="1"/>
      <c r="T532" s="22" t="str">
        <f ca="1">U532&amp;""&amp;",..,"&amp;""&amp;V532</f>
        <v>3201,..,3201</v>
      </c>
      <c r="U532" s="22">
        <f ca="1">(SUMPRODUCT(MID(0&amp;(LEFT(A531,SUM(LEN(A531)-LEN(SUBSTITUTE(A531,{"0","1","2","3"},""))))), LARGE(INDEX(ISNUMBER(--MID((LEFT(A531,SUM(LEN(A531)-LEN(SUBSTITUTE(A531,{"0","1","2","3"},""))))), ROW(INDIRECT("1:"&amp;LEN((LEFT(A531,SUM(LEN(A531)-LEN(SUBSTITUTE(A531,{"0","1","2","3"},"")))))))), 1)) * ROW(INDIRECT("1:"&amp;LEN((LEFT(A531,SUM(LEN(A531)-LEN(SUBSTITUTE(A531,{"0","1","2","3"},"")))))))), 0), ROW(INDIRECT("1:"&amp;LEN((LEFT(A531,SUM(LEN(A531)-LEN(SUBSTITUTE(A531,{"0","1","2","3"},"")))))))))+1, 1) * 10^ROW(INDIRECT("1:"&amp;LEN((LEFT(A531,SUM(LEN(A531)-LEN(SUBSTITUTE(A531,{"0","1","2","3"},""))))))))/10))*100+1</f>
        <v>3201</v>
      </c>
      <c r="V532" s="22">
        <f ca="1">(SUMPRODUCT(MID(0&amp;(--TRIM(RIGHT(SUBSTITUTE(LEFT(A531,_xlfn.AGGREGATE(16,6,FIND({0,1,2,3,4,5,6,7,8,9},A531,ROW(INDIRECT("1:"&amp;LEN(A531)))),1))," ",REPT(" ",LEN(A531))),LEN(A531)))), LARGE(INDEX(ISNUMBER(--MID((--TRIM(RIGHT(SUBSTITUTE(LEFT(A531,_xlfn.AGGREGATE(16,6,FIND({0,1,2,3,4,5,6,7,8,9},A531,ROW(INDIRECT("1:"&amp;LEN(A531)))),1))," ",REPT(" ",LEN(A531))),LEN(A531)))), ROW(INDIRECT("1:"&amp;LEN((--TRIM(RIGHT(SUBSTITUTE(LEFT(A531,_xlfn.AGGREGATE(16,6,FIND({0,1,2,3,4,5,6,7,8,9},A531,ROW(INDIRECT("1:"&amp;LEN(A531)))),1))," ",REPT(" ",LEN(A531))),LEN(A531))))))), 1)) * ROW(INDIRECT("1:"&amp;LEN((--TRIM(RIGHT(SUBSTITUTE(LEFT(A531,_xlfn.AGGREGATE(16,6,FIND({0,1,2,3,4,5,6,7,8,9},A531,ROW(INDIRECT("1:"&amp;LEN(A531)))),1))," ",REPT(" ",LEN(A531))),LEN(A531))))))), 0), ROW(INDIRECT("1:"&amp;LEN((--TRIM(RIGHT(SUBSTITUTE(LEFT(A531,_xlfn.AGGREGATE(16,6,FIND({0,1,2,3,4,5,6,7,8,9},A531,ROW(INDIRECT("1:"&amp;LEN(A531)))),1))," ",REPT(" ",LEN(A531))),LEN(A531))))))))+1, 1) * 10^ROW(INDIRECT("1:"&amp;LEN((--TRIM(RIGHT(SUBSTITUTE(LEFT(A531,_xlfn.AGGREGATE(16,6,FIND({0,1,2,3,4,5,6,7,8,9},A531,ROW(INDIRECT("1:"&amp;LEN(A531)))),1))," ",REPT(" ",LEN(A531))),LEN(A531)))))))/10))*100+1</f>
        <v>3201</v>
      </c>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WZB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c r="XEV532" s="1"/>
      <c r="XEW532" s="1"/>
      <c r="XEX532" s="1"/>
      <c r="XEY532" s="1"/>
      <c r="XEZ532" s="1"/>
      <c r="XFA532" s="1"/>
      <c r="XFB532" s="1"/>
      <c r="XFC532" s="1"/>
    </row>
    <row r="533" spans="1:150 16226:16383" s="3" customFormat="1" ht="20.25" customHeight="1" x14ac:dyDescent="0.25">
      <c r="A533" s="115">
        <f>A532+1</f>
        <v>2</v>
      </c>
      <c r="B533" s="116"/>
      <c r="C533" s="53" t="s">
        <v>88</v>
      </c>
      <c r="D533" s="5" t="s">
        <v>376</v>
      </c>
      <c r="E533" s="32">
        <f>(3.085*4.275+2.31*2+1.71*0.6+3.265*3.75+1.58*1.325+1.315*0.95+2.48*1.375+1.55*0.18+0.15*1.5+1.815*1+0.645*1)*10.764</f>
        <v>439.11603449999996</v>
      </c>
      <c r="F533" s="5">
        <v>0</v>
      </c>
      <c r="G533" s="5">
        <v>0</v>
      </c>
      <c r="H533" s="5">
        <f>E533+F533+(IF(G533&lt;101,G533,IF(G533&lt;201,G533/2,IF(G533&lt;=301,G533/3,G533/4))))</f>
        <v>439.11603449999996</v>
      </c>
      <c r="I533" s="1"/>
      <c r="J533" s="1"/>
      <c r="K533" s="1"/>
      <c r="L533" s="1"/>
      <c r="M533" s="1"/>
      <c r="N533" s="1"/>
      <c r="O533" s="1"/>
      <c r="P533" s="1"/>
      <c r="Q533" s="1"/>
      <c r="R533" s="1"/>
      <c r="S533" s="1"/>
      <c r="T533" s="22" t="str">
        <f ca="1">U533&amp;""&amp;",..,"&amp;""&amp;V533</f>
        <v>3202,..,3202</v>
      </c>
      <c r="U533" s="22">
        <f t="shared" ref="U533:V536" ca="1" si="49">U532+1</f>
        <v>3202</v>
      </c>
      <c r="V533" s="22">
        <f t="shared" ca="1" si="49"/>
        <v>3202</v>
      </c>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WZB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c r="XEV533" s="1"/>
      <c r="XEW533" s="1"/>
      <c r="XEX533" s="1"/>
      <c r="XEY533" s="1"/>
      <c r="XEZ533" s="1"/>
      <c r="XFA533" s="1"/>
      <c r="XFB533" s="1"/>
      <c r="XFC533" s="1"/>
    </row>
    <row r="534" spans="1:150 16226:16383" s="3" customFormat="1" ht="20.25" customHeight="1" x14ac:dyDescent="0.25">
      <c r="A534" s="115">
        <f>A533+1</f>
        <v>3</v>
      </c>
      <c r="B534" s="116"/>
      <c r="C534" s="96" t="s">
        <v>384</v>
      </c>
      <c r="D534" s="97"/>
      <c r="E534" s="97"/>
      <c r="F534" s="97"/>
      <c r="G534" s="97"/>
      <c r="H534" s="98"/>
      <c r="I534" s="1"/>
      <c r="J534" s="1"/>
      <c r="K534" s="1"/>
      <c r="L534" s="1"/>
      <c r="M534" s="1"/>
      <c r="N534" s="1"/>
      <c r="O534" s="1"/>
      <c r="P534" s="1"/>
      <c r="Q534" s="1"/>
      <c r="R534" s="1"/>
      <c r="S534" s="1"/>
      <c r="T534" s="22" t="str">
        <f ca="1">U534&amp;""&amp;",..,"&amp;""&amp;V534</f>
        <v>3203,..,3203</v>
      </c>
      <c r="U534" s="22">
        <f t="shared" ca="1" si="49"/>
        <v>3203</v>
      </c>
      <c r="V534" s="22">
        <f t="shared" ca="1" si="49"/>
        <v>3203</v>
      </c>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WZB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c r="XFA534" s="1"/>
      <c r="XFB534" s="1"/>
      <c r="XFC534" s="1"/>
    </row>
    <row r="535" spans="1:150 16226:16383" s="3" customFormat="1" ht="20.25" customHeight="1" x14ac:dyDescent="0.25">
      <c r="A535" s="115">
        <f>A534+1</f>
        <v>4</v>
      </c>
      <c r="B535" s="116"/>
      <c r="C535" s="53" t="s">
        <v>88</v>
      </c>
      <c r="D535" s="5" t="s">
        <v>364</v>
      </c>
      <c r="E535" s="32">
        <f>(3.2*7.15+2.275*2.75+1.675*0.6+2.98*2.73+2.98*0.1+3.08*2.73+3.08*0.1+2.85*4.125+1.405*2.605+2.42*1.375+1.67*0.18+1.375*2.42+1.5*0.15+0.15*1.07+0.1*2.305+4.095*1+0.1*2.18+1.56*1+1.545*1+2.075*0.6+1.4*3.2+1.12*2.98+1.12*3.08)*10.764</f>
        <v>971.01102150000008</v>
      </c>
      <c r="F535" s="5">
        <f>(2.225*1.05)*10.764</f>
        <v>25.147394999999999</v>
      </c>
      <c r="G535" s="5">
        <v>0</v>
      </c>
      <c r="H535" s="5">
        <f>E535+F535+(IF(G535&lt;101,G535,IF(G535&lt;201,G535/2,IF(G535&lt;=301,G535/3,G535/4))))</f>
        <v>996.15841650000004</v>
      </c>
      <c r="I535" s="1"/>
      <c r="J535" s="1"/>
      <c r="K535" s="1"/>
      <c r="L535" s="1"/>
      <c r="M535" s="1"/>
      <c r="N535" s="1"/>
      <c r="O535" s="1"/>
      <c r="P535" s="1"/>
      <c r="Q535" s="1"/>
      <c r="R535" s="1"/>
      <c r="S535" s="1"/>
      <c r="T535" s="22" t="str">
        <f ca="1">U535&amp;""&amp;",..,"&amp;""&amp;V535</f>
        <v>3204,..,3204</v>
      </c>
      <c r="U535" s="22">
        <f t="shared" ca="1" si="49"/>
        <v>3204</v>
      </c>
      <c r="V535" s="22">
        <f t="shared" ca="1" si="49"/>
        <v>3204</v>
      </c>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WZB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c r="XEX535" s="1"/>
      <c r="XEY535" s="1"/>
      <c r="XEZ535" s="1"/>
      <c r="XFA535" s="1"/>
      <c r="XFB535" s="1"/>
      <c r="XFC535" s="1"/>
    </row>
    <row r="536" spans="1:150 16226:16383" s="3" customFormat="1" ht="20.25" customHeight="1" x14ac:dyDescent="0.25">
      <c r="A536" s="115">
        <f>A535+1</f>
        <v>5</v>
      </c>
      <c r="B536" s="116"/>
      <c r="C536" s="96" t="s">
        <v>384</v>
      </c>
      <c r="D536" s="97"/>
      <c r="E536" s="97"/>
      <c r="F536" s="97"/>
      <c r="G536" s="97"/>
      <c r="H536" s="98"/>
      <c r="I536" s="1"/>
      <c r="J536" s="1"/>
      <c r="K536" s="1"/>
      <c r="L536" s="1"/>
      <c r="M536" s="1"/>
      <c r="N536" s="1"/>
      <c r="O536" s="1"/>
      <c r="P536" s="1"/>
      <c r="Q536" s="1"/>
      <c r="R536" s="1"/>
      <c r="S536" s="1"/>
      <c r="T536" s="22" t="str">
        <f ca="1">U536&amp;""&amp;",..,"&amp;""&amp;V536</f>
        <v>3205,..,3205</v>
      </c>
      <c r="U536" s="22">
        <f t="shared" ca="1" si="49"/>
        <v>3205</v>
      </c>
      <c r="V536" s="22">
        <f t="shared" ca="1" si="49"/>
        <v>3205</v>
      </c>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WZB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c r="XFA536" s="1"/>
      <c r="XFB536" s="1"/>
      <c r="XFC536" s="1"/>
    </row>
    <row r="537" spans="1:150 16226:16383" s="3" customFormat="1" ht="20.25" customHeight="1" x14ac:dyDescent="0.25">
      <c r="A537" s="112" t="s">
        <v>335</v>
      </c>
      <c r="B537" s="113"/>
      <c r="C537" s="113"/>
      <c r="D537" s="113"/>
      <c r="E537" s="113"/>
      <c r="F537" s="113"/>
      <c r="G537" s="113"/>
      <c r="H537" s="114"/>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WZB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c r="XEV537" s="1"/>
      <c r="XEW537" s="1"/>
      <c r="XEX537" s="1"/>
      <c r="XEY537" s="1"/>
      <c r="XEZ537" s="1"/>
      <c r="XFA537" s="1"/>
      <c r="XFB537" s="1"/>
      <c r="XFC537" s="1"/>
    </row>
    <row r="538" spans="1:150 16226:16383" s="3" customFormat="1" ht="20.25" customHeight="1" x14ac:dyDescent="0.25">
      <c r="A538" s="112" t="s">
        <v>357</v>
      </c>
      <c r="B538" s="113"/>
      <c r="C538" s="113"/>
      <c r="D538" s="113"/>
      <c r="E538" s="113"/>
      <c r="F538" s="113"/>
      <c r="G538" s="113"/>
      <c r="H538" s="114"/>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WZB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c r="XEV538" s="1"/>
      <c r="XEW538" s="1"/>
      <c r="XEX538" s="1"/>
      <c r="XEY538" s="1"/>
      <c r="XEZ538" s="1"/>
      <c r="XFA538" s="1"/>
      <c r="XFB538" s="1"/>
      <c r="XFC538" s="1"/>
    </row>
    <row r="539" spans="1:150 16226:16383" s="3" customFormat="1" ht="20.25" customHeight="1" x14ac:dyDescent="0.25">
      <c r="A539" s="112" t="s">
        <v>370</v>
      </c>
      <c r="B539" s="113"/>
      <c r="C539" s="113"/>
      <c r="D539" s="113"/>
      <c r="E539" s="113"/>
      <c r="F539" s="113"/>
      <c r="G539" s="113"/>
      <c r="H539" s="114"/>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WZB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c r="XFA539" s="1"/>
      <c r="XFB539" s="1"/>
      <c r="XFC539" s="1"/>
    </row>
    <row r="540" spans="1:150 16226:16383" s="3" customFormat="1" ht="20.25" customHeight="1" x14ac:dyDescent="0.25">
      <c r="A540" s="112" t="s">
        <v>371</v>
      </c>
      <c r="B540" s="113"/>
      <c r="C540" s="113"/>
      <c r="D540" s="113"/>
      <c r="E540" s="113"/>
      <c r="F540" s="113"/>
      <c r="G540" s="113"/>
      <c r="H540" s="114"/>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WZB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c r="XFA540" s="1"/>
      <c r="XFB540" s="1"/>
      <c r="XFC540" s="1"/>
    </row>
    <row r="541" spans="1:150 16226:16383" s="3" customFormat="1" ht="20.25" customHeight="1" x14ac:dyDescent="0.25">
      <c r="A541" s="112" t="s">
        <v>372</v>
      </c>
      <c r="B541" s="113"/>
      <c r="C541" s="113"/>
      <c r="D541" s="113"/>
      <c r="E541" s="113"/>
      <c r="F541" s="113"/>
      <c r="G541" s="113"/>
      <c r="H541" s="114"/>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WZB541" s="1"/>
      <c r="WZC541" s="1"/>
      <c r="WZD541" s="1"/>
      <c r="WZE541" s="1"/>
      <c r="WZF541" s="1"/>
      <c r="WZG541" s="1"/>
      <c r="WZH541" s="1"/>
      <c r="WZI541" s="1"/>
      <c r="WZJ541" s="1"/>
      <c r="WZK541" s="1"/>
      <c r="WZL541" s="1"/>
      <c r="WZM541" s="1"/>
      <c r="WZN541" s="1"/>
      <c r="WZO541" s="1"/>
      <c r="WZP541" s="1"/>
      <c r="WZQ541" s="1"/>
      <c r="WZR541" s="1"/>
      <c r="WZS541" s="1"/>
      <c r="WZT541" s="1"/>
      <c r="WZU541" s="1"/>
      <c r="WZV541" s="1"/>
      <c r="WZW541" s="1"/>
      <c r="WZX541" s="1"/>
      <c r="WZY541" s="1"/>
      <c r="WZZ541" s="1"/>
      <c r="XAA541" s="1"/>
      <c r="XAB541" s="1"/>
      <c r="XAC541" s="1"/>
      <c r="XAD541" s="1"/>
      <c r="XAE541" s="1"/>
      <c r="XAF541" s="1"/>
      <c r="XAG541" s="1"/>
      <c r="XAH541" s="1"/>
      <c r="XAI541" s="1"/>
      <c r="XAJ541" s="1"/>
      <c r="XAK541" s="1"/>
      <c r="XAL541" s="1"/>
      <c r="XAM541" s="1"/>
      <c r="XAN541" s="1"/>
      <c r="XAO541" s="1"/>
      <c r="XAP541" s="1"/>
      <c r="XAQ541" s="1"/>
      <c r="XAR541" s="1"/>
      <c r="XAS541" s="1"/>
      <c r="XAT541" s="1"/>
      <c r="XAU541" s="1"/>
      <c r="XAV541" s="1"/>
      <c r="XAW541" s="1"/>
      <c r="XAX541" s="1"/>
      <c r="XAY541" s="1"/>
      <c r="XAZ541" s="1"/>
      <c r="XBA541" s="1"/>
      <c r="XBB541" s="1"/>
      <c r="XBC541" s="1"/>
      <c r="XBD541" s="1"/>
      <c r="XBE541" s="1"/>
      <c r="XBF541" s="1"/>
      <c r="XBG541" s="1"/>
      <c r="XBH541" s="1"/>
      <c r="XBI541" s="1"/>
      <c r="XBJ541" s="1"/>
      <c r="XBK541" s="1"/>
      <c r="XBL541" s="1"/>
      <c r="XBM541" s="1"/>
      <c r="XBN541" s="1"/>
      <c r="XBO541" s="1"/>
      <c r="XBP541" s="1"/>
      <c r="XBQ541" s="1"/>
      <c r="XBR541" s="1"/>
      <c r="XBS541" s="1"/>
      <c r="XBT541" s="1"/>
      <c r="XBU541" s="1"/>
      <c r="XBV541" s="1"/>
      <c r="XBW541" s="1"/>
      <c r="XBX541" s="1"/>
      <c r="XBY541" s="1"/>
      <c r="XBZ541" s="1"/>
      <c r="XCA541" s="1"/>
      <c r="XCB541" s="1"/>
      <c r="XCC541" s="1"/>
      <c r="XCD541" s="1"/>
      <c r="XCE541" s="1"/>
      <c r="XCF541" s="1"/>
      <c r="XCG541" s="1"/>
      <c r="XCH541" s="1"/>
      <c r="XCI541" s="1"/>
      <c r="XCJ541" s="1"/>
      <c r="XCK541" s="1"/>
      <c r="XCL541" s="1"/>
      <c r="XCM541" s="1"/>
      <c r="XCN541" s="1"/>
      <c r="XCO541" s="1"/>
      <c r="XCP541" s="1"/>
      <c r="XCQ541" s="1"/>
      <c r="XCR541" s="1"/>
      <c r="XCS541" s="1"/>
      <c r="XCT541" s="1"/>
      <c r="XCU541" s="1"/>
      <c r="XCV541" s="1"/>
      <c r="XCW541" s="1"/>
      <c r="XCX541" s="1"/>
      <c r="XCY541" s="1"/>
      <c r="XCZ541" s="1"/>
      <c r="XDA541" s="1"/>
      <c r="XDB541" s="1"/>
      <c r="XDC541" s="1"/>
      <c r="XDD541" s="1"/>
      <c r="XDE541" s="1"/>
      <c r="XDF541" s="1"/>
      <c r="XDG541" s="1"/>
      <c r="XDH541" s="1"/>
      <c r="XDI541" s="1"/>
      <c r="XDJ541" s="1"/>
      <c r="XDK541" s="1"/>
      <c r="XDL541" s="1"/>
      <c r="XDM541" s="1"/>
      <c r="XDN541" s="1"/>
      <c r="XDO541" s="1"/>
      <c r="XDP541" s="1"/>
      <c r="XDQ541" s="1"/>
      <c r="XDR541" s="1"/>
      <c r="XDS541" s="1"/>
      <c r="XDT541" s="1"/>
      <c r="XDU541" s="1"/>
      <c r="XDV541" s="1"/>
      <c r="XDW541" s="1"/>
      <c r="XDX541" s="1"/>
      <c r="XDY541" s="1"/>
      <c r="XDZ541" s="1"/>
      <c r="XEA541" s="1"/>
      <c r="XEB541" s="1"/>
      <c r="XEC541" s="1"/>
      <c r="XED541" s="1"/>
      <c r="XEE541" s="1"/>
      <c r="XEF541" s="1"/>
      <c r="XEG541" s="1"/>
      <c r="XEH541" s="1"/>
      <c r="XEI541" s="1"/>
      <c r="XEJ541" s="1"/>
      <c r="XEK541" s="1"/>
      <c r="XEL541" s="1"/>
      <c r="XEM541" s="1"/>
      <c r="XEN541" s="1"/>
      <c r="XEO541" s="1"/>
      <c r="XEP541" s="1"/>
      <c r="XEQ541" s="1"/>
      <c r="XER541" s="1"/>
      <c r="XES541" s="1"/>
      <c r="XET541" s="1"/>
      <c r="XEU541" s="1"/>
      <c r="XEV541" s="1"/>
      <c r="XEW541" s="1"/>
      <c r="XEX541" s="1"/>
      <c r="XEY541" s="1"/>
      <c r="XEZ541" s="1"/>
      <c r="XFA541" s="1"/>
      <c r="XFB541" s="1"/>
      <c r="XFC541" s="1"/>
    </row>
    <row r="542" spans="1:150 16226:16383" s="3" customFormat="1" ht="20.25" customHeight="1" x14ac:dyDescent="0.25">
      <c r="A542" s="112" t="s">
        <v>373</v>
      </c>
      <c r="B542" s="113"/>
      <c r="C542" s="113"/>
      <c r="D542" s="113"/>
      <c r="E542" s="113"/>
      <c r="F542" s="113"/>
      <c r="G542" s="113"/>
      <c r="H542" s="114"/>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WZB542" s="1"/>
      <c r="WZC542" s="1"/>
      <c r="WZD542" s="1"/>
      <c r="WZE542" s="1"/>
      <c r="WZF542" s="1"/>
      <c r="WZG542" s="1"/>
      <c r="WZH542" s="1"/>
      <c r="WZI542" s="1"/>
      <c r="WZJ542" s="1"/>
      <c r="WZK542" s="1"/>
      <c r="WZL542" s="1"/>
      <c r="WZM542" s="1"/>
      <c r="WZN542" s="1"/>
      <c r="WZO542" s="1"/>
      <c r="WZP542" s="1"/>
      <c r="WZQ542" s="1"/>
      <c r="WZR542" s="1"/>
      <c r="WZS542" s="1"/>
      <c r="WZT542" s="1"/>
      <c r="WZU542" s="1"/>
      <c r="WZV542" s="1"/>
      <c r="WZW542" s="1"/>
      <c r="WZX542" s="1"/>
      <c r="WZY542" s="1"/>
      <c r="WZZ542" s="1"/>
      <c r="XAA542" s="1"/>
      <c r="XAB542" s="1"/>
      <c r="XAC542" s="1"/>
      <c r="XAD542" s="1"/>
      <c r="XAE542" s="1"/>
      <c r="XAF542" s="1"/>
      <c r="XAG542" s="1"/>
      <c r="XAH542" s="1"/>
      <c r="XAI542" s="1"/>
      <c r="XAJ542" s="1"/>
      <c r="XAK542" s="1"/>
      <c r="XAL542" s="1"/>
      <c r="XAM542" s="1"/>
      <c r="XAN542" s="1"/>
      <c r="XAO542" s="1"/>
      <c r="XAP542" s="1"/>
      <c r="XAQ542" s="1"/>
      <c r="XAR542" s="1"/>
      <c r="XAS542" s="1"/>
      <c r="XAT542" s="1"/>
      <c r="XAU542" s="1"/>
      <c r="XAV542" s="1"/>
      <c r="XAW542" s="1"/>
      <c r="XAX542" s="1"/>
      <c r="XAY542" s="1"/>
      <c r="XAZ542" s="1"/>
      <c r="XBA542" s="1"/>
      <c r="XBB542" s="1"/>
      <c r="XBC542" s="1"/>
      <c r="XBD542" s="1"/>
      <c r="XBE542" s="1"/>
      <c r="XBF542" s="1"/>
      <c r="XBG542" s="1"/>
      <c r="XBH542" s="1"/>
      <c r="XBI542" s="1"/>
      <c r="XBJ542" s="1"/>
      <c r="XBK542" s="1"/>
      <c r="XBL542" s="1"/>
      <c r="XBM542" s="1"/>
      <c r="XBN542" s="1"/>
      <c r="XBO542" s="1"/>
      <c r="XBP542" s="1"/>
      <c r="XBQ542" s="1"/>
      <c r="XBR542" s="1"/>
      <c r="XBS542" s="1"/>
      <c r="XBT542" s="1"/>
      <c r="XBU542" s="1"/>
      <c r="XBV542" s="1"/>
      <c r="XBW542" s="1"/>
      <c r="XBX542" s="1"/>
      <c r="XBY542" s="1"/>
      <c r="XBZ542" s="1"/>
      <c r="XCA542" s="1"/>
      <c r="XCB542" s="1"/>
      <c r="XCC542" s="1"/>
      <c r="XCD542" s="1"/>
      <c r="XCE542" s="1"/>
      <c r="XCF542" s="1"/>
      <c r="XCG542" s="1"/>
      <c r="XCH542" s="1"/>
      <c r="XCI542" s="1"/>
      <c r="XCJ542" s="1"/>
      <c r="XCK542" s="1"/>
      <c r="XCL542" s="1"/>
      <c r="XCM542" s="1"/>
      <c r="XCN542" s="1"/>
      <c r="XCO542" s="1"/>
      <c r="XCP542" s="1"/>
      <c r="XCQ542" s="1"/>
      <c r="XCR542" s="1"/>
      <c r="XCS542" s="1"/>
      <c r="XCT542" s="1"/>
      <c r="XCU542" s="1"/>
      <c r="XCV542" s="1"/>
      <c r="XCW542" s="1"/>
      <c r="XCX542" s="1"/>
      <c r="XCY542" s="1"/>
      <c r="XCZ542" s="1"/>
      <c r="XDA542" s="1"/>
      <c r="XDB542" s="1"/>
      <c r="XDC542" s="1"/>
      <c r="XDD542" s="1"/>
      <c r="XDE542" s="1"/>
      <c r="XDF542" s="1"/>
      <c r="XDG542" s="1"/>
      <c r="XDH542" s="1"/>
      <c r="XDI542" s="1"/>
      <c r="XDJ542" s="1"/>
      <c r="XDK542" s="1"/>
      <c r="XDL542" s="1"/>
      <c r="XDM542" s="1"/>
      <c r="XDN542" s="1"/>
      <c r="XDO542" s="1"/>
      <c r="XDP542" s="1"/>
      <c r="XDQ542" s="1"/>
      <c r="XDR542" s="1"/>
      <c r="XDS542" s="1"/>
      <c r="XDT542" s="1"/>
      <c r="XDU542" s="1"/>
      <c r="XDV542" s="1"/>
      <c r="XDW542" s="1"/>
      <c r="XDX542" s="1"/>
      <c r="XDY542" s="1"/>
      <c r="XDZ542" s="1"/>
      <c r="XEA542" s="1"/>
      <c r="XEB542" s="1"/>
      <c r="XEC542" s="1"/>
      <c r="XED542" s="1"/>
      <c r="XEE542" s="1"/>
      <c r="XEF542" s="1"/>
      <c r="XEG542" s="1"/>
      <c r="XEH542" s="1"/>
      <c r="XEI542" s="1"/>
      <c r="XEJ542" s="1"/>
      <c r="XEK542" s="1"/>
      <c r="XEL542" s="1"/>
      <c r="XEM542" s="1"/>
      <c r="XEN542" s="1"/>
      <c r="XEO542" s="1"/>
      <c r="XEP542" s="1"/>
      <c r="XEQ542" s="1"/>
      <c r="XER542" s="1"/>
      <c r="XES542" s="1"/>
      <c r="XET542" s="1"/>
      <c r="XEU542" s="1"/>
      <c r="XEV542" s="1"/>
      <c r="XEW542" s="1"/>
      <c r="XEX542" s="1"/>
      <c r="XEY542" s="1"/>
      <c r="XEZ542" s="1"/>
      <c r="XFA542" s="1"/>
      <c r="XFB542" s="1"/>
      <c r="XFC542" s="1"/>
    </row>
    <row r="543" spans="1:150 16226:16383" s="3" customFormat="1" ht="20.25" customHeight="1" x14ac:dyDescent="0.25">
      <c r="A543" s="112" t="s">
        <v>374</v>
      </c>
      <c r="B543" s="113"/>
      <c r="C543" s="113"/>
      <c r="D543" s="113"/>
      <c r="E543" s="113"/>
      <c r="F543" s="113"/>
      <c r="G543" s="113"/>
      <c r="H543" s="114"/>
      <c r="I543" s="1">
        <v>1</v>
      </c>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WZB543" s="1"/>
      <c r="WZC543" s="1"/>
      <c r="WZD543" s="1"/>
      <c r="WZE543" s="1"/>
      <c r="WZF543" s="1"/>
      <c r="WZG543" s="1"/>
      <c r="WZH543" s="1"/>
      <c r="WZI543" s="1"/>
      <c r="WZJ543" s="1"/>
      <c r="WZK543" s="1"/>
      <c r="WZL543" s="1"/>
      <c r="WZM543" s="1"/>
      <c r="WZN543" s="1"/>
      <c r="WZO543" s="1"/>
      <c r="WZP543" s="1"/>
      <c r="WZQ543" s="1"/>
      <c r="WZR543" s="1"/>
      <c r="WZS543" s="1"/>
      <c r="WZT543" s="1"/>
      <c r="WZU543" s="1"/>
      <c r="WZV543" s="1"/>
      <c r="WZW543" s="1"/>
      <c r="WZX543" s="1"/>
      <c r="WZY543" s="1"/>
      <c r="WZZ543" s="1"/>
      <c r="XAA543" s="1"/>
      <c r="XAB543" s="1"/>
      <c r="XAC543" s="1"/>
      <c r="XAD543" s="1"/>
      <c r="XAE543" s="1"/>
      <c r="XAF543" s="1"/>
      <c r="XAG543" s="1"/>
      <c r="XAH543" s="1"/>
      <c r="XAI543" s="1"/>
      <c r="XAJ543" s="1"/>
      <c r="XAK543" s="1"/>
      <c r="XAL543" s="1"/>
      <c r="XAM543" s="1"/>
      <c r="XAN543" s="1"/>
      <c r="XAO543" s="1"/>
      <c r="XAP543" s="1"/>
      <c r="XAQ543" s="1"/>
      <c r="XAR543" s="1"/>
      <c r="XAS543" s="1"/>
      <c r="XAT543" s="1"/>
      <c r="XAU543" s="1"/>
      <c r="XAV543" s="1"/>
      <c r="XAW543" s="1"/>
      <c r="XAX543" s="1"/>
      <c r="XAY543" s="1"/>
      <c r="XAZ543" s="1"/>
      <c r="XBA543" s="1"/>
      <c r="XBB543" s="1"/>
      <c r="XBC543" s="1"/>
      <c r="XBD543" s="1"/>
      <c r="XBE543" s="1"/>
      <c r="XBF543" s="1"/>
      <c r="XBG543" s="1"/>
      <c r="XBH543" s="1"/>
      <c r="XBI543" s="1"/>
      <c r="XBJ543" s="1"/>
      <c r="XBK543" s="1"/>
      <c r="XBL543" s="1"/>
      <c r="XBM543" s="1"/>
      <c r="XBN543" s="1"/>
      <c r="XBO543" s="1"/>
      <c r="XBP543" s="1"/>
      <c r="XBQ543" s="1"/>
      <c r="XBR543" s="1"/>
      <c r="XBS543" s="1"/>
      <c r="XBT543" s="1"/>
      <c r="XBU543" s="1"/>
      <c r="XBV543" s="1"/>
      <c r="XBW543" s="1"/>
      <c r="XBX543" s="1"/>
      <c r="XBY543" s="1"/>
      <c r="XBZ543" s="1"/>
      <c r="XCA543" s="1"/>
      <c r="XCB543" s="1"/>
      <c r="XCC543" s="1"/>
      <c r="XCD543" s="1"/>
      <c r="XCE543" s="1"/>
      <c r="XCF543" s="1"/>
      <c r="XCG543" s="1"/>
      <c r="XCH543" s="1"/>
      <c r="XCI543" s="1"/>
      <c r="XCJ543" s="1"/>
      <c r="XCK543" s="1"/>
      <c r="XCL543" s="1"/>
      <c r="XCM543" s="1"/>
      <c r="XCN543" s="1"/>
      <c r="XCO543" s="1"/>
      <c r="XCP543" s="1"/>
      <c r="XCQ543" s="1"/>
      <c r="XCR543" s="1"/>
      <c r="XCS543" s="1"/>
      <c r="XCT543" s="1"/>
      <c r="XCU543" s="1"/>
      <c r="XCV543" s="1"/>
      <c r="XCW543" s="1"/>
      <c r="XCX543" s="1"/>
      <c r="XCY543" s="1"/>
      <c r="XCZ543" s="1"/>
      <c r="XDA543" s="1"/>
      <c r="XDB543" s="1"/>
      <c r="XDC543" s="1"/>
      <c r="XDD543" s="1"/>
      <c r="XDE543" s="1"/>
      <c r="XDF543" s="1"/>
      <c r="XDG543" s="1"/>
      <c r="XDH543" s="1"/>
      <c r="XDI543" s="1"/>
      <c r="XDJ543" s="1"/>
      <c r="XDK543" s="1"/>
      <c r="XDL543" s="1"/>
      <c r="XDM543" s="1"/>
      <c r="XDN543" s="1"/>
      <c r="XDO543" s="1"/>
      <c r="XDP543" s="1"/>
      <c r="XDQ543" s="1"/>
      <c r="XDR543" s="1"/>
      <c r="XDS543" s="1"/>
      <c r="XDT543" s="1"/>
      <c r="XDU543" s="1"/>
      <c r="XDV543" s="1"/>
      <c r="XDW543" s="1"/>
      <c r="XDX543" s="1"/>
      <c r="XDY543" s="1"/>
      <c r="XDZ543" s="1"/>
      <c r="XEA543" s="1"/>
      <c r="XEB543" s="1"/>
      <c r="XEC543" s="1"/>
      <c r="XED543" s="1"/>
      <c r="XEE543" s="1"/>
      <c r="XEF543" s="1"/>
      <c r="XEG543" s="1"/>
      <c r="XEH543" s="1"/>
      <c r="XEI543" s="1"/>
      <c r="XEJ543" s="1"/>
      <c r="XEK543" s="1"/>
      <c r="XEL543" s="1"/>
      <c r="XEM543" s="1"/>
      <c r="XEN543" s="1"/>
      <c r="XEO543" s="1"/>
      <c r="XEP543" s="1"/>
      <c r="XEQ543" s="1"/>
      <c r="XER543" s="1"/>
      <c r="XES543" s="1"/>
      <c r="XET543" s="1"/>
      <c r="XEU543" s="1"/>
      <c r="XEV543" s="1"/>
      <c r="XEW543" s="1"/>
      <c r="XEX543" s="1"/>
      <c r="XEY543" s="1"/>
      <c r="XEZ543" s="1"/>
      <c r="XFA543" s="1"/>
      <c r="XFB543" s="1"/>
      <c r="XFC543" s="1"/>
    </row>
    <row r="544" spans="1:150 16226:16383" s="3" customFormat="1" ht="20.25" customHeight="1" x14ac:dyDescent="0.25">
      <c r="A544" s="90">
        <v>1</v>
      </c>
      <c r="B544" s="90"/>
      <c r="C544" s="53" t="s">
        <v>88</v>
      </c>
      <c r="D544" s="5" t="s">
        <v>375</v>
      </c>
      <c r="E544" s="32">
        <f>(2.75*3.5+2.75*0.1+2.125*2.25+1.525*0.6+2.75*2.45+1.8*0.1+0.6*1.4+2.93*2.415+2.93*0.1+2.93*1.185+0.6*1.4+2.305*1.375+1.375*0.18+1.075*0.9+0.9*0.9+1.22*1.375+1.65*1+1.4*1+1.12*2.75)*10.764</f>
        <v>517.06623150000019</v>
      </c>
      <c r="F544" s="5">
        <v>0</v>
      </c>
      <c r="G544" s="5">
        <v>0</v>
      </c>
      <c r="H544" s="5">
        <f>E544+F544+(IF(G544&lt;101,G544,IF(G544&lt;201,G544/2,IF(G544&lt;=301,G544/3,G544/4))))</f>
        <v>517.06623150000019</v>
      </c>
      <c r="I544" s="1"/>
      <c r="J544" s="1"/>
      <c r="K544" s="1"/>
      <c r="L544" s="1"/>
      <c r="M544" s="1"/>
      <c r="N544" s="1"/>
      <c r="O544" s="1"/>
      <c r="P544" s="1"/>
      <c r="Q544" s="1"/>
      <c r="R544" s="1"/>
      <c r="S544" s="1"/>
      <c r="T544" s="22" t="str">
        <f ca="1">U544&amp;""&amp;",..,"&amp;""&amp;V544</f>
        <v>301,..,301</v>
      </c>
      <c r="U544" s="22">
        <f ca="1">(SUMPRODUCT(MID(0&amp;(LEFT(A543,SUM(LEN(A543)-LEN(SUBSTITUTE(A543,{"0","1","2","3"},""))))), LARGE(INDEX(ISNUMBER(--MID((LEFT(A543,SUM(LEN(A543)-LEN(SUBSTITUTE(A543,{"0","1","2","3"},""))))), ROW(INDIRECT("1:"&amp;LEN((LEFT(A543,SUM(LEN(A543)-LEN(SUBSTITUTE(A543,{"0","1","2","3"},"")))))))), 1)) * ROW(INDIRECT("1:"&amp;LEN((LEFT(A543,SUM(LEN(A543)-LEN(SUBSTITUTE(A543,{"0","1","2","3"},"")))))))), 0), ROW(INDIRECT("1:"&amp;LEN((LEFT(A543,SUM(LEN(A543)-LEN(SUBSTITUTE(A543,{"0","1","2","3"},"")))))))))+1, 1) * 10^ROW(INDIRECT("1:"&amp;LEN((LEFT(A543,SUM(LEN(A543)-LEN(SUBSTITUTE(A543,{"0","1","2","3"},""))))))))/10))*100+1</f>
        <v>301</v>
      </c>
      <c r="V544" s="22">
        <f ca="1">(SUMPRODUCT(MID(0&amp;(--TRIM(RIGHT(SUBSTITUTE(LEFT(A543,_xlfn.AGGREGATE(16,6,FIND({0,1,2,3,4,5,6,7,8,9},A543,ROW(INDIRECT("1:"&amp;LEN(A543)))),1))," ",REPT(" ",LEN(A543))),LEN(A543)))), LARGE(INDEX(ISNUMBER(--MID((--TRIM(RIGHT(SUBSTITUTE(LEFT(A543,_xlfn.AGGREGATE(16,6,FIND({0,1,2,3,4,5,6,7,8,9},A543,ROW(INDIRECT("1:"&amp;LEN(A543)))),1))," ",REPT(" ",LEN(A543))),LEN(A543)))), ROW(INDIRECT("1:"&amp;LEN((--TRIM(RIGHT(SUBSTITUTE(LEFT(A543,_xlfn.AGGREGATE(16,6,FIND({0,1,2,3,4,5,6,7,8,9},A543,ROW(INDIRECT("1:"&amp;LEN(A543)))),1))," ",REPT(" ",LEN(A543))),LEN(A543))))))), 1)) * ROW(INDIRECT("1:"&amp;LEN((--TRIM(RIGHT(SUBSTITUTE(LEFT(A543,_xlfn.AGGREGATE(16,6,FIND({0,1,2,3,4,5,6,7,8,9},A543,ROW(INDIRECT("1:"&amp;LEN(A543)))),1))," ",REPT(" ",LEN(A543))),LEN(A543))))))), 0), ROW(INDIRECT("1:"&amp;LEN((--TRIM(RIGHT(SUBSTITUTE(LEFT(A543,_xlfn.AGGREGATE(16,6,FIND({0,1,2,3,4,5,6,7,8,9},A543,ROW(INDIRECT("1:"&amp;LEN(A543)))),1))," ",REPT(" ",LEN(A543))),LEN(A543))))))))+1, 1) * 10^ROW(INDIRECT("1:"&amp;LEN((--TRIM(RIGHT(SUBSTITUTE(LEFT(A543,_xlfn.AGGREGATE(16,6,FIND({0,1,2,3,4,5,6,7,8,9},A543,ROW(INDIRECT("1:"&amp;LEN(A543)))),1))," ",REPT(" ",LEN(A543))),LEN(A543)))))))/10))*100+1</f>
        <v>301</v>
      </c>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WZB544" s="1"/>
      <c r="WZC544" s="1"/>
      <c r="WZD544" s="1"/>
      <c r="WZE544" s="1"/>
      <c r="WZF544" s="1"/>
      <c r="WZG544" s="1"/>
      <c r="WZH544" s="1"/>
      <c r="WZI544" s="1"/>
      <c r="WZJ544" s="1"/>
      <c r="WZK544" s="1"/>
      <c r="WZL544" s="1"/>
      <c r="WZM544" s="1"/>
      <c r="WZN544" s="1"/>
      <c r="WZO544" s="1"/>
      <c r="WZP544" s="1"/>
      <c r="WZQ544" s="1"/>
      <c r="WZR544" s="1"/>
      <c r="WZS544" s="1"/>
      <c r="WZT544" s="1"/>
      <c r="WZU544" s="1"/>
      <c r="WZV544" s="1"/>
      <c r="WZW544" s="1"/>
      <c r="WZX544" s="1"/>
      <c r="WZY544" s="1"/>
      <c r="WZZ544" s="1"/>
      <c r="XAA544" s="1"/>
      <c r="XAB544" s="1"/>
      <c r="XAC544" s="1"/>
      <c r="XAD544" s="1"/>
      <c r="XAE544" s="1"/>
      <c r="XAF544" s="1"/>
      <c r="XAG544" s="1"/>
      <c r="XAH544" s="1"/>
      <c r="XAI544" s="1"/>
      <c r="XAJ544" s="1"/>
      <c r="XAK544" s="1"/>
      <c r="XAL544" s="1"/>
      <c r="XAM544" s="1"/>
      <c r="XAN544" s="1"/>
      <c r="XAO544" s="1"/>
      <c r="XAP544" s="1"/>
      <c r="XAQ544" s="1"/>
      <c r="XAR544" s="1"/>
      <c r="XAS544" s="1"/>
      <c r="XAT544" s="1"/>
      <c r="XAU544" s="1"/>
      <c r="XAV544" s="1"/>
      <c r="XAW544" s="1"/>
      <c r="XAX544" s="1"/>
      <c r="XAY544" s="1"/>
      <c r="XAZ544" s="1"/>
      <c r="XBA544" s="1"/>
      <c r="XBB544" s="1"/>
      <c r="XBC544" s="1"/>
      <c r="XBD544" s="1"/>
      <c r="XBE544" s="1"/>
      <c r="XBF544" s="1"/>
      <c r="XBG544" s="1"/>
      <c r="XBH544" s="1"/>
      <c r="XBI544" s="1"/>
      <c r="XBJ544" s="1"/>
      <c r="XBK544" s="1"/>
      <c r="XBL544" s="1"/>
      <c r="XBM544" s="1"/>
      <c r="XBN544" s="1"/>
      <c r="XBO544" s="1"/>
      <c r="XBP544" s="1"/>
      <c r="XBQ544" s="1"/>
      <c r="XBR544" s="1"/>
      <c r="XBS544" s="1"/>
      <c r="XBT544" s="1"/>
      <c r="XBU544" s="1"/>
      <c r="XBV544" s="1"/>
      <c r="XBW544" s="1"/>
      <c r="XBX544" s="1"/>
      <c r="XBY544" s="1"/>
      <c r="XBZ544" s="1"/>
      <c r="XCA544" s="1"/>
      <c r="XCB544" s="1"/>
      <c r="XCC544" s="1"/>
      <c r="XCD544" s="1"/>
      <c r="XCE544" s="1"/>
      <c r="XCF544" s="1"/>
      <c r="XCG544" s="1"/>
      <c r="XCH544" s="1"/>
      <c r="XCI544" s="1"/>
      <c r="XCJ544" s="1"/>
      <c r="XCK544" s="1"/>
      <c r="XCL544" s="1"/>
      <c r="XCM544" s="1"/>
      <c r="XCN544" s="1"/>
      <c r="XCO544" s="1"/>
      <c r="XCP544" s="1"/>
      <c r="XCQ544" s="1"/>
      <c r="XCR544" s="1"/>
      <c r="XCS544" s="1"/>
      <c r="XCT544" s="1"/>
      <c r="XCU544" s="1"/>
      <c r="XCV544" s="1"/>
      <c r="XCW544" s="1"/>
      <c r="XCX544" s="1"/>
      <c r="XCY544" s="1"/>
      <c r="XCZ544" s="1"/>
      <c r="XDA544" s="1"/>
      <c r="XDB544" s="1"/>
      <c r="XDC544" s="1"/>
      <c r="XDD544" s="1"/>
      <c r="XDE544" s="1"/>
      <c r="XDF544" s="1"/>
      <c r="XDG544" s="1"/>
      <c r="XDH544" s="1"/>
      <c r="XDI544" s="1"/>
      <c r="XDJ544" s="1"/>
      <c r="XDK544" s="1"/>
      <c r="XDL544" s="1"/>
      <c r="XDM544" s="1"/>
      <c r="XDN544" s="1"/>
      <c r="XDO544" s="1"/>
      <c r="XDP544" s="1"/>
      <c r="XDQ544" s="1"/>
      <c r="XDR544" s="1"/>
      <c r="XDS544" s="1"/>
      <c r="XDT544" s="1"/>
      <c r="XDU544" s="1"/>
      <c r="XDV544" s="1"/>
      <c r="XDW544" s="1"/>
      <c r="XDX544" s="1"/>
      <c r="XDY544" s="1"/>
      <c r="XDZ544" s="1"/>
      <c r="XEA544" s="1"/>
      <c r="XEB544" s="1"/>
      <c r="XEC544" s="1"/>
      <c r="XED544" s="1"/>
      <c r="XEE544" s="1"/>
      <c r="XEF544" s="1"/>
      <c r="XEG544" s="1"/>
      <c r="XEH544" s="1"/>
      <c r="XEI544" s="1"/>
      <c r="XEJ544" s="1"/>
      <c r="XEK544" s="1"/>
      <c r="XEL544" s="1"/>
      <c r="XEM544" s="1"/>
      <c r="XEN544" s="1"/>
      <c r="XEO544" s="1"/>
      <c r="XEP544" s="1"/>
      <c r="XEQ544" s="1"/>
      <c r="XER544" s="1"/>
      <c r="XES544" s="1"/>
      <c r="XET544" s="1"/>
      <c r="XEU544" s="1"/>
      <c r="XEV544" s="1"/>
      <c r="XEW544" s="1"/>
      <c r="XEX544" s="1"/>
      <c r="XEY544" s="1"/>
      <c r="XEZ544" s="1"/>
      <c r="XFA544" s="1"/>
      <c r="XFB544" s="1"/>
      <c r="XFC544" s="1"/>
    </row>
    <row r="545" spans="1:150 16226:16383" s="3" customFormat="1" ht="20.25" customHeight="1" x14ac:dyDescent="0.25">
      <c r="A545" s="115">
        <f>A544+1</f>
        <v>2</v>
      </c>
      <c r="B545" s="116"/>
      <c r="C545" s="53" t="s">
        <v>88</v>
      </c>
      <c r="D545" s="5" t="s">
        <v>376</v>
      </c>
      <c r="E545" s="32">
        <f>(3.085*4.275+2.31*2+1.71*0.6+3.265*3.75+1.58*1.325+1.315*0.95+2.48*1.375+1.55*0.18+0.15*1.5+1.815*1+0.645*1)*10.764</f>
        <v>439.11603449999996</v>
      </c>
      <c r="F545" s="5">
        <v>0</v>
      </c>
      <c r="G545" s="5">
        <v>0</v>
      </c>
      <c r="H545" s="5">
        <f>E545+F545+(IF(G545&lt;101,G545,IF(G545&lt;201,G545/2,IF(G545&lt;=301,G545/3,G545/4))))</f>
        <v>439.11603449999996</v>
      </c>
      <c r="I545" s="1"/>
      <c r="J545" s="1"/>
      <c r="K545" s="1"/>
      <c r="L545" s="1"/>
      <c r="M545" s="1"/>
      <c r="N545" s="1"/>
      <c r="O545" s="1"/>
      <c r="P545" s="1"/>
      <c r="Q545" s="1"/>
      <c r="R545" s="1"/>
      <c r="S545" s="1"/>
      <c r="T545" s="22" t="str">
        <f ca="1">U545&amp;""&amp;",..,"&amp;""&amp;V545</f>
        <v>302,..,302</v>
      </c>
      <c r="U545" s="22">
        <f t="shared" ref="U545:V548" ca="1" si="50">U544+1</f>
        <v>302</v>
      </c>
      <c r="V545" s="22">
        <f t="shared" ca="1" si="50"/>
        <v>302</v>
      </c>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WZB545" s="1"/>
      <c r="WZC545" s="1"/>
      <c r="WZD545" s="1"/>
      <c r="WZE545" s="1"/>
      <c r="WZF545" s="1"/>
      <c r="WZG545" s="1"/>
      <c r="WZH545" s="1"/>
      <c r="WZI545" s="1"/>
      <c r="WZJ545" s="1"/>
      <c r="WZK545" s="1"/>
      <c r="WZL545" s="1"/>
      <c r="WZM545" s="1"/>
      <c r="WZN545" s="1"/>
      <c r="WZO545" s="1"/>
      <c r="WZP545" s="1"/>
      <c r="WZQ545" s="1"/>
      <c r="WZR545" s="1"/>
      <c r="WZS545" s="1"/>
      <c r="WZT545" s="1"/>
      <c r="WZU545" s="1"/>
      <c r="WZV545" s="1"/>
      <c r="WZW545" s="1"/>
      <c r="WZX545" s="1"/>
      <c r="WZY545" s="1"/>
      <c r="WZZ545" s="1"/>
      <c r="XAA545" s="1"/>
      <c r="XAB545" s="1"/>
      <c r="XAC545" s="1"/>
      <c r="XAD545" s="1"/>
      <c r="XAE545" s="1"/>
      <c r="XAF545" s="1"/>
      <c r="XAG545" s="1"/>
      <c r="XAH545" s="1"/>
      <c r="XAI545" s="1"/>
      <c r="XAJ545" s="1"/>
      <c r="XAK545" s="1"/>
      <c r="XAL545" s="1"/>
      <c r="XAM545" s="1"/>
      <c r="XAN545" s="1"/>
      <c r="XAO545" s="1"/>
      <c r="XAP545" s="1"/>
      <c r="XAQ545" s="1"/>
      <c r="XAR545" s="1"/>
      <c r="XAS545" s="1"/>
      <c r="XAT545" s="1"/>
      <c r="XAU545" s="1"/>
      <c r="XAV545" s="1"/>
      <c r="XAW545" s="1"/>
      <c r="XAX545" s="1"/>
      <c r="XAY545" s="1"/>
      <c r="XAZ545" s="1"/>
      <c r="XBA545" s="1"/>
      <c r="XBB545" s="1"/>
      <c r="XBC545" s="1"/>
      <c r="XBD545" s="1"/>
      <c r="XBE545" s="1"/>
      <c r="XBF545" s="1"/>
      <c r="XBG545" s="1"/>
      <c r="XBH545" s="1"/>
      <c r="XBI545" s="1"/>
      <c r="XBJ545" s="1"/>
      <c r="XBK545" s="1"/>
      <c r="XBL545" s="1"/>
      <c r="XBM545" s="1"/>
      <c r="XBN545" s="1"/>
      <c r="XBO545" s="1"/>
      <c r="XBP545" s="1"/>
      <c r="XBQ545" s="1"/>
      <c r="XBR545" s="1"/>
      <c r="XBS545" s="1"/>
      <c r="XBT545" s="1"/>
      <c r="XBU545" s="1"/>
      <c r="XBV545" s="1"/>
      <c r="XBW545" s="1"/>
      <c r="XBX545" s="1"/>
      <c r="XBY545" s="1"/>
      <c r="XBZ545" s="1"/>
      <c r="XCA545" s="1"/>
      <c r="XCB545" s="1"/>
      <c r="XCC545" s="1"/>
      <c r="XCD545" s="1"/>
      <c r="XCE545" s="1"/>
      <c r="XCF545" s="1"/>
      <c r="XCG545" s="1"/>
      <c r="XCH545" s="1"/>
      <c r="XCI545" s="1"/>
      <c r="XCJ545" s="1"/>
      <c r="XCK545" s="1"/>
      <c r="XCL545" s="1"/>
      <c r="XCM545" s="1"/>
      <c r="XCN545" s="1"/>
      <c r="XCO545" s="1"/>
      <c r="XCP545" s="1"/>
      <c r="XCQ545" s="1"/>
      <c r="XCR545" s="1"/>
      <c r="XCS545" s="1"/>
      <c r="XCT545" s="1"/>
      <c r="XCU545" s="1"/>
      <c r="XCV545" s="1"/>
      <c r="XCW545" s="1"/>
      <c r="XCX545" s="1"/>
      <c r="XCY545" s="1"/>
      <c r="XCZ545" s="1"/>
      <c r="XDA545" s="1"/>
      <c r="XDB545" s="1"/>
      <c r="XDC545" s="1"/>
      <c r="XDD545" s="1"/>
      <c r="XDE545" s="1"/>
      <c r="XDF545" s="1"/>
      <c r="XDG545" s="1"/>
      <c r="XDH545" s="1"/>
      <c r="XDI545" s="1"/>
      <c r="XDJ545" s="1"/>
      <c r="XDK545" s="1"/>
      <c r="XDL545" s="1"/>
      <c r="XDM545" s="1"/>
      <c r="XDN545" s="1"/>
      <c r="XDO545" s="1"/>
      <c r="XDP545" s="1"/>
      <c r="XDQ545" s="1"/>
      <c r="XDR545" s="1"/>
      <c r="XDS545" s="1"/>
      <c r="XDT545" s="1"/>
      <c r="XDU545" s="1"/>
      <c r="XDV545" s="1"/>
      <c r="XDW545" s="1"/>
      <c r="XDX545" s="1"/>
      <c r="XDY545" s="1"/>
      <c r="XDZ545" s="1"/>
      <c r="XEA545" s="1"/>
      <c r="XEB545" s="1"/>
      <c r="XEC545" s="1"/>
      <c r="XED545" s="1"/>
      <c r="XEE545" s="1"/>
      <c r="XEF545" s="1"/>
      <c r="XEG545" s="1"/>
      <c r="XEH545" s="1"/>
      <c r="XEI545" s="1"/>
      <c r="XEJ545" s="1"/>
      <c r="XEK545" s="1"/>
      <c r="XEL545" s="1"/>
      <c r="XEM545" s="1"/>
      <c r="XEN545" s="1"/>
      <c r="XEO545" s="1"/>
      <c r="XEP545" s="1"/>
      <c r="XEQ545" s="1"/>
      <c r="XER545" s="1"/>
      <c r="XES545" s="1"/>
      <c r="XET545" s="1"/>
      <c r="XEU545" s="1"/>
      <c r="XEV545" s="1"/>
      <c r="XEW545" s="1"/>
      <c r="XEX545" s="1"/>
      <c r="XEY545" s="1"/>
      <c r="XEZ545" s="1"/>
      <c r="XFA545" s="1"/>
      <c r="XFB545" s="1"/>
      <c r="XFC545" s="1"/>
    </row>
    <row r="546" spans="1:150 16226:16383" s="3" customFormat="1" ht="20.25" customHeight="1" x14ac:dyDescent="0.25">
      <c r="A546" s="115">
        <f>A545+1</f>
        <v>3</v>
      </c>
      <c r="B546" s="116"/>
      <c r="C546" s="53" t="s">
        <v>88</v>
      </c>
      <c r="D546" s="5" t="s">
        <v>375</v>
      </c>
      <c r="E546" s="32">
        <f>(2.75*3.5+2.75*0.1+2.125*2.25+1.525*0.6+2.75*2.45+1.8*0.1+0.6*1.4+2.93*2.415+2.93*0.1+2.93*1.185+0.6*1.4+2.305*1.375+1.375*0.18+1.075*0.9+0.9*0.9+1.22*1.375+1.65*1+1.4*1+1.12*2.75)*10.764</f>
        <v>517.06623150000019</v>
      </c>
      <c r="F546" s="5">
        <v>0</v>
      </c>
      <c r="G546" s="5">
        <v>0</v>
      </c>
      <c r="H546" s="5">
        <f>E546+F546+(IF(G546&lt;101,G546,IF(G546&lt;201,G546/2,IF(G546&lt;=301,G546/3,G546/4))))</f>
        <v>517.06623150000019</v>
      </c>
      <c r="I546" s="1"/>
      <c r="J546" s="1"/>
      <c r="K546" s="1"/>
      <c r="L546" s="1"/>
      <c r="M546" s="1"/>
      <c r="N546" s="1"/>
      <c r="O546" s="1"/>
      <c r="P546" s="1"/>
      <c r="Q546" s="1"/>
      <c r="R546" s="1"/>
      <c r="S546" s="1"/>
      <c r="T546" s="22" t="str">
        <f ca="1">U546&amp;""&amp;",..,"&amp;""&amp;V546</f>
        <v>303,..,303</v>
      </c>
      <c r="U546" s="22">
        <f t="shared" ca="1" si="50"/>
        <v>303</v>
      </c>
      <c r="V546" s="22">
        <f t="shared" ca="1" si="50"/>
        <v>303</v>
      </c>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WZB546" s="1"/>
      <c r="WZC546" s="1"/>
      <c r="WZD546" s="1"/>
      <c r="WZE546" s="1"/>
      <c r="WZF546" s="1"/>
      <c r="WZG546" s="1"/>
      <c r="WZH546" s="1"/>
      <c r="WZI546" s="1"/>
      <c r="WZJ546" s="1"/>
      <c r="WZK546" s="1"/>
      <c r="WZL546" s="1"/>
      <c r="WZM546" s="1"/>
      <c r="WZN546" s="1"/>
      <c r="WZO546" s="1"/>
      <c r="WZP546" s="1"/>
      <c r="WZQ546" s="1"/>
      <c r="WZR546" s="1"/>
      <c r="WZS546" s="1"/>
      <c r="WZT546" s="1"/>
      <c r="WZU546" s="1"/>
      <c r="WZV546" s="1"/>
      <c r="WZW546" s="1"/>
      <c r="WZX546" s="1"/>
      <c r="WZY546" s="1"/>
      <c r="WZZ546" s="1"/>
      <c r="XAA546" s="1"/>
      <c r="XAB546" s="1"/>
      <c r="XAC546" s="1"/>
      <c r="XAD546" s="1"/>
      <c r="XAE546" s="1"/>
      <c r="XAF546" s="1"/>
      <c r="XAG546" s="1"/>
      <c r="XAH546" s="1"/>
      <c r="XAI546" s="1"/>
      <c r="XAJ546" s="1"/>
      <c r="XAK546" s="1"/>
      <c r="XAL546" s="1"/>
      <c r="XAM546" s="1"/>
      <c r="XAN546" s="1"/>
      <c r="XAO546" s="1"/>
      <c r="XAP546" s="1"/>
      <c r="XAQ546" s="1"/>
      <c r="XAR546" s="1"/>
      <c r="XAS546" s="1"/>
      <c r="XAT546" s="1"/>
      <c r="XAU546" s="1"/>
      <c r="XAV546" s="1"/>
      <c r="XAW546" s="1"/>
      <c r="XAX546" s="1"/>
      <c r="XAY546" s="1"/>
      <c r="XAZ546" s="1"/>
      <c r="XBA546" s="1"/>
      <c r="XBB546" s="1"/>
      <c r="XBC546" s="1"/>
      <c r="XBD546" s="1"/>
      <c r="XBE546" s="1"/>
      <c r="XBF546" s="1"/>
      <c r="XBG546" s="1"/>
      <c r="XBH546" s="1"/>
      <c r="XBI546" s="1"/>
      <c r="XBJ546" s="1"/>
      <c r="XBK546" s="1"/>
      <c r="XBL546" s="1"/>
      <c r="XBM546" s="1"/>
      <c r="XBN546" s="1"/>
      <c r="XBO546" s="1"/>
      <c r="XBP546" s="1"/>
      <c r="XBQ546" s="1"/>
      <c r="XBR546" s="1"/>
      <c r="XBS546" s="1"/>
      <c r="XBT546" s="1"/>
      <c r="XBU546" s="1"/>
      <c r="XBV546" s="1"/>
      <c r="XBW546" s="1"/>
      <c r="XBX546" s="1"/>
      <c r="XBY546" s="1"/>
      <c r="XBZ546" s="1"/>
      <c r="XCA546" s="1"/>
      <c r="XCB546" s="1"/>
      <c r="XCC546" s="1"/>
      <c r="XCD546" s="1"/>
      <c r="XCE546" s="1"/>
      <c r="XCF546" s="1"/>
      <c r="XCG546" s="1"/>
      <c r="XCH546" s="1"/>
      <c r="XCI546" s="1"/>
      <c r="XCJ546" s="1"/>
      <c r="XCK546" s="1"/>
      <c r="XCL546" s="1"/>
      <c r="XCM546" s="1"/>
      <c r="XCN546" s="1"/>
      <c r="XCO546" s="1"/>
      <c r="XCP546" s="1"/>
      <c r="XCQ546" s="1"/>
      <c r="XCR546" s="1"/>
      <c r="XCS546" s="1"/>
      <c r="XCT546" s="1"/>
      <c r="XCU546" s="1"/>
      <c r="XCV546" s="1"/>
      <c r="XCW546" s="1"/>
      <c r="XCX546" s="1"/>
      <c r="XCY546" s="1"/>
      <c r="XCZ546" s="1"/>
      <c r="XDA546" s="1"/>
      <c r="XDB546" s="1"/>
      <c r="XDC546" s="1"/>
      <c r="XDD546" s="1"/>
      <c r="XDE546" s="1"/>
      <c r="XDF546" s="1"/>
      <c r="XDG546" s="1"/>
      <c r="XDH546" s="1"/>
      <c r="XDI546" s="1"/>
      <c r="XDJ546" s="1"/>
      <c r="XDK546" s="1"/>
      <c r="XDL546" s="1"/>
      <c r="XDM546" s="1"/>
      <c r="XDN546" s="1"/>
      <c r="XDO546" s="1"/>
      <c r="XDP546" s="1"/>
      <c r="XDQ546" s="1"/>
      <c r="XDR546" s="1"/>
      <c r="XDS546" s="1"/>
      <c r="XDT546" s="1"/>
      <c r="XDU546" s="1"/>
      <c r="XDV546" s="1"/>
      <c r="XDW546" s="1"/>
      <c r="XDX546" s="1"/>
      <c r="XDY546" s="1"/>
      <c r="XDZ546" s="1"/>
      <c r="XEA546" s="1"/>
      <c r="XEB546" s="1"/>
      <c r="XEC546" s="1"/>
      <c r="XED546" s="1"/>
      <c r="XEE546" s="1"/>
      <c r="XEF546" s="1"/>
      <c r="XEG546" s="1"/>
      <c r="XEH546" s="1"/>
      <c r="XEI546" s="1"/>
      <c r="XEJ546" s="1"/>
      <c r="XEK546" s="1"/>
      <c r="XEL546" s="1"/>
      <c r="XEM546" s="1"/>
      <c r="XEN546" s="1"/>
      <c r="XEO546" s="1"/>
      <c r="XEP546" s="1"/>
      <c r="XEQ546" s="1"/>
      <c r="XER546" s="1"/>
      <c r="XES546" s="1"/>
      <c r="XET546" s="1"/>
      <c r="XEU546" s="1"/>
      <c r="XEV546" s="1"/>
      <c r="XEW546" s="1"/>
      <c r="XEX546" s="1"/>
      <c r="XEY546" s="1"/>
      <c r="XEZ546" s="1"/>
      <c r="XFA546" s="1"/>
      <c r="XFB546" s="1"/>
      <c r="XFC546" s="1"/>
    </row>
    <row r="547" spans="1:150 16226:16383" s="3" customFormat="1" ht="20.25" customHeight="1" x14ac:dyDescent="0.25">
      <c r="A547" s="115">
        <f>A546+1</f>
        <v>4</v>
      </c>
      <c r="B547" s="116"/>
      <c r="C547" s="103" t="s">
        <v>377</v>
      </c>
      <c r="D547" s="104"/>
      <c r="E547" s="104"/>
      <c r="F547" s="104"/>
      <c r="G547" s="104"/>
      <c r="H547" s="105"/>
      <c r="I547" s="1"/>
      <c r="J547" s="1"/>
      <c r="K547" s="1"/>
      <c r="L547" s="1"/>
      <c r="M547" s="1"/>
      <c r="N547" s="1"/>
      <c r="O547" s="1"/>
      <c r="P547" s="1"/>
      <c r="Q547" s="1"/>
      <c r="R547" s="1"/>
      <c r="S547" s="1"/>
      <c r="T547" s="22" t="str">
        <f ca="1">U547&amp;""&amp;",..,"&amp;""&amp;V547</f>
        <v>304,..,304</v>
      </c>
      <c r="U547" s="22">
        <f t="shared" ca="1" si="50"/>
        <v>304</v>
      </c>
      <c r="V547" s="22">
        <f t="shared" ca="1" si="50"/>
        <v>304</v>
      </c>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WZB547" s="1"/>
      <c r="WZC547" s="1"/>
      <c r="WZD547" s="1"/>
      <c r="WZE547" s="1"/>
      <c r="WZF547" s="1"/>
      <c r="WZG547" s="1"/>
      <c r="WZH547" s="1"/>
      <c r="WZI547" s="1"/>
      <c r="WZJ547" s="1"/>
      <c r="WZK547" s="1"/>
      <c r="WZL547" s="1"/>
      <c r="WZM547" s="1"/>
      <c r="WZN547" s="1"/>
      <c r="WZO547" s="1"/>
      <c r="WZP547" s="1"/>
      <c r="WZQ547" s="1"/>
      <c r="WZR547" s="1"/>
      <c r="WZS547" s="1"/>
      <c r="WZT547" s="1"/>
      <c r="WZU547" s="1"/>
      <c r="WZV547" s="1"/>
      <c r="WZW547" s="1"/>
      <c r="WZX547" s="1"/>
      <c r="WZY547" s="1"/>
      <c r="WZZ547" s="1"/>
      <c r="XAA547" s="1"/>
      <c r="XAB547" s="1"/>
      <c r="XAC547" s="1"/>
      <c r="XAD547" s="1"/>
      <c r="XAE547" s="1"/>
      <c r="XAF547" s="1"/>
      <c r="XAG547" s="1"/>
      <c r="XAH547" s="1"/>
      <c r="XAI547" s="1"/>
      <c r="XAJ547" s="1"/>
      <c r="XAK547" s="1"/>
      <c r="XAL547" s="1"/>
      <c r="XAM547" s="1"/>
      <c r="XAN547" s="1"/>
      <c r="XAO547" s="1"/>
      <c r="XAP547" s="1"/>
      <c r="XAQ547" s="1"/>
      <c r="XAR547" s="1"/>
      <c r="XAS547" s="1"/>
      <c r="XAT547" s="1"/>
      <c r="XAU547" s="1"/>
      <c r="XAV547" s="1"/>
      <c r="XAW547" s="1"/>
      <c r="XAX547" s="1"/>
      <c r="XAY547" s="1"/>
      <c r="XAZ547" s="1"/>
      <c r="XBA547" s="1"/>
      <c r="XBB547" s="1"/>
      <c r="XBC547" s="1"/>
      <c r="XBD547" s="1"/>
      <c r="XBE547" s="1"/>
      <c r="XBF547" s="1"/>
      <c r="XBG547" s="1"/>
      <c r="XBH547" s="1"/>
      <c r="XBI547" s="1"/>
      <c r="XBJ547" s="1"/>
      <c r="XBK547" s="1"/>
      <c r="XBL547" s="1"/>
      <c r="XBM547" s="1"/>
      <c r="XBN547" s="1"/>
      <c r="XBO547" s="1"/>
      <c r="XBP547" s="1"/>
      <c r="XBQ547" s="1"/>
      <c r="XBR547" s="1"/>
      <c r="XBS547" s="1"/>
      <c r="XBT547" s="1"/>
      <c r="XBU547" s="1"/>
      <c r="XBV547" s="1"/>
      <c r="XBW547" s="1"/>
      <c r="XBX547" s="1"/>
      <c r="XBY547" s="1"/>
      <c r="XBZ547" s="1"/>
      <c r="XCA547" s="1"/>
      <c r="XCB547" s="1"/>
      <c r="XCC547" s="1"/>
      <c r="XCD547" s="1"/>
      <c r="XCE547" s="1"/>
      <c r="XCF547" s="1"/>
      <c r="XCG547" s="1"/>
      <c r="XCH547" s="1"/>
      <c r="XCI547" s="1"/>
      <c r="XCJ547" s="1"/>
      <c r="XCK547" s="1"/>
      <c r="XCL547" s="1"/>
      <c r="XCM547" s="1"/>
      <c r="XCN547" s="1"/>
      <c r="XCO547" s="1"/>
      <c r="XCP547" s="1"/>
      <c r="XCQ547" s="1"/>
      <c r="XCR547" s="1"/>
      <c r="XCS547" s="1"/>
      <c r="XCT547" s="1"/>
      <c r="XCU547" s="1"/>
      <c r="XCV547" s="1"/>
      <c r="XCW547" s="1"/>
      <c r="XCX547" s="1"/>
      <c r="XCY547" s="1"/>
      <c r="XCZ547" s="1"/>
      <c r="XDA547" s="1"/>
      <c r="XDB547" s="1"/>
      <c r="XDC547" s="1"/>
      <c r="XDD547" s="1"/>
      <c r="XDE547" s="1"/>
      <c r="XDF547" s="1"/>
      <c r="XDG547" s="1"/>
      <c r="XDH547" s="1"/>
      <c r="XDI547" s="1"/>
      <c r="XDJ547" s="1"/>
      <c r="XDK547" s="1"/>
      <c r="XDL547" s="1"/>
      <c r="XDM547" s="1"/>
      <c r="XDN547" s="1"/>
      <c r="XDO547" s="1"/>
      <c r="XDP547" s="1"/>
      <c r="XDQ547" s="1"/>
      <c r="XDR547" s="1"/>
      <c r="XDS547" s="1"/>
      <c r="XDT547" s="1"/>
      <c r="XDU547" s="1"/>
      <c r="XDV547" s="1"/>
      <c r="XDW547" s="1"/>
      <c r="XDX547" s="1"/>
      <c r="XDY547" s="1"/>
      <c r="XDZ547" s="1"/>
      <c r="XEA547" s="1"/>
      <c r="XEB547" s="1"/>
      <c r="XEC547" s="1"/>
      <c r="XED547" s="1"/>
      <c r="XEE547" s="1"/>
      <c r="XEF547" s="1"/>
      <c r="XEG547" s="1"/>
      <c r="XEH547" s="1"/>
      <c r="XEI547" s="1"/>
      <c r="XEJ547" s="1"/>
      <c r="XEK547" s="1"/>
      <c r="XEL547" s="1"/>
      <c r="XEM547" s="1"/>
      <c r="XEN547" s="1"/>
      <c r="XEO547" s="1"/>
      <c r="XEP547" s="1"/>
      <c r="XEQ547" s="1"/>
      <c r="XER547" s="1"/>
      <c r="XES547" s="1"/>
      <c r="XET547" s="1"/>
      <c r="XEU547" s="1"/>
      <c r="XEV547" s="1"/>
      <c r="XEW547" s="1"/>
      <c r="XEX547" s="1"/>
      <c r="XEY547" s="1"/>
      <c r="XEZ547" s="1"/>
      <c r="XFA547" s="1"/>
      <c r="XFB547" s="1"/>
      <c r="XFC547" s="1"/>
    </row>
    <row r="548" spans="1:150 16226:16383" s="3" customFormat="1" ht="20.25" customHeight="1" x14ac:dyDescent="0.25">
      <c r="A548" s="115">
        <f>A547+1</f>
        <v>5</v>
      </c>
      <c r="B548" s="116"/>
      <c r="C548" s="109"/>
      <c r="D548" s="110"/>
      <c r="E548" s="110"/>
      <c r="F548" s="110"/>
      <c r="G548" s="110"/>
      <c r="H548" s="111"/>
      <c r="I548" s="1"/>
      <c r="J548" s="1"/>
      <c r="K548" s="1"/>
      <c r="L548" s="1"/>
      <c r="M548" s="1"/>
      <c r="N548" s="1"/>
      <c r="O548" s="1"/>
      <c r="P548" s="1"/>
      <c r="Q548" s="1"/>
      <c r="R548" s="1"/>
      <c r="S548" s="1"/>
      <c r="T548" s="22" t="str">
        <f ca="1">U548&amp;""&amp;",..,"&amp;""&amp;V548</f>
        <v>305,..,305</v>
      </c>
      <c r="U548" s="22">
        <f t="shared" ca="1" si="50"/>
        <v>305</v>
      </c>
      <c r="V548" s="22">
        <f t="shared" ca="1" si="50"/>
        <v>305</v>
      </c>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WZB548" s="1"/>
      <c r="WZC548" s="1"/>
      <c r="WZD548" s="1"/>
      <c r="WZE548" s="1"/>
      <c r="WZF548" s="1"/>
      <c r="WZG548" s="1"/>
      <c r="WZH548" s="1"/>
      <c r="WZI548" s="1"/>
      <c r="WZJ548" s="1"/>
      <c r="WZK548" s="1"/>
      <c r="WZL548" s="1"/>
      <c r="WZM548" s="1"/>
      <c r="WZN548" s="1"/>
      <c r="WZO548" s="1"/>
      <c r="WZP548" s="1"/>
      <c r="WZQ548" s="1"/>
      <c r="WZR548" s="1"/>
      <c r="WZS548" s="1"/>
      <c r="WZT548" s="1"/>
      <c r="WZU548" s="1"/>
      <c r="WZV548" s="1"/>
      <c r="WZW548" s="1"/>
      <c r="WZX548" s="1"/>
      <c r="WZY548" s="1"/>
      <c r="WZZ548" s="1"/>
      <c r="XAA548" s="1"/>
      <c r="XAB548" s="1"/>
      <c r="XAC548" s="1"/>
      <c r="XAD548" s="1"/>
      <c r="XAE548" s="1"/>
      <c r="XAF548" s="1"/>
      <c r="XAG548" s="1"/>
      <c r="XAH548" s="1"/>
      <c r="XAI548" s="1"/>
      <c r="XAJ548" s="1"/>
      <c r="XAK548" s="1"/>
      <c r="XAL548" s="1"/>
      <c r="XAM548" s="1"/>
      <c r="XAN548" s="1"/>
      <c r="XAO548" s="1"/>
      <c r="XAP548" s="1"/>
      <c r="XAQ548" s="1"/>
      <c r="XAR548" s="1"/>
      <c r="XAS548" s="1"/>
      <c r="XAT548" s="1"/>
      <c r="XAU548" s="1"/>
      <c r="XAV548" s="1"/>
      <c r="XAW548" s="1"/>
      <c r="XAX548" s="1"/>
      <c r="XAY548" s="1"/>
      <c r="XAZ548" s="1"/>
      <c r="XBA548" s="1"/>
      <c r="XBB548" s="1"/>
      <c r="XBC548" s="1"/>
      <c r="XBD548" s="1"/>
      <c r="XBE548" s="1"/>
      <c r="XBF548" s="1"/>
      <c r="XBG548" s="1"/>
      <c r="XBH548" s="1"/>
      <c r="XBI548" s="1"/>
      <c r="XBJ548" s="1"/>
      <c r="XBK548" s="1"/>
      <c r="XBL548" s="1"/>
      <c r="XBM548" s="1"/>
      <c r="XBN548" s="1"/>
      <c r="XBO548" s="1"/>
      <c r="XBP548" s="1"/>
      <c r="XBQ548" s="1"/>
      <c r="XBR548" s="1"/>
      <c r="XBS548" s="1"/>
      <c r="XBT548" s="1"/>
      <c r="XBU548" s="1"/>
      <c r="XBV548" s="1"/>
      <c r="XBW548" s="1"/>
      <c r="XBX548" s="1"/>
      <c r="XBY548" s="1"/>
      <c r="XBZ548" s="1"/>
      <c r="XCA548" s="1"/>
      <c r="XCB548" s="1"/>
      <c r="XCC548" s="1"/>
      <c r="XCD548" s="1"/>
      <c r="XCE548" s="1"/>
      <c r="XCF548" s="1"/>
      <c r="XCG548" s="1"/>
      <c r="XCH548" s="1"/>
      <c r="XCI548" s="1"/>
      <c r="XCJ548" s="1"/>
      <c r="XCK548" s="1"/>
      <c r="XCL548" s="1"/>
      <c r="XCM548" s="1"/>
      <c r="XCN548" s="1"/>
      <c r="XCO548" s="1"/>
      <c r="XCP548" s="1"/>
      <c r="XCQ548" s="1"/>
      <c r="XCR548" s="1"/>
      <c r="XCS548" s="1"/>
      <c r="XCT548" s="1"/>
      <c r="XCU548" s="1"/>
      <c r="XCV548" s="1"/>
      <c r="XCW548" s="1"/>
      <c r="XCX548" s="1"/>
      <c r="XCY548" s="1"/>
      <c r="XCZ548" s="1"/>
      <c r="XDA548" s="1"/>
      <c r="XDB548" s="1"/>
      <c r="XDC548" s="1"/>
      <c r="XDD548" s="1"/>
      <c r="XDE548" s="1"/>
      <c r="XDF548" s="1"/>
      <c r="XDG548" s="1"/>
      <c r="XDH548" s="1"/>
      <c r="XDI548" s="1"/>
      <c r="XDJ548" s="1"/>
      <c r="XDK548" s="1"/>
      <c r="XDL548" s="1"/>
      <c r="XDM548" s="1"/>
      <c r="XDN548" s="1"/>
      <c r="XDO548" s="1"/>
      <c r="XDP548" s="1"/>
      <c r="XDQ548" s="1"/>
      <c r="XDR548" s="1"/>
      <c r="XDS548" s="1"/>
      <c r="XDT548" s="1"/>
      <c r="XDU548" s="1"/>
      <c r="XDV548" s="1"/>
      <c r="XDW548" s="1"/>
      <c r="XDX548" s="1"/>
      <c r="XDY548" s="1"/>
      <c r="XDZ548" s="1"/>
      <c r="XEA548" s="1"/>
      <c r="XEB548" s="1"/>
      <c r="XEC548" s="1"/>
      <c r="XED548" s="1"/>
      <c r="XEE548" s="1"/>
      <c r="XEF548" s="1"/>
      <c r="XEG548" s="1"/>
      <c r="XEH548" s="1"/>
      <c r="XEI548" s="1"/>
      <c r="XEJ548" s="1"/>
      <c r="XEK548" s="1"/>
      <c r="XEL548" s="1"/>
      <c r="XEM548" s="1"/>
      <c r="XEN548" s="1"/>
      <c r="XEO548" s="1"/>
      <c r="XEP548" s="1"/>
      <c r="XEQ548" s="1"/>
      <c r="XER548" s="1"/>
      <c r="XES548" s="1"/>
      <c r="XET548" s="1"/>
      <c r="XEU548" s="1"/>
      <c r="XEV548" s="1"/>
      <c r="XEW548" s="1"/>
      <c r="XEX548" s="1"/>
      <c r="XEY548" s="1"/>
      <c r="XEZ548" s="1"/>
      <c r="XFA548" s="1"/>
      <c r="XFB548" s="1"/>
      <c r="XFC548" s="1"/>
    </row>
    <row r="549" spans="1:150 16226:16383" s="3" customFormat="1" ht="20.25" customHeight="1" x14ac:dyDescent="0.25">
      <c r="A549" s="112" t="s">
        <v>378</v>
      </c>
      <c r="B549" s="113"/>
      <c r="C549" s="113"/>
      <c r="D549" s="113"/>
      <c r="E549" s="113"/>
      <c r="F549" s="113"/>
      <c r="G549" s="113"/>
      <c r="H549" s="114"/>
      <c r="I549" s="1">
        <v>24</v>
      </c>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WZB549" s="1"/>
      <c r="WZC549" s="1"/>
      <c r="WZD549" s="1"/>
      <c r="WZE549" s="1"/>
      <c r="WZF549" s="1"/>
      <c r="WZG549" s="1"/>
      <c r="WZH549" s="1"/>
      <c r="WZI549" s="1"/>
      <c r="WZJ549" s="1"/>
      <c r="WZK549" s="1"/>
      <c r="WZL549" s="1"/>
      <c r="WZM549" s="1"/>
      <c r="WZN549" s="1"/>
      <c r="WZO549" s="1"/>
      <c r="WZP549" s="1"/>
      <c r="WZQ549" s="1"/>
      <c r="WZR549" s="1"/>
      <c r="WZS549" s="1"/>
      <c r="WZT549" s="1"/>
      <c r="WZU549" s="1"/>
      <c r="WZV549" s="1"/>
      <c r="WZW549" s="1"/>
      <c r="WZX549" s="1"/>
      <c r="WZY549" s="1"/>
      <c r="WZZ549" s="1"/>
      <c r="XAA549" s="1"/>
      <c r="XAB549" s="1"/>
      <c r="XAC549" s="1"/>
      <c r="XAD549" s="1"/>
      <c r="XAE549" s="1"/>
      <c r="XAF549" s="1"/>
      <c r="XAG549" s="1"/>
      <c r="XAH549" s="1"/>
      <c r="XAI549" s="1"/>
      <c r="XAJ549" s="1"/>
      <c r="XAK549" s="1"/>
      <c r="XAL549" s="1"/>
      <c r="XAM549" s="1"/>
      <c r="XAN549" s="1"/>
      <c r="XAO549" s="1"/>
      <c r="XAP549" s="1"/>
      <c r="XAQ549" s="1"/>
      <c r="XAR549" s="1"/>
      <c r="XAS549" s="1"/>
      <c r="XAT549" s="1"/>
      <c r="XAU549" s="1"/>
      <c r="XAV549" s="1"/>
      <c r="XAW549" s="1"/>
      <c r="XAX549" s="1"/>
      <c r="XAY549" s="1"/>
      <c r="XAZ549" s="1"/>
      <c r="XBA549" s="1"/>
      <c r="XBB549" s="1"/>
      <c r="XBC549" s="1"/>
      <c r="XBD549" s="1"/>
      <c r="XBE549" s="1"/>
      <c r="XBF549" s="1"/>
      <c r="XBG549" s="1"/>
      <c r="XBH549" s="1"/>
      <c r="XBI549" s="1"/>
      <c r="XBJ549" s="1"/>
      <c r="XBK549" s="1"/>
      <c r="XBL549" s="1"/>
      <c r="XBM549" s="1"/>
      <c r="XBN549" s="1"/>
      <c r="XBO549" s="1"/>
      <c r="XBP549" s="1"/>
      <c r="XBQ549" s="1"/>
      <c r="XBR549" s="1"/>
      <c r="XBS549" s="1"/>
      <c r="XBT549" s="1"/>
      <c r="XBU549" s="1"/>
      <c r="XBV549" s="1"/>
      <c r="XBW549" s="1"/>
      <c r="XBX549" s="1"/>
      <c r="XBY549" s="1"/>
      <c r="XBZ549" s="1"/>
      <c r="XCA549" s="1"/>
      <c r="XCB549" s="1"/>
      <c r="XCC549" s="1"/>
      <c r="XCD549" s="1"/>
      <c r="XCE549" s="1"/>
      <c r="XCF549" s="1"/>
      <c r="XCG549" s="1"/>
      <c r="XCH549" s="1"/>
      <c r="XCI549" s="1"/>
      <c r="XCJ549" s="1"/>
      <c r="XCK549" s="1"/>
      <c r="XCL549" s="1"/>
      <c r="XCM549" s="1"/>
      <c r="XCN549" s="1"/>
      <c r="XCO549" s="1"/>
      <c r="XCP549" s="1"/>
      <c r="XCQ549" s="1"/>
      <c r="XCR549" s="1"/>
      <c r="XCS549" s="1"/>
      <c r="XCT549" s="1"/>
      <c r="XCU549" s="1"/>
      <c r="XCV549" s="1"/>
      <c r="XCW549" s="1"/>
      <c r="XCX549" s="1"/>
      <c r="XCY549" s="1"/>
      <c r="XCZ549" s="1"/>
      <c r="XDA549" s="1"/>
      <c r="XDB549" s="1"/>
      <c r="XDC549" s="1"/>
      <c r="XDD549" s="1"/>
      <c r="XDE549" s="1"/>
      <c r="XDF549" s="1"/>
      <c r="XDG549" s="1"/>
      <c r="XDH549" s="1"/>
      <c r="XDI549" s="1"/>
      <c r="XDJ549" s="1"/>
      <c r="XDK549" s="1"/>
      <c r="XDL549" s="1"/>
      <c r="XDM549" s="1"/>
      <c r="XDN549" s="1"/>
      <c r="XDO549" s="1"/>
      <c r="XDP549" s="1"/>
      <c r="XDQ549" s="1"/>
      <c r="XDR549" s="1"/>
      <c r="XDS549" s="1"/>
      <c r="XDT549" s="1"/>
      <c r="XDU549" s="1"/>
      <c r="XDV549" s="1"/>
      <c r="XDW549" s="1"/>
      <c r="XDX549" s="1"/>
      <c r="XDY549" s="1"/>
      <c r="XDZ549" s="1"/>
      <c r="XEA549" s="1"/>
      <c r="XEB549" s="1"/>
      <c r="XEC549" s="1"/>
      <c r="XED549" s="1"/>
      <c r="XEE549" s="1"/>
      <c r="XEF549" s="1"/>
      <c r="XEG549" s="1"/>
      <c r="XEH549" s="1"/>
      <c r="XEI549" s="1"/>
      <c r="XEJ549" s="1"/>
      <c r="XEK549" s="1"/>
      <c r="XEL549" s="1"/>
      <c r="XEM549" s="1"/>
      <c r="XEN549" s="1"/>
      <c r="XEO549" s="1"/>
      <c r="XEP549" s="1"/>
      <c r="XEQ549" s="1"/>
      <c r="XER549" s="1"/>
      <c r="XES549" s="1"/>
      <c r="XET549" s="1"/>
      <c r="XEU549" s="1"/>
      <c r="XEV549" s="1"/>
      <c r="XEW549" s="1"/>
      <c r="XEX549" s="1"/>
      <c r="XEY549" s="1"/>
      <c r="XEZ549" s="1"/>
      <c r="XFA549" s="1"/>
      <c r="XFB549" s="1"/>
      <c r="XFC549" s="1"/>
    </row>
    <row r="550" spans="1:150 16226:16383" s="3" customFormat="1" ht="20.25" customHeight="1" x14ac:dyDescent="0.25">
      <c r="A550" s="90">
        <v>1</v>
      </c>
      <c r="B550" s="90"/>
      <c r="C550" s="53" t="s">
        <v>88</v>
      </c>
      <c r="D550" s="5" t="s">
        <v>375</v>
      </c>
      <c r="E550" s="32">
        <f>(2.75*3.5+2.75*0.1+2.125*2.25+1.525*0.6+2.75*2.45+1.8*0.1+0.6*1.4+2.93*2.415+2.93*0.1+2.93*1.185+0.6*1.4+2.305*1.375+1.375*0.18+1.075*0.9+0.9*0.9+1.22*1.375+1.65*1+1.4*1+1.12*2.75)*10.764</f>
        <v>517.06623150000019</v>
      </c>
      <c r="F550" s="5">
        <v>0</v>
      </c>
      <c r="G550" s="5">
        <v>0</v>
      </c>
      <c r="H550" s="5">
        <f>E550+F550+(IF(G550&lt;101,G550,IF(G550&lt;201,G550/2,IF(G550&lt;=301,G550/3,G550/4))))</f>
        <v>517.06623150000019</v>
      </c>
      <c r="I550" s="1"/>
      <c r="J550" s="1"/>
      <c r="K550" s="1"/>
      <c r="L550" s="1"/>
      <c r="M550" s="1"/>
      <c r="N550" s="1"/>
      <c r="O550" s="1"/>
      <c r="P550" s="1"/>
      <c r="Q550" s="1"/>
      <c r="R550" s="1"/>
      <c r="S550" s="1"/>
      <c r="T550" s="22" t="str">
        <f ca="1">U550&amp;""&amp;",..,"&amp;""&amp;V550</f>
        <v>12401,..,3001</v>
      </c>
      <c r="U550" s="22">
        <f ca="1">(SUMPRODUCT(MID(0&amp;(LEFT(A549,SUM(LEN(A549)-LEN(SUBSTITUTE(A549,{"0","1","2","3"},""))))), LARGE(INDEX(ISNUMBER(--MID((LEFT(A549,SUM(LEN(A549)-LEN(SUBSTITUTE(A549,{"0","1","2","3"},""))))), ROW(INDIRECT("1:"&amp;LEN((LEFT(A549,SUM(LEN(A549)-LEN(SUBSTITUTE(A549,{"0","1","2","3"},"")))))))), 1)) * ROW(INDIRECT("1:"&amp;LEN((LEFT(A549,SUM(LEN(A549)-LEN(SUBSTITUTE(A549,{"0","1","2","3"},"")))))))), 0), ROW(INDIRECT("1:"&amp;LEN((LEFT(A549,SUM(LEN(A549)-LEN(SUBSTITUTE(A549,{"0","1","2","3"},"")))))))))+1, 1) * 10^ROW(INDIRECT("1:"&amp;LEN((LEFT(A549,SUM(LEN(A549)-LEN(SUBSTITUTE(A549,{"0","1","2","3"},""))))))))/10))*100+1</f>
        <v>12401</v>
      </c>
      <c r="V550" s="22">
        <f ca="1">(SUMPRODUCT(MID(0&amp;(--TRIM(RIGHT(SUBSTITUTE(LEFT(A549,_xlfn.AGGREGATE(16,6,FIND({0,1,2,3,4,5,6,7,8,9},A549,ROW(INDIRECT("1:"&amp;LEN(A549)))),1))," ",REPT(" ",LEN(A549))),LEN(A549)))), LARGE(INDEX(ISNUMBER(--MID((--TRIM(RIGHT(SUBSTITUTE(LEFT(A549,_xlfn.AGGREGATE(16,6,FIND({0,1,2,3,4,5,6,7,8,9},A549,ROW(INDIRECT("1:"&amp;LEN(A549)))),1))," ",REPT(" ",LEN(A549))),LEN(A549)))), ROW(INDIRECT("1:"&amp;LEN((--TRIM(RIGHT(SUBSTITUTE(LEFT(A549,_xlfn.AGGREGATE(16,6,FIND({0,1,2,3,4,5,6,7,8,9},A549,ROW(INDIRECT("1:"&amp;LEN(A549)))),1))," ",REPT(" ",LEN(A549))),LEN(A549))))))), 1)) * ROW(INDIRECT("1:"&amp;LEN((--TRIM(RIGHT(SUBSTITUTE(LEFT(A549,_xlfn.AGGREGATE(16,6,FIND({0,1,2,3,4,5,6,7,8,9},A549,ROW(INDIRECT("1:"&amp;LEN(A549)))),1))," ",REPT(" ",LEN(A549))),LEN(A549))))))), 0), ROW(INDIRECT("1:"&amp;LEN((--TRIM(RIGHT(SUBSTITUTE(LEFT(A549,_xlfn.AGGREGATE(16,6,FIND({0,1,2,3,4,5,6,7,8,9},A549,ROW(INDIRECT("1:"&amp;LEN(A549)))),1))," ",REPT(" ",LEN(A549))),LEN(A549))))))))+1, 1) * 10^ROW(INDIRECT("1:"&amp;LEN((--TRIM(RIGHT(SUBSTITUTE(LEFT(A549,_xlfn.AGGREGATE(16,6,FIND({0,1,2,3,4,5,6,7,8,9},A549,ROW(INDIRECT("1:"&amp;LEN(A549)))),1))," ",REPT(" ",LEN(A549))),LEN(A549)))))))/10))*100+1</f>
        <v>3001</v>
      </c>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WZB550" s="1"/>
      <c r="WZC550" s="1"/>
      <c r="WZD550" s="1"/>
      <c r="WZE550" s="1"/>
      <c r="WZF550" s="1"/>
      <c r="WZG550" s="1"/>
      <c r="WZH550" s="1"/>
      <c r="WZI550" s="1"/>
      <c r="WZJ550" s="1"/>
      <c r="WZK550" s="1"/>
      <c r="WZL550" s="1"/>
      <c r="WZM550" s="1"/>
      <c r="WZN550" s="1"/>
      <c r="WZO550" s="1"/>
      <c r="WZP550" s="1"/>
      <c r="WZQ550" s="1"/>
      <c r="WZR550" s="1"/>
      <c r="WZS550" s="1"/>
      <c r="WZT550" s="1"/>
      <c r="WZU550" s="1"/>
      <c r="WZV550" s="1"/>
      <c r="WZW550" s="1"/>
      <c r="WZX550" s="1"/>
      <c r="WZY550" s="1"/>
      <c r="WZZ550" s="1"/>
      <c r="XAA550" s="1"/>
      <c r="XAB550" s="1"/>
      <c r="XAC550" s="1"/>
      <c r="XAD550" s="1"/>
      <c r="XAE550" s="1"/>
      <c r="XAF550" s="1"/>
      <c r="XAG550" s="1"/>
      <c r="XAH550" s="1"/>
      <c r="XAI550" s="1"/>
      <c r="XAJ550" s="1"/>
      <c r="XAK550" s="1"/>
      <c r="XAL550" s="1"/>
      <c r="XAM550" s="1"/>
      <c r="XAN550" s="1"/>
      <c r="XAO550" s="1"/>
      <c r="XAP550" s="1"/>
      <c r="XAQ550" s="1"/>
      <c r="XAR550" s="1"/>
      <c r="XAS550" s="1"/>
      <c r="XAT550" s="1"/>
      <c r="XAU550" s="1"/>
      <c r="XAV550" s="1"/>
      <c r="XAW550" s="1"/>
      <c r="XAX550" s="1"/>
      <c r="XAY550" s="1"/>
      <c r="XAZ550" s="1"/>
      <c r="XBA550" s="1"/>
      <c r="XBB550" s="1"/>
      <c r="XBC550" s="1"/>
      <c r="XBD550" s="1"/>
      <c r="XBE550" s="1"/>
      <c r="XBF550" s="1"/>
      <c r="XBG550" s="1"/>
      <c r="XBH550" s="1"/>
      <c r="XBI550" s="1"/>
      <c r="XBJ550" s="1"/>
      <c r="XBK550" s="1"/>
      <c r="XBL550" s="1"/>
      <c r="XBM550" s="1"/>
      <c r="XBN550" s="1"/>
      <c r="XBO550" s="1"/>
      <c r="XBP550" s="1"/>
      <c r="XBQ550" s="1"/>
      <c r="XBR550" s="1"/>
      <c r="XBS550" s="1"/>
      <c r="XBT550" s="1"/>
      <c r="XBU550" s="1"/>
      <c r="XBV550" s="1"/>
      <c r="XBW550" s="1"/>
      <c r="XBX550" s="1"/>
      <c r="XBY550" s="1"/>
      <c r="XBZ550" s="1"/>
      <c r="XCA550" s="1"/>
      <c r="XCB550" s="1"/>
      <c r="XCC550" s="1"/>
      <c r="XCD550" s="1"/>
      <c r="XCE550" s="1"/>
      <c r="XCF550" s="1"/>
      <c r="XCG550" s="1"/>
      <c r="XCH550" s="1"/>
      <c r="XCI550" s="1"/>
      <c r="XCJ550" s="1"/>
      <c r="XCK550" s="1"/>
      <c r="XCL550" s="1"/>
      <c r="XCM550" s="1"/>
      <c r="XCN550" s="1"/>
      <c r="XCO550" s="1"/>
      <c r="XCP550" s="1"/>
      <c r="XCQ550" s="1"/>
      <c r="XCR550" s="1"/>
      <c r="XCS550" s="1"/>
      <c r="XCT550" s="1"/>
      <c r="XCU550" s="1"/>
      <c r="XCV550" s="1"/>
      <c r="XCW550" s="1"/>
      <c r="XCX550" s="1"/>
      <c r="XCY550" s="1"/>
      <c r="XCZ550" s="1"/>
      <c r="XDA550" s="1"/>
      <c r="XDB550" s="1"/>
      <c r="XDC550" s="1"/>
      <c r="XDD550" s="1"/>
      <c r="XDE550" s="1"/>
      <c r="XDF550" s="1"/>
      <c r="XDG550" s="1"/>
      <c r="XDH550" s="1"/>
      <c r="XDI550" s="1"/>
      <c r="XDJ550" s="1"/>
      <c r="XDK550" s="1"/>
      <c r="XDL550" s="1"/>
      <c r="XDM550" s="1"/>
      <c r="XDN550" s="1"/>
      <c r="XDO550" s="1"/>
      <c r="XDP550" s="1"/>
      <c r="XDQ550" s="1"/>
      <c r="XDR550" s="1"/>
      <c r="XDS550" s="1"/>
      <c r="XDT550" s="1"/>
      <c r="XDU550" s="1"/>
      <c r="XDV550" s="1"/>
      <c r="XDW550" s="1"/>
      <c r="XDX550" s="1"/>
      <c r="XDY550" s="1"/>
      <c r="XDZ550" s="1"/>
      <c r="XEA550" s="1"/>
      <c r="XEB550" s="1"/>
      <c r="XEC550" s="1"/>
      <c r="XED550" s="1"/>
      <c r="XEE550" s="1"/>
      <c r="XEF550" s="1"/>
      <c r="XEG550" s="1"/>
      <c r="XEH550" s="1"/>
      <c r="XEI550" s="1"/>
      <c r="XEJ550" s="1"/>
      <c r="XEK550" s="1"/>
      <c r="XEL550" s="1"/>
      <c r="XEM550" s="1"/>
      <c r="XEN550" s="1"/>
      <c r="XEO550" s="1"/>
      <c r="XEP550" s="1"/>
      <c r="XEQ550" s="1"/>
      <c r="XER550" s="1"/>
      <c r="XES550" s="1"/>
      <c r="XET550" s="1"/>
      <c r="XEU550" s="1"/>
      <c r="XEV550" s="1"/>
      <c r="XEW550" s="1"/>
      <c r="XEX550" s="1"/>
      <c r="XEY550" s="1"/>
      <c r="XEZ550" s="1"/>
      <c r="XFA550" s="1"/>
      <c r="XFB550" s="1"/>
      <c r="XFC550" s="1"/>
    </row>
    <row r="551" spans="1:150 16226:16383" s="3" customFormat="1" ht="20.25" customHeight="1" x14ac:dyDescent="0.25">
      <c r="A551" s="115">
        <f>A550+1</f>
        <v>2</v>
      </c>
      <c r="B551" s="116"/>
      <c r="C551" s="53" t="s">
        <v>88</v>
      </c>
      <c r="D551" s="5" t="s">
        <v>376</v>
      </c>
      <c r="E551" s="32">
        <f>(3.085*4.275+2.31*2+1.71*0.6+3.265*3.75+1.58*1.325+1.315*0.95+2.48*1.375+1.55*0.18+0.15*1.5+1.815*1+0.645*1)*10.764</f>
        <v>439.11603449999996</v>
      </c>
      <c r="F551" s="5">
        <v>0</v>
      </c>
      <c r="G551" s="5">
        <v>0</v>
      </c>
      <c r="H551" s="5">
        <f>E551+F551+(IF(G551&lt;101,G551,IF(G551&lt;201,G551/2,IF(G551&lt;=301,G551/3,G551/4))))</f>
        <v>439.11603449999996</v>
      </c>
      <c r="I551" s="1"/>
      <c r="J551" s="1"/>
      <c r="K551" s="1"/>
      <c r="L551" s="1"/>
      <c r="M551" s="1"/>
      <c r="N551" s="1"/>
      <c r="O551" s="1"/>
      <c r="P551" s="1"/>
      <c r="Q551" s="1"/>
      <c r="R551" s="1"/>
      <c r="S551" s="1"/>
      <c r="T551" s="22" t="str">
        <f ca="1">U551&amp;""&amp;",..,"&amp;""&amp;V551</f>
        <v>12402,..,3002</v>
      </c>
      <c r="U551" s="22">
        <f ca="1">U550+1</f>
        <v>12402</v>
      </c>
      <c r="V551" s="22">
        <f ca="1">V550+1</f>
        <v>3002</v>
      </c>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WZB551" s="1"/>
      <c r="WZC551" s="1"/>
      <c r="WZD551" s="1"/>
      <c r="WZE551" s="1"/>
      <c r="WZF551" s="1"/>
      <c r="WZG551" s="1"/>
      <c r="WZH551" s="1"/>
      <c r="WZI551" s="1"/>
      <c r="WZJ551" s="1"/>
      <c r="WZK551" s="1"/>
      <c r="WZL551" s="1"/>
      <c r="WZM551" s="1"/>
      <c r="WZN551" s="1"/>
      <c r="WZO551" s="1"/>
      <c r="WZP551" s="1"/>
      <c r="WZQ551" s="1"/>
      <c r="WZR551" s="1"/>
      <c r="WZS551" s="1"/>
      <c r="WZT551" s="1"/>
      <c r="WZU551" s="1"/>
      <c r="WZV551" s="1"/>
      <c r="WZW551" s="1"/>
      <c r="WZX551" s="1"/>
      <c r="WZY551" s="1"/>
      <c r="WZZ551" s="1"/>
      <c r="XAA551" s="1"/>
      <c r="XAB551" s="1"/>
      <c r="XAC551" s="1"/>
      <c r="XAD551" s="1"/>
      <c r="XAE551" s="1"/>
      <c r="XAF551" s="1"/>
      <c r="XAG551" s="1"/>
      <c r="XAH551" s="1"/>
      <c r="XAI551" s="1"/>
      <c r="XAJ551" s="1"/>
      <c r="XAK551" s="1"/>
      <c r="XAL551" s="1"/>
      <c r="XAM551" s="1"/>
      <c r="XAN551" s="1"/>
      <c r="XAO551" s="1"/>
      <c r="XAP551" s="1"/>
      <c r="XAQ551" s="1"/>
      <c r="XAR551" s="1"/>
      <c r="XAS551" s="1"/>
      <c r="XAT551" s="1"/>
      <c r="XAU551" s="1"/>
      <c r="XAV551" s="1"/>
      <c r="XAW551" s="1"/>
      <c r="XAX551" s="1"/>
      <c r="XAY551" s="1"/>
      <c r="XAZ551" s="1"/>
      <c r="XBA551" s="1"/>
      <c r="XBB551" s="1"/>
      <c r="XBC551" s="1"/>
      <c r="XBD551" s="1"/>
      <c r="XBE551" s="1"/>
      <c r="XBF551" s="1"/>
      <c r="XBG551" s="1"/>
      <c r="XBH551" s="1"/>
      <c r="XBI551" s="1"/>
      <c r="XBJ551" s="1"/>
      <c r="XBK551" s="1"/>
      <c r="XBL551" s="1"/>
      <c r="XBM551" s="1"/>
      <c r="XBN551" s="1"/>
      <c r="XBO551" s="1"/>
      <c r="XBP551" s="1"/>
      <c r="XBQ551" s="1"/>
      <c r="XBR551" s="1"/>
      <c r="XBS551" s="1"/>
      <c r="XBT551" s="1"/>
      <c r="XBU551" s="1"/>
      <c r="XBV551" s="1"/>
      <c r="XBW551" s="1"/>
      <c r="XBX551" s="1"/>
      <c r="XBY551" s="1"/>
      <c r="XBZ551" s="1"/>
      <c r="XCA551" s="1"/>
      <c r="XCB551" s="1"/>
      <c r="XCC551" s="1"/>
      <c r="XCD551" s="1"/>
      <c r="XCE551" s="1"/>
      <c r="XCF551" s="1"/>
      <c r="XCG551" s="1"/>
      <c r="XCH551" s="1"/>
      <c r="XCI551" s="1"/>
      <c r="XCJ551" s="1"/>
      <c r="XCK551" s="1"/>
      <c r="XCL551" s="1"/>
      <c r="XCM551" s="1"/>
      <c r="XCN551" s="1"/>
      <c r="XCO551" s="1"/>
      <c r="XCP551" s="1"/>
      <c r="XCQ551" s="1"/>
      <c r="XCR551" s="1"/>
      <c r="XCS551" s="1"/>
      <c r="XCT551" s="1"/>
      <c r="XCU551" s="1"/>
      <c r="XCV551" s="1"/>
      <c r="XCW551" s="1"/>
      <c r="XCX551" s="1"/>
      <c r="XCY551" s="1"/>
      <c r="XCZ551" s="1"/>
      <c r="XDA551" s="1"/>
      <c r="XDB551" s="1"/>
      <c r="XDC551" s="1"/>
      <c r="XDD551" s="1"/>
      <c r="XDE551" s="1"/>
      <c r="XDF551" s="1"/>
      <c r="XDG551" s="1"/>
      <c r="XDH551" s="1"/>
      <c r="XDI551" s="1"/>
      <c r="XDJ551" s="1"/>
      <c r="XDK551" s="1"/>
      <c r="XDL551" s="1"/>
      <c r="XDM551" s="1"/>
      <c r="XDN551" s="1"/>
      <c r="XDO551" s="1"/>
      <c r="XDP551" s="1"/>
      <c r="XDQ551" s="1"/>
      <c r="XDR551" s="1"/>
      <c r="XDS551" s="1"/>
      <c r="XDT551" s="1"/>
      <c r="XDU551" s="1"/>
      <c r="XDV551" s="1"/>
      <c r="XDW551" s="1"/>
      <c r="XDX551" s="1"/>
      <c r="XDY551" s="1"/>
      <c r="XDZ551" s="1"/>
      <c r="XEA551" s="1"/>
      <c r="XEB551" s="1"/>
      <c r="XEC551" s="1"/>
      <c r="XED551" s="1"/>
      <c r="XEE551" s="1"/>
      <c r="XEF551" s="1"/>
      <c r="XEG551" s="1"/>
      <c r="XEH551" s="1"/>
      <c r="XEI551" s="1"/>
      <c r="XEJ551" s="1"/>
      <c r="XEK551" s="1"/>
      <c r="XEL551" s="1"/>
      <c r="XEM551" s="1"/>
      <c r="XEN551" s="1"/>
      <c r="XEO551" s="1"/>
      <c r="XEP551" s="1"/>
      <c r="XEQ551" s="1"/>
      <c r="XER551" s="1"/>
      <c r="XES551" s="1"/>
      <c r="XET551" s="1"/>
      <c r="XEU551" s="1"/>
      <c r="XEV551" s="1"/>
      <c r="XEW551" s="1"/>
      <c r="XEX551" s="1"/>
      <c r="XEY551" s="1"/>
      <c r="XEZ551" s="1"/>
      <c r="XFA551" s="1"/>
      <c r="XFB551" s="1"/>
      <c r="XFC551" s="1"/>
    </row>
    <row r="552" spans="1:150 16226:16383" s="3" customFormat="1" ht="20.25" customHeight="1" x14ac:dyDescent="0.25">
      <c r="A552" s="115">
        <f>A551+1</f>
        <v>3</v>
      </c>
      <c r="B552" s="116"/>
      <c r="C552" s="53" t="s">
        <v>88</v>
      </c>
      <c r="D552" s="5" t="s">
        <v>375</v>
      </c>
      <c r="E552" s="32">
        <f>(2.75*3.5+2.75*0.1+2.125*2.25+1.525*0.6+2.75*2.45+1.8*0.1+0.6*1.4+2.93*2.415+2.93*0.1+2.93*1.185+0.6*1.4+2.305*1.375+1.375*0.18+1.075*0.9+0.9*0.9+1.22*1.375+1.65*1+1.4*1+1.12*2.75)*10.764</f>
        <v>517.06623150000019</v>
      </c>
      <c r="F552" s="5">
        <v>0</v>
      </c>
      <c r="G552" s="5">
        <v>0</v>
      </c>
      <c r="H552" s="5">
        <f>E552+F552+(IF(G552&lt;101,G552,IF(G552&lt;201,G552/2,IF(G552&lt;=301,G552/3,G552/4))))</f>
        <v>517.06623150000019</v>
      </c>
      <c r="I552" s="1"/>
      <c r="J552" s="1"/>
      <c r="K552" s="1"/>
      <c r="L552" s="1"/>
      <c r="M552" s="1"/>
      <c r="N552" s="1"/>
      <c r="O552" s="1"/>
      <c r="P552" s="1"/>
      <c r="Q552" s="1"/>
      <c r="R552" s="1"/>
      <c r="S552" s="1"/>
      <c r="T552" s="22" t="str">
        <f ca="1">U552&amp;""&amp;",..,"&amp;""&amp;V552</f>
        <v>12403,..,3003</v>
      </c>
      <c r="U552" s="22">
        <f t="shared" ref="U552:V554" ca="1" si="51">U551+1</f>
        <v>12403</v>
      </c>
      <c r="V552" s="22">
        <f t="shared" ca="1" si="51"/>
        <v>3003</v>
      </c>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WZB552" s="1"/>
      <c r="WZC552" s="1"/>
      <c r="WZD552" s="1"/>
      <c r="WZE552" s="1"/>
      <c r="WZF552" s="1"/>
      <c r="WZG552" s="1"/>
      <c r="WZH552" s="1"/>
      <c r="WZI552" s="1"/>
      <c r="WZJ552" s="1"/>
      <c r="WZK552" s="1"/>
      <c r="WZL552" s="1"/>
      <c r="WZM552" s="1"/>
      <c r="WZN552" s="1"/>
      <c r="WZO552" s="1"/>
      <c r="WZP552" s="1"/>
      <c r="WZQ552" s="1"/>
      <c r="WZR552" s="1"/>
      <c r="WZS552" s="1"/>
      <c r="WZT552" s="1"/>
      <c r="WZU552" s="1"/>
      <c r="WZV552" s="1"/>
      <c r="WZW552" s="1"/>
      <c r="WZX552" s="1"/>
      <c r="WZY552" s="1"/>
      <c r="WZZ552" s="1"/>
      <c r="XAA552" s="1"/>
      <c r="XAB552" s="1"/>
      <c r="XAC552" s="1"/>
      <c r="XAD552" s="1"/>
      <c r="XAE552" s="1"/>
      <c r="XAF552" s="1"/>
      <c r="XAG552" s="1"/>
      <c r="XAH552" s="1"/>
      <c r="XAI552" s="1"/>
      <c r="XAJ552" s="1"/>
      <c r="XAK552" s="1"/>
      <c r="XAL552" s="1"/>
      <c r="XAM552" s="1"/>
      <c r="XAN552" s="1"/>
      <c r="XAO552" s="1"/>
      <c r="XAP552" s="1"/>
      <c r="XAQ552" s="1"/>
      <c r="XAR552" s="1"/>
      <c r="XAS552" s="1"/>
      <c r="XAT552" s="1"/>
      <c r="XAU552" s="1"/>
      <c r="XAV552" s="1"/>
      <c r="XAW552" s="1"/>
      <c r="XAX552" s="1"/>
      <c r="XAY552" s="1"/>
      <c r="XAZ552" s="1"/>
      <c r="XBA552" s="1"/>
      <c r="XBB552" s="1"/>
      <c r="XBC552" s="1"/>
      <c r="XBD552" s="1"/>
      <c r="XBE552" s="1"/>
      <c r="XBF552" s="1"/>
      <c r="XBG552" s="1"/>
      <c r="XBH552" s="1"/>
      <c r="XBI552" s="1"/>
      <c r="XBJ552" s="1"/>
      <c r="XBK552" s="1"/>
      <c r="XBL552" s="1"/>
      <c r="XBM552" s="1"/>
      <c r="XBN552" s="1"/>
      <c r="XBO552" s="1"/>
      <c r="XBP552" s="1"/>
      <c r="XBQ552" s="1"/>
      <c r="XBR552" s="1"/>
      <c r="XBS552" s="1"/>
      <c r="XBT552" s="1"/>
      <c r="XBU552" s="1"/>
      <c r="XBV552" s="1"/>
      <c r="XBW552" s="1"/>
      <c r="XBX552" s="1"/>
      <c r="XBY552" s="1"/>
      <c r="XBZ552" s="1"/>
      <c r="XCA552" s="1"/>
      <c r="XCB552" s="1"/>
      <c r="XCC552" s="1"/>
      <c r="XCD552" s="1"/>
      <c r="XCE552" s="1"/>
      <c r="XCF552" s="1"/>
      <c r="XCG552" s="1"/>
      <c r="XCH552" s="1"/>
      <c r="XCI552" s="1"/>
      <c r="XCJ552" s="1"/>
      <c r="XCK552" s="1"/>
      <c r="XCL552" s="1"/>
      <c r="XCM552" s="1"/>
      <c r="XCN552" s="1"/>
      <c r="XCO552" s="1"/>
      <c r="XCP552" s="1"/>
      <c r="XCQ552" s="1"/>
      <c r="XCR552" s="1"/>
      <c r="XCS552" s="1"/>
      <c r="XCT552" s="1"/>
      <c r="XCU552" s="1"/>
      <c r="XCV552" s="1"/>
      <c r="XCW552" s="1"/>
      <c r="XCX552" s="1"/>
      <c r="XCY552" s="1"/>
      <c r="XCZ552" s="1"/>
      <c r="XDA552" s="1"/>
      <c r="XDB552" s="1"/>
      <c r="XDC552" s="1"/>
      <c r="XDD552" s="1"/>
      <c r="XDE552" s="1"/>
      <c r="XDF552" s="1"/>
      <c r="XDG552" s="1"/>
      <c r="XDH552" s="1"/>
      <c r="XDI552" s="1"/>
      <c r="XDJ552" s="1"/>
      <c r="XDK552" s="1"/>
      <c r="XDL552" s="1"/>
      <c r="XDM552" s="1"/>
      <c r="XDN552" s="1"/>
      <c r="XDO552" s="1"/>
      <c r="XDP552" s="1"/>
      <c r="XDQ552" s="1"/>
      <c r="XDR552" s="1"/>
      <c r="XDS552" s="1"/>
      <c r="XDT552" s="1"/>
      <c r="XDU552" s="1"/>
      <c r="XDV552" s="1"/>
      <c r="XDW552" s="1"/>
      <c r="XDX552" s="1"/>
      <c r="XDY552" s="1"/>
      <c r="XDZ552" s="1"/>
      <c r="XEA552" s="1"/>
      <c r="XEB552" s="1"/>
      <c r="XEC552" s="1"/>
      <c r="XED552" s="1"/>
      <c r="XEE552" s="1"/>
      <c r="XEF552" s="1"/>
      <c r="XEG552" s="1"/>
      <c r="XEH552" s="1"/>
      <c r="XEI552" s="1"/>
      <c r="XEJ552" s="1"/>
      <c r="XEK552" s="1"/>
      <c r="XEL552" s="1"/>
      <c r="XEM552" s="1"/>
      <c r="XEN552" s="1"/>
      <c r="XEO552" s="1"/>
      <c r="XEP552" s="1"/>
      <c r="XEQ552" s="1"/>
      <c r="XER552" s="1"/>
      <c r="XES552" s="1"/>
      <c r="XET552" s="1"/>
      <c r="XEU552" s="1"/>
      <c r="XEV552" s="1"/>
      <c r="XEW552" s="1"/>
      <c r="XEX552" s="1"/>
      <c r="XEY552" s="1"/>
      <c r="XEZ552" s="1"/>
      <c r="XFA552" s="1"/>
      <c r="XFB552" s="1"/>
      <c r="XFC552" s="1"/>
    </row>
    <row r="553" spans="1:150 16226:16383" s="3" customFormat="1" ht="20.25" customHeight="1" x14ac:dyDescent="0.25">
      <c r="A553" s="115">
        <f>A552+1</f>
        <v>4</v>
      </c>
      <c r="B553" s="116"/>
      <c r="C553" s="53" t="s">
        <v>88</v>
      </c>
      <c r="D553" s="5" t="s">
        <v>364</v>
      </c>
      <c r="E553" s="32">
        <f>(3.2*7.15+2.275*2.75+1.675*0.6+2.98*2.73+2.98*0.1+3.08*2.73+3.08*0.1+2.85*4.125+1.405*2.605+2.42*1.375+1.67*0.18+1.375*2.42+1.5*0.15+0.15*1.07+0.1*2.305+4.095*1+0.1*2.18+1.56*1+1.545*1+2.075*0.6+1.4*3.2+1.12*2.98+1.12*3.08)*10.764</f>
        <v>971.01102150000008</v>
      </c>
      <c r="F553" s="5">
        <f>(2.225*1.05)*10.764</f>
        <v>25.147394999999999</v>
      </c>
      <c r="G553" s="5">
        <v>0</v>
      </c>
      <c r="H553" s="5">
        <f>E553+F553+(IF(G553&lt;101,G553,IF(G553&lt;201,G553/2,IF(G553&lt;=301,G553/3,G553/4))))</f>
        <v>996.15841650000004</v>
      </c>
      <c r="I553" s="1"/>
      <c r="J553" s="1"/>
      <c r="K553" s="1"/>
      <c r="L553" s="1"/>
      <c r="M553" s="1"/>
      <c r="N553" s="1"/>
      <c r="O553" s="1"/>
      <c r="P553" s="1"/>
      <c r="Q553" s="1"/>
      <c r="R553" s="1"/>
      <c r="S553" s="1"/>
      <c r="T553" s="22" t="str">
        <f ca="1">U553&amp;""&amp;",..,"&amp;""&amp;V553</f>
        <v>12404,..,3004</v>
      </c>
      <c r="U553" s="22">
        <f t="shared" ca="1" si="51"/>
        <v>12404</v>
      </c>
      <c r="V553" s="22">
        <f t="shared" ca="1" si="51"/>
        <v>3004</v>
      </c>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WZB553" s="1"/>
      <c r="WZC553" s="1"/>
      <c r="WZD553" s="1"/>
      <c r="WZE553" s="1"/>
      <c r="WZF553" s="1"/>
      <c r="WZG553" s="1"/>
      <c r="WZH553" s="1"/>
      <c r="WZI553" s="1"/>
      <c r="WZJ553" s="1"/>
      <c r="WZK553" s="1"/>
      <c r="WZL553" s="1"/>
      <c r="WZM553" s="1"/>
      <c r="WZN553" s="1"/>
      <c r="WZO553" s="1"/>
      <c r="WZP553" s="1"/>
      <c r="WZQ553" s="1"/>
      <c r="WZR553" s="1"/>
      <c r="WZS553" s="1"/>
      <c r="WZT553" s="1"/>
      <c r="WZU553" s="1"/>
      <c r="WZV553" s="1"/>
      <c r="WZW553" s="1"/>
      <c r="WZX553" s="1"/>
      <c r="WZY553" s="1"/>
      <c r="WZZ553" s="1"/>
      <c r="XAA553" s="1"/>
      <c r="XAB553" s="1"/>
      <c r="XAC553" s="1"/>
      <c r="XAD553" s="1"/>
      <c r="XAE553" s="1"/>
      <c r="XAF553" s="1"/>
      <c r="XAG553" s="1"/>
      <c r="XAH553" s="1"/>
      <c r="XAI553" s="1"/>
      <c r="XAJ553" s="1"/>
      <c r="XAK553" s="1"/>
      <c r="XAL553" s="1"/>
      <c r="XAM553" s="1"/>
      <c r="XAN553" s="1"/>
      <c r="XAO553" s="1"/>
      <c r="XAP553" s="1"/>
      <c r="XAQ553" s="1"/>
      <c r="XAR553" s="1"/>
      <c r="XAS553" s="1"/>
      <c r="XAT553" s="1"/>
      <c r="XAU553" s="1"/>
      <c r="XAV553" s="1"/>
      <c r="XAW553" s="1"/>
      <c r="XAX553" s="1"/>
      <c r="XAY553" s="1"/>
      <c r="XAZ553" s="1"/>
      <c r="XBA553" s="1"/>
      <c r="XBB553" s="1"/>
      <c r="XBC553" s="1"/>
      <c r="XBD553" s="1"/>
      <c r="XBE553" s="1"/>
      <c r="XBF553" s="1"/>
      <c r="XBG553" s="1"/>
      <c r="XBH553" s="1"/>
      <c r="XBI553" s="1"/>
      <c r="XBJ553" s="1"/>
      <c r="XBK553" s="1"/>
      <c r="XBL553" s="1"/>
      <c r="XBM553" s="1"/>
      <c r="XBN553" s="1"/>
      <c r="XBO553" s="1"/>
      <c r="XBP553" s="1"/>
      <c r="XBQ553" s="1"/>
      <c r="XBR553" s="1"/>
      <c r="XBS553" s="1"/>
      <c r="XBT553" s="1"/>
      <c r="XBU553" s="1"/>
      <c r="XBV553" s="1"/>
      <c r="XBW553" s="1"/>
      <c r="XBX553" s="1"/>
      <c r="XBY553" s="1"/>
      <c r="XBZ553" s="1"/>
      <c r="XCA553" s="1"/>
      <c r="XCB553" s="1"/>
      <c r="XCC553" s="1"/>
      <c r="XCD553" s="1"/>
      <c r="XCE553" s="1"/>
      <c r="XCF553" s="1"/>
      <c r="XCG553" s="1"/>
      <c r="XCH553" s="1"/>
      <c r="XCI553" s="1"/>
      <c r="XCJ553" s="1"/>
      <c r="XCK553" s="1"/>
      <c r="XCL553" s="1"/>
      <c r="XCM553" s="1"/>
      <c r="XCN553" s="1"/>
      <c r="XCO553" s="1"/>
      <c r="XCP553" s="1"/>
      <c r="XCQ553" s="1"/>
      <c r="XCR553" s="1"/>
      <c r="XCS553" s="1"/>
      <c r="XCT553" s="1"/>
      <c r="XCU553" s="1"/>
      <c r="XCV553" s="1"/>
      <c r="XCW553" s="1"/>
      <c r="XCX553" s="1"/>
      <c r="XCY553" s="1"/>
      <c r="XCZ553" s="1"/>
      <c r="XDA553" s="1"/>
      <c r="XDB553" s="1"/>
      <c r="XDC553" s="1"/>
      <c r="XDD553" s="1"/>
      <c r="XDE553" s="1"/>
      <c r="XDF553" s="1"/>
      <c r="XDG553" s="1"/>
      <c r="XDH553" s="1"/>
      <c r="XDI553" s="1"/>
      <c r="XDJ553" s="1"/>
      <c r="XDK553" s="1"/>
      <c r="XDL553" s="1"/>
      <c r="XDM553" s="1"/>
      <c r="XDN553" s="1"/>
      <c r="XDO553" s="1"/>
      <c r="XDP553" s="1"/>
      <c r="XDQ553" s="1"/>
      <c r="XDR553" s="1"/>
      <c r="XDS553" s="1"/>
      <c r="XDT553" s="1"/>
      <c r="XDU553" s="1"/>
      <c r="XDV553" s="1"/>
      <c r="XDW553" s="1"/>
      <c r="XDX553" s="1"/>
      <c r="XDY553" s="1"/>
      <c r="XDZ553" s="1"/>
      <c r="XEA553" s="1"/>
      <c r="XEB553" s="1"/>
      <c r="XEC553" s="1"/>
      <c r="XED553" s="1"/>
      <c r="XEE553" s="1"/>
      <c r="XEF553" s="1"/>
      <c r="XEG553" s="1"/>
      <c r="XEH553" s="1"/>
      <c r="XEI553" s="1"/>
      <c r="XEJ553" s="1"/>
      <c r="XEK553" s="1"/>
      <c r="XEL553" s="1"/>
      <c r="XEM553" s="1"/>
      <c r="XEN553" s="1"/>
      <c r="XEO553" s="1"/>
      <c r="XEP553" s="1"/>
      <c r="XEQ553" s="1"/>
      <c r="XER553" s="1"/>
      <c r="XES553" s="1"/>
      <c r="XET553" s="1"/>
      <c r="XEU553" s="1"/>
      <c r="XEV553" s="1"/>
      <c r="XEW553" s="1"/>
      <c r="XEX553" s="1"/>
      <c r="XEY553" s="1"/>
      <c r="XEZ553" s="1"/>
      <c r="XFA553" s="1"/>
      <c r="XFB553" s="1"/>
      <c r="XFC553" s="1"/>
    </row>
    <row r="554" spans="1:150 16226:16383" s="3" customFormat="1" ht="20.25" customHeight="1" x14ac:dyDescent="0.25">
      <c r="A554" s="115">
        <f>A553+1</f>
        <v>5</v>
      </c>
      <c r="B554" s="116"/>
      <c r="C554" s="53" t="s">
        <v>88</v>
      </c>
      <c r="D554" s="5" t="s">
        <v>364</v>
      </c>
      <c r="E554" s="32">
        <f>(3.2*7.15+2.275*2.75+1.675*0.6+2.98*2.73+2.98*0.1+3.08*2.73+3.08*0.1+2.85*4.125+1.405*2.605+2.42*1.375+1.67*0.18+1.375*2.42+1.5*0.15+0.15*1.07+0.1*2.305+4.095*1+0.1*2.18+1.56*1+1.545*1+2.075*0.6+1.4*3.2+1.12*2.98+1.12*3.08)*10.764</f>
        <v>971.01102150000008</v>
      </c>
      <c r="F554" s="5">
        <f>(2.225*1.05)*10.764</f>
        <v>25.147394999999999</v>
      </c>
      <c r="G554" s="5">
        <v>0</v>
      </c>
      <c r="H554" s="5">
        <f>E554+F554+(IF(G554&lt;101,G554,IF(G554&lt;201,G554/2,IF(G554&lt;=301,G554/3,G554/4))))</f>
        <v>996.15841650000004</v>
      </c>
      <c r="I554" s="1"/>
      <c r="J554" s="1"/>
      <c r="K554" s="1"/>
      <c r="L554" s="1"/>
      <c r="M554" s="1"/>
      <c r="N554" s="1"/>
      <c r="O554" s="1"/>
      <c r="P554" s="1"/>
      <c r="Q554" s="1"/>
      <c r="R554" s="1"/>
      <c r="S554" s="1"/>
      <c r="T554" s="22" t="str">
        <f ca="1">U554&amp;""&amp;",..,"&amp;""&amp;V554</f>
        <v>12405,..,3005</v>
      </c>
      <c r="U554" s="22">
        <f t="shared" ca="1" si="51"/>
        <v>12405</v>
      </c>
      <c r="V554" s="22">
        <f t="shared" ca="1" si="51"/>
        <v>3005</v>
      </c>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WZB554" s="1"/>
      <c r="WZC554" s="1"/>
      <c r="WZD554" s="1"/>
      <c r="WZE554" s="1"/>
      <c r="WZF554" s="1"/>
      <c r="WZG554" s="1"/>
      <c r="WZH554" s="1"/>
      <c r="WZI554" s="1"/>
      <c r="WZJ554" s="1"/>
      <c r="WZK554" s="1"/>
      <c r="WZL554" s="1"/>
      <c r="WZM554" s="1"/>
      <c r="WZN554" s="1"/>
      <c r="WZO554" s="1"/>
      <c r="WZP554" s="1"/>
      <c r="WZQ554" s="1"/>
      <c r="WZR554" s="1"/>
      <c r="WZS554" s="1"/>
      <c r="WZT554" s="1"/>
      <c r="WZU554" s="1"/>
      <c r="WZV554" s="1"/>
      <c r="WZW554" s="1"/>
      <c r="WZX554" s="1"/>
      <c r="WZY554" s="1"/>
      <c r="WZZ554" s="1"/>
      <c r="XAA554" s="1"/>
      <c r="XAB554" s="1"/>
      <c r="XAC554" s="1"/>
      <c r="XAD554" s="1"/>
      <c r="XAE554" s="1"/>
      <c r="XAF554" s="1"/>
      <c r="XAG554" s="1"/>
      <c r="XAH554" s="1"/>
      <c r="XAI554" s="1"/>
      <c r="XAJ554" s="1"/>
      <c r="XAK554" s="1"/>
      <c r="XAL554" s="1"/>
      <c r="XAM554" s="1"/>
      <c r="XAN554" s="1"/>
      <c r="XAO554" s="1"/>
      <c r="XAP554" s="1"/>
      <c r="XAQ554" s="1"/>
      <c r="XAR554" s="1"/>
      <c r="XAS554" s="1"/>
      <c r="XAT554" s="1"/>
      <c r="XAU554" s="1"/>
      <c r="XAV554" s="1"/>
      <c r="XAW554" s="1"/>
      <c r="XAX554" s="1"/>
      <c r="XAY554" s="1"/>
      <c r="XAZ554" s="1"/>
      <c r="XBA554" s="1"/>
      <c r="XBB554" s="1"/>
      <c r="XBC554" s="1"/>
      <c r="XBD554" s="1"/>
      <c r="XBE554" s="1"/>
      <c r="XBF554" s="1"/>
      <c r="XBG554" s="1"/>
      <c r="XBH554" s="1"/>
      <c r="XBI554" s="1"/>
      <c r="XBJ554" s="1"/>
      <c r="XBK554" s="1"/>
      <c r="XBL554" s="1"/>
      <c r="XBM554" s="1"/>
      <c r="XBN554" s="1"/>
      <c r="XBO554" s="1"/>
      <c r="XBP554" s="1"/>
      <c r="XBQ554" s="1"/>
      <c r="XBR554" s="1"/>
      <c r="XBS554" s="1"/>
      <c r="XBT554" s="1"/>
      <c r="XBU554" s="1"/>
      <c r="XBV554" s="1"/>
      <c r="XBW554" s="1"/>
      <c r="XBX554" s="1"/>
      <c r="XBY554" s="1"/>
      <c r="XBZ554" s="1"/>
      <c r="XCA554" s="1"/>
      <c r="XCB554" s="1"/>
      <c r="XCC554" s="1"/>
      <c r="XCD554" s="1"/>
      <c r="XCE554" s="1"/>
      <c r="XCF554" s="1"/>
      <c r="XCG554" s="1"/>
      <c r="XCH554" s="1"/>
      <c r="XCI554" s="1"/>
      <c r="XCJ554" s="1"/>
      <c r="XCK554" s="1"/>
      <c r="XCL554" s="1"/>
      <c r="XCM554" s="1"/>
      <c r="XCN554" s="1"/>
      <c r="XCO554" s="1"/>
      <c r="XCP554" s="1"/>
      <c r="XCQ554" s="1"/>
      <c r="XCR554" s="1"/>
      <c r="XCS554" s="1"/>
      <c r="XCT554" s="1"/>
      <c r="XCU554" s="1"/>
      <c r="XCV554" s="1"/>
      <c r="XCW554" s="1"/>
      <c r="XCX554" s="1"/>
      <c r="XCY554" s="1"/>
      <c r="XCZ554" s="1"/>
      <c r="XDA554" s="1"/>
      <c r="XDB554" s="1"/>
      <c r="XDC554" s="1"/>
      <c r="XDD554" s="1"/>
      <c r="XDE554" s="1"/>
      <c r="XDF554" s="1"/>
      <c r="XDG554" s="1"/>
      <c r="XDH554" s="1"/>
      <c r="XDI554" s="1"/>
      <c r="XDJ554" s="1"/>
      <c r="XDK554" s="1"/>
      <c r="XDL554" s="1"/>
      <c r="XDM554" s="1"/>
      <c r="XDN554" s="1"/>
      <c r="XDO554" s="1"/>
      <c r="XDP554" s="1"/>
      <c r="XDQ554" s="1"/>
      <c r="XDR554" s="1"/>
      <c r="XDS554" s="1"/>
      <c r="XDT554" s="1"/>
      <c r="XDU554" s="1"/>
      <c r="XDV554" s="1"/>
      <c r="XDW554" s="1"/>
      <c r="XDX554" s="1"/>
      <c r="XDY554" s="1"/>
      <c r="XDZ554" s="1"/>
      <c r="XEA554" s="1"/>
      <c r="XEB554" s="1"/>
      <c r="XEC554" s="1"/>
      <c r="XED554" s="1"/>
      <c r="XEE554" s="1"/>
      <c r="XEF554" s="1"/>
      <c r="XEG554" s="1"/>
      <c r="XEH554" s="1"/>
      <c r="XEI554" s="1"/>
      <c r="XEJ554" s="1"/>
      <c r="XEK554" s="1"/>
      <c r="XEL554" s="1"/>
      <c r="XEM554" s="1"/>
      <c r="XEN554" s="1"/>
      <c r="XEO554" s="1"/>
      <c r="XEP554" s="1"/>
      <c r="XEQ554" s="1"/>
      <c r="XER554" s="1"/>
      <c r="XES554" s="1"/>
      <c r="XET554" s="1"/>
      <c r="XEU554" s="1"/>
      <c r="XEV554" s="1"/>
      <c r="XEW554" s="1"/>
      <c r="XEX554" s="1"/>
      <c r="XEY554" s="1"/>
      <c r="XEZ554" s="1"/>
      <c r="XFA554" s="1"/>
      <c r="XFB554" s="1"/>
      <c r="XFC554" s="1"/>
    </row>
    <row r="555" spans="1:150 16226:16383" s="3" customFormat="1" ht="20.25" customHeight="1" x14ac:dyDescent="0.25">
      <c r="A555" s="112" t="s">
        <v>379</v>
      </c>
      <c r="B555" s="113"/>
      <c r="C555" s="113"/>
      <c r="D555" s="113"/>
      <c r="E555" s="113"/>
      <c r="F555" s="113"/>
      <c r="G555" s="113"/>
      <c r="H555" s="114"/>
      <c r="I555" s="1">
        <v>3</v>
      </c>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WZB555" s="1"/>
      <c r="WZC555" s="1"/>
      <c r="WZD555" s="1"/>
      <c r="WZE555" s="1"/>
      <c r="WZF555" s="1"/>
      <c r="WZG555" s="1"/>
      <c r="WZH555" s="1"/>
      <c r="WZI555" s="1"/>
      <c r="WZJ555" s="1"/>
      <c r="WZK555" s="1"/>
      <c r="WZL555" s="1"/>
      <c r="WZM555" s="1"/>
      <c r="WZN555" s="1"/>
      <c r="WZO555" s="1"/>
      <c r="WZP555" s="1"/>
      <c r="WZQ555" s="1"/>
      <c r="WZR555" s="1"/>
      <c r="WZS555" s="1"/>
      <c r="WZT555" s="1"/>
      <c r="WZU555" s="1"/>
      <c r="WZV555" s="1"/>
      <c r="WZW555" s="1"/>
      <c r="WZX555" s="1"/>
      <c r="WZY555" s="1"/>
      <c r="WZZ555" s="1"/>
      <c r="XAA555" s="1"/>
      <c r="XAB555" s="1"/>
      <c r="XAC555" s="1"/>
      <c r="XAD555" s="1"/>
      <c r="XAE555" s="1"/>
      <c r="XAF555" s="1"/>
      <c r="XAG555" s="1"/>
      <c r="XAH555" s="1"/>
      <c r="XAI555" s="1"/>
      <c r="XAJ555" s="1"/>
      <c r="XAK555" s="1"/>
      <c r="XAL555" s="1"/>
      <c r="XAM555" s="1"/>
      <c r="XAN555" s="1"/>
      <c r="XAO555" s="1"/>
      <c r="XAP555" s="1"/>
      <c r="XAQ555" s="1"/>
      <c r="XAR555" s="1"/>
      <c r="XAS555" s="1"/>
      <c r="XAT555" s="1"/>
      <c r="XAU555" s="1"/>
      <c r="XAV555" s="1"/>
      <c r="XAW555" s="1"/>
      <c r="XAX555" s="1"/>
      <c r="XAY555" s="1"/>
      <c r="XAZ555" s="1"/>
      <c r="XBA555" s="1"/>
      <c r="XBB555" s="1"/>
      <c r="XBC555" s="1"/>
      <c r="XBD555" s="1"/>
      <c r="XBE555" s="1"/>
      <c r="XBF555" s="1"/>
      <c r="XBG555" s="1"/>
      <c r="XBH555" s="1"/>
      <c r="XBI555" s="1"/>
      <c r="XBJ555" s="1"/>
      <c r="XBK555" s="1"/>
      <c r="XBL555" s="1"/>
      <c r="XBM555" s="1"/>
      <c r="XBN555" s="1"/>
      <c r="XBO555" s="1"/>
      <c r="XBP555" s="1"/>
      <c r="XBQ555" s="1"/>
      <c r="XBR555" s="1"/>
      <c r="XBS555" s="1"/>
      <c r="XBT555" s="1"/>
      <c r="XBU555" s="1"/>
      <c r="XBV555" s="1"/>
      <c r="XBW555" s="1"/>
      <c r="XBX555" s="1"/>
      <c r="XBY555" s="1"/>
      <c r="XBZ555" s="1"/>
      <c r="XCA555" s="1"/>
      <c r="XCB555" s="1"/>
      <c r="XCC555" s="1"/>
      <c r="XCD555" s="1"/>
      <c r="XCE555" s="1"/>
      <c r="XCF555" s="1"/>
      <c r="XCG555" s="1"/>
      <c r="XCH555" s="1"/>
      <c r="XCI555" s="1"/>
      <c r="XCJ555" s="1"/>
      <c r="XCK555" s="1"/>
      <c r="XCL555" s="1"/>
      <c r="XCM555" s="1"/>
      <c r="XCN555" s="1"/>
      <c r="XCO555" s="1"/>
      <c r="XCP555" s="1"/>
      <c r="XCQ555" s="1"/>
      <c r="XCR555" s="1"/>
      <c r="XCS555" s="1"/>
      <c r="XCT555" s="1"/>
      <c r="XCU555" s="1"/>
      <c r="XCV555" s="1"/>
      <c r="XCW555" s="1"/>
      <c r="XCX555" s="1"/>
      <c r="XCY555" s="1"/>
      <c r="XCZ555" s="1"/>
      <c r="XDA555" s="1"/>
      <c r="XDB555" s="1"/>
      <c r="XDC555" s="1"/>
      <c r="XDD555" s="1"/>
      <c r="XDE555" s="1"/>
      <c r="XDF555" s="1"/>
      <c r="XDG555" s="1"/>
      <c r="XDH555" s="1"/>
      <c r="XDI555" s="1"/>
      <c r="XDJ555" s="1"/>
      <c r="XDK555" s="1"/>
      <c r="XDL555" s="1"/>
      <c r="XDM555" s="1"/>
      <c r="XDN555" s="1"/>
      <c r="XDO555" s="1"/>
      <c r="XDP555" s="1"/>
      <c r="XDQ555" s="1"/>
      <c r="XDR555" s="1"/>
      <c r="XDS555" s="1"/>
      <c r="XDT555" s="1"/>
      <c r="XDU555" s="1"/>
      <c r="XDV555" s="1"/>
      <c r="XDW555" s="1"/>
      <c r="XDX555" s="1"/>
      <c r="XDY555" s="1"/>
      <c r="XDZ555" s="1"/>
      <c r="XEA555" s="1"/>
      <c r="XEB555" s="1"/>
      <c r="XEC555" s="1"/>
      <c r="XED555" s="1"/>
      <c r="XEE555" s="1"/>
      <c r="XEF555" s="1"/>
      <c r="XEG555" s="1"/>
      <c r="XEH555" s="1"/>
      <c r="XEI555" s="1"/>
      <c r="XEJ555" s="1"/>
      <c r="XEK555" s="1"/>
      <c r="XEL555" s="1"/>
      <c r="XEM555" s="1"/>
      <c r="XEN555" s="1"/>
      <c r="XEO555" s="1"/>
      <c r="XEP555" s="1"/>
      <c r="XEQ555" s="1"/>
      <c r="XER555" s="1"/>
      <c r="XES555" s="1"/>
      <c r="XET555" s="1"/>
      <c r="XEU555" s="1"/>
      <c r="XEV555" s="1"/>
      <c r="XEW555" s="1"/>
      <c r="XEX555" s="1"/>
      <c r="XEY555" s="1"/>
      <c r="XEZ555" s="1"/>
      <c r="XFA555" s="1"/>
      <c r="XFB555" s="1"/>
      <c r="XFC555" s="1"/>
    </row>
    <row r="556" spans="1:150 16226:16383" s="3" customFormat="1" ht="20.25" customHeight="1" x14ac:dyDescent="0.25">
      <c r="A556" s="90">
        <v>1</v>
      </c>
      <c r="B556" s="90"/>
      <c r="C556" s="53" t="s">
        <v>88</v>
      </c>
      <c r="D556" s="5" t="s">
        <v>375</v>
      </c>
      <c r="E556" s="32">
        <f>(2.75*3.5+2.75*0.1+2.125*2.25+1.525*0.6+2.75*2.45+1.8*0.1+0.6*1.4+2.93*2.415+2.93*0.1+2.93*1.185+0.6*1.4+2.305*1.375+1.375*0.18+1.075*0.9+0.9*0.9+1.22*1.375+1.65*1+1.4*1+1.12*2.75)*10.764</f>
        <v>517.06623150000019</v>
      </c>
      <c r="F556" s="5">
        <v>0</v>
      </c>
      <c r="G556" s="5">
        <v>0</v>
      </c>
      <c r="H556" s="5">
        <f>E556+F556+(IF(G556&lt;101,G556,IF(G556&lt;201,G556/2,IF(G556&lt;=301,G556/3,G556/4))))</f>
        <v>517.06623150000019</v>
      </c>
      <c r="I556" s="1"/>
      <c r="J556" s="1"/>
      <c r="K556" s="1"/>
      <c r="L556" s="1"/>
      <c r="M556" s="1"/>
      <c r="N556" s="1"/>
      <c r="O556" s="1"/>
      <c r="P556" s="1"/>
      <c r="Q556" s="1"/>
      <c r="R556" s="1"/>
      <c r="S556" s="1"/>
      <c r="T556" s="22" t="str">
        <f ca="1">U556&amp;""&amp;",..,"&amp;""&amp;V556</f>
        <v>301,..,2701</v>
      </c>
      <c r="U556" s="22">
        <f ca="1">(SUMPRODUCT(MID(0&amp;(LEFT(A555,SUM(LEN(A555)-LEN(SUBSTITUTE(A555,{"0","1","2","3"},""))))), LARGE(INDEX(ISNUMBER(--MID((LEFT(A555,SUM(LEN(A555)-LEN(SUBSTITUTE(A555,{"0","1","2","3"},""))))), ROW(INDIRECT("1:"&amp;LEN((LEFT(A555,SUM(LEN(A555)-LEN(SUBSTITUTE(A555,{"0","1","2","3"},"")))))))), 1)) * ROW(INDIRECT("1:"&amp;LEN((LEFT(A555,SUM(LEN(A555)-LEN(SUBSTITUTE(A555,{"0","1","2","3"},"")))))))), 0), ROW(INDIRECT("1:"&amp;LEN((LEFT(A555,SUM(LEN(A555)-LEN(SUBSTITUTE(A555,{"0","1","2","3"},"")))))))))+1, 1) * 10^ROW(INDIRECT("1:"&amp;LEN((LEFT(A555,SUM(LEN(A555)-LEN(SUBSTITUTE(A555,{"0","1","2","3"},""))))))))/10))*100+1</f>
        <v>301</v>
      </c>
      <c r="V556" s="22">
        <f ca="1">(SUMPRODUCT(MID(0&amp;(--TRIM(RIGHT(SUBSTITUTE(LEFT(A555,_xlfn.AGGREGATE(16,6,FIND({0,1,2,3,4,5,6,7,8,9},A555,ROW(INDIRECT("1:"&amp;LEN(A555)))),1))," ",REPT(" ",LEN(A555))),LEN(A555)))), LARGE(INDEX(ISNUMBER(--MID((--TRIM(RIGHT(SUBSTITUTE(LEFT(A555,_xlfn.AGGREGATE(16,6,FIND({0,1,2,3,4,5,6,7,8,9},A555,ROW(INDIRECT("1:"&amp;LEN(A555)))),1))," ",REPT(" ",LEN(A555))),LEN(A555)))), ROW(INDIRECT("1:"&amp;LEN((--TRIM(RIGHT(SUBSTITUTE(LEFT(A555,_xlfn.AGGREGATE(16,6,FIND({0,1,2,3,4,5,6,7,8,9},A555,ROW(INDIRECT("1:"&amp;LEN(A555)))),1))," ",REPT(" ",LEN(A555))),LEN(A555))))))), 1)) * ROW(INDIRECT("1:"&amp;LEN((--TRIM(RIGHT(SUBSTITUTE(LEFT(A555,_xlfn.AGGREGATE(16,6,FIND({0,1,2,3,4,5,6,7,8,9},A555,ROW(INDIRECT("1:"&amp;LEN(A555)))),1))," ",REPT(" ",LEN(A555))),LEN(A555))))))), 0), ROW(INDIRECT("1:"&amp;LEN((--TRIM(RIGHT(SUBSTITUTE(LEFT(A555,_xlfn.AGGREGATE(16,6,FIND({0,1,2,3,4,5,6,7,8,9},A555,ROW(INDIRECT("1:"&amp;LEN(A555)))),1))," ",REPT(" ",LEN(A555))),LEN(A555))))))))+1, 1) * 10^ROW(INDIRECT("1:"&amp;LEN((--TRIM(RIGHT(SUBSTITUTE(LEFT(A555,_xlfn.AGGREGATE(16,6,FIND({0,1,2,3,4,5,6,7,8,9},A555,ROW(INDIRECT("1:"&amp;LEN(A555)))),1))," ",REPT(" ",LEN(A555))),LEN(A555)))))))/10))*100+1</f>
        <v>2701</v>
      </c>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WZB556" s="1"/>
      <c r="WZC556" s="1"/>
      <c r="WZD556" s="1"/>
      <c r="WZE556" s="1"/>
      <c r="WZF556" s="1"/>
      <c r="WZG556" s="1"/>
      <c r="WZH556" s="1"/>
      <c r="WZI556" s="1"/>
      <c r="WZJ556" s="1"/>
      <c r="WZK556" s="1"/>
      <c r="WZL556" s="1"/>
      <c r="WZM556" s="1"/>
      <c r="WZN556" s="1"/>
      <c r="WZO556" s="1"/>
      <c r="WZP556" s="1"/>
      <c r="WZQ556" s="1"/>
      <c r="WZR556" s="1"/>
      <c r="WZS556" s="1"/>
      <c r="WZT556" s="1"/>
      <c r="WZU556" s="1"/>
      <c r="WZV556" s="1"/>
      <c r="WZW556" s="1"/>
      <c r="WZX556" s="1"/>
      <c r="WZY556" s="1"/>
      <c r="WZZ556" s="1"/>
      <c r="XAA556" s="1"/>
      <c r="XAB556" s="1"/>
      <c r="XAC556" s="1"/>
      <c r="XAD556" s="1"/>
      <c r="XAE556" s="1"/>
      <c r="XAF556" s="1"/>
      <c r="XAG556" s="1"/>
      <c r="XAH556" s="1"/>
      <c r="XAI556" s="1"/>
      <c r="XAJ556" s="1"/>
      <c r="XAK556" s="1"/>
      <c r="XAL556" s="1"/>
      <c r="XAM556" s="1"/>
      <c r="XAN556" s="1"/>
      <c r="XAO556" s="1"/>
      <c r="XAP556" s="1"/>
      <c r="XAQ556" s="1"/>
      <c r="XAR556" s="1"/>
      <c r="XAS556" s="1"/>
      <c r="XAT556" s="1"/>
      <c r="XAU556" s="1"/>
      <c r="XAV556" s="1"/>
      <c r="XAW556" s="1"/>
      <c r="XAX556" s="1"/>
      <c r="XAY556" s="1"/>
      <c r="XAZ556" s="1"/>
      <c r="XBA556" s="1"/>
      <c r="XBB556" s="1"/>
      <c r="XBC556" s="1"/>
      <c r="XBD556" s="1"/>
      <c r="XBE556" s="1"/>
      <c r="XBF556" s="1"/>
      <c r="XBG556" s="1"/>
      <c r="XBH556" s="1"/>
      <c r="XBI556" s="1"/>
      <c r="XBJ556" s="1"/>
      <c r="XBK556" s="1"/>
      <c r="XBL556" s="1"/>
      <c r="XBM556" s="1"/>
      <c r="XBN556" s="1"/>
      <c r="XBO556" s="1"/>
      <c r="XBP556" s="1"/>
      <c r="XBQ556" s="1"/>
      <c r="XBR556" s="1"/>
      <c r="XBS556" s="1"/>
      <c r="XBT556" s="1"/>
      <c r="XBU556" s="1"/>
      <c r="XBV556" s="1"/>
      <c r="XBW556" s="1"/>
      <c r="XBX556" s="1"/>
      <c r="XBY556" s="1"/>
      <c r="XBZ556" s="1"/>
      <c r="XCA556" s="1"/>
      <c r="XCB556" s="1"/>
      <c r="XCC556" s="1"/>
      <c r="XCD556" s="1"/>
      <c r="XCE556" s="1"/>
      <c r="XCF556" s="1"/>
      <c r="XCG556" s="1"/>
      <c r="XCH556" s="1"/>
      <c r="XCI556" s="1"/>
      <c r="XCJ556" s="1"/>
      <c r="XCK556" s="1"/>
      <c r="XCL556" s="1"/>
      <c r="XCM556" s="1"/>
      <c r="XCN556" s="1"/>
      <c r="XCO556" s="1"/>
      <c r="XCP556" s="1"/>
      <c r="XCQ556" s="1"/>
      <c r="XCR556" s="1"/>
      <c r="XCS556" s="1"/>
      <c r="XCT556" s="1"/>
      <c r="XCU556" s="1"/>
      <c r="XCV556" s="1"/>
      <c r="XCW556" s="1"/>
      <c r="XCX556" s="1"/>
      <c r="XCY556" s="1"/>
      <c r="XCZ556" s="1"/>
      <c r="XDA556" s="1"/>
      <c r="XDB556" s="1"/>
      <c r="XDC556" s="1"/>
      <c r="XDD556" s="1"/>
      <c r="XDE556" s="1"/>
      <c r="XDF556" s="1"/>
      <c r="XDG556" s="1"/>
      <c r="XDH556" s="1"/>
      <c r="XDI556" s="1"/>
      <c r="XDJ556" s="1"/>
      <c r="XDK556" s="1"/>
      <c r="XDL556" s="1"/>
      <c r="XDM556" s="1"/>
      <c r="XDN556" s="1"/>
      <c r="XDO556" s="1"/>
      <c r="XDP556" s="1"/>
      <c r="XDQ556" s="1"/>
      <c r="XDR556" s="1"/>
      <c r="XDS556" s="1"/>
      <c r="XDT556" s="1"/>
      <c r="XDU556" s="1"/>
      <c r="XDV556" s="1"/>
      <c r="XDW556" s="1"/>
      <c r="XDX556" s="1"/>
      <c r="XDY556" s="1"/>
      <c r="XDZ556" s="1"/>
      <c r="XEA556" s="1"/>
      <c r="XEB556" s="1"/>
      <c r="XEC556" s="1"/>
      <c r="XED556" s="1"/>
      <c r="XEE556" s="1"/>
      <c r="XEF556" s="1"/>
      <c r="XEG556" s="1"/>
      <c r="XEH556" s="1"/>
      <c r="XEI556" s="1"/>
      <c r="XEJ556" s="1"/>
      <c r="XEK556" s="1"/>
      <c r="XEL556" s="1"/>
      <c r="XEM556" s="1"/>
      <c r="XEN556" s="1"/>
      <c r="XEO556" s="1"/>
      <c r="XEP556" s="1"/>
      <c r="XEQ556" s="1"/>
      <c r="XER556" s="1"/>
      <c r="XES556" s="1"/>
      <c r="XET556" s="1"/>
      <c r="XEU556" s="1"/>
      <c r="XEV556" s="1"/>
      <c r="XEW556" s="1"/>
      <c r="XEX556" s="1"/>
      <c r="XEY556" s="1"/>
      <c r="XEZ556" s="1"/>
      <c r="XFA556" s="1"/>
      <c r="XFB556" s="1"/>
      <c r="XFC556" s="1"/>
    </row>
    <row r="557" spans="1:150 16226:16383" s="3" customFormat="1" ht="20.25" customHeight="1" x14ac:dyDescent="0.25">
      <c r="A557" s="115">
        <f>A556+1</f>
        <v>2</v>
      </c>
      <c r="B557" s="116"/>
      <c r="C557" s="53" t="s">
        <v>88</v>
      </c>
      <c r="D557" s="5" t="s">
        <v>376</v>
      </c>
      <c r="E557" s="32">
        <f>(3.085*4.275+2.31*2+1.71*0.6+3.265*3.75+1.58*1.325+1.315*0.95+2.48*1.375+1.55*0.18+0.15*1.5+1.815*1+0.645*1)*10.764</f>
        <v>439.11603449999996</v>
      </c>
      <c r="F557" s="5">
        <v>0</v>
      </c>
      <c r="G557" s="5">
        <v>0</v>
      </c>
      <c r="H557" s="5">
        <f>E557+F557+(IF(G557&lt;101,G557,IF(G557&lt;201,G557/2,IF(G557&lt;=301,G557/3,G557/4))))</f>
        <v>439.11603449999996</v>
      </c>
      <c r="I557" s="1"/>
      <c r="J557" s="1"/>
      <c r="K557" s="1"/>
      <c r="L557" s="1"/>
      <c r="M557" s="1"/>
      <c r="N557" s="1"/>
      <c r="O557" s="1"/>
      <c r="P557" s="1"/>
      <c r="Q557" s="1"/>
      <c r="R557" s="1"/>
      <c r="S557" s="1"/>
      <c r="T557" s="22" t="str">
        <f ca="1">U557&amp;""&amp;",..,"&amp;""&amp;V557</f>
        <v>302,..,2702</v>
      </c>
      <c r="U557" s="22">
        <f t="shared" ref="U557:V560" ca="1" si="52">U556+1</f>
        <v>302</v>
      </c>
      <c r="V557" s="22">
        <f t="shared" ca="1" si="52"/>
        <v>2702</v>
      </c>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WZB557" s="1"/>
      <c r="WZC557" s="1"/>
      <c r="WZD557" s="1"/>
      <c r="WZE557" s="1"/>
      <c r="WZF557" s="1"/>
      <c r="WZG557" s="1"/>
      <c r="WZH557" s="1"/>
      <c r="WZI557" s="1"/>
      <c r="WZJ557" s="1"/>
      <c r="WZK557" s="1"/>
      <c r="WZL557" s="1"/>
      <c r="WZM557" s="1"/>
      <c r="WZN557" s="1"/>
      <c r="WZO557" s="1"/>
      <c r="WZP557" s="1"/>
      <c r="WZQ557" s="1"/>
      <c r="WZR557" s="1"/>
      <c r="WZS557" s="1"/>
      <c r="WZT557" s="1"/>
      <c r="WZU557" s="1"/>
      <c r="WZV557" s="1"/>
      <c r="WZW557" s="1"/>
      <c r="WZX557" s="1"/>
      <c r="WZY557" s="1"/>
      <c r="WZZ557" s="1"/>
      <c r="XAA557" s="1"/>
      <c r="XAB557" s="1"/>
      <c r="XAC557" s="1"/>
      <c r="XAD557" s="1"/>
      <c r="XAE557" s="1"/>
      <c r="XAF557" s="1"/>
      <c r="XAG557" s="1"/>
      <c r="XAH557" s="1"/>
      <c r="XAI557" s="1"/>
      <c r="XAJ557" s="1"/>
      <c r="XAK557" s="1"/>
      <c r="XAL557" s="1"/>
      <c r="XAM557" s="1"/>
      <c r="XAN557" s="1"/>
      <c r="XAO557" s="1"/>
      <c r="XAP557" s="1"/>
      <c r="XAQ557" s="1"/>
      <c r="XAR557" s="1"/>
      <c r="XAS557" s="1"/>
      <c r="XAT557" s="1"/>
      <c r="XAU557" s="1"/>
      <c r="XAV557" s="1"/>
      <c r="XAW557" s="1"/>
      <c r="XAX557" s="1"/>
      <c r="XAY557" s="1"/>
      <c r="XAZ557" s="1"/>
      <c r="XBA557" s="1"/>
      <c r="XBB557" s="1"/>
      <c r="XBC557" s="1"/>
      <c r="XBD557" s="1"/>
      <c r="XBE557" s="1"/>
      <c r="XBF557" s="1"/>
      <c r="XBG557" s="1"/>
      <c r="XBH557" s="1"/>
      <c r="XBI557" s="1"/>
      <c r="XBJ557" s="1"/>
      <c r="XBK557" s="1"/>
      <c r="XBL557" s="1"/>
      <c r="XBM557" s="1"/>
      <c r="XBN557" s="1"/>
      <c r="XBO557" s="1"/>
      <c r="XBP557" s="1"/>
      <c r="XBQ557" s="1"/>
      <c r="XBR557" s="1"/>
      <c r="XBS557" s="1"/>
      <c r="XBT557" s="1"/>
      <c r="XBU557" s="1"/>
      <c r="XBV557" s="1"/>
      <c r="XBW557" s="1"/>
      <c r="XBX557" s="1"/>
      <c r="XBY557" s="1"/>
      <c r="XBZ557" s="1"/>
      <c r="XCA557" s="1"/>
      <c r="XCB557" s="1"/>
      <c r="XCC557" s="1"/>
      <c r="XCD557" s="1"/>
      <c r="XCE557" s="1"/>
      <c r="XCF557" s="1"/>
      <c r="XCG557" s="1"/>
      <c r="XCH557" s="1"/>
      <c r="XCI557" s="1"/>
      <c r="XCJ557" s="1"/>
      <c r="XCK557" s="1"/>
      <c r="XCL557" s="1"/>
      <c r="XCM557" s="1"/>
      <c r="XCN557" s="1"/>
      <c r="XCO557" s="1"/>
      <c r="XCP557" s="1"/>
      <c r="XCQ557" s="1"/>
      <c r="XCR557" s="1"/>
      <c r="XCS557" s="1"/>
      <c r="XCT557" s="1"/>
      <c r="XCU557" s="1"/>
      <c r="XCV557" s="1"/>
      <c r="XCW557" s="1"/>
      <c r="XCX557" s="1"/>
      <c r="XCY557" s="1"/>
      <c r="XCZ557" s="1"/>
      <c r="XDA557" s="1"/>
      <c r="XDB557" s="1"/>
      <c r="XDC557" s="1"/>
      <c r="XDD557" s="1"/>
      <c r="XDE557" s="1"/>
      <c r="XDF557" s="1"/>
      <c r="XDG557" s="1"/>
      <c r="XDH557" s="1"/>
      <c r="XDI557" s="1"/>
      <c r="XDJ557" s="1"/>
      <c r="XDK557" s="1"/>
      <c r="XDL557" s="1"/>
      <c r="XDM557" s="1"/>
      <c r="XDN557" s="1"/>
      <c r="XDO557" s="1"/>
      <c r="XDP557" s="1"/>
      <c r="XDQ557" s="1"/>
      <c r="XDR557" s="1"/>
      <c r="XDS557" s="1"/>
      <c r="XDT557" s="1"/>
      <c r="XDU557" s="1"/>
      <c r="XDV557" s="1"/>
      <c r="XDW557" s="1"/>
      <c r="XDX557" s="1"/>
      <c r="XDY557" s="1"/>
      <c r="XDZ557" s="1"/>
      <c r="XEA557" s="1"/>
      <c r="XEB557" s="1"/>
      <c r="XEC557" s="1"/>
      <c r="XED557" s="1"/>
      <c r="XEE557" s="1"/>
      <c r="XEF557" s="1"/>
      <c r="XEG557" s="1"/>
      <c r="XEH557" s="1"/>
      <c r="XEI557" s="1"/>
      <c r="XEJ557" s="1"/>
      <c r="XEK557" s="1"/>
      <c r="XEL557" s="1"/>
      <c r="XEM557" s="1"/>
      <c r="XEN557" s="1"/>
      <c r="XEO557" s="1"/>
      <c r="XEP557" s="1"/>
      <c r="XEQ557" s="1"/>
      <c r="XER557" s="1"/>
      <c r="XES557" s="1"/>
      <c r="XET557" s="1"/>
      <c r="XEU557" s="1"/>
      <c r="XEV557" s="1"/>
      <c r="XEW557" s="1"/>
      <c r="XEX557" s="1"/>
      <c r="XEY557" s="1"/>
      <c r="XEZ557" s="1"/>
      <c r="XFA557" s="1"/>
      <c r="XFB557" s="1"/>
      <c r="XFC557" s="1"/>
    </row>
    <row r="558" spans="1:150 16226:16383" s="3" customFormat="1" ht="20.25" customHeight="1" x14ac:dyDescent="0.25">
      <c r="A558" s="115">
        <f>A557+1</f>
        <v>3</v>
      </c>
      <c r="B558" s="116"/>
      <c r="C558" s="53" t="s">
        <v>88</v>
      </c>
      <c r="D558" s="5" t="s">
        <v>375</v>
      </c>
      <c r="E558" s="32">
        <f>(2.75*3.5+2.75*0.1+2.125*2.25+1.525*0.6+2.75*2.45+1.8*0.1+0.6*1.4+2.93*2.415+2.93*0.1+2.93*1.185+0.6*1.4+2.305*1.375+1.375*0.18+1.075*0.9+0.9*0.9+1.22*1.375+1.65*1+1.4*1+1.12*2.75)*10.764</f>
        <v>517.06623150000019</v>
      </c>
      <c r="F558" s="5">
        <v>0</v>
      </c>
      <c r="G558" s="5">
        <v>0</v>
      </c>
      <c r="H558" s="5">
        <f>E558+F558+(IF(G558&lt;101,G558,IF(G558&lt;201,G558/2,IF(G558&lt;=301,G558/3,G558/4))))</f>
        <v>517.06623150000019</v>
      </c>
      <c r="I558" s="1"/>
      <c r="J558" s="1"/>
      <c r="K558" s="1"/>
      <c r="L558" s="1"/>
      <c r="M558" s="1"/>
      <c r="N558" s="1"/>
      <c r="O558" s="1"/>
      <c r="P558" s="1"/>
      <c r="Q558" s="1"/>
      <c r="R558" s="1"/>
      <c r="S558" s="1"/>
      <c r="T558" s="22" t="str">
        <f ca="1">U558&amp;""&amp;",..,"&amp;""&amp;V558</f>
        <v>303,..,2703</v>
      </c>
      <c r="U558" s="22">
        <f t="shared" ca="1" si="52"/>
        <v>303</v>
      </c>
      <c r="V558" s="22">
        <f t="shared" ca="1" si="52"/>
        <v>2703</v>
      </c>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WZB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c r="XEV558" s="1"/>
      <c r="XEW558" s="1"/>
      <c r="XEX558" s="1"/>
      <c r="XEY558" s="1"/>
      <c r="XEZ558" s="1"/>
      <c r="XFA558" s="1"/>
      <c r="XFB558" s="1"/>
      <c r="XFC558" s="1"/>
    </row>
    <row r="559" spans="1:150 16226:16383" s="3" customFormat="1" ht="20.25" customHeight="1" x14ac:dyDescent="0.25">
      <c r="A559" s="115">
        <f>A558+1</f>
        <v>4</v>
      </c>
      <c r="B559" s="116"/>
      <c r="C559" s="96" t="s">
        <v>365</v>
      </c>
      <c r="D559" s="97"/>
      <c r="E559" s="97"/>
      <c r="F559" s="97"/>
      <c r="G559" s="97"/>
      <c r="H559" s="98"/>
      <c r="I559" s="1"/>
      <c r="J559" s="1"/>
      <c r="K559" s="1"/>
      <c r="L559" s="1"/>
      <c r="M559" s="1"/>
      <c r="N559" s="1"/>
      <c r="O559" s="1"/>
      <c r="P559" s="1"/>
      <c r="Q559" s="1"/>
      <c r="R559" s="1"/>
      <c r="S559" s="1"/>
      <c r="T559" s="22" t="str">
        <f ca="1">U559&amp;""&amp;",..,"&amp;""&amp;V559</f>
        <v>304,..,2704</v>
      </c>
      <c r="U559" s="22">
        <f t="shared" ca="1" si="52"/>
        <v>304</v>
      </c>
      <c r="V559" s="22">
        <f t="shared" ca="1" si="52"/>
        <v>2704</v>
      </c>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WZB559" s="1"/>
      <c r="WZC559" s="1"/>
      <c r="WZD559" s="1"/>
      <c r="WZE559" s="1"/>
      <c r="WZF559" s="1"/>
      <c r="WZG559" s="1"/>
      <c r="WZH559" s="1"/>
      <c r="WZI559" s="1"/>
      <c r="WZJ559" s="1"/>
      <c r="WZK559" s="1"/>
      <c r="WZL559" s="1"/>
      <c r="WZM559" s="1"/>
      <c r="WZN559" s="1"/>
      <c r="WZO559" s="1"/>
      <c r="WZP559" s="1"/>
      <c r="WZQ559" s="1"/>
      <c r="WZR559" s="1"/>
      <c r="WZS559" s="1"/>
      <c r="WZT559" s="1"/>
      <c r="WZU559" s="1"/>
      <c r="WZV559" s="1"/>
      <c r="WZW559" s="1"/>
      <c r="WZX559" s="1"/>
      <c r="WZY559" s="1"/>
      <c r="WZZ559" s="1"/>
      <c r="XAA559" s="1"/>
      <c r="XAB559" s="1"/>
      <c r="XAC559" s="1"/>
      <c r="XAD559" s="1"/>
      <c r="XAE559" s="1"/>
      <c r="XAF559" s="1"/>
      <c r="XAG559" s="1"/>
      <c r="XAH559" s="1"/>
      <c r="XAI559" s="1"/>
      <c r="XAJ559" s="1"/>
      <c r="XAK559" s="1"/>
      <c r="XAL559" s="1"/>
      <c r="XAM559" s="1"/>
      <c r="XAN559" s="1"/>
      <c r="XAO559" s="1"/>
      <c r="XAP559" s="1"/>
      <c r="XAQ559" s="1"/>
      <c r="XAR559" s="1"/>
      <c r="XAS559" s="1"/>
      <c r="XAT559" s="1"/>
      <c r="XAU559" s="1"/>
      <c r="XAV559" s="1"/>
      <c r="XAW559" s="1"/>
      <c r="XAX559" s="1"/>
      <c r="XAY559" s="1"/>
      <c r="XAZ559" s="1"/>
      <c r="XBA559" s="1"/>
      <c r="XBB559" s="1"/>
      <c r="XBC559" s="1"/>
      <c r="XBD559" s="1"/>
      <c r="XBE559" s="1"/>
      <c r="XBF559" s="1"/>
      <c r="XBG559" s="1"/>
      <c r="XBH559" s="1"/>
      <c r="XBI559" s="1"/>
      <c r="XBJ559" s="1"/>
      <c r="XBK559" s="1"/>
      <c r="XBL559" s="1"/>
      <c r="XBM559" s="1"/>
      <c r="XBN559" s="1"/>
      <c r="XBO559" s="1"/>
      <c r="XBP559" s="1"/>
      <c r="XBQ559" s="1"/>
      <c r="XBR559" s="1"/>
      <c r="XBS559" s="1"/>
      <c r="XBT559" s="1"/>
      <c r="XBU559" s="1"/>
      <c r="XBV559" s="1"/>
      <c r="XBW559" s="1"/>
      <c r="XBX559" s="1"/>
      <c r="XBY559" s="1"/>
      <c r="XBZ559" s="1"/>
      <c r="XCA559" s="1"/>
      <c r="XCB559" s="1"/>
      <c r="XCC559" s="1"/>
      <c r="XCD559" s="1"/>
      <c r="XCE559" s="1"/>
      <c r="XCF559" s="1"/>
      <c r="XCG559" s="1"/>
      <c r="XCH559" s="1"/>
      <c r="XCI559" s="1"/>
      <c r="XCJ559" s="1"/>
      <c r="XCK559" s="1"/>
      <c r="XCL559" s="1"/>
      <c r="XCM559" s="1"/>
      <c r="XCN559" s="1"/>
      <c r="XCO559" s="1"/>
      <c r="XCP559" s="1"/>
      <c r="XCQ559" s="1"/>
      <c r="XCR559" s="1"/>
      <c r="XCS559" s="1"/>
      <c r="XCT559" s="1"/>
      <c r="XCU559" s="1"/>
      <c r="XCV559" s="1"/>
      <c r="XCW559" s="1"/>
      <c r="XCX559" s="1"/>
      <c r="XCY559" s="1"/>
      <c r="XCZ559" s="1"/>
      <c r="XDA559" s="1"/>
      <c r="XDB559" s="1"/>
      <c r="XDC559" s="1"/>
      <c r="XDD559" s="1"/>
      <c r="XDE559" s="1"/>
      <c r="XDF559" s="1"/>
      <c r="XDG559" s="1"/>
      <c r="XDH559" s="1"/>
      <c r="XDI559" s="1"/>
      <c r="XDJ559" s="1"/>
      <c r="XDK559" s="1"/>
      <c r="XDL559" s="1"/>
      <c r="XDM559" s="1"/>
      <c r="XDN559" s="1"/>
      <c r="XDO559" s="1"/>
      <c r="XDP559" s="1"/>
      <c r="XDQ559" s="1"/>
      <c r="XDR559" s="1"/>
      <c r="XDS559" s="1"/>
      <c r="XDT559" s="1"/>
      <c r="XDU559" s="1"/>
      <c r="XDV559" s="1"/>
      <c r="XDW559" s="1"/>
      <c r="XDX559" s="1"/>
      <c r="XDY559" s="1"/>
      <c r="XDZ559" s="1"/>
      <c r="XEA559" s="1"/>
      <c r="XEB559" s="1"/>
      <c r="XEC559" s="1"/>
      <c r="XED559" s="1"/>
      <c r="XEE559" s="1"/>
      <c r="XEF559" s="1"/>
      <c r="XEG559" s="1"/>
      <c r="XEH559" s="1"/>
      <c r="XEI559" s="1"/>
      <c r="XEJ559" s="1"/>
      <c r="XEK559" s="1"/>
      <c r="XEL559" s="1"/>
      <c r="XEM559" s="1"/>
      <c r="XEN559" s="1"/>
      <c r="XEO559" s="1"/>
      <c r="XEP559" s="1"/>
      <c r="XEQ559" s="1"/>
      <c r="XER559" s="1"/>
      <c r="XES559" s="1"/>
      <c r="XET559" s="1"/>
      <c r="XEU559" s="1"/>
      <c r="XEV559" s="1"/>
      <c r="XEW559" s="1"/>
      <c r="XEX559" s="1"/>
      <c r="XEY559" s="1"/>
      <c r="XEZ559" s="1"/>
      <c r="XFA559" s="1"/>
      <c r="XFB559" s="1"/>
      <c r="XFC559" s="1"/>
    </row>
    <row r="560" spans="1:150 16226:16383" s="3" customFormat="1" ht="20.25" customHeight="1" x14ac:dyDescent="0.25">
      <c r="A560" s="115">
        <f>A559+1</f>
        <v>5</v>
      </c>
      <c r="B560" s="116"/>
      <c r="C560" s="53" t="s">
        <v>88</v>
      </c>
      <c r="D560" s="5" t="s">
        <v>364</v>
      </c>
      <c r="E560" s="32">
        <f>(3.2*7.15+2.275*2.75+1.675*0.6+2.98*2.73+2.98*0.1+3.08*2.73+3.08*0.1+2.85*4.125+1.405*2.605+2.42*1.375+1.67*0.18+1.375*2.42+1.5*0.15+0.15*1.07+0.1*2.305+4.095*1+0.1*2.18+1.56*1+1.545*1+2.075*0.6+1.4*3.2+1.12*2.98+1.12*3.08)*10.764</f>
        <v>971.01102150000008</v>
      </c>
      <c r="F560" s="5">
        <f>(2.225*1.05)*10.764</f>
        <v>25.147394999999999</v>
      </c>
      <c r="G560" s="5">
        <v>0</v>
      </c>
      <c r="H560" s="5">
        <f>E560+F560+(IF(G560&lt;101,G560,IF(G560&lt;201,G560/2,IF(G560&lt;=301,G560/3,G560/4))))</f>
        <v>996.15841650000004</v>
      </c>
      <c r="I560" s="1"/>
      <c r="J560" s="1"/>
      <c r="K560" s="1"/>
      <c r="L560" s="1"/>
      <c r="M560" s="1"/>
      <c r="N560" s="1"/>
      <c r="O560" s="1"/>
      <c r="P560" s="1"/>
      <c r="Q560" s="1"/>
      <c r="R560" s="1"/>
      <c r="S560" s="1"/>
      <c r="T560" s="22" t="str">
        <f ca="1">U560&amp;""&amp;",..,"&amp;""&amp;V560</f>
        <v>305,..,2705</v>
      </c>
      <c r="U560" s="22">
        <f t="shared" ca="1" si="52"/>
        <v>305</v>
      </c>
      <c r="V560" s="22">
        <f t="shared" ca="1" si="52"/>
        <v>2705</v>
      </c>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WZB560" s="1"/>
      <c r="WZC560" s="1"/>
      <c r="WZD560" s="1"/>
      <c r="WZE560" s="1"/>
      <c r="WZF560" s="1"/>
      <c r="WZG560" s="1"/>
      <c r="WZH560" s="1"/>
      <c r="WZI560" s="1"/>
      <c r="WZJ560" s="1"/>
      <c r="WZK560" s="1"/>
      <c r="WZL560" s="1"/>
      <c r="WZM560" s="1"/>
      <c r="WZN560" s="1"/>
      <c r="WZO560" s="1"/>
      <c r="WZP560" s="1"/>
      <c r="WZQ560" s="1"/>
      <c r="WZR560" s="1"/>
      <c r="WZS560" s="1"/>
      <c r="WZT560" s="1"/>
      <c r="WZU560" s="1"/>
      <c r="WZV560" s="1"/>
      <c r="WZW560" s="1"/>
      <c r="WZX560" s="1"/>
      <c r="WZY560" s="1"/>
      <c r="WZZ560" s="1"/>
      <c r="XAA560" s="1"/>
      <c r="XAB560" s="1"/>
      <c r="XAC560" s="1"/>
      <c r="XAD560" s="1"/>
      <c r="XAE560" s="1"/>
      <c r="XAF560" s="1"/>
      <c r="XAG560" s="1"/>
      <c r="XAH560" s="1"/>
      <c r="XAI560" s="1"/>
      <c r="XAJ560" s="1"/>
      <c r="XAK560" s="1"/>
      <c r="XAL560" s="1"/>
      <c r="XAM560" s="1"/>
      <c r="XAN560" s="1"/>
      <c r="XAO560" s="1"/>
      <c r="XAP560" s="1"/>
      <c r="XAQ560" s="1"/>
      <c r="XAR560" s="1"/>
      <c r="XAS560" s="1"/>
      <c r="XAT560" s="1"/>
      <c r="XAU560" s="1"/>
      <c r="XAV560" s="1"/>
      <c r="XAW560" s="1"/>
      <c r="XAX560" s="1"/>
      <c r="XAY560" s="1"/>
      <c r="XAZ560" s="1"/>
      <c r="XBA560" s="1"/>
      <c r="XBB560" s="1"/>
      <c r="XBC560" s="1"/>
      <c r="XBD560" s="1"/>
      <c r="XBE560" s="1"/>
      <c r="XBF560" s="1"/>
      <c r="XBG560" s="1"/>
      <c r="XBH560" s="1"/>
      <c r="XBI560" s="1"/>
      <c r="XBJ560" s="1"/>
      <c r="XBK560" s="1"/>
      <c r="XBL560" s="1"/>
      <c r="XBM560" s="1"/>
      <c r="XBN560" s="1"/>
      <c r="XBO560" s="1"/>
      <c r="XBP560" s="1"/>
      <c r="XBQ560" s="1"/>
      <c r="XBR560" s="1"/>
      <c r="XBS560" s="1"/>
      <c r="XBT560" s="1"/>
      <c r="XBU560" s="1"/>
      <c r="XBV560" s="1"/>
      <c r="XBW560" s="1"/>
      <c r="XBX560" s="1"/>
      <c r="XBY560" s="1"/>
      <c r="XBZ560" s="1"/>
      <c r="XCA560" s="1"/>
      <c r="XCB560" s="1"/>
      <c r="XCC560" s="1"/>
      <c r="XCD560" s="1"/>
      <c r="XCE560" s="1"/>
      <c r="XCF560" s="1"/>
      <c r="XCG560" s="1"/>
      <c r="XCH560" s="1"/>
      <c r="XCI560" s="1"/>
      <c r="XCJ560" s="1"/>
      <c r="XCK560" s="1"/>
      <c r="XCL560" s="1"/>
      <c r="XCM560" s="1"/>
      <c r="XCN560" s="1"/>
      <c r="XCO560" s="1"/>
      <c r="XCP560" s="1"/>
      <c r="XCQ560" s="1"/>
      <c r="XCR560" s="1"/>
      <c r="XCS560" s="1"/>
      <c r="XCT560" s="1"/>
      <c r="XCU560" s="1"/>
      <c r="XCV560" s="1"/>
      <c r="XCW560" s="1"/>
      <c r="XCX560" s="1"/>
      <c r="XCY560" s="1"/>
      <c r="XCZ560" s="1"/>
      <c r="XDA560" s="1"/>
      <c r="XDB560" s="1"/>
      <c r="XDC560" s="1"/>
      <c r="XDD560" s="1"/>
      <c r="XDE560" s="1"/>
      <c r="XDF560" s="1"/>
      <c r="XDG560" s="1"/>
      <c r="XDH560" s="1"/>
      <c r="XDI560" s="1"/>
      <c r="XDJ560" s="1"/>
      <c r="XDK560" s="1"/>
      <c r="XDL560" s="1"/>
      <c r="XDM560" s="1"/>
      <c r="XDN560" s="1"/>
      <c r="XDO560" s="1"/>
      <c r="XDP560" s="1"/>
      <c r="XDQ560" s="1"/>
      <c r="XDR560" s="1"/>
      <c r="XDS560" s="1"/>
      <c r="XDT560" s="1"/>
      <c r="XDU560" s="1"/>
      <c r="XDV560" s="1"/>
      <c r="XDW560" s="1"/>
      <c r="XDX560" s="1"/>
      <c r="XDY560" s="1"/>
      <c r="XDZ560" s="1"/>
      <c r="XEA560" s="1"/>
      <c r="XEB560" s="1"/>
      <c r="XEC560" s="1"/>
      <c r="XED560" s="1"/>
      <c r="XEE560" s="1"/>
      <c r="XEF560" s="1"/>
      <c r="XEG560" s="1"/>
      <c r="XEH560" s="1"/>
      <c r="XEI560" s="1"/>
      <c r="XEJ560" s="1"/>
      <c r="XEK560" s="1"/>
      <c r="XEL560" s="1"/>
      <c r="XEM560" s="1"/>
      <c r="XEN560" s="1"/>
      <c r="XEO560" s="1"/>
      <c r="XEP560" s="1"/>
      <c r="XEQ560" s="1"/>
      <c r="XER560" s="1"/>
      <c r="XES560" s="1"/>
      <c r="XET560" s="1"/>
      <c r="XEU560" s="1"/>
      <c r="XEV560" s="1"/>
      <c r="XEW560" s="1"/>
      <c r="XEX560" s="1"/>
      <c r="XEY560" s="1"/>
      <c r="XEZ560" s="1"/>
      <c r="XFA560" s="1"/>
      <c r="XFB560" s="1"/>
      <c r="XFC560" s="1"/>
    </row>
    <row r="561" spans="1:150 16226:16383" s="3" customFormat="1" ht="20.25" customHeight="1" x14ac:dyDescent="0.25">
      <c r="A561" s="112" t="s">
        <v>380</v>
      </c>
      <c r="B561" s="113"/>
      <c r="C561" s="113"/>
      <c r="D561" s="113"/>
      <c r="E561" s="113"/>
      <c r="F561" s="113"/>
      <c r="G561" s="113"/>
      <c r="H561" s="114"/>
      <c r="I561" s="1">
        <v>2</v>
      </c>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WZB561" s="1"/>
      <c r="WZC561" s="1"/>
      <c r="WZD561" s="1"/>
      <c r="WZE561" s="1"/>
      <c r="WZF561" s="1"/>
      <c r="WZG561" s="1"/>
      <c r="WZH561" s="1"/>
      <c r="WZI561" s="1"/>
      <c r="WZJ561" s="1"/>
      <c r="WZK561" s="1"/>
      <c r="WZL561" s="1"/>
      <c r="WZM561" s="1"/>
      <c r="WZN561" s="1"/>
      <c r="WZO561" s="1"/>
      <c r="WZP561" s="1"/>
      <c r="WZQ561" s="1"/>
      <c r="WZR561" s="1"/>
      <c r="WZS561" s="1"/>
      <c r="WZT561" s="1"/>
      <c r="WZU561" s="1"/>
      <c r="WZV561" s="1"/>
      <c r="WZW561" s="1"/>
      <c r="WZX561" s="1"/>
      <c r="WZY561" s="1"/>
      <c r="WZZ561" s="1"/>
      <c r="XAA561" s="1"/>
      <c r="XAB561" s="1"/>
      <c r="XAC561" s="1"/>
      <c r="XAD561" s="1"/>
      <c r="XAE561" s="1"/>
      <c r="XAF561" s="1"/>
      <c r="XAG561" s="1"/>
      <c r="XAH561" s="1"/>
      <c r="XAI561" s="1"/>
      <c r="XAJ561" s="1"/>
      <c r="XAK561" s="1"/>
      <c r="XAL561" s="1"/>
      <c r="XAM561" s="1"/>
      <c r="XAN561" s="1"/>
      <c r="XAO561" s="1"/>
      <c r="XAP561" s="1"/>
      <c r="XAQ561" s="1"/>
      <c r="XAR561" s="1"/>
      <c r="XAS561" s="1"/>
      <c r="XAT561" s="1"/>
      <c r="XAU561" s="1"/>
      <c r="XAV561" s="1"/>
      <c r="XAW561" s="1"/>
      <c r="XAX561" s="1"/>
      <c r="XAY561" s="1"/>
      <c r="XAZ561" s="1"/>
      <c r="XBA561" s="1"/>
      <c r="XBB561" s="1"/>
      <c r="XBC561" s="1"/>
      <c r="XBD561" s="1"/>
      <c r="XBE561" s="1"/>
      <c r="XBF561" s="1"/>
      <c r="XBG561" s="1"/>
      <c r="XBH561" s="1"/>
      <c r="XBI561" s="1"/>
      <c r="XBJ561" s="1"/>
      <c r="XBK561" s="1"/>
      <c r="XBL561" s="1"/>
      <c r="XBM561" s="1"/>
      <c r="XBN561" s="1"/>
      <c r="XBO561" s="1"/>
      <c r="XBP561" s="1"/>
      <c r="XBQ561" s="1"/>
      <c r="XBR561" s="1"/>
      <c r="XBS561" s="1"/>
      <c r="XBT561" s="1"/>
      <c r="XBU561" s="1"/>
      <c r="XBV561" s="1"/>
      <c r="XBW561" s="1"/>
      <c r="XBX561" s="1"/>
      <c r="XBY561" s="1"/>
      <c r="XBZ561" s="1"/>
      <c r="XCA561" s="1"/>
      <c r="XCB561" s="1"/>
      <c r="XCC561" s="1"/>
      <c r="XCD561" s="1"/>
      <c r="XCE561" s="1"/>
      <c r="XCF561" s="1"/>
      <c r="XCG561" s="1"/>
      <c r="XCH561" s="1"/>
      <c r="XCI561" s="1"/>
      <c r="XCJ561" s="1"/>
      <c r="XCK561" s="1"/>
      <c r="XCL561" s="1"/>
      <c r="XCM561" s="1"/>
      <c r="XCN561" s="1"/>
      <c r="XCO561" s="1"/>
      <c r="XCP561" s="1"/>
      <c r="XCQ561" s="1"/>
      <c r="XCR561" s="1"/>
      <c r="XCS561" s="1"/>
      <c r="XCT561" s="1"/>
      <c r="XCU561" s="1"/>
      <c r="XCV561" s="1"/>
      <c r="XCW561" s="1"/>
      <c r="XCX561" s="1"/>
      <c r="XCY561" s="1"/>
      <c r="XCZ561" s="1"/>
      <c r="XDA561" s="1"/>
      <c r="XDB561" s="1"/>
      <c r="XDC561" s="1"/>
      <c r="XDD561" s="1"/>
      <c r="XDE561" s="1"/>
      <c r="XDF561" s="1"/>
      <c r="XDG561" s="1"/>
      <c r="XDH561" s="1"/>
      <c r="XDI561" s="1"/>
      <c r="XDJ561" s="1"/>
      <c r="XDK561" s="1"/>
      <c r="XDL561" s="1"/>
      <c r="XDM561" s="1"/>
      <c r="XDN561" s="1"/>
      <c r="XDO561" s="1"/>
      <c r="XDP561" s="1"/>
      <c r="XDQ561" s="1"/>
      <c r="XDR561" s="1"/>
      <c r="XDS561" s="1"/>
      <c r="XDT561" s="1"/>
      <c r="XDU561" s="1"/>
      <c r="XDV561" s="1"/>
      <c r="XDW561" s="1"/>
      <c r="XDX561" s="1"/>
      <c r="XDY561" s="1"/>
      <c r="XDZ561" s="1"/>
      <c r="XEA561" s="1"/>
      <c r="XEB561" s="1"/>
      <c r="XEC561" s="1"/>
      <c r="XED561" s="1"/>
      <c r="XEE561" s="1"/>
      <c r="XEF561" s="1"/>
      <c r="XEG561" s="1"/>
      <c r="XEH561" s="1"/>
      <c r="XEI561" s="1"/>
      <c r="XEJ561" s="1"/>
      <c r="XEK561" s="1"/>
      <c r="XEL561" s="1"/>
      <c r="XEM561" s="1"/>
      <c r="XEN561" s="1"/>
      <c r="XEO561" s="1"/>
      <c r="XEP561" s="1"/>
      <c r="XEQ561" s="1"/>
      <c r="XER561" s="1"/>
      <c r="XES561" s="1"/>
      <c r="XET561" s="1"/>
      <c r="XEU561" s="1"/>
      <c r="XEV561" s="1"/>
      <c r="XEW561" s="1"/>
      <c r="XEX561" s="1"/>
      <c r="XEY561" s="1"/>
      <c r="XEZ561" s="1"/>
      <c r="XFA561" s="1"/>
      <c r="XFB561" s="1"/>
      <c r="XFC561" s="1"/>
    </row>
    <row r="562" spans="1:150 16226:16383" s="3" customFormat="1" ht="20.25" customHeight="1" x14ac:dyDescent="0.25">
      <c r="A562" s="90">
        <v>1</v>
      </c>
      <c r="B562" s="90"/>
      <c r="C562" s="53" t="s">
        <v>88</v>
      </c>
      <c r="D562" s="5" t="s">
        <v>375</v>
      </c>
      <c r="E562" s="32">
        <f>(2.75*3.5+2.75*0.1+2.125*2.25+1.525*0.6+2.75*2.45+1.8*0.1+0.6*1.4+2.93*2.415+2.93*0.1+2.93*1.185+0.6*1.4+2.305*1.375+1.375*0.18+1.075*0.9+0.9*0.9+1.22*1.375+1.65*1+1.4*1+1.12*2.75)*10.764</f>
        <v>517.06623150000019</v>
      </c>
      <c r="F562" s="5">
        <v>0</v>
      </c>
      <c r="G562" s="5">
        <v>0</v>
      </c>
      <c r="H562" s="5">
        <f>E562+F562+(IF(G562&lt;101,G562,IF(G562&lt;201,G562/2,IF(G562&lt;=301,G562/3,G562/4))))</f>
        <v>517.06623150000019</v>
      </c>
      <c r="I562" s="1"/>
      <c r="J562" s="1"/>
      <c r="K562" s="1"/>
      <c r="L562" s="1"/>
      <c r="M562" s="1"/>
      <c r="N562" s="1"/>
      <c r="O562" s="1"/>
      <c r="P562" s="1"/>
      <c r="Q562" s="1"/>
      <c r="R562" s="1"/>
      <c r="S562" s="1"/>
      <c r="T562" s="22" t="str">
        <f ca="1">U562&amp;""&amp;",..,"&amp;""&amp;V562</f>
        <v>701,..,2201</v>
      </c>
      <c r="U562" s="22">
        <f ca="1">(SUMPRODUCT(MID(0&amp;(LEFT(A561,SUM(LEN(A561)-LEN(SUBSTITUTE(A561,{"0","1","2","3"},""))))), LARGE(INDEX(ISNUMBER(--MID((LEFT(A561,SUM(LEN(A561)-LEN(SUBSTITUTE(A561,{"0","1","2","3"},""))))), ROW(INDIRECT("1:"&amp;LEN((LEFT(A561,SUM(LEN(A561)-LEN(SUBSTITUTE(A561,{"0","1","2","3"},"")))))))), 1)) * ROW(INDIRECT("1:"&amp;LEN((LEFT(A561,SUM(LEN(A561)-LEN(SUBSTITUTE(A561,{"0","1","2","3"},"")))))))), 0), ROW(INDIRECT("1:"&amp;LEN((LEFT(A561,SUM(LEN(A561)-LEN(SUBSTITUTE(A561,{"0","1","2","3"},"")))))))))+1, 1) * 10^ROW(INDIRECT("1:"&amp;LEN((LEFT(A561,SUM(LEN(A561)-LEN(SUBSTITUTE(A561,{"0","1","2","3"},""))))))))/10))*100+1</f>
        <v>701</v>
      </c>
      <c r="V562" s="22">
        <f ca="1">(SUMPRODUCT(MID(0&amp;(--TRIM(RIGHT(SUBSTITUTE(LEFT(A561,_xlfn.AGGREGATE(16,6,FIND({0,1,2,3,4,5,6,7,8,9},A561,ROW(INDIRECT("1:"&amp;LEN(A561)))),1))," ",REPT(" ",LEN(A561))),LEN(A561)))), LARGE(INDEX(ISNUMBER(--MID((--TRIM(RIGHT(SUBSTITUTE(LEFT(A561,_xlfn.AGGREGATE(16,6,FIND({0,1,2,3,4,5,6,7,8,9},A561,ROW(INDIRECT("1:"&amp;LEN(A561)))),1))," ",REPT(" ",LEN(A561))),LEN(A561)))), ROW(INDIRECT("1:"&amp;LEN((--TRIM(RIGHT(SUBSTITUTE(LEFT(A561,_xlfn.AGGREGATE(16,6,FIND({0,1,2,3,4,5,6,7,8,9},A561,ROW(INDIRECT("1:"&amp;LEN(A561)))),1))," ",REPT(" ",LEN(A561))),LEN(A561))))))), 1)) * ROW(INDIRECT("1:"&amp;LEN((--TRIM(RIGHT(SUBSTITUTE(LEFT(A561,_xlfn.AGGREGATE(16,6,FIND({0,1,2,3,4,5,6,7,8,9},A561,ROW(INDIRECT("1:"&amp;LEN(A561)))),1))," ",REPT(" ",LEN(A561))),LEN(A561))))))), 0), ROW(INDIRECT("1:"&amp;LEN((--TRIM(RIGHT(SUBSTITUTE(LEFT(A561,_xlfn.AGGREGATE(16,6,FIND({0,1,2,3,4,5,6,7,8,9},A561,ROW(INDIRECT("1:"&amp;LEN(A561)))),1))," ",REPT(" ",LEN(A561))),LEN(A561))))))))+1, 1) * 10^ROW(INDIRECT("1:"&amp;LEN((--TRIM(RIGHT(SUBSTITUTE(LEFT(A561,_xlfn.AGGREGATE(16,6,FIND({0,1,2,3,4,5,6,7,8,9},A561,ROW(INDIRECT("1:"&amp;LEN(A561)))),1))," ",REPT(" ",LEN(A561))),LEN(A561)))))))/10))*100+1</f>
        <v>2201</v>
      </c>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WZB562" s="1"/>
      <c r="WZC562" s="1"/>
      <c r="WZD562" s="1"/>
      <c r="WZE562" s="1"/>
      <c r="WZF562" s="1"/>
      <c r="WZG562" s="1"/>
      <c r="WZH562" s="1"/>
      <c r="WZI562" s="1"/>
      <c r="WZJ562" s="1"/>
      <c r="WZK562" s="1"/>
      <c r="WZL562" s="1"/>
      <c r="WZM562" s="1"/>
      <c r="WZN562" s="1"/>
      <c r="WZO562" s="1"/>
      <c r="WZP562" s="1"/>
      <c r="WZQ562" s="1"/>
      <c r="WZR562" s="1"/>
      <c r="WZS562" s="1"/>
      <c r="WZT562" s="1"/>
      <c r="WZU562" s="1"/>
      <c r="WZV562" s="1"/>
      <c r="WZW562" s="1"/>
      <c r="WZX562" s="1"/>
      <c r="WZY562" s="1"/>
      <c r="WZZ562" s="1"/>
      <c r="XAA562" s="1"/>
      <c r="XAB562" s="1"/>
      <c r="XAC562" s="1"/>
      <c r="XAD562" s="1"/>
      <c r="XAE562" s="1"/>
      <c r="XAF562" s="1"/>
      <c r="XAG562" s="1"/>
      <c r="XAH562" s="1"/>
      <c r="XAI562" s="1"/>
      <c r="XAJ562" s="1"/>
      <c r="XAK562" s="1"/>
      <c r="XAL562" s="1"/>
      <c r="XAM562" s="1"/>
      <c r="XAN562" s="1"/>
      <c r="XAO562" s="1"/>
      <c r="XAP562" s="1"/>
      <c r="XAQ562" s="1"/>
      <c r="XAR562" s="1"/>
      <c r="XAS562" s="1"/>
      <c r="XAT562" s="1"/>
      <c r="XAU562" s="1"/>
      <c r="XAV562" s="1"/>
      <c r="XAW562" s="1"/>
      <c r="XAX562" s="1"/>
      <c r="XAY562" s="1"/>
      <c r="XAZ562" s="1"/>
      <c r="XBA562" s="1"/>
      <c r="XBB562" s="1"/>
      <c r="XBC562" s="1"/>
      <c r="XBD562" s="1"/>
      <c r="XBE562" s="1"/>
      <c r="XBF562" s="1"/>
      <c r="XBG562" s="1"/>
      <c r="XBH562" s="1"/>
      <c r="XBI562" s="1"/>
      <c r="XBJ562" s="1"/>
      <c r="XBK562" s="1"/>
      <c r="XBL562" s="1"/>
      <c r="XBM562" s="1"/>
      <c r="XBN562" s="1"/>
      <c r="XBO562" s="1"/>
      <c r="XBP562" s="1"/>
      <c r="XBQ562" s="1"/>
      <c r="XBR562" s="1"/>
      <c r="XBS562" s="1"/>
      <c r="XBT562" s="1"/>
      <c r="XBU562" s="1"/>
      <c r="XBV562" s="1"/>
      <c r="XBW562" s="1"/>
      <c r="XBX562" s="1"/>
      <c r="XBY562" s="1"/>
      <c r="XBZ562" s="1"/>
      <c r="XCA562" s="1"/>
      <c r="XCB562" s="1"/>
      <c r="XCC562" s="1"/>
      <c r="XCD562" s="1"/>
      <c r="XCE562" s="1"/>
      <c r="XCF562" s="1"/>
      <c r="XCG562" s="1"/>
      <c r="XCH562" s="1"/>
      <c r="XCI562" s="1"/>
      <c r="XCJ562" s="1"/>
      <c r="XCK562" s="1"/>
      <c r="XCL562" s="1"/>
      <c r="XCM562" s="1"/>
      <c r="XCN562" s="1"/>
      <c r="XCO562" s="1"/>
      <c r="XCP562" s="1"/>
      <c r="XCQ562" s="1"/>
      <c r="XCR562" s="1"/>
      <c r="XCS562" s="1"/>
      <c r="XCT562" s="1"/>
      <c r="XCU562" s="1"/>
      <c r="XCV562" s="1"/>
      <c r="XCW562" s="1"/>
      <c r="XCX562" s="1"/>
      <c r="XCY562" s="1"/>
      <c r="XCZ562" s="1"/>
      <c r="XDA562" s="1"/>
      <c r="XDB562" s="1"/>
      <c r="XDC562" s="1"/>
      <c r="XDD562" s="1"/>
      <c r="XDE562" s="1"/>
      <c r="XDF562" s="1"/>
      <c r="XDG562" s="1"/>
      <c r="XDH562" s="1"/>
      <c r="XDI562" s="1"/>
      <c r="XDJ562" s="1"/>
      <c r="XDK562" s="1"/>
      <c r="XDL562" s="1"/>
      <c r="XDM562" s="1"/>
      <c r="XDN562" s="1"/>
      <c r="XDO562" s="1"/>
      <c r="XDP562" s="1"/>
      <c r="XDQ562" s="1"/>
      <c r="XDR562" s="1"/>
      <c r="XDS562" s="1"/>
      <c r="XDT562" s="1"/>
      <c r="XDU562" s="1"/>
      <c r="XDV562" s="1"/>
      <c r="XDW562" s="1"/>
      <c r="XDX562" s="1"/>
      <c r="XDY562" s="1"/>
      <c r="XDZ562" s="1"/>
      <c r="XEA562" s="1"/>
      <c r="XEB562" s="1"/>
      <c r="XEC562" s="1"/>
      <c r="XED562" s="1"/>
      <c r="XEE562" s="1"/>
      <c r="XEF562" s="1"/>
      <c r="XEG562" s="1"/>
      <c r="XEH562" s="1"/>
      <c r="XEI562" s="1"/>
      <c r="XEJ562" s="1"/>
      <c r="XEK562" s="1"/>
      <c r="XEL562" s="1"/>
      <c r="XEM562" s="1"/>
      <c r="XEN562" s="1"/>
      <c r="XEO562" s="1"/>
      <c r="XEP562" s="1"/>
      <c r="XEQ562" s="1"/>
      <c r="XER562" s="1"/>
      <c r="XES562" s="1"/>
      <c r="XET562" s="1"/>
      <c r="XEU562" s="1"/>
      <c r="XEV562" s="1"/>
      <c r="XEW562" s="1"/>
      <c r="XEX562" s="1"/>
      <c r="XEY562" s="1"/>
      <c r="XEZ562" s="1"/>
      <c r="XFA562" s="1"/>
      <c r="XFB562" s="1"/>
      <c r="XFC562" s="1"/>
    </row>
    <row r="563" spans="1:150 16226:16383" s="3" customFormat="1" ht="20.25" customHeight="1" x14ac:dyDescent="0.25">
      <c r="A563" s="115">
        <f>A562+1</f>
        <v>2</v>
      </c>
      <c r="B563" s="116"/>
      <c r="C563" s="53" t="s">
        <v>88</v>
      </c>
      <c r="D563" s="5" t="s">
        <v>376</v>
      </c>
      <c r="E563" s="32">
        <f>(3.085*4.275+2.31*2+1.71*0.6+3.265*3.75+1.58*1.325+1.315*0.95+2.48*1.375+1.55*0.18+0.15*1.5+1.815*1+0.645*1)*10.764</f>
        <v>439.11603449999996</v>
      </c>
      <c r="F563" s="5">
        <v>0</v>
      </c>
      <c r="G563" s="5">
        <v>0</v>
      </c>
      <c r="H563" s="5">
        <f>E563+F563+(IF(G563&lt;101,G563,IF(G563&lt;201,G563/2,IF(G563&lt;=301,G563/3,G563/4))))</f>
        <v>439.11603449999996</v>
      </c>
      <c r="I563" s="1"/>
      <c r="J563" s="1"/>
      <c r="K563" s="1"/>
      <c r="L563" s="1"/>
      <c r="M563" s="1"/>
      <c r="N563" s="1"/>
      <c r="O563" s="1"/>
      <c r="P563" s="1"/>
      <c r="Q563" s="1"/>
      <c r="R563" s="1"/>
      <c r="S563" s="1"/>
      <c r="T563" s="22" t="str">
        <f ca="1">U563&amp;""&amp;",..,"&amp;""&amp;V563</f>
        <v>702,..,2202</v>
      </c>
      <c r="U563" s="22">
        <f t="shared" ref="U563:V566" ca="1" si="53">U562+1</f>
        <v>702</v>
      </c>
      <c r="V563" s="22">
        <f t="shared" ca="1" si="53"/>
        <v>2202</v>
      </c>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WZB563" s="1"/>
      <c r="WZC563" s="1"/>
      <c r="WZD563" s="1"/>
      <c r="WZE563" s="1"/>
      <c r="WZF563" s="1"/>
      <c r="WZG563" s="1"/>
      <c r="WZH563" s="1"/>
      <c r="WZI563" s="1"/>
      <c r="WZJ563" s="1"/>
      <c r="WZK563" s="1"/>
      <c r="WZL563" s="1"/>
      <c r="WZM563" s="1"/>
      <c r="WZN563" s="1"/>
      <c r="WZO563" s="1"/>
      <c r="WZP563" s="1"/>
      <c r="WZQ563" s="1"/>
      <c r="WZR563" s="1"/>
      <c r="WZS563" s="1"/>
      <c r="WZT563" s="1"/>
      <c r="WZU563" s="1"/>
      <c r="WZV563" s="1"/>
      <c r="WZW563" s="1"/>
      <c r="WZX563" s="1"/>
      <c r="WZY563" s="1"/>
      <c r="WZZ563" s="1"/>
      <c r="XAA563" s="1"/>
      <c r="XAB563" s="1"/>
      <c r="XAC563" s="1"/>
      <c r="XAD563" s="1"/>
      <c r="XAE563" s="1"/>
      <c r="XAF563" s="1"/>
      <c r="XAG563" s="1"/>
      <c r="XAH563" s="1"/>
      <c r="XAI563" s="1"/>
      <c r="XAJ563" s="1"/>
      <c r="XAK563" s="1"/>
      <c r="XAL563" s="1"/>
      <c r="XAM563" s="1"/>
      <c r="XAN563" s="1"/>
      <c r="XAO563" s="1"/>
      <c r="XAP563" s="1"/>
      <c r="XAQ563" s="1"/>
      <c r="XAR563" s="1"/>
      <c r="XAS563" s="1"/>
      <c r="XAT563" s="1"/>
      <c r="XAU563" s="1"/>
      <c r="XAV563" s="1"/>
      <c r="XAW563" s="1"/>
      <c r="XAX563" s="1"/>
      <c r="XAY563" s="1"/>
      <c r="XAZ563" s="1"/>
      <c r="XBA563" s="1"/>
      <c r="XBB563" s="1"/>
      <c r="XBC563" s="1"/>
      <c r="XBD563" s="1"/>
      <c r="XBE563" s="1"/>
      <c r="XBF563" s="1"/>
      <c r="XBG563" s="1"/>
      <c r="XBH563" s="1"/>
      <c r="XBI563" s="1"/>
      <c r="XBJ563" s="1"/>
      <c r="XBK563" s="1"/>
      <c r="XBL563" s="1"/>
      <c r="XBM563" s="1"/>
      <c r="XBN563" s="1"/>
      <c r="XBO563" s="1"/>
      <c r="XBP563" s="1"/>
      <c r="XBQ563" s="1"/>
      <c r="XBR563" s="1"/>
      <c r="XBS563" s="1"/>
      <c r="XBT563" s="1"/>
      <c r="XBU563" s="1"/>
      <c r="XBV563" s="1"/>
      <c r="XBW563" s="1"/>
      <c r="XBX563" s="1"/>
      <c r="XBY563" s="1"/>
      <c r="XBZ563" s="1"/>
      <c r="XCA563" s="1"/>
      <c r="XCB563" s="1"/>
      <c r="XCC563" s="1"/>
      <c r="XCD563" s="1"/>
      <c r="XCE563" s="1"/>
      <c r="XCF563" s="1"/>
      <c r="XCG563" s="1"/>
      <c r="XCH563" s="1"/>
      <c r="XCI563" s="1"/>
      <c r="XCJ563" s="1"/>
      <c r="XCK563" s="1"/>
      <c r="XCL563" s="1"/>
      <c r="XCM563" s="1"/>
      <c r="XCN563" s="1"/>
      <c r="XCO563" s="1"/>
      <c r="XCP563" s="1"/>
      <c r="XCQ563" s="1"/>
      <c r="XCR563" s="1"/>
      <c r="XCS563" s="1"/>
      <c r="XCT563" s="1"/>
      <c r="XCU563" s="1"/>
      <c r="XCV563" s="1"/>
      <c r="XCW563" s="1"/>
      <c r="XCX563" s="1"/>
      <c r="XCY563" s="1"/>
      <c r="XCZ563" s="1"/>
      <c r="XDA563" s="1"/>
      <c r="XDB563" s="1"/>
      <c r="XDC563" s="1"/>
      <c r="XDD563" s="1"/>
      <c r="XDE563" s="1"/>
      <c r="XDF563" s="1"/>
      <c r="XDG563" s="1"/>
      <c r="XDH563" s="1"/>
      <c r="XDI563" s="1"/>
      <c r="XDJ563" s="1"/>
      <c r="XDK563" s="1"/>
      <c r="XDL563" s="1"/>
      <c r="XDM563" s="1"/>
      <c r="XDN563" s="1"/>
      <c r="XDO563" s="1"/>
      <c r="XDP563" s="1"/>
      <c r="XDQ563" s="1"/>
      <c r="XDR563" s="1"/>
      <c r="XDS563" s="1"/>
      <c r="XDT563" s="1"/>
      <c r="XDU563" s="1"/>
      <c r="XDV563" s="1"/>
      <c r="XDW563" s="1"/>
      <c r="XDX563" s="1"/>
      <c r="XDY563" s="1"/>
      <c r="XDZ563" s="1"/>
      <c r="XEA563" s="1"/>
      <c r="XEB563" s="1"/>
      <c r="XEC563" s="1"/>
      <c r="XED563" s="1"/>
      <c r="XEE563" s="1"/>
      <c r="XEF563" s="1"/>
      <c r="XEG563" s="1"/>
      <c r="XEH563" s="1"/>
      <c r="XEI563" s="1"/>
      <c r="XEJ563" s="1"/>
      <c r="XEK563" s="1"/>
      <c r="XEL563" s="1"/>
      <c r="XEM563" s="1"/>
      <c r="XEN563" s="1"/>
      <c r="XEO563" s="1"/>
      <c r="XEP563" s="1"/>
      <c r="XEQ563" s="1"/>
      <c r="XER563" s="1"/>
      <c r="XES563" s="1"/>
      <c r="XET563" s="1"/>
      <c r="XEU563" s="1"/>
      <c r="XEV563" s="1"/>
      <c r="XEW563" s="1"/>
      <c r="XEX563" s="1"/>
      <c r="XEY563" s="1"/>
      <c r="XEZ563" s="1"/>
      <c r="XFA563" s="1"/>
      <c r="XFB563" s="1"/>
      <c r="XFC563" s="1"/>
    </row>
    <row r="564" spans="1:150 16226:16383" s="3" customFormat="1" ht="20.25" customHeight="1" x14ac:dyDescent="0.25">
      <c r="A564" s="115">
        <f>A563+1</f>
        <v>3</v>
      </c>
      <c r="B564" s="116"/>
      <c r="C564" s="53" t="s">
        <v>88</v>
      </c>
      <c r="D564" s="5" t="s">
        <v>375</v>
      </c>
      <c r="E564" s="32">
        <f>(2.75*3.5+2.75*0.1+2.125*2.25+1.525*0.6+2.75*2.45+1.8*0.1+0.6*1.4+2.93*2.415+2.93*0.1+2.93*1.185+0.6*1.4+2.305*1.375+1.375*0.18+1.075*0.9+0.9*0.9+1.22*1.375+1.65*1+1.4*1+1.12*2.75)*10.764</f>
        <v>517.06623150000019</v>
      </c>
      <c r="F564" s="5">
        <v>0</v>
      </c>
      <c r="G564" s="5">
        <v>0</v>
      </c>
      <c r="H564" s="5">
        <f>E564+F564+(IF(G564&lt;101,G564,IF(G564&lt;201,G564/2,IF(G564&lt;=301,G564/3,G564/4))))</f>
        <v>517.06623150000019</v>
      </c>
      <c r="I564" s="1"/>
      <c r="J564" s="1"/>
      <c r="K564" s="1"/>
      <c r="L564" s="1"/>
      <c r="M564" s="1"/>
      <c r="N564" s="1"/>
      <c r="O564" s="1"/>
      <c r="P564" s="1"/>
      <c r="Q564" s="1"/>
      <c r="R564" s="1"/>
      <c r="S564" s="1"/>
      <c r="T564" s="22" t="str">
        <f ca="1">U564&amp;""&amp;",..,"&amp;""&amp;V564</f>
        <v>703,..,2203</v>
      </c>
      <c r="U564" s="22">
        <f t="shared" ca="1" si="53"/>
        <v>703</v>
      </c>
      <c r="V564" s="22">
        <f t="shared" ca="1" si="53"/>
        <v>2203</v>
      </c>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WZB564" s="1"/>
      <c r="WZC564" s="1"/>
      <c r="WZD564" s="1"/>
      <c r="WZE564" s="1"/>
      <c r="WZF564" s="1"/>
      <c r="WZG564" s="1"/>
      <c r="WZH564" s="1"/>
      <c r="WZI564" s="1"/>
      <c r="WZJ564" s="1"/>
      <c r="WZK564" s="1"/>
      <c r="WZL564" s="1"/>
      <c r="WZM564" s="1"/>
      <c r="WZN564" s="1"/>
      <c r="WZO564" s="1"/>
      <c r="WZP564" s="1"/>
      <c r="WZQ564" s="1"/>
      <c r="WZR564" s="1"/>
      <c r="WZS564" s="1"/>
      <c r="WZT564" s="1"/>
      <c r="WZU564" s="1"/>
      <c r="WZV564" s="1"/>
      <c r="WZW564" s="1"/>
      <c r="WZX564" s="1"/>
      <c r="WZY564" s="1"/>
      <c r="WZZ564" s="1"/>
      <c r="XAA564" s="1"/>
      <c r="XAB564" s="1"/>
      <c r="XAC564" s="1"/>
      <c r="XAD564" s="1"/>
      <c r="XAE564" s="1"/>
      <c r="XAF564" s="1"/>
      <c r="XAG564" s="1"/>
      <c r="XAH564" s="1"/>
      <c r="XAI564" s="1"/>
      <c r="XAJ564" s="1"/>
      <c r="XAK564" s="1"/>
      <c r="XAL564" s="1"/>
      <c r="XAM564" s="1"/>
      <c r="XAN564" s="1"/>
      <c r="XAO564" s="1"/>
      <c r="XAP564" s="1"/>
      <c r="XAQ564" s="1"/>
      <c r="XAR564" s="1"/>
      <c r="XAS564" s="1"/>
      <c r="XAT564" s="1"/>
      <c r="XAU564" s="1"/>
      <c r="XAV564" s="1"/>
      <c r="XAW564" s="1"/>
      <c r="XAX564" s="1"/>
      <c r="XAY564" s="1"/>
      <c r="XAZ564" s="1"/>
      <c r="XBA564" s="1"/>
      <c r="XBB564" s="1"/>
      <c r="XBC564" s="1"/>
      <c r="XBD564" s="1"/>
      <c r="XBE564" s="1"/>
      <c r="XBF564" s="1"/>
      <c r="XBG564" s="1"/>
      <c r="XBH564" s="1"/>
      <c r="XBI564" s="1"/>
      <c r="XBJ564" s="1"/>
      <c r="XBK564" s="1"/>
      <c r="XBL564" s="1"/>
      <c r="XBM564" s="1"/>
      <c r="XBN564" s="1"/>
      <c r="XBO564" s="1"/>
      <c r="XBP564" s="1"/>
      <c r="XBQ564" s="1"/>
      <c r="XBR564" s="1"/>
      <c r="XBS564" s="1"/>
      <c r="XBT564" s="1"/>
      <c r="XBU564" s="1"/>
      <c r="XBV564" s="1"/>
      <c r="XBW564" s="1"/>
      <c r="XBX564" s="1"/>
      <c r="XBY564" s="1"/>
      <c r="XBZ564" s="1"/>
      <c r="XCA564" s="1"/>
      <c r="XCB564" s="1"/>
      <c r="XCC564" s="1"/>
      <c r="XCD564" s="1"/>
      <c r="XCE564" s="1"/>
      <c r="XCF564" s="1"/>
      <c r="XCG564" s="1"/>
      <c r="XCH564" s="1"/>
      <c r="XCI564" s="1"/>
      <c r="XCJ564" s="1"/>
      <c r="XCK564" s="1"/>
      <c r="XCL564" s="1"/>
      <c r="XCM564" s="1"/>
      <c r="XCN564" s="1"/>
      <c r="XCO564" s="1"/>
      <c r="XCP564" s="1"/>
      <c r="XCQ564" s="1"/>
      <c r="XCR564" s="1"/>
      <c r="XCS564" s="1"/>
      <c r="XCT564" s="1"/>
      <c r="XCU564" s="1"/>
      <c r="XCV564" s="1"/>
      <c r="XCW564" s="1"/>
      <c r="XCX564" s="1"/>
      <c r="XCY564" s="1"/>
      <c r="XCZ564" s="1"/>
      <c r="XDA564" s="1"/>
      <c r="XDB564" s="1"/>
      <c r="XDC564" s="1"/>
      <c r="XDD564" s="1"/>
      <c r="XDE564" s="1"/>
      <c r="XDF564" s="1"/>
      <c r="XDG564" s="1"/>
      <c r="XDH564" s="1"/>
      <c r="XDI564" s="1"/>
      <c r="XDJ564" s="1"/>
      <c r="XDK564" s="1"/>
      <c r="XDL564" s="1"/>
      <c r="XDM564" s="1"/>
      <c r="XDN564" s="1"/>
      <c r="XDO564" s="1"/>
      <c r="XDP564" s="1"/>
      <c r="XDQ564" s="1"/>
      <c r="XDR564" s="1"/>
      <c r="XDS564" s="1"/>
      <c r="XDT564" s="1"/>
      <c r="XDU564" s="1"/>
      <c r="XDV564" s="1"/>
      <c r="XDW564" s="1"/>
      <c r="XDX564" s="1"/>
      <c r="XDY564" s="1"/>
      <c r="XDZ564" s="1"/>
      <c r="XEA564" s="1"/>
      <c r="XEB564" s="1"/>
      <c r="XEC564" s="1"/>
      <c r="XED564" s="1"/>
      <c r="XEE564" s="1"/>
      <c r="XEF564" s="1"/>
      <c r="XEG564" s="1"/>
      <c r="XEH564" s="1"/>
      <c r="XEI564" s="1"/>
      <c r="XEJ564" s="1"/>
      <c r="XEK564" s="1"/>
      <c r="XEL564" s="1"/>
      <c r="XEM564" s="1"/>
      <c r="XEN564" s="1"/>
      <c r="XEO564" s="1"/>
      <c r="XEP564" s="1"/>
      <c r="XEQ564" s="1"/>
      <c r="XER564" s="1"/>
      <c r="XES564" s="1"/>
      <c r="XET564" s="1"/>
      <c r="XEU564" s="1"/>
      <c r="XEV564" s="1"/>
      <c r="XEW564" s="1"/>
      <c r="XEX564" s="1"/>
      <c r="XEY564" s="1"/>
      <c r="XEZ564" s="1"/>
      <c r="XFA564" s="1"/>
      <c r="XFB564" s="1"/>
      <c r="XFC564" s="1"/>
    </row>
    <row r="565" spans="1:150 16226:16383" s="3" customFormat="1" ht="20.25" customHeight="1" x14ac:dyDescent="0.25">
      <c r="A565" s="115">
        <f>A564+1</f>
        <v>4</v>
      </c>
      <c r="B565" s="116"/>
      <c r="C565" s="53" t="s">
        <v>88</v>
      </c>
      <c r="D565" s="5" t="s">
        <v>364</v>
      </c>
      <c r="E565" s="32">
        <f>(3.2*7.15+2.275*2.75+1.675*0.6+2.98*2.73+2.98*0.1+3.08*2.73+3.08*0.1+2.85*4.125+1.405*2.605+2.42*1.375+1.67*0.18+1.375*2.42+1.5*0.15+0.15*1.07+0.1*2.305+4.095*1+0.1*2.18+1.56*1+1.545*1+2.075*0.6+1.4*3.2+1.12*2.98+1.12*3.08)*10.764</f>
        <v>971.01102150000008</v>
      </c>
      <c r="F565" s="5">
        <f>(2.225*1.05)*10.764</f>
        <v>25.147394999999999</v>
      </c>
      <c r="G565" s="5">
        <v>0</v>
      </c>
      <c r="H565" s="5">
        <f>E565+F565+(IF(G565&lt;101,G565,IF(G565&lt;201,G565/2,IF(G565&lt;=301,G565/3,G565/4))))</f>
        <v>996.15841650000004</v>
      </c>
      <c r="I565" s="1"/>
      <c r="J565" s="1"/>
      <c r="K565" s="1"/>
      <c r="L565" s="1"/>
      <c r="M565" s="1"/>
      <c r="N565" s="1"/>
      <c r="O565" s="1"/>
      <c r="P565" s="1"/>
      <c r="Q565" s="1"/>
      <c r="R565" s="1"/>
      <c r="S565" s="1"/>
      <c r="T565" s="22" t="str">
        <f ca="1">U565&amp;""&amp;",..,"&amp;""&amp;V565</f>
        <v>704,..,2204</v>
      </c>
      <c r="U565" s="22">
        <f t="shared" ca="1" si="53"/>
        <v>704</v>
      </c>
      <c r="V565" s="22">
        <f t="shared" ca="1" si="53"/>
        <v>2204</v>
      </c>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WZB565" s="1"/>
      <c r="WZC565" s="1"/>
      <c r="WZD565" s="1"/>
      <c r="WZE565" s="1"/>
      <c r="WZF565" s="1"/>
      <c r="WZG565" s="1"/>
      <c r="WZH565" s="1"/>
      <c r="WZI565" s="1"/>
      <c r="WZJ565" s="1"/>
      <c r="WZK565" s="1"/>
      <c r="WZL565" s="1"/>
      <c r="WZM565" s="1"/>
      <c r="WZN565" s="1"/>
      <c r="WZO565" s="1"/>
      <c r="WZP565" s="1"/>
      <c r="WZQ565" s="1"/>
      <c r="WZR565" s="1"/>
      <c r="WZS565" s="1"/>
      <c r="WZT565" s="1"/>
      <c r="WZU565" s="1"/>
      <c r="WZV565" s="1"/>
      <c r="WZW565" s="1"/>
      <c r="WZX565" s="1"/>
      <c r="WZY565" s="1"/>
      <c r="WZZ565" s="1"/>
      <c r="XAA565" s="1"/>
      <c r="XAB565" s="1"/>
      <c r="XAC565" s="1"/>
      <c r="XAD565" s="1"/>
      <c r="XAE565" s="1"/>
      <c r="XAF565" s="1"/>
      <c r="XAG565" s="1"/>
      <c r="XAH565" s="1"/>
      <c r="XAI565" s="1"/>
      <c r="XAJ565" s="1"/>
      <c r="XAK565" s="1"/>
      <c r="XAL565" s="1"/>
      <c r="XAM565" s="1"/>
      <c r="XAN565" s="1"/>
      <c r="XAO565" s="1"/>
      <c r="XAP565" s="1"/>
      <c r="XAQ565" s="1"/>
      <c r="XAR565" s="1"/>
      <c r="XAS565" s="1"/>
      <c r="XAT565" s="1"/>
      <c r="XAU565" s="1"/>
      <c r="XAV565" s="1"/>
      <c r="XAW565" s="1"/>
      <c r="XAX565" s="1"/>
      <c r="XAY565" s="1"/>
      <c r="XAZ565" s="1"/>
      <c r="XBA565" s="1"/>
      <c r="XBB565" s="1"/>
      <c r="XBC565" s="1"/>
      <c r="XBD565" s="1"/>
      <c r="XBE565" s="1"/>
      <c r="XBF565" s="1"/>
      <c r="XBG565" s="1"/>
      <c r="XBH565" s="1"/>
      <c r="XBI565" s="1"/>
      <c r="XBJ565" s="1"/>
      <c r="XBK565" s="1"/>
      <c r="XBL565" s="1"/>
      <c r="XBM565" s="1"/>
      <c r="XBN565" s="1"/>
      <c r="XBO565" s="1"/>
      <c r="XBP565" s="1"/>
      <c r="XBQ565" s="1"/>
      <c r="XBR565" s="1"/>
      <c r="XBS565" s="1"/>
      <c r="XBT565" s="1"/>
      <c r="XBU565" s="1"/>
      <c r="XBV565" s="1"/>
      <c r="XBW565" s="1"/>
      <c r="XBX565" s="1"/>
      <c r="XBY565" s="1"/>
      <c r="XBZ565" s="1"/>
      <c r="XCA565" s="1"/>
      <c r="XCB565" s="1"/>
      <c r="XCC565" s="1"/>
      <c r="XCD565" s="1"/>
      <c r="XCE565" s="1"/>
      <c r="XCF565" s="1"/>
      <c r="XCG565" s="1"/>
      <c r="XCH565" s="1"/>
      <c r="XCI565" s="1"/>
      <c r="XCJ565" s="1"/>
      <c r="XCK565" s="1"/>
      <c r="XCL565" s="1"/>
      <c r="XCM565" s="1"/>
      <c r="XCN565" s="1"/>
      <c r="XCO565" s="1"/>
      <c r="XCP565" s="1"/>
      <c r="XCQ565" s="1"/>
      <c r="XCR565" s="1"/>
      <c r="XCS565" s="1"/>
      <c r="XCT565" s="1"/>
      <c r="XCU565" s="1"/>
      <c r="XCV565" s="1"/>
      <c r="XCW565" s="1"/>
      <c r="XCX565" s="1"/>
      <c r="XCY565" s="1"/>
      <c r="XCZ565" s="1"/>
      <c r="XDA565" s="1"/>
      <c r="XDB565" s="1"/>
      <c r="XDC565" s="1"/>
      <c r="XDD565" s="1"/>
      <c r="XDE565" s="1"/>
      <c r="XDF565" s="1"/>
      <c r="XDG565" s="1"/>
      <c r="XDH565" s="1"/>
      <c r="XDI565" s="1"/>
      <c r="XDJ565" s="1"/>
      <c r="XDK565" s="1"/>
      <c r="XDL565" s="1"/>
      <c r="XDM565" s="1"/>
      <c r="XDN565" s="1"/>
      <c r="XDO565" s="1"/>
      <c r="XDP565" s="1"/>
      <c r="XDQ565" s="1"/>
      <c r="XDR565" s="1"/>
      <c r="XDS565" s="1"/>
      <c r="XDT565" s="1"/>
      <c r="XDU565" s="1"/>
      <c r="XDV565" s="1"/>
      <c r="XDW565" s="1"/>
      <c r="XDX565" s="1"/>
      <c r="XDY565" s="1"/>
      <c r="XDZ565" s="1"/>
      <c r="XEA565" s="1"/>
      <c r="XEB565" s="1"/>
      <c r="XEC565" s="1"/>
      <c r="XED565" s="1"/>
      <c r="XEE565" s="1"/>
      <c r="XEF565" s="1"/>
      <c r="XEG565" s="1"/>
      <c r="XEH565" s="1"/>
      <c r="XEI565" s="1"/>
      <c r="XEJ565" s="1"/>
      <c r="XEK565" s="1"/>
      <c r="XEL565" s="1"/>
      <c r="XEM565" s="1"/>
      <c r="XEN565" s="1"/>
      <c r="XEO565" s="1"/>
      <c r="XEP565" s="1"/>
      <c r="XEQ565" s="1"/>
      <c r="XER565" s="1"/>
      <c r="XES565" s="1"/>
      <c r="XET565" s="1"/>
      <c r="XEU565" s="1"/>
      <c r="XEV565" s="1"/>
      <c r="XEW565" s="1"/>
      <c r="XEX565" s="1"/>
      <c r="XEY565" s="1"/>
      <c r="XEZ565" s="1"/>
      <c r="XFA565" s="1"/>
      <c r="XFB565" s="1"/>
      <c r="XFC565" s="1"/>
    </row>
    <row r="566" spans="1:150 16226:16383" s="3" customFormat="1" ht="20.25" customHeight="1" x14ac:dyDescent="0.25">
      <c r="A566" s="115">
        <f>A565+1</f>
        <v>5</v>
      </c>
      <c r="B566" s="116"/>
      <c r="C566" s="96" t="s">
        <v>365</v>
      </c>
      <c r="D566" s="97"/>
      <c r="E566" s="97"/>
      <c r="F566" s="97"/>
      <c r="G566" s="97"/>
      <c r="H566" s="98"/>
      <c r="I566" s="1"/>
      <c r="J566" s="1"/>
      <c r="K566" s="1"/>
      <c r="L566" s="1"/>
      <c r="M566" s="1"/>
      <c r="N566" s="1"/>
      <c r="O566" s="1"/>
      <c r="P566" s="1"/>
      <c r="Q566" s="1"/>
      <c r="R566" s="1"/>
      <c r="S566" s="1"/>
      <c r="T566" s="22" t="str">
        <f ca="1">U566&amp;""&amp;",..,"&amp;""&amp;V566</f>
        <v>705,..,2205</v>
      </c>
      <c r="U566" s="22">
        <f t="shared" ca="1" si="53"/>
        <v>705</v>
      </c>
      <c r="V566" s="22">
        <f t="shared" ca="1" si="53"/>
        <v>2205</v>
      </c>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WZB566" s="1"/>
      <c r="WZC566" s="1"/>
      <c r="WZD566" s="1"/>
      <c r="WZE566" s="1"/>
      <c r="WZF566" s="1"/>
      <c r="WZG566" s="1"/>
      <c r="WZH566" s="1"/>
      <c r="WZI566" s="1"/>
      <c r="WZJ566" s="1"/>
      <c r="WZK566" s="1"/>
      <c r="WZL566" s="1"/>
      <c r="WZM566" s="1"/>
      <c r="WZN566" s="1"/>
      <c r="WZO566" s="1"/>
      <c r="WZP566" s="1"/>
      <c r="WZQ566" s="1"/>
      <c r="WZR566" s="1"/>
      <c r="WZS566" s="1"/>
      <c r="WZT566" s="1"/>
      <c r="WZU566" s="1"/>
      <c r="WZV566" s="1"/>
      <c r="WZW566" s="1"/>
      <c r="WZX566" s="1"/>
      <c r="WZY566" s="1"/>
      <c r="WZZ566" s="1"/>
      <c r="XAA566" s="1"/>
      <c r="XAB566" s="1"/>
      <c r="XAC566" s="1"/>
      <c r="XAD566" s="1"/>
      <c r="XAE566" s="1"/>
      <c r="XAF566" s="1"/>
      <c r="XAG566" s="1"/>
      <c r="XAH566" s="1"/>
      <c r="XAI566" s="1"/>
      <c r="XAJ566" s="1"/>
      <c r="XAK566" s="1"/>
      <c r="XAL566" s="1"/>
      <c r="XAM566" s="1"/>
      <c r="XAN566" s="1"/>
      <c r="XAO566" s="1"/>
      <c r="XAP566" s="1"/>
      <c r="XAQ566" s="1"/>
      <c r="XAR566" s="1"/>
      <c r="XAS566" s="1"/>
      <c r="XAT566" s="1"/>
      <c r="XAU566" s="1"/>
      <c r="XAV566" s="1"/>
      <c r="XAW566" s="1"/>
      <c r="XAX566" s="1"/>
      <c r="XAY566" s="1"/>
      <c r="XAZ566" s="1"/>
      <c r="XBA566" s="1"/>
      <c r="XBB566" s="1"/>
      <c r="XBC566" s="1"/>
      <c r="XBD566" s="1"/>
      <c r="XBE566" s="1"/>
      <c r="XBF566" s="1"/>
      <c r="XBG566" s="1"/>
      <c r="XBH566" s="1"/>
      <c r="XBI566" s="1"/>
      <c r="XBJ566" s="1"/>
      <c r="XBK566" s="1"/>
      <c r="XBL566" s="1"/>
      <c r="XBM566" s="1"/>
      <c r="XBN566" s="1"/>
      <c r="XBO566" s="1"/>
      <c r="XBP566" s="1"/>
      <c r="XBQ566" s="1"/>
      <c r="XBR566" s="1"/>
      <c r="XBS566" s="1"/>
      <c r="XBT566" s="1"/>
      <c r="XBU566" s="1"/>
      <c r="XBV566" s="1"/>
      <c r="XBW566" s="1"/>
      <c r="XBX566" s="1"/>
      <c r="XBY566" s="1"/>
      <c r="XBZ566" s="1"/>
      <c r="XCA566" s="1"/>
      <c r="XCB566" s="1"/>
      <c r="XCC566" s="1"/>
      <c r="XCD566" s="1"/>
      <c r="XCE566" s="1"/>
      <c r="XCF566" s="1"/>
      <c r="XCG566" s="1"/>
      <c r="XCH566" s="1"/>
      <c r="XCI566" s="1"/>
      <c r="XCJ566" s="1"/>
      <c r="XCK566" s="1"/>
      <c r="XCL566" s="1"/>
      <c r="XCM566" s="1"/>
      <c r="XCN566" s="1"/>
      <c r="XCO566" s="1"/>
      <c r="XCP566" s="1"/>
      <c r="XCQ566" s="1"/>
      <c r="XCR566" s="1"/>
      <c r="XCS566" s="1"/>
      <c r="XCT566" s="1"/>
      <c r="XCU566" s="1"/>
      <c r="XCV566" s="1"/>
      <c r="XCW566" s="1"/>
      <c r="XCX566" s="1"/>
      <c r="XCY566" s="1"/>
      <c r="XCZ566" s="1"/>
      <c r="XDA566" s="1"/>
      <c r="XDB566" s="1"/>
      <c r="XDC566" s="1"/>
      <c r="XDD566" s="1"/>
      <c r="XDE566" s="1"/>
      <c r="XDF566" s="1"/>
      <c r="XDG566" s="1"/>
      <c r="XDH566" s="1"/>
      <c r="XDI566" s="1"/>
      <c r="XDJ566" s="1"/>
      <c r="XDK566" s="1"/>
      <c r="XDL566" s="1"/>
      <c r="XDM566" s="1"/>
      <c r="XDN566" s="1"/>
      <c r="XDO566" s="1"/>
      <c r="XDP566" s="1"/>
      <c r="XDQ566" s="1"/>
      <c r="XDR566" s="1"/>
      <c r="XDS566" s="1"/>
      <c r="XDT566" s="1"/>
      <c r="XDU566" s="1"/>
      <c r="XDV566" s="1"/>
      <c r="XDW566" s="1"/>
      <c r="XDX566" s="1"/>
      <c r="XDY566" s="1"/>
      <c r="XDZ566" s="1"/>
      <c r="XEA566" s="1"/>
      <c r="XEB566" s="1"/>
      <c r="XEC566" s="1"/>
      <c r="XED566" s="1"/>
      <c r="XEE566" s="1"/>
      <c r="XEF566" s="1"/>
      <c r="XEG566" s="1"/>
      <c r="XEH566" s="1"/>
      <c r="XEI566" s="1"/>
      <c r="XEJ566" s="1"/>
      <c r="XEK566" s="1"/>
      <c r="XEL566" s="1"/>
      <c r="XEM566" s="1"/>
      <c r="XEN566" s="1"/>
      <c r="XEO566" s="1"/>
      <c r="XEP566" s="1"/>
      <c r="XEQ566" s="1"/>
      <c r="XER566" s="1"/>
      <c r="XES566" s="1"/>
      <c r="XET566" s="1"/>
      <c r="XEU566" s="1"/>
      <c r="XEV566" s="1"/>
      <c r="XEW566" s="1"/>
      <c r="XEX566" s="1"/>
      <c r="XEY566" s="1"/>
      <c r="XEZ566" s="1"/>
      <c r="XFA566" s="1"/>
      <c r="XFB566" s="1"/>
      <c r="XFC566" s="1"/>
    </row>
    <row r="567" spans="1:150 16226:16383" s="3" customFormat="1" ht="20.25" customHeight="1" x14ac:dyDescent="0.25">
      <c r="A567" s="112" t="s">
        <v>381</v>
      </c>
      <c r="B567" s="113"/>
      <c r="C567" s="113"/>
      <c r="D567" s="113"/>
      <c r="E567" s="113"/>
      <c r="F567" s="113"/>
      <c r="G567" s="113"/>
      <c r="H567" s="114"/>
      <c r="I567" s="1">
        <v>1</v>
      </c>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WZB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c r="XEV567" s="1"/>
      <c r="XEW567" s="1"/>
      <c r="XEX567" s="1"/>
      <c r="XEY567" s="1"/>
      <c r="XEZ567" s="1"/>
      <c r="XFA567" s="1"/>
      <c r="XFB567" s="1"/>
      <c r="XFC567" s="1"/>
    </row>
    <row r="568" spans="1:150 16226:16383" s="3" customFormat="1" ht="20.25" customHeight="1" x14ac:dyDescent="0.25">
      <c r="A568" s="90">
        <v>1</v>
      </c>
      <c r="B568" s="90"/>
      <c r="C568" s="53" t="s">
        <v>88</v>
      </c>
      <c r="D568" s="5" t="s">
        <v>375</v>
      </c>
      <c r="E568" s="32">
        <f>(2.75*3.5+2.75*0.1+2.125*2.25+1.525*0.6+2.75*2.45+1.8*0.1+0.6*1.4+2.93*2.415+2.93*0.1+2.93*1.185+0.6*1.4+2.305*1.375+1.375*0.18+1.075*0.9+0.9*0.9+1.22*1.375+1.65*1+1.4*1+1.12*2.75)*10.764</f>
        <v>517.06623150000019</v>
      </c>
      <c r="F568" s="5">
        <v>0</v>
      </c>
      <c r="G568" s="5">
        <v>0</v>
      </c>
      <c r="H568" s="5">
        <f>E568+F568+(IF(G568&lt;101,G568,IF(G568&lt;201,G568/2,IF(G568&lt;=301,G568/3,G568/4))))</f>
        <v>517.06623150000019</v>
      </c>
      <c r="I568" s="1"/>
      <c r="J568" s="1"/>
      <c r="K568" s="1"/>
      <c r="L568" s="1"/>
      <c r="M568" s="1"/>
      <c r="N568" s="1"/>
      <c r="O568" s="1"/>
      <c r="P568" s="1"/>
      <c r="Q568" s="1"/>
      <c r="R568" s="1"/>
      <c r="S568" s="1"/>
      <c r="T568" s="22" t="str">
        <f ca="1">U568&amp;""&amp;",..,"&amp;""&amp;V568</f>
        <v>101,..,1701</v>
      </c>
      <c r="U568" s="22">
        <f ca="1">(SUMPRODUCT(MID(0&amp;(LEFT(A567,SUM(LEN(A567)-LEN(SUBSTITUTE(A567,{"0","1","2","3"},""))))), LARGE(INDEX(ISNUMBER(--MID((LEFT(A567,SUM(LEN(A567)-LEN(SUBSTITUTE(A567,{"0","1","2","3"},""))))), ROW(INDIRECT("1:"&amp;LEN((LEFT(A567,SUM(LEN(A567)-LEN(SUBSTITUTE(A567,{"0","1","2","3"},"")))))))), 1)) * ROW(INDIRECT("1:"&amp;LEN((LEFT(A567,SUM(LEN(A567)-LEN(SUBSTITUTE(A567,{"0","1","2","3"},"")))))))), 0), ROW(INDIRECT("1:"&amp;LEN((LEFT(A567,SUM(LEN(A567)-LEN(SUBSTITUTE(A567,{"0","1","2","3"},"")))))))))+1, 1) * 10^ROW(INDIRECT("1:"&amp;LEN((LEFT(A567,SUM(LEN(A567)-LEN(SUBSTITUTE(A567,{"0","1","2","3"},""))))))))/10))*100+1</f>
        <v>101</v>
      </c>
      <c r="V568" s="22">
        <f ca="1">(SUMPRODUCT(MID(0&amp;(--TRIM(RIGHT(SUBSTITUTE(LEFT(A567,_xlfn.AGGREGATE(16,6,FIND({0,1,2,3,4,5,6,7,8,9},A567,ROW(INDIRECT("1:"&amp;LEN(A567)))),1))," ",REPT(" ",LEN(A567))),LEN(A567)))), LARGE(INDEX(ISNUMBER(--MID((--TRIM(RIGHT(SUBSTITUTE(LEFT(A567,_xlfn.AGGREGATE(16,6,FIND({0,1,2,3,4,5,6,7,8,9},A567,ROW(INDIRECT("1:"&amp;LEN(A567)))),1))," ",REPT(" ",LEN(A567))),LEN(A567)))), ROW(INDIRECT("1:"&amp;LEN((--TRIM(RIGHT(SUBSTITUTE(LEFT(A567,_xlfn.AGGREGATE(16,6,FIND({0,1,2,3,4,5,6,7,8,9},A567,ROW(INDIRECT("1:"&amp;LEN(A567)))),1))," ",REPT(" ",LEN(A567))),LEN(A567))))))), 1)) * ROW(INDIRECT("1:"&amp;LEN((--TRIM(RIGHT(SUBSTITUTE(LEFT(A567,_xlfn.AGGREGATE(16,6,FIND({0,1,2,3,4,5,6,7,8,9},A567,ROW(INDIRECT("1:"&amp;LEN(A567)))),1))," ",REPT(" ",LEN(A567))),LEN(A567))))))), 0), ROW(INDIRECT("1:"&amp;LEN((--TRIM(RIGHT(SUBSTITUTE(LEFT(A567,_xlfn.AGGREGATE(16,6,FIND({0,1,2,3,4,5,6,7,8,9},A567,ROW(INDIRECT("1:"&amp;LEN(A567)))),1))," ",REPT(" ",LEN(A567))),LEN(A567))))))))+1, 1) * 10^ROW(INDIRECT("1:"&amp;LEN((--TRIM(RIGHT(SUBSTITUTE(LEFT(A567,_xlfn.AGGREGATE(16,6,FIND({0,1,2,3,4,5,6,7,8,9},A567,ROW(INDIRECT("1:"&amp;LEN(A567)))),1))," ",REPT(" ",LEN(A567))),LEN(A567)))))))/10))*100+1</f>
        <v>1701</v>
      </c>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WZB568" s="1"/>
      <c r="WZC568" s="1"/>
      <c r="WZD568" s="1"/>
      <c r="WZE568" s="1"/>
      <c r="WZF568" s="1"/>
      <c r="WZG568" s="1"/>
      <c r="WZH568" s="1"/>
      <c r="WZI568" s="1"/>
      <c r="WZJ568" s="1"/>
      <c r="WZK568" s="1"/>
      <c r="WZL568" s="1"/>
      <c r="WZM568" s="1"/>
      <c r="WZN568" s="1"/>
      <c r="WZO568" s="1"/>
      <c r="WZP568" s="1"/>
      <c r="WZQ568" s="1"/>
      <c r="WZR568" s="1"/>
      <c r="WZS568" s="1"/>
      <c r="WZT568" s="1"/>
      <c r="WZU568" s="1"/>
      <c r="WZV568" s="1"/>
      <c r="WZW568" s="1"/>
      <c r="WZX568" s="1"/>
      <c r="WZY568" s="1"/>
      <c r="WZZ568" s="1"/>
      <c r="XAA568" s="1"/>
      <c r="XAB568" s="1"/>
      <c r="XAC568" s="1"/>
      <c r="XAD568" s="1"/>
      <c r="XAE568" s="1"/>
      <c r="XAF568" s="1"/>
      <c r="XAG568" s="1"/>
      <c r="XAH568" s="1"/>
      <c r="XAI568" s="1"/>
      <c r="XAJ568" s="1"/>
      <c r="XAK568" s="1"/>
      <c r="XAL568" s="1"/>
      <c r="XAM568" s="1"/>
      <c r="XAN568" s="1"/>
      <c r="XAO568" s="1"/>
      <c r="XAP568" s="1"/>
      <c r="XAQ568" s="1"/>
      <c r="XAR568" s="1"/>
      <c r="XAS568" s="1"/>
      <c r="XAT568" s="1"/>
      <c r="XAU568" s="1"/>
      <c r="XAV568" s="1"/>
      <c r="XAW568" s="1"/>
      <c r="XAX568" s="1"/>
      <c r="XAY568" s="1"/>
      <c r="XAZ568" s="1"/>
      <c r="XBA568" s="1"/>
      <c r="XBB568" s="1"/>
      <c r="XBC568" s="1"/>
      <c r="XBD568" s="1"/>
      <c r="XBE568" s="1"/>
      <c r="XBF568" s="1"/>
      <c r="XBG568" s="1"/>
      <c r="XBH568" s="1"/>
      <c r="XBI568" s="1"/>
      <c r="XBJ568" s="1"/>
      <c r="XBK568" s="1"/>
      <c r="XBL568" s="1"/>
      <c r="XBM568" s="1"/>
      <c r="XBN568" s="1"/>
      <c r="XBO568" s="1"/>
      <c r="XBP568" s="1"/>
      <c r="XBQ568" s="1"/>
      <c r="XBR568" s="1"/>
      <c r="XBS568" s="1"/>
      <c r="XBT568" s="1"/>
      <c r="XBU568" s="1"/>
      <c r="XBV568" s="1"/>
      <c r="XBW568" s="1"/>
      <c r="XBX568" s="1"/>
      <c r="XBY568" s="1"/>
      <c r="XBZ568" s="1"/>
      <c r="XCA568" s="1"/>
      <c r="XCB568" s="1"/>
      <c r="XCC568" s="1"/>
      <c r="XCD568" s="1"/>
      <c r="XCE568" s="1"/>
      <c r="XCF568" s="1"/>
      <c r="XCG568" s="1"/>
      <c r="XCH568" s="1"/>
      <c r="XCI568" s="1"/>
      <c r="XCJ568" s="1"/>
      <c r="XCK568" s="1"/>
      <c r="XCL568" s="1"/>
      <c r="XCM568" s="1"/>
      <c r="XCN568" s="1"/>
      <c r="XCO568" s="1"/>
      <c r="XCP568" s="1"/>
      <c r="XCQ568" s="1"/>
      <c r="XCR568" s="1"/>
      <c r="XCS568" s="1"/>
      <c r="XCT568" s="1"/>
      <c r="XCU568" s="1"/>
      <c r="XCV568" s="1"/>
      <c r="XCW568" s="1"/>
      <c r="XCX568" s="1"/>
      <c r="XCY568" s="1"/>
      <c r="XCZ568" s="1"/>
      <c r="XDA568" s="1"/>
      <c r="XDB568" s="1"/>
      <c r="XDC568" s="1"/>
      <c r="XDD568" s="1"/>
      <c r="XDE568" s="1"/>
      <c r="XDF568" s="1"/>
      <c r="XDG568" s="1"/>
      <c r="XDH568" s="1"/>
      <c r="XDI568" s="1"/>
      <c r="XDJ568" s="1"/>
      <c r="XDK568" s="1"/>
      <c r="XDL568" s="1"/>
      <c r="XDM568" s="1"/>
      <c r="XDN568" s="1"/>
      <c r="XDO568" s="1"/>
      <c r="XDP568" s="1"/>
      <c r="XDQ568" s="1"/>
      <c r="XDR568" s="1"/>
      <c r="XDS568" s="1"/>
      <c r="XDT568" s="1"/>
      <c r="XDU568" s="1"/>
      <c r="XDV568" s="1"/>
      <c r="XDW568" s="1"/>
      <c r="XDX568" s="1"/>
      <c r="XDY568" s="1"/>
      <c r="XDZ568" s="1"/>
      <c r="XEA568" s="1"/>
      <c r="XEB568" s="1"/>
      <c r="XEC568" s="1"/>
      <c r="XED568" s="1"/>
      <c r="XEE568" s="1"/>
      <c r="XEF568" s="1"/>
      <c r="XEG568" s="1"/>
      <c r="XEH568" s="1"/>
      <c r="XEI568" s="1"/>
      <c r="XEJ568" s="1"/>
      <c r="XEK568" s="1"/>
      <c r="XEL568" s="1"/>
      <c r="XEM568" s="1"/>
      <c r="XEN568" s="1"/>
      <c r="XEO568" s="1"/>
      <c r="XEP568" s="1"/>
      <c r="XEQ568" s="1"/>
      <c r="XER568" s="1"/>
      <c r="XES568" s="1"/>
      <c r="XET568" s="1"/>
      <c r="XEU568" s="1"/>
      <c r="XEV568" s="1"/>
      <c r="XEW568" s="1"/>
      <c r="XEX568" s="1"/>
      <c r="XEY568" s="1"/>
      <c r="XEZ568" s="1"/>
      <c r="XFA568" s="1"/>
      <c r="XFB568" s="1"/>
      <c r="XFC568" s="1"/>
    </row>
    <row r="569" spans="1:150 16226:16383" s="3" customFormat="1" ht="20.25" customHeight="1" x14ac:dyDescent="0.25">
      <c r="A569" s="115">
        <f>A568+1</f>
        <v>2</v>
      </c>
      <c r="B569" s="116"/>
      <c r="C569" s="53" t="s">
        <v>88</v>
      </c>
      <c r="D569" s="5" t="s">
        <v>376</v>
      </c>
      <c r="E569" s="32">
        <f>(3.085*4.275+2.31*2+1.71*0.6+3.265*3.75+1.58*1.325+1.315*0.95+2.48*1.375+1.55*0.18+0.15*1.5+1.815*1+0.645*1)*10.764</f>
        <v>439.11603449999996</v>
      </c>
      <c r="F569" s="5">
        <v>0</v>
      </c>
      <c r="G569" s="5">
        <v>0</v>
      </c>
      <c r="H569" s="5">
        <f>E569+F569+(IF(G569&lt;101,G569,IF(G569&lt;201,G569/2,IF(G569&lt;=301,G569/3,G569/4))))</f>
        <v>439.11603449999996</v>
      </c>
      <c r="I569" s="1"/>
      <c r="J569" s="1"/>
      <c r="K569" s="1"/>
      <c r="L569" s="1"/>
      <c r="M569" s="1"/>
      <c r="N569" s="1"/>
      <c r="O569" s="1"/>
      <c r="P569" s="1"/>
      <c r="Q569" s="1"/>
      <c r="R569" s="1"/>
      <c r="S569" s="1"/>
      <c r="T569" s="22" t="str">
        <f ca="1">U569&amp;""&amp;",..,"&amp;""&amp;V569</f>
        <v>102,..,1702</v>
      </c>
      <c r="U569" s="22">
        <f t="shared" ref="U569:V572" ca="1" si="54">U568+1</f>
        <v>102</v>
      </c>
      <c r="V569" s="22">
        <f t="shared" ca="1" si="54"/>
        <v>1702</v>
      </c>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WZB569" s="1"/>
      <c r="WZC569" s="1"/>
      <c r="WZD569" s="1"/>
      <c r="WZE569" s="1"/>
      <c r="WZF569" s="1"/>
      <c r="WZG569" s="1"/>
      <c r="WZH569" s="1"/>
      <c r="WZI569" s="1"/>
      <c r="WZJ569" s="1"/>
      <c r="WZK569" s="1"/>
      <c r="WZL569" s="1"/>
      <c r="WZM569" s="1"/>
      <c r="WZN569" s="1"/>
      <c r="WZO569" s="1"/>
      <c r="WZP569" s="1"/>
      <c r="WZQ569" s="1"/>
      <c r="WZR569" s="1"/>
      <c r="WZS569" s="1"/>
      <c r="WZT569" s="1"/>
      <c r="WZU569" s="1"/>
      <c r="WZV569" s="1"/>
      <c r="WZW569" s="1"/>
      <c r="WZX569" s="1"/>
      <c r="WZY569" s="1"/>
      <c r="WZZ569" s="1"/>
      <c r="XAA569" s="1"/>
      <c r="XAB569" s="1"/>
      <c r="XAC569" s="1"/>
      <c r="XAD569" s="1"/>
      <c r="XAE569" s="1"/>
      <c r="XAF569" s="1"/>
      <c r="XAG569" s="1"/>
      <c r="XAH569" s="1"/>
      <c r="XAI569" s="1"/>
      <c r="XAJ569" s="1"/>
      <c r="XAK569" s="1"/>
      <c r="XAL569" s="1"/>
      <c r="XAM569" s="1"/>
      <c r="XAN569" s="1"/>
      <c r="XAO569" s="1"/>
      <c r="XAP569" s="1"/>
      <c r="XAQ569" s="1"/>
      <c r="XAR569" s="1"/>
      <c r="XAS569" s="1"/>
      <c r="XAT569" s="1"/>
      <c r="XAU569" s="1"/>
      <c r="XAV569" s="1"/>
      <c r="XAW569" s="1"/>
      <c r="XAX569" s="1"/>
      <c r="XAY569" s="1"/>
      <c r="XAZ569" s="1"/>
      <c r="XBA569" s="1"/>
      <c r="XBB569" s="1"/>
      <c r="XBC569" s="1"/>
      <c r="XBD569" s="1"/>
      <c r="XBE569" s="1"/>
      <c r="XBF569" s="1"/>
      <c r="XBG569" s="1"/>
      <c r="XBH569" s="1"/>
      <c r="XBI569" s="1"/>
      <c r="XBJ569" s="1"/>
      <c r="XBK569" s="1"/>
      <c r="XBL569" s="1"/>
      <c r="XBM569" s="1"/>
      <c r="XBN569" s="1"/>
      <c r="XBO569" s="1"/>
      <c r="XBP569" s="1"/>
      <c r="XBQ569" s="1"/>
      <c r="XBR569" s="1"/>
      <c r="XBS569" s="1"/>
      <c r="XBT569" s="1"/>
      <c r="XBU569" s="1"/>
      <c r="XBV569" s="1"/>
      <c r="XBW569" s="1"/>
      <c r="XBX569" s="1"/>
      <c r="XBY569" s="1"/>
      <c r="XBZ569" s="1"/>
      <c r="XCA569" s="1"/>
      <c r="XCB569" s="1"/>
      <c r="XCC569" s="1"/>
      <c r="XCD569" s="1"/>
      <c r="XCE569" s="1"/>
      <c r="XCF569" s="1"/>
      <c r="XCG569" s="1"/>
      <c r="XCH569" s="1"/>
      <c r="XCI569" s="1"/>
      <c r="XCJ569" s="1"/>
      <c r="XCK569" s="1"/>
      <c r="XCL569" s="1"/>
      <c r="XCM569" s="1"/>
      <c r="XCN569" s="1"/>
      <c r="XCO569" s="1"/>
      <c r="XCP569" s="1"/>
      <c r="XCQ569" s="1"/>
      <c r="XCR569" s="1"/>
      <c r="XCS569" s="1"/>
      <c r="XCT569" s="1"/>
      <c r="XCU569" s="1"/>
      <c r="XCV569" s="1"/>
      <c r="XCW569" s="1"/>
      <c r="XCX569" s="1"/>
      <c r="XCY569" s="1"/>
      <c r="XCZ569" s="1"/>
      <c r="XDA569" s="1"/>
      <c r="XDB569" s="1"/>
      <c r="XDC569" s="1"/>
      <c r="XDD569" s="1"/>
      <c r="XDE569" s="1"/>
      <c r="XDF569" s="1"/>
      <c r="XDG569" s="1"/>
      <c r="XDH569" s="1"/>
      <c r="XDI569" s="1"/>
      <c r="XDJ569" s="1"/>
      <c r="XDK569" s="1"/>
      <c r="XDL569" s="1"/>
      <c r="XDM569" s="1"/>
      <c r="XDN569" s="1"/>
      <c r="XDO569" s="1"/>
      <c r="XDP569" s="1"/>
      <c r="XDQ569" s="1"/>
      <c r="XDR569" s="1"/>
      <c r="XDS569" s="1"/>
      <c r="XDT569" s="1"/>
      <c r="XDU569" s="1"/>
      <c r="XDV569" s="1"/>
      <c r="XDW569" s="1"/>
      <c r="XDX569" s="1"/>
      <c r="XDY569" s="1"/>
      <c r="XDZ569" s="1"/>
      <c r="XEA569" s="1"/>
      <c r="XEB569" s="1"/>
      <c r="XEC569" s="1"/>
      <c r="XED569" s="1"/>
      <c r="XEE569" s="1"/>
      <c r="XEF569" s="1"/>
      <c r="XEG569" s="1"/>
      <c r="XEH569" s="1"/>
      <c r="XEI569" s="1"/>
      <c r="XEJ569" s="1"/>
      <c r="XEK569" s="1"/>
      <c r="XEL569" s="1"/>
      <c r="XEM569" s="1"/>
      <c r="XEN569" s="1"/>
      <c r="XEO569" s="1"/>
      <c r="XEP569" s="1"/>
      <c r="XEQ569" s="1"/>
      <c r="XER569" s="1"/>
      <c r="XES569" s="1"/>
      <c r="XET569" s="1"/>
      <c r="XEU569" s="1"/>
      <c r="XEV569" s="1"/>
      <c r="XEW569" s="1"/>
      <c r="XEX569" s="1"/>
      <c r="XEY569" s="1"/>
      <c r="XEZ569" s="1"/>
      <c r="XFA569" s="1"/>
      <c r="XFB569" s="1"/>
      <c r="XFC569" s="1"/>
    </row>
    <row r="570" spans="1:150 16226:16383" s="3" customFormat="1" ht="20.25" customHeight="1" x14ac:dyDescent="0.25">
      <c r="A570" s="115">
        <f>A569+1</f>
        <v>3</v>
      </c>
      <c r="B570" s="116"/>
      <c r="C570" s="53" t="s">
        <v>88</v>
      </c>
      <c r="D570" s="5" t="s">
        <v>375</v>
      </c>
      <c r="E570" s="32">
        <f>(2.75*3.5+2.75*0.1+2.125*2.25+1.525*0.6+2.75*2.45+1.8*0.1+0.6*1.4+2.93*2.415+2.93*0.1+2.93*1.185+0.6*1.4+2.305*1.375+1.375*0.18+1.075*0.9+0.9*0.9+1.22*1.375+1.65*1+1.4*1+1.12*2.75)*10.764</f>
        <v>517.06623150000019</v>
      </c>
      <c r="F570" s="5">
        <v>0</v>
      </c>
      <c r="G570" s="5">
        <v>0</v>
      </c>
      <c r="H570" s="5">
        <f>E570+F570+(IF(G570&lt;101,G570,IF(G570&lt;201,G570/2,IF(G570&lt;=301,G570/3,G570/4))))</f>
        <v>517.06623150000019</v>
      </c>
      <c r="I570" s="1"/>
      <c r="J570" s="1"/>
      <c r="K570" s="1"/>
      <c r="L570" s="1"/>
      <c r="M570" s="1"/>
      <c r="N570" s="1"/>
      <c r="O570" s="1"/>
      <c r="P570" s="1"/>
      <c r="Q570" s="1"/>
      <c r="R570" s="1"/>
      <c r="S570" s="1"/>
      <c r="T570" s="22" t="str">
        <f ca="1">U570&amp;""&amp;",..,"&amp;""&amp;V570</f>
        <v>103,..,1703</v>
      </c>
      <c r="U570" s="22">
        <f t="shared" ca="1" si="54"/>
        <v>103</v>
      </c>
      <c r="V570" s="22">
        <f t="shared" ca="1" si="54"/>
        <v>1703</v>
      </c>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WZB570" s="1"/>
      <c r="WZC570" s="1"/>
      <c r="WZD570" s="1"/>
      <c r="WZE570" s="1"/>
      <c r="WZF570" s="1"/>
      <c r="WZG570" s="1"/>
      <c r="WZH570" s="1"/>
      <c r="WZI570" s="1"/>
      <c r="WZJ570" s="1"/>
      <c r="WZK570" s="1"/>
      <c r="WZL570" s="1"/>
      <c r="WZM570" s="1"/>
      <c r="WZN570" s="1"/>
      <c r="WZO570" s="1"/>
      <c r="WZP570" s="1"/>
      <c r="WZQ570" s="1"/>
      <c r="WZR570" s="1"/>
      <c r="WZS570" s="1"/>
      <c r="WZT570" s="1"/>
      <c r="WZU570" s="1"/>
      <c r="WZV570" s="1"/>
      <c r="WZW570" s="1"/>
      <c r="WZX570" s="1"/>
      <c r="WZY570" s="1"/>
      <c r="WZZ570" s="1"/>
      <c r="XAA570" s="1"/>
      <c r="XAB570" s="1"/>
      <c r="XAC570" s="1"/>
      <c r="XAD570" s="1"/>
      <c r="XAE570" s="1"/>
      <c r="XAF570" s="1"/>
      <c r="XAG570" s="1"/>
      <c r="XAH570" s="1"/>
      <c r="XAI570" s="1"/>
      <c r="XAJ570" s="1"/>
      <c r="XAK570" s="1"/>
      <c r="XAL570" s="1"/>
      <c r="XAM570" s="1"/>
      <c r="XAN570" s="1"/>
      <c r="XAO570" s="1"/>
      <c r="XAP570" s="1"/>
      <c r="XAQ570" s="1"/>
      <c r="XAR570" s="1"/>
      <c r="XAS570" s="1"/>
      <c r="XAT570" s="1"/>
      <c r="XAU570" s="1"/>
      <c r="XAV570" s="1"/>
      <c r="XAW570" s="1"/>
      <c r="XAX570" s="1"/>
      <c r="XAY570" s="1"/>
      <c r="XAZ570" s="1"/>
      <c r="XBA570" s="1"/>
      <c r="XBB570" s="1"/>
      <c r="XBC570" s="1"/>
      <c r="XBD570" s="1"/>
      <c r="XBE570" s="1"/>
      <c r="XBF570" s="1"/>
      <c r="XBG570" s="1"/>
      <c r="XBH570" s="1"/>
      <c r="XBI570" s="1"/>
      <c r="XBJ570" s="1"/>
      <c r="XBK570" s="1"/>
      <c r="XBL570" s="1"/>
      <c r="XBM570" s="1"/>
      <c r="XBN570" s="1"/>
      <c r="XBO570" s="1"/>
      <c r="XBP570" s="1"/>
      <c r="XBQ570" s="1"/>
      <c r="XBR570" s="1"/>
      <c r="XBS570" s="1"/>
      <c r="XBT570" s="1"/>
      <c r="XBU570" s="1"/>
      <c r="XBV570" s="1"/>
      <c r="XBW570" s="1"/>
      <c r="XBX570" s="1"/>
      <c r="XBY570" s="1"/>
      <c r="XBZ570" s="1"/>
      <c r="XCA570" s="1"/>
      <c r="XCB570" s="1"/>
      <c r="XCC570" s="1"/>
      <c r="XCD570" s="1"/>
      <c r="XCE570" s="1"/>
      <c r="XCF570" s="1"/>
      <c r="XCG570" s="1"/>
      <c r="XCH570" s="1"/>
      <c r="XCI570" s="1"/>
      <c r="XCJ570" s="1"/>
      <c r="XCK570" s="1"/>
      <c r="XCL570" s="1"/>
      <c r="XCM570" s="1"/>
      <c r="XCN570" s="1"/>
      <c r="XCO570" s="1"/>
      <c r="XCP570" s="1"/>
      <c r="XCQ570" s="1"/>
      <c r="XCR570" s="1"/>
      <c r="XCS570" s="1"/>
      <c r="XCT570" s="1"/>
      <c r="XCU570" s="1"/>
      <c r="XCV570" s="1"/>
      <c r="XCW570" s="1"/>
      <c r="XCX570" s="1"/>
      <c r="XCY570" s="1"/>
      <c r="XCZ570" s="1"/>
      <c r="XDA570" s="1"/>
      <c r="XDB570" s="1"/>
      <c r="XDC570" s="1"/>
      <c r="XDD570" s="1"/>
      <c r="XDE570" s="1"/>
      <c r="XDF570" s="1"/>
      <c r="XDG570" s="1"/>
      <c r="XDH570" s="1"/>
      <c r="XDI570" s="1"/>
      <c r="XDJ570" s="1"/>
      <c r="XDK570" s="1"/>
      <c r="XDL570" s="1"/>
      <c r="XDM570" s="1"/>
      <c r="XDN570" s="1"/>
      <c r="XDO570" s="1"/>
      <c r="XDP570" s="1"/>
      <c r="XDQ570" s="1"/>
      <c r="XDR570" s="1"/>
      <c r="XDS570" s="1"/>
      <c r="XDT570" s="1"/>
      <c r="XDU570" s="1"/>
      <c r="XDV570" s="1"/>
      <c r="XDW570" s="1"/>
      <c r="XDX570" s="1"/>
      <c r="XDY570" s="1"/>
      <c r="XDZ570" s="1"/>
      <c r="XEA570" s="1"/>
      <c r="XEB570" s="1"/>
      <c r="XEC570" s="1"/>
      <c r="XED570" s="1"/>
      <c r="XEE570" s="1"/>
      <c r="XEF570" s="1"/>
      <c r="XEG570" s="1"/>
      <c r="XEH570" s="1"/>
      <c r="XEI570" s="1"/>
      <c r="XEJ570" s="1"/>
      <c r="XEK570" s="1"/>
      <c r="XEL570" s="1"/>
      <c r="XEM570" s="1"/>
      <c r="XEN570" s="1"/>
      <c r="XEO570" s="1"/>
      <c r="XEP570" s="1"/>
      <c r="XEQ570" s="1"/>
      <c r="XER570" s="1"/>
      <c r="XES570" s="1"/>
      <c r="XET570" s="1"/>
      <c r="XEU570" s="1"/>
      <c r="XEV570" s="1"/>
      <c r="XEW570" s="1"/>
      <c r="XEX570" s="1"/>
      <c r="XEY570" s="1"/>
      <c r="XEZ570" s="1"/>
      <c r="XFA570" s="1"/>
      <c r="XFB570" s="1"/>
      <c r="XFC570" s="1"/>
    </row>
    <row r="571" spans="1:150 16226:16383" s="3" customFormat="1" ht="20.25" customHeight="1" x14ac:dyDescent="0.25">
      <c r="A571" s="115">
        <f>A570+1</f>
        <v>4</v>
      </c>
      <c r="B571" s="116"/>
      <c r="C571" s="96" t="s">
        <v>365</v>
      </c>
      <c r="D571" s="97"/>
      <c r="E571" s="97"/>
      <c r="F571" s="97"/>
      <c r="G571" s="97"/>
      <c r="H571" s="98"/>
      <c r="I571" s="1"/>
      <c r="J571" s="1"/>
      <c r="K571" s="1"/>
      <c r="L571" s="1"/>
      <c r="M571" s="1"/>
      <c r="N571" s="1"/>
      <c r="O571" s="1"/>
      <c r="P571" s="1"/>
      <c r="Q571" s="1"/>
      <c r="R571" s="1"/>
      <c r="S571" s="1"/>
      <c r="T571" s="22" t="str">
        <f ca="1">U571&amp;""&amp;",..,"&amp;""&amp;V571</f>
        <v>104,..,1704</v>
      </c>
      <c r="U571" s="22">
        <f t="shared" ca="1" si="54"/>
        <v>104</v>
      </c>
      <c r="V571" s="22">
        <f t="shared" ca="1" si="54"/>
        <v>1704</v>
      </c>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WZB571" s="1"/>
      <c r="WZC571" s="1"/>
      <c r="WZD571" s="1"/>
      <c r="WZE571" s="1"/>
      <c r="WZF571" s="1"/>
      <c r="WZG571" s="1"/>
      <c r="WZH571" s="1"/>
      <c r="WZI571" s="1"/>
      <c r="WZJ571" s="1"/>
      <c r="WZK571" s="1"/>
      <c r="WZL571" s="1"/>
      <c r="WZM571" s="1"/>
      <c r="WZN571" s="1"/>
      <c r="WZO571" s="1"/>
      <c r="WZP571" s="1"/>
      <c r="WZQ571" s="1"/>
      <c r="WZR571" s="1"/>
      <c r="WZS571" s="1"/>
      <c r="WZT571" s="1"/>
      <c r="WZU571" s="1"/>
      <c r="WZV571" s="1"/>
      <c r="WZW571" s="1"/>
      <c r="WZX571" s="1"/>
      <c r="WZY571" s="1"/>
      <c r="WZZ571" s="1"/>
      <c r="XAA571" s="1"/>
      <c r="XAB571" s="1"/>
      <c r="XAC571" s="1"/>
      <c r="XAD571" s="1"/>
      <c r="XAE571" s="1"/>
      <c r="XAF571" s="1"/>
      <c r="XAG571" s="1"/>
      <c r="XAH571" s="1"/>
      <c r="XAI571" s="1"/>
      <c r="XAJ571" s="1"/>
      <c r="XAK571" s="1"/>
      <c r="XAL571" s="1"/>
      <c r="XAM571" s="1"/>
      <c r="XAN571" s="1"/>
      <c r="XAO571" s="1"/>
      <c r="XAP571" s="1"/>
      <c r="XAQ571" s="1"/>
      <c r="XAR571" s="1"/>
      <c r="XAS571" s="1"/>
      <c r="XAT571" s="1"/>
      <c r="XAU571" s="1"/>
      <c r="XAV571" s="1"/>
      <c r="XAW571" s="1"/>
      <c r="XAX571" s="1"/>
      <c r="XAY571" s="1"/>
      <c r="XAZ571" s="1"/>
      <c r="XBA571" s="1"/>
      <c r="XBB571" s="1"/>
      <c r="XBC571" s="1"/>
      <c r="XBD571" s="1"/>
      <c r="XBE571" s="1"/>
      <c r="XBF571" s="1"/>
      <c r="XBG571" s="1"/>
      <c r="XBH571" s="1"/>
      <c r="XBI571" s="1"/>
      <c r="XBJ571" s="1"/>
      <c r="XBK571" s="1"/>
      <c r="XBL571" s="1"/>
      <c r="XBM571" s="1"/>
      <c r="XBN571" s="1"/>
      <c r="XBO571" s="1"/>
      <c r="XBP571" s="1"/>
      <c r="XBQ571" s="1"/>
      <c r="XBR571" s="1"/>
      <c r="XBS571" s="1"/>
      <c r="XBT571" s="1"/>
      <c r="XBU571" s="1"/>
      <c r="XBV571" s="1"/>
      <c r="XBW571" s="1"/>
      <c r="XBX571" s="1"/>
      <c r="XBY571" s="1"/>
      <c r="XBZ571" s="1"/>
      <c r="XCA571" s="1"/>
      <c r="XCB571" s="1"/>
      <c r="XCC571" s="1"/>
      <c r="XCD571" s="1"/>
      <c r="XCE571" s="1"/>
      <c r="XCF571" s="1"/>
      <c r="XCG571" s="1"/>
      <c r="XCH571" s="1"/>
      <c r="XCI571" s="1"/>
      <c r="XCJ571" s="1"/>
      <c r="XCK571" s="1"/>
      <c r="XCL571" s="1"/>
      <c r="XCM571" s="1"/>
      <c r="XCN571" s="1"/>
      <c r="XCO571" s="1"/>
      <c r="XCP571" s="1"/>
      <c r="XCQ571" s="1"/>
      <c r="XCR571" s="1"/>
      <c r="XCS571" s="1"/>
      <c r="XCT571" s="1"/>
      <c r="XCU571" s="1"/>
      <c r="XCV571" s="1"/>
      <c r="XCW571" s="1"/>
      <c r="XCX571" s="1"/>
      <c r="XCY571" s="1"/>
      <c r="XCZ571" s="1"/>
      <c r="XDA571" s="1"/>
      <c r="XDB571" s="1"/>
      <c r="XDC571" s="1"/>
      <c r="XDD571" s="1"/>
      <c r="XDE571" s="1"/>
      <c r="XDF571" s="1"/>
      <c r="XDG571" s="1"/>
      <c r="XDH571" s="1"/>
      <c r="XDI571" s="1"/>
      <c r="XDJ571" s="1"/>
      <c r="XDK571" s="1"/>
      <c r="XDL571" s="1"/>
      <c r="XDM571" s="1"/>
      <c r="XDN571" s="1"/>
      <c r="XDO571" s="1"/>
      <c r="XDP571" s="1"/>
      <c r="XDQ571" s="1"/>
      <c r="XDR571" s="1"/>
      <c r="XDS571" s="1"/>
      <c r="XDT571" s="1"/>
      <c r="XDU571" s="1"/>
      <c r="XDV571" s="1"/>
      <c r="XDW571" s="1"/>
      <c r="XDX571" s="1"/>
      <c r="XDY571" s="1"/>
      <c r="XDZ571" s="1"/>
      <c r="XEA571" s="1"/>
      <c r="XEB571" s="1"/>
      <c r="XEC571" s="1"/>
      <c r="XED571" s="1"/>
      <c r="XEE571" s="1"/>
      <c r="XEF571" s="1"/>
      <c r="XEG571" s="1"/>
      <c r="XEH571" s="1"/>
      <c r="XEI571" s="1"/>
      <c r="XEJ571" s="1"/>
      <c r="XEK571" s="1"/>
      <c r="XEL571" s="1"/>
      <c r="XEM571" s="1"/>
      <c r="XEN571" s="1"/>
      <c r="XEO571" s="1"/>
      <c r="XEP571" s="1"/>
      <c r="XEQ571" s="1"/>
      <c r="XER571" s="1"/>
      <c r="XES571" s="1"/>
      <c r="XET571" s="1"/>
      <c r="XEU571" s="1"/>
      <c r="XEV571" s="1"/>
      <c r="XEW571" s="1"/>
      <c r="XEX571" s="1"/>
      <c r="XEY571" s="1"/>
      <c r="XEZ571" s="1"/>
      <c r="XFA571" s="1"/>
      <c r="XFB571" s="1"/>
      <c r="XFC571" s="1"/>
    </row>
    <row r="572" spans="1:150 16226:16383" s="3" customFormat="1" ht="20.25" customHeight="1" x14ac:dyDescent="0.25">
      <c r="A572" s="115">
        <f>A571+1</f>
        <v>5</v>
      </c>
      <c r="B572" s="116"/>
      <c r="C572" s="53" t="s">
        <v>88</v>
      </c>
      <c r="D572" s="5" t="s">
        <v>364</v>
      </c>
      <c r="E572" s="32">
        <f>(3.2*7.15+2.275*2.75+1.675*0.6+2.98*2.73+2.98*0.1+3.08*2.73+3.08*0.1+2.85*4.125+1.405*2.605+2.42*1.375+1.67*0.18+1.375*2.42+1.5*0.15+0.15*1.07+0.1*2.305+4.095*1+0.1*2.18+1.56*1+1.545*1+2.075*0.6+1.4*3.2+1.12*2.98+1.12*3.08)*10.764</f>
        <v>971.01102150000008</v>
      </c>
      <c r="F572" s="5">
        <f>(2.225*1.05)*10.764</f>
        <v>25.147394999999999</v>
      </c>
      <c r="G572" s="5">
        <v>0</v>
      </c>
      <c r="H572" s="5">
        <f>E572+F572+(IF(G572&lt;101,G572,IF(G572&lt;201,G572/2,IF(G572&lt;=301,G572/3,G572/4))))</f>
        <v>996.15841650000004</v>
      </c>
      <c r="I572" s="1"/>
      <c r="J572" s="1"/>
      <c r="K572" s="1"/>
      <c r="L572" s="1"/>
      <c r="M572" s="1"/>
      <c r="N572" s="1"/>
      <c r="O572" s="1"/>
      <c r="P572" s="1"/>
      <c r="Q572" s="1"/>
      <c r="R572" s="1"/>
      <c r="S572" s="1"/>
      <c r="T572" s="22" t="str">
        <f ca="1">U572&amp;""&amp;",..,"&amp;""&amp;V572</f>
        <v>105,..,1705</v>
      </c>
      <c r="U572" s="22">
        <f t="shared" ca="1" si="54"/>
        <v>105</v>
      </c>
      <c r="V572" s="22">
        <f t="shared" ca="1" si="54"/>
        <v>1705</v>
      </c>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WZB572" s="1"/>
      <c r="WZC572" s="1"/>
      <c r="WZD572" s="1"/>
      <c r="WZE572" s="1"/>
      <c r="WZF572" s="1"/>
      <c r="WZG572" s="1"/>
      <c r="WZH572" s="1"/>
      <c r="WZI572" s="1"/>
      <c r="WZJ572" s="1"/>
      <c r="WZK572" s="1"/>
      <c r="WZL572" s="1"/>
      <c r="WZM572" s="1"/>
      <c r="WZN572" s="1"/>
      <c r="WZO572" s="1"/>
      <c r="WZP572" s="1"/>
      <c r="WZQ572" s="1"/>
      <c r="WZR572" s="1"/>
      <c r="WZS572" s="1"/>
      <c r="WZT572" s="1"/>
      <c r="WZU572" s="1"/>
      <c r="WZV572" s="1"/>
      <c r="WZW572" s="1"/>
      <c r="WZX572" s="1"/>
      <c r="WZY572" s="1"/>
      <c r="WZZ572" s="1"/>
      <c r="XAA572" s="1"/>
      <c r="XAB572" s="1"/>
      <c r="XAC572" s="1"/>
      <c r="XAD572" s="1"/>
      <c r="XAE572" s="1"/>
      <c r="XAF572" s="1"/>
      <c r="XAG572" s="1"/>
      <c r="XAH572" s="1"/>
      <c r="XAI572" s="1"/>
      <c r="XAJ572" s="1"/>
      <c r="XAK572" s="1"/>
      <c r="XAL572" s="1"/>
      <c r="XAM572" s="1"/>
      <c r="XAN572" s="1"/>
      <c r="XAO572" s="1"/>
      <c r="XAP572" s="1"/>
      <c r="XAQ572" s="1"/>
      <c r="XAR572" s="1"/>
      <c r="XAS572" s="1"/>
      <c r="XAT572" s="1"/>
      <c r="XAU572" s="1"/>
      <c r="XAV572" s="1"/>
      <c r="XAW572" s="1"/>
      <c r="XAX572" s="1"/>
      <c r="XAY572" s="1"/>
      <c r="XAZ572" s="1"/>
      <c r="XBA572" s="1"/>
      <c r="XBB572" s="1"/>
      <c r="XBC572" s="1"/>
      <c r="XBD572" s="1"/>
      <c r="XBE572" s="1"/>
      <c r="XBF572" s="1"/>
      <c r="XBG572" s="1"/>
      <c r="XBH572" s="1"/>
      <c r="XBI572" s="1"/>
      <c r="XBJ572" s="1"/>
      <c r="XBK572" s="1"/>
      <c r="XBL572" s="1"/>
      <c r="XBM572" s="1"/>
      <c r="XBN572" s="1"/>
      <c r="XBO572" s="1"/>
      <c r="XBP572" s="1"/>
      <c r="XBQ572" s="1"/>
      <c r="XBR572" s="1"/>
      <c r="XBS572" s="1"/>
      <c r="XBT572" s="1"/>
      <c r="XBU572" s="1"/>
      <c r="XBV572" s="1"/>
      <c r="XBW572" s="1"/>
      <c r="XBX572" s="1"/>
      <c r="XBY572" s="1"/>
      <c r="XBZ572" s="1"/>
      <c r="XCA572" s="1"/>
      <c r="XCB572" s="1"/>
      <c r="XCC572" s="1"/>
      <c r="XCD572" s="1"/>
      <c r="XCE572" s="1"/>
      <c r="XCF572" s="1"/>
      <c r="XCG572" s="1"/>
      <c r="XCH572" s="1"/>
      <c r="XCI572" s="1"/>
      <c r="XCJ572" s="1"/>
      <c r="XCK572" s="1"/>
      <c r="XCL572" s="1"/>
      <c r="XCM572" s="1"/>
      <c r="XCN572" s="1"/>
      <c r="XCO572" s="1"/>
      <c r="XCP572" s="1"/>
      <c r="XCQ572" s="1"/>
      <c r="XCR572" s="1"/>
      <c r="XCS572" s="1"/>
      <c r="XCT572" s="1"/>
      <c r="XCU572" s="1"/>
      <c r="XCV572" s="1"/>
      <c r="XCW572" s="1"/>
      <c r="XCX572" s="1"/>
      <c r="XCY572" s="1"/>
      <c r="XCZ572" s="1"/>
      <c r="XDA572" s="1"/>
      <c r="XDB572" s="1"/>
      <c r="XDC572" s="1"/>
      <c r="XDD572" s="1"/>
      <c r="XDE572" s="1"/>
      <c r="XDF572" s="1"/>
      <c r="XDG572" s="1"/>
      <c r="XDH572" s="1"/>
      <c r="XDI572" s="1"/>
      <c r="XDJ572" s="1"/>
      <c r="XDK572" s="1"/>
      <c r="XDL572" s="1"/>
      <c r="XDM572" s="1"/>
      <c r="XDN572" s="1"/>
      <c r="XDO572" s="1"/>
      <c r="XDP572" s="1"/>
      <c r="XDQ572" s="1"/>
      <c r="XDR572" s="1"/>
      <c r="XDS572" s="1"/>
      <c r="XDT572" s="1"/>
      <c r="XDU572" s="1"/>
      <c r="XDV572" s="1"/>
      <c r="XDW572" s="1"/>
      <c r="XDX572" s="1"/>
      <c r="XDY572" s="1"/>
      <c r="XDZ572" s="1"/>
      <c r="XEA572" s="1"/>
      <c r="XEB572" s="1"/>
      <c r="XEC572" s="1"/>
      <c r="XED572" s="1"/>
      <c r="XEE572" s="1"/>
      <c r="XEF572" s="1"/>
      <c r="XEG572" s="1"/>
      <c r="XEH572" s="1"/>
      <c r="XEI572" s="1"/>
      <c r="XEJ572" s="1"/>
      <c r="XEK572" s="1"/>
      <c r="XEL572" s="1"/>
      <c r="XEM572" s="1"/>
      <c r="XEN572" s="1"/>
      <c r="XEO572" s="1"/>
      <c r="XEP572" s="1"/>
      <c r="XEQ572" s="1"/>
      <c r="XER572" s="1"/>
      <c r="XES572" s="1"/>
      <c r="XET572" s="1"/>
      <c r="XEU572" s="1"/>
      <c r="XEV572" s="1"/>
      <c r="XEW572" s="1"/>
      <c r="XEX572" s="1"/>
      <c r="XEY572" s="1"/>
      <c r="XEZ572" s="1"/>
      <c r="XFA572" s="1"/>
      <c r="XFB572" s="1"/>
      <c r="XFC572" s="1"/>
    </row>
    <row r="573" spans="1:150 16226:16383" s="3" customFormat="1" ht="20.25" customHeight="1" x14ac:dyDescent="0.25">
      <c r="A573" s="112" t="s">
        <v>382</v>
      </c>
      <c r="B573" s="113"/>
      <c r="C573" s="113"/>
      <c r="D573" s="113"/>
      <c r="E573" s="113"/>
      <c r="F573" s="113"/>
      <c r="G573" s="113"/>
      <c r="H573" s="114"/>
      <c r="I573" s="1">
        <v>1</v>
      </c>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WZB573" s="1"/>
      <c r="WZC573" s="1"/>
      <c r="WZD573" s="1"/>
      <c r="WZE573" s="1"/>
      <c r="WZF573" s="1"/>
      <c r="WZG573" s="1"/>
      <c r="WZH573" s="1"/>
      <c r="WZI573" s="1"/>
      <c r="WZJ573" s="1"/>
      <c r="WZK573" s="1"/>
      <c r="WZL573" s="1"/>
      <c r="WZM573" s="1"/>
      <c r="WZN573" s="1"/>
      <c r="WZO573" s="1"/>
      <c r="WZP573" s="1"/>
      <c r="WZQ573" s="1"/>
      <c r="WZR573" s="1"/>
      <c r="WZS573" s="1"/>
      <c r="WZT573" s="1"/>
      <c r="WZU573" s="1"/>
      <c r="WZV573" s="1"/>
      <c r="WZW573" s="1"/>
      <c r="WZX573" s="1"/>
      <c r="WZY573" s="1"/>
      <c r="WZZ573" s="1"/>
      <c r="XAA573" s="1"/>
      <c r="XAB573" s="1"/>
      <c r="XAC573" s="1"/>
      <c r="XAD573" s="1"/>
      <c r="XAE573" s="1"/>
      <c r="XAF573" s="1"/>
      <c r="XAG573" s="1"/>
      <c r="XAH573" s="1"/>
      <c r="XAI573" s="1"/>
      <c r="XAJ573" s="1"/>
      <c r="XAK573" s="1"/>
      <c r="XAL573" s="1"/>
      <c r="XAM573" s="1"/>
      <c r="XAN573" s="1"/>
      <c r="XAO573" s="1"/>
      <c r="XAP573" s="1"/>
      <c r="XAQ573" s="1"/>
      <c r="XAR573" s="1"/>
      <c r="XAS573" s="1"/>
      <c r="XAT573" s="1"/>
      <c r="XAU573" s="1"/>
      <c r="XAV573" s="1"/>
      <c r="XAW573" s="1"/>
      <c r="XAX573" s="1"/>
      <c r="XAY573" s="1"/>
      <c r="XAZ573" s="1"/>
      <c r="XBA573" s="1"/>
      <c r="XBB573" s="1"/>
      <c r="XBC573" s="1"/>
      <c r="XBD573" s="1"/>
      <c r="XBE573" s="1"/>
      <c r="XBF573" s="1"/>
      <c r="XBG573" s="1"/>
      <c r="XBH573" s="1"/>
      <c r="XBI573" s="1"/>
      <c r="XBJ573" s="1"/>
      <c r="XBK573" s="1"/>
      <c r="XBL573" s="1"/>
      <c r="XBM573" s="1"/>
      <c r="XBN573" s="1"/>
      <c r="XBO573" s="1"/>
      <c r="XBP573" s="1"/>
      <c r="XBQ573" s="1"/>
      <c r="XBR573" s="1"/>
      <c r="XBS573" s="1"/>
      <c r="XBT573" s="1"/>
      <c r="XBU573" s="1"/>
      <c r="XBV573" s="1"/>
      <c r="XBW573" s="1"/>
      <c r="XBX573" s="1"/>
      <c r="XBY573" s="1"/>
      <c r="XBZ573" s="1"/>
      <c r="XCA573" s="1"/>
      <c r="XCB573" s="1"/>
      <c r="XCC573" s="1"/>
      <c r="XCD573" s="1"/>
      <c r="XCE573" s="1"/>
      <c r="XCF573" s="1"/>
      <c r="XCG573" s="1"/>
      <c r="XCH573" s="1"/>
      <c r="XCI573" s="1"/>
      <c r="XCJ573" s="1"/>
      <c r="XCK573" s="1"/>
      <c r="XCL573" s="1"/>
      <c r="XCM573" s="1"/>
      <c r="XCN573" s="1"/>
      <c r="XCO573" s="1"/>
      <c r="XCP573" s="1"/>
      <c r="XCQ573" s="1"/>
      <c r="XCR573" s="1"/>
      <c r="XCS573" s="1"/>
      <c r="XCT573" s="1"/>
      <c r="XCU573" s="1"/>
      <c r="XCV573" s="1"/>
      <c r="XCW573" s="1"/>
      <c r="XCX573" s="1"/>
      <c r="XCY573" s="1"/>
      <c r="XCZ573" s="1"/>
      <c r="XDA573" s="1"/>
      <c r="XDB573" s="1"/>
      <c r="XDC573" s="1"/>
      <c r="XDD573" s="1"/>
      <c r="XDE573" s="1"/>
      <c r="XDF573" s="1"/>
      <c r="XDG573" s="1"/>
      <c r="XDH573" s="1"/>
      <c r="XDI573" s="1"/>
      <c r="XDJ573" s="1"/>
      <c r="XDK573" s="1"/>
      <c r="XDL573" s="1"/>
      <c r="XDM573" s="1"/>
      <c r="XDN573" s="1"/>
      <c r="XDO573" s="1"/>
      <c r="XDP573" s="1"/>
      <c r="XDQ573" s="1"/>
      <c r="XDR573" s="1"/>
      <c r="XDS573" s="1"/>
      <c r="XDT573" s="1"/>
      <c r="XDU573" s="1"/>
      <c r="XDV573" s="1"/>
      <c r="XDW573" s="1"/>
      <c r="XDX573" s="1"/>
      <c r="XDY573" s="1"/>
      <c r="XDZ573" s="1"/>
      <c r="XEA573" s="1"/>
      <c r="XEB573" s="1"/>
      <c r="XEC573" s="1"/>
      <c r="XED573" s="1"/>
      <c r="XEE573" s="1"/>
      <c r="XEF573" s="1"/>
      <c r="XEG573" s="1"/>
      <c r="XEH573" s="1"/>
      <c r="XEI573" s="1"/>
      <c r="XEJ573" s="1"/>
      <c r="XEK573" s="1"/>
      <c r="XEL573" s="1"/>
      <c r="XEM573" s="1"/>
      <c r="XEN573" s="1"/>
      <c r="XEO573" s="1"/>
      <c r="XEP573" s="1"/>
      <c r="XEQ573" s="1"/>
      <c r="XER573" s="1"/>
      <c r="XES573" s="1"/>
      <c r="XET573" s="1"/>
      <c r="XEU573" s="1"/>
      <c r="XEV573" s="1"/>
      <c r="XEW573" s="1"/>
      <c r="XEX573" s="1"/>
      <c r="XEY573" s="1"/>
      <c r="XEZ573" s="1"/>
      <c r="XFA573" s="1"/>
      <c r="XFB573" s="1"/>
      <c r="XFC573" s="1"/>
    </row>
    <row r="574" spans="1:150 16226:16383" s="3" customFormat="1" ht="20.25" customHeight="1" x14ac:dyDescent="0.25">
      <c r="A574" s="90">
        <v>1</v>
      </c>
      <c r="B574" s="90"/>
      <c r="C574" s="53" t="s">
        <v>88</v>
      </c>
      <c r="D574" s="5" t="s">
        <v>375</v>
      </c>
      <c r="E574" s="32">
        <f>(2.75*3.5+2.75*0.1+2.125*2.25+1.525*0.6+2.75*2.45+1.8*0.1+0.6*1.4+2.93*2.415+2.93*0.1+2.93*1.185+0.6*1.4+2.305*1.375+1.375*0.18+1.075*0.9+0.9*0.9+1.22*1.375+1.65*1+1.4*1+1.12*2.75)*10.764</f>
        <v>517.06623150000019</v>
      </c>
      <c r="F574" s="5">
        <v>0</v>
      </c>
      <c r="G574" s="5">
        <v>0</v>
      </c>
      <c r="H574" s="5">
        <f>E574+F574+(IF(G574&lt;101,G574,IF(G574&lt;201,G574/2,IF(G574&lt;=301,G574/3,G574/4))))</f>
        <v>517.06623150000019</v>
      </c>
      <c r="I574" s="1"/>
      <c r="J574" s="1"/>
      <c r="K574" s="1"/>
      <c r="L574" s="1"/>
      <c r="M574" s="1"/>
      <c r="N574" s="1"/>
      <c r="O574" s="1"/>
      <c r="P574" s="1"/>
      <c r="Q574" s="1"/>
      <c r="R574" s="1"/>
      <c r="S574" s="1"/>
      <c r="T574" s="22" t="str">
        <f ca="1">U574&amp;""&amp;",..,"&amp;""&amp;V574</f>
        <v>3101,..,3101</v>
      </c>
      <c r="U574" s="22">
        <f ca="1">(SUMPRODUCT(MID(0&amp;(LEFT(A573,SUM(LEN(A573)-LEN(SUBSTITUTE(A573,{"0","1","2","3"},""))))), LARGE(INDEX(ISNUMBER(--MID((LEFT(A573,SUM(LEN(A573)-LEN(SUBSTITUTE(A573,{"0","1","2","3"},""))))), ROW(INDIRECT("1:"&amp;LEN((LEFT(A573,SUM(LEN(A573)-LEN(SUBSTITUTE(A573,{"0","1","2","3"},"")))))))), 1)) * ROW(INDIRECT("1:"&amp;LEN((LEFT(A573,SUM(LEN(A573)-LEN(SUBSTITUTE(A573,{"0","1","2","3"},"")))))))), 0), ROW(INDIRECT("1:"&amp;LEN((LEFT(A573,SUM(LEN(A573)-LEN(SUBSTITUTE(A573,{"0","1","2","3"},"")))))))))+1, 1) * 10^ROW(INDIRECT("1:"&amp;LEN((LEFT(A573,SUM(LEN(A573)-LEN(SUBSTITUTE(A573,{"0","1","2","3"},""))))))))/10))*100+1</f>
        <v>3101</v>
      </c>
      <c r="V574" s="22">
        <f ca="1">(SUMPRODUCT(MID(0&amp;(--TRIM(RIGHT(SUBSTITUTE(LEFT(A573,_xlfn.AGGREGATE(16,6,FIND({0,1,2,3,4,5,6,7,8,9},A573,ROW(INDIRECT("1:"&amp;LEN(A573)))),1))," ",REPT(" ",LEN(A573))),LEN(A573)))), LARGE(INDEX(ISNUMBER(--MID((--TRIM(RIGHT(SUBSTITUTE(LEFT(A573,_xlfn.AGGREGATE(16,6,FIND({0,1,2,3,4,5,6,7,8,9},A573,ROW(INDIRECT("1:"&amp;LEN(A573)))),1))," ",REPT(" ",LEN(A573))),LEN(A573)))), ROW(INDIRECT("1:"&amp;LEN((--TRIM(RIGHT(SUBSTITUTE(LEFT(A573,_xlfn.AGGREGATE(16,6,FIND({0,1,2,3,4,5,6,7,8,9},A573,ROW(INDIRECT("1:"&amp;LEN(A573)))),1))," ",REPT(" ",LEN(A573))),LEN(A573))))))), 1)) * ROW(INDIRECT("1:"&amp;LEN((--TRIM(RIGHT(SUBSTITUTE(LEFT(A573,_xlfn.AGGREGATE(16,6,FIND({0,1,2,3,4,5,6,7,8,9},A573,ROW(INDIRECT("1:"&amp;LEN(A573)))),1))," ",REPT(" ",LEN(A573))),LEN(A573))))))), 0), ROW(INDIRECT("1:"&amp;LEN((--TRIM(RIGHT(SUBSTITUTE(LEFT(A573,_xlfn.AGGREGATE(16,6,FIND({0,1,2,3,4,5,6,7,8,9},A573,ROW(INDIRECT("1:"&amp;LEN(A573)))),1))," ",REPT(" ",LEN(A573))),LEN(A573))))))))+1, 1) * 10^ROW(INDIRECT("1:"&amp;LEN((--TRIM(RIGHT(SUBSTITUTE(LEFT(A573,_xlfn.AGGREGATE(16,6,FIND({0,1,2,3,4,5,6,7,8,9},A573,ROW(INDIRECT("1:"&amp;LEN(A573)))),1))," ",REPT(" ",LEN(A573))),LEN(A573)))))))/10))*100+1</f>
        <v>3101</v>
      </c>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WZB574" s="1"/>
      <c r="WZC574" s="1"/>
      <c r="WZD574" s="1"/>
      <c r="WZE574" s="1"/>
      <c r="WZF574" s="1"/>
      <c r="WZG574" s="1"/>
      <c r="WZH574" s="1"/>
      <c r="WZI574" s="1"/>
      <c r="WZJ574" s="1"/>
      <c r="WZK574" s="1"/>
      <c r="WZL574" s="1"/>
      <c r="WZM574" s="1"/>
      <c r="WZN574" s="1"/>
      <c r="WZO574" s="1"/>
      <c r="WZP574" s="1"/>
      <c r="WZQ574" s="1"/>
      <c r="WZR574" s="1"/>
      <c r="WZS574" s="1"/>
      <c r="WZT574" s="1"/>
      <c r="WZU574" s="1"/>
      <c r="WZV574" s="1"/>
      <c r="WZW574" s="1"/>
      <c r="WZX574" s="1"/>
      <c r="WZY574" s="1"/>
      <c r="WZZ574" s="1"/>
      <c r="XAA574" s="1"/>
      <c r="XAB574" s="1"/>
      <c r="XAC574" s="1"/>
      <c r="XAD574" s="1"/>
      <c r="XAE574" s="1"/>
      <c r="XAF574" s="1"/>
      <c r="XAG574" s="1"/>
      <c r="XAH574" s="1"/>
      <c r="XAI574" s="1"/>
      <c r="XAJ574" s="1"/>
      <c r="XAK574" s="1"/>
      <c r="XAL574" s="1"/>
      <c r="XAM574" s="1"/>
      <c r="XAN574" s="1"/>
      <c r="XAO574" s="1"/>
      <c r="XAP574" s="1"/>
      <c r="XAQ574" s="1"/>
      <c r="XAR574" s="1"/>
      <c r="XAS574" s="1"/>
      <c r="XAT574" s="1"/>
      <c r="XAU574" s="1"/>
      <c r="XAV574" s="1"/>
      <c r="XAW574" s="1"/>
      <c r="XAX574" s="1"/>
      <c r="XAY574" s="1"/>
      <c r="XAZ574" s="1"/>
      <c r="XBA574" s="1"/>
      <c r="XBB574" s="1"/>
      <c r="XBC574" s="1"/>
      <c r="XBD574" s="1"/>
      <c r="XBE574" s="1"/>
      <c r="XBF574" s="1"/>
      <c r="XBG574" s="1"/>
      <c r="XBH574" s="1"/>
      <c r="XBI574" s="1"/>
      <c r="XBJ574" s="1"/>
      <c r="XBK574" s="1"/>
      <c r="XBL574" s="1"/>
      <c r="XBM574" s="1"/>
      <c r="XBN574" s="1"/>
      <c r="XBO574" s="1"/>
      <c r="XBP574" s="1"/>
      <c r="XBQ574" s="1"/>
      <c r="XBR574" s="1"/>
      <c r="XBS574" s="1"/>
      <c r="XBT574" s="1"/>
      <c r="XBU574" s="1"/>
      <c r="XBV574" s="1"/>
      <c r="XBW574" s="1"/>
      <c r="XBX574" s="1"/>
      <c r="XBY574" s="1"/>
      <c r="XBZ574" s="1"/>
      <c r="XCA574" s="1"/>
      <c r="XCB574" s="1"/>
      <c r="XCC574" s="1"/>
      <c r="XCD574" s="1"/>
      <c r="XCE574" s="1"/>
      <c r="XCF574" s="1"/>
      <c r="XCG574" s="1"/>
      <c r="XCH574" s="1"/>
      <c r="XCI574" s="1"/>
      <c r="XCJ574" s="1"/>
      <c r="XCK574" s="1"/>
      <c r="XCL574" s="1"/>
      <c r="XCM574" s="1"/>
      <c r="XCN574" s="1"/>
      <c r="XCO574" s="1"/>
      <c r="XCP574" s="1"/>
      <c r="XCQ574" s="1"/>
      <c r="XCR574" s="1"/>
      <c r="XCS574" s="1"/>
      <c r="XCT574" s="1"/>
      <c r="XCU574" s="1"/>
      <c r="XCV574" s="1"/>
      <c r="XCW574" s="1"/>
      <c r="XCX574" s="1"/>
      <c r="XCY574" s="1"/>
      <c r="XCZ574" s="1"/>
      <c r="XDA574" s="1"/>
      <c r="XDB574" s="1"/>
      <c r="XDC574" s="1"/>
      <c r="XDD574" s="1"/>
      <c r="XDE574" s="1"/>
      <c r="XDF574" s="1"/>
      <c r="XDG574" s="1"/>
      <c r="XDH574" s="1"/>
      <c r="XDI574" s="1"/>
      <c r="XDJ574" s="1"/>
      <c r="XDK574" s="1"/>
      <c r="XDL574" s="1"/>
      <c r="XDM574" s="1"/>
      <c r="XDN574" s="1"/>
      <c r="XDO574" s="1"/>
      <c r="XDP574" s="1"/>
      <c r="XDQ574" s="1"/>
      <c r="XDR574" s="1"/>
      <c r="XDS574" s="1"/>
      <c r="XDT574" s="1"/>
      <c r="XDU574" s="1"/>
      <c r="XDV574" s="1"/>
      <c r="XDW574" s="1"/>
      <c r="XDX574" s="1"/>
      <c r="XDY574" s="1"/>
      <c r="XDZ574" s="1"/>
      <c r="XEA574" s="1"/>
      <c r="XEB574" s="1"/>
      <c r="XEC574" s="1"/>
      <c r="XED574" s="1"/>
      <c r="XEE574" s="1"/>
      <c r="XEF574" s="1"/>
      <c r="XEG574" s="1"/>
      <c r="XEH574" s="1"/>
      <c r="XEI574" s="1"/>
      <c r="XEJ574" s="1"/>
      <c r="XEK574" s="1"/>
      <c r="XEL574" s="1"/>
      <c r="XEM574" s="1"/>
      <c r="XEN574" s="1"/>
      <c r="XEO574" s="1"/>
      <c r="XEP574" s="1"/>
      <c r="XEQ574" s="1"/>
      <c r="XER574" s="1"/>
      <c r="XES574" s="1"/>
      <c r="XET574" s="1"/>
      <c r="XEU574" s="1"/>
      <c r="XEV574" s="1"/>
      <c r="XEW574" s="1"/>
      <c r="XEX574" s="1"/>
      <c r="XEY574" s="1"/>
      <c r="XEZ574" s="1"/>
      <c r="XFA574" s="1"/>
      <c r="XFB574" s="1"/>
      <c r="XFC574" s="1"/>
    </row>
    <row r="575" spans="1:150 16226:16383" s="3" customFormat="1" ht="20.25" customHeight="1" x14ac:dyDescent="0.25">
      <c r="A575" s="115">
        <f>A574+1</f>
        <v>2</v>
      </c>
      <c r="B575" s="116"/>
      <c r="C575" s="53" t="s">
        <v>88</v>
      </c>
      <c r="D575" s="5" t="s">
        <v>376</v>
      </c>
      <c r="E575" s="32">
        <f>(3.085*4.275+2.31*2+1.71*0.6+3.265*3.75+1.58*1.325+1.315*0.95+2.48*1.375+1.55*0.18+0.15*1.5+1.815*1+0.645*1)*10.764</f>
        <v>439.11603449999996</v>
      </c>
      <c r="F575" s="5">
        <v>0</v>
      </c>
      <c r="G575" s="5">
        <v>0</v>
      </c>
      <c r="H575" s="5">
        <f>E575+F575+(IF(G575&lt;101,G575,IF(G575&lt;201,G575/2,IF(G575&lt;=301,G575/3,G575/4))))</f>
        <v>439.11603449999996</v>
      </c>
      <c r="I575" s="1"/>
      <c r="J575" s="1"/>
      <c r="K575" s="1"/>
      <c r="L575" s="1"/>
      <c r="M575" s="1"/>
      <c r="N575" s="1"/>
      <c r="O575" s="1"/>
      <c r="P575" s="1"/>
      <c r="Q575" s="1"/>
      <c r="R575" s="1"/>
      <c r="S575" s="1"/>
      <c r="T575" s="22" t="str">
        <f ca="1">U575&amp;""&amp;",..,"&amp;""&amp;V575</f>
        <v>3102,..,3102</v>
      </c>
      <c r="U575" s="22">
        <f t="shared" ref="U575:V578" ca="1" si="55">U574+1</f>
        <v>3102</v>
      </c>
      <c r="V575" s="22">
        <f t="shared" ca="1" si="55"/>
        <v>3102</v>
      </c>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WZB575" s="1"/>
      <c r="WZC575" s="1"/>
      <c r="WZD575" s="1"/>
      <c r="WZE575" s="1"/>
      <c r="WZF575" s="1"/>
      <c r="WZG575" s="1"/>
      <c r="WZH575" s="1"/>
      <c r="WZI575" s="1"/>
      <c r="WZJ575" s="1"/>
      <c r="WZK575" s="1"/>
      <c r="WZL575" s="1"/>
      <c r="WZM575" s="1"/>
      <c r="WZN575" s="1"/>
      <c r="WZO575" s="1"/>
      <c r="WZP575" s="1"/>
      <c r="WZQ575" s="1"/>
      <c r="WZR575" s="1"/>
      <c r="WZS575" s="1"/>
      <c r="WZT575" s="1"/>
      <c r="WZU575" s="1"/>
      <c r="WZV575" s="1"/>
      <c r="WZW575" s="1"/>
      <c r="WZX575" s="1"/>
      <c r="WZY575" s="1"/>
      <c r="WZZ575" s="1"/>
      <c r="XAA575" s="1"/>
      <c r="XAB575" s="1"/>
      <c r="XAC575" s="1"/>
      <c r="XAD575" s="1"/>
      <c r="XAE575" s="1"/>
      <c r="XAF575" s="1"/>
      <c r="XAG575" s="1"/>
      <c r="XAH575" s="1"/>
      <c r="XAI575" s="1"/>
      <c r="XAJ575" s="1"/>
      <c r="XAK575" s="1"/>
      <c r="XAL575" s="1"/>
      <c r="XAM575" s="1"/>
      <c r="XAN575" s="1"/>
      <c r="XAO575" s="1"/>
      <c r="XAP575" s="1"/>
      <c r="XAQ575" s="1"/>
      <c r="XAR575" s="1"/>
      <c r="XAS575" s="1"/>
      <c r="XAT575" s="1"/>
      <c r="XAU575" s="1"/>
      <c r="XAV575" s="1"/>
      <c r="XAW575" s="1"/>
      <c r="XAX575" s="1"/>
      <c r="XAY575" s="1"/>
      <c r="XAZ575" s="1"/>
      <c r="XBA575" s="1"/>
      <c r="XBB575" s="1"/>
      <c r="XBC575" s="1"/>
      <c r="XBD575" s="1"/>
      <c r="XBE575" s="1"/>
      <c r="XBF575" s="1"/>
      <c r="XBG575" s="1"/>
      <c r="XBH575" s="1"/>
      <c r="XBI575" s="1"/>
      <c r="XBJ575" s="1"/>
      <c r="XBK575" s="1"/>
      <c r="XBL575" s="1"/>
      <c r="XBM575" s="1"/>
      <c r="XBN575" s="1"/>
      <c r="XBO575" s="1"/>
      <c r="XBP575" s="1"/>
      <c r="XBQ575" s="1"/>
      <c r="XBR575" s="1"/>
      <c r="XBS575" s="1"/>
      <c r="XBT575" s="1"/>
      <c r="XBU575" s="1"/>
      <c r="XBV575" s="1"/>
      <c r="XBW575" s="1"/>
      <c r="XBX575" s="1"/>
      <c r="XBY575" s="1"/>
      <c r="XBZ575" s="1"/>
      <c r="XCA575" s="1"/>
      <c r="XCB575" s="1"/>
      <c r="XCC575" s="1"/>
      <c r="XCD575" s="1"/>
      <c r="XCE575" s="1"/>
      <c r="XCF575" s="1"/>
      <c r="XCG575" s="1"/>
      <c r="XCH575" s="1"/>
      <c r="XCI575" s="1"/>
      <c r="XCJ575" s="1"/>
      <c r="XCK575" s="1"/>
      <c r="XCL575" s="1"/>
      <c r="XCM575" s="1"/>
      <c r="XCN575" s="1"/>
      <c r="XCO575" s="1"/>
      <c r="XCP575" s="1"/>
      <c r="XCQ575" s="1"/>
      <c r="XCR575" s="1"/>
      <c r="XCS575" s="1"/>
      <c r="XCT575" s="1"/>
      <c r="XCU575" s="1"/>
      <c r="XCV575" s="1"/>
      <c r="XCW575" s="1"/>
      <c r="XCX575" s="1"/>
      <c r="XCY575" s="1"/>
      <c r="XCZ575" s="1"/>
      <c r="XDA575" s="1"/>
      <c r="XDB575" s="1"/>
      <c r="XDC575" s="1"/>
      <c r="XDD575" s="1"/>
      <c r="XDE575" s="1"/>
      <c r="XDF575" s="1"/>
      <c r="XDG575" s="1"/>
      <c r="XDH575" s="1"/>
      <c r="XDI575" s="1"/>
      <c r="XDJ575" s="1"/>
      <c r="XDK575" s="1"/>
      <c r="XDL575" s="1"/>
      <c r="XDM575" s="1"/>
      <c r="XDN575" s="1"/>
      <c r="XDO575" s="1"/>
      <c r="XDP575" s="1"/>
      <c r="XDQ575" s="1"/>
      <c r="XDR575" s="1"/>
      <c r="XDS575" s="1"/>
      <c r="XDT575" s="1"/>
      <c r="XDU575" s="1"/>
      <c r="XDV575" s="1"/>
      <c r="XDW575" s="1"/>
      <c r="XDX575" s="1"/>
      <c r="XDY575" s="1"/>
      <c r="XDZ575" s="1"/>
      <c r="XEA575" s="1"/>
      <c r="XEB575" s="1"/>
      <c r="XEC575" s="1"/>
      <c r="XED575" s="1"/>
      <c r="XEE575" s="1"/>
      <c r="XEF575" s="1"/>
      <c r="XEG575" s="1"/>
      <c r="XEH575" s="1"/>
      <c r="XEI575" s="1"/>
      <c r="XEJ575" s="1"/>
      <c r="XEK575" s="1"/>
      <c r="XEL575" s="1"/>
      <c r="XEM575" s="1"/>
      <c r="XEN575" s="1"/>
      <c r="XEO575" s="1"/>
      <c r="XEP575" s="1"/>
      <c r="XEQ575" s="1"/>
      <c r="XER575" s="1"/>
      <c r="XES575" s="1"/>
      <c r="XET575" s="1"/>
      <c r="XEU575" s="1"/>
      <c r="XEV575" s="1"/>
      <c r="XEW575" s="1"/>
      <c r="XEX575" s="1"/>
      <c r="XEY575" s="1"/>
      <c r="XEZ575" s="1"/>
      <c r="XFA575" s="1"/>
      <c r="XFB575" s="1"/>
      <c r="XFC575" s="1"/>
    </row>
    <row r="576" spans="1:150 16226:16383" s="3" customFormat="1" ht="20.25" customHeight="1" x14ac:dyDescent="0.25">
      <c r="A576" s="115">
        <f>A575+1</f>
        <v>3</v>
      </c>
      <c r="B576" s="116"/>
      <c r="C576" s="96" t="s">
        <v>366</v>
      </c>
      <c r="D576" s="97"/>
      <c r="E576" s="97"/>
      <c r="F576" s="97"/>
      <c r="G576" s="97"/>
      <c r="H576" s="98"/>
      <c r="I576" s="1"/>
      <c r="J576" s="1"/>
      <c r="K576" s="1"/>
      <c r="L576" s="1"/>
      <c r="M576" s="1"/>
      <c r="N576" s="1"/>
      <c r="O576" s="1"/>
      <c r="P576" s="1"/>
      <c r="Q576" s="1"/>
      <c r="R576" s="1"/>
      <c r="S576" s="1"/>
      <c r="T576" s="22" t="str">
        <f ca="1">U576&amp;""&amp;",..,"&amp;""&amp;V576</f>
        <v>3103,..,3103</v>
      </c>
      <c r="U576" s="22">
        <f t="shared" ca="1" si="55"/>
        <v>3103</v>
      </c>
      <c r="V576" s="22">
        <f t="shared" ca="1" si="55"/>
        <v>3103</v>
      </c>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WZB576" s="1"/>
      <c r="WZC576" s="1"/>
      <c r="WZD576" s="1"/>
      <c r="WZE576" s="1"/>
      <c r="WZF576" s="1"/>
      <c r="WZG576" s="1"/>
      <c r="WZH576" s="1"/>
      <c r="WZI576" s="1"/>
      <c r="WZJ576" s="1"/>
      <c r="WZK576" s="1"/>
      <c r="WZL576" s="1"/>
      <c r="WZM576" s="1"/>
      <c r="WZN576" s="1"/>
      <c r="WZO576" s="1"/>
      <c r="WZP576" s="1"/>
      <c r="WZQ576" s="1"/>
      <c r="WZR576" s="1"/>
      <c r="WZS576" s="1"/>
      <c r="WZT576" s="1"/>
      <c r="WZU576" s="1"/>
      <c r="WZV576" s="1"/>
      <c r="WZW576" s="1"/>
      <c r="WZX576" s="1"/>
      <c r="WZY576" s="1"/>
      <c r="WZZ576" s="1"/>
      <c r="XAA576" s="1"/>
      <c r="XAB576" s="1"/>
      <c r="XAC576" s="1"/>
      <c r="XAD576" s="1"/>
      <c r="XAE576" s="1"/>
      <c r="XAF576" s="1"/>
      <c r="XAG576" s="1"/>
      <c r="XAH576" s="1"/>
      <c r="XAI576" s="1"/>
      <c r="XAJ576" s="1"/>
      <c r="XAK576" s="1"/>
      <c r="XAL576" s="1"/>
      <c r="XAM576" s="1"/>
      <c r="XAN576" s="1"/>
      <c r="XAO576" s="1"/>
      <c r="XAP576" s="1"/>
      <c r="XAQ576" s="1"/>
      <c r="XAR576" s="1"/>
      <c r="XAS576" s="1"/>
      <c r="XAT576" s="1"/>
      <c r="XAU576" s="1"/>
      <c r="XAV576" s="1"/>
      <c r="XAW576" s="1"/>
      <c r="XAX576" s="1"/>
      <c r="XAY576" s="1"/>
      <c r="XAZ576" s="1"/>
      <c r="XBA576" s="1"/>
      <c r="XBB576" s="1"/>
      <c r="XBC576" s="1"/>
      <c r="XBD576" s="1"/>
      <c r="XBE576" s="1"/>
      <c r="XBF576" s="1"/>
      <c r="XBG576" s="1"/>
      <c r="XBH576" s="1"/>
      <c r="XBI576" s="1"/>
      <c r="XBJ576" s="1"/>
      <c r="XBK576" s="1"/>
      <c r="XBL576" s="1"/>
      <c r="XBM576" s="1"/>
      <c r="XBN576" s="1"/>
      <c r="XBO576" s="1"/>
      <c r="XBP576" s="1"/>
      <c r="XBQ576" s="1"/>
      <c r="XBR576" s="1"/>
      <c r="XBS576" s="1"/>
      <c r="XBT576" s="1"/>
      <c r="XBU576" s="1"/>
      <c r="XBV576" s="1"/>
      <c r="XBW576" s="1"/>
      <c r="XBX576" s="1"/>
      <c r="XBY576" s="1"/>
      <c r="XBZ576" s="1"/>
      <c r="XCA576" s="1"/>
      <c r="XCB576" s="1"/>
      <c r="XCC576" s="1"/>
      <c r="XCD576" s="1"/>
      <c r="XCE576" s="1"/>
      <c r="XCF576" s="1"/>
      <c r="XCG576" s="1"/>
      <c r="XCH576" s="1"/>
      <c r="XCI576" s="1"/>
      <c r="XCJ576" s="1"/>
      <c r="XCK576" s="1"/>
      <c r="XCL576" s="1"/>
      <c r="XCM576" s="1"/>
      <c r="XCN576" s="1"/>
      <c r="XCO576" s="1"/>
      <c r="XCP576" s="1"/>
      <c r="XCQ576" s="1"/>
      <c r="XCR576" s="1"/>
      <c r="XCS576" s="1"/>
      <c r="XCT576" s="1"/>
      <c r="XCU576" s="1"/>
      <c r="XCV576" s="1"/>
      <c r="XCW576" s="1"/>
      <c r="XCX576" s="1"/>
      <c r="XCY576" s="1"/>
      <c r="XCZ576" s="1"/>
      <c r="XDA576" s="1"/>
      <c r="XDB576" s="1"/>
      <c r="XDC576" s="1"/>
      <c r="XDD576" s="1"/>
      <c r="XDE576" s="1"/>
      <c r="XDF576" s="1"/>
      <c r="XDG576" s="1"/>
      <c r="XDH576" s="1"/>
      <c r="XDI576" s="1"/>
      <c r="XDJ576" s="1"/>
      <c r="XDK576" s="1"/>
      <c r="XDL576" s="1"/>
      <c r="XDM576" s="1"/>
      <c r="XDN576" s="1"/>
      <c r="XDO576" s="1"/>
      <c r="XDP576" s="1"/>
      <c r="XDQ576" s="1"/>
      <c r="XDR576" s="1"/>
      <c r="XDS576" s="1"/>
      <c r="XDT576" s="1"/>
      <c r="XDU576" s="1"/>
      <c r="XDV576" s="1"/>
      <c r="XDW576" s="1"/>
      <c r="XDX576" s="1"/>
      <c r="XDY576" s="1"/>
      <c r="XDZ576" s="1"/>
      <c r="XEA576" s="1"/>
      <c r="XEB576" s="1"/>
      <c r="XEC576" s="1"/>
      <c r="XED576" s="1"/>
      <c r="XEE576" s="1"/>
      <c r="XEF576" s="1"/>
      <c r="XEG576" s="1"/>
      <c r="XEH576" s="1"/>
      <c r="XEI576" s="1"/>
      <c r="XEJ576" s="1"/>
      <c r="XEK576" s="1"/>
      <c r="XEL576" s="1"/>
      <c r="XEM576" s="1"/>
      <c r="XEN576" s="1"/>
      <c r="XEO576" s="1"/>
      <c r="XEP576" s="1"/>
      <c r="XEQ576" s="1"/>
      <c r="XER576" s="1"/>
      <c r="XES576" s="1"/>
      <c r="XET576" s="1"/>
      <c r="XEU576" s="1"/>
      <c r="XEV576" s="1"/>
      <c r="XEW576" s="1"/>
      <c r="XEX576" s="1"/>
      <c r="XEY576" s="1"/>
      <c r="XEZ576" s="1"/>
      <c r="XFA576" s="1"/>
      <c r="XFB576" s="1"/>
      <c r="XFC576" s="1"/>
    </row>
    <row r="577" spans="1:150 16226:16383" s="3" customFormat="1" ht="20.25" customHeight="1" x14ac:dyDescent="0.25">
      <c r="A577" s="115">
        <f>A576+1</f>
        <v>4</v>
      </c>
      <c r="B577" s="116"/>
      <c r="C577" s="53" t="s">
        <v>88</v>
      </c>
      <c r="D577" s="5" t="s">
        <v>364</v>
      </c>
      <c r="E577" s="32">
        <f>(3.2*7.15+2.275*2.75+1.675*0.6+2.98*2.73+2.98*0.1+3.08*2.73+3.08*0.1+2.85*4.125+1.405*2.605+2.42*1.375+1.67*0.18+1.375*2.42+1.5*0.15+0.15*1.07+0.1*2.305+4.095*1+0.1*2.18+1.56*1+1.545*1+2.075*0.6+1.4*3.2+1.12*2.98+1.12*3.08)*10.764</f>
        <v>971.01102150000008</v>
      </c>
      <c r="F577" s="5">
        <f>(2.225*1.05)*10.764</f>
        <v>25.147394999999999</v>
      </c>
      <c r="G577" s="5">
        <v>0</v>
      </c>
      <c r="H577" s="5">
        <f>E577+F577+(IF(G577&lt;101,G577,IF(G577&lt;201,G577/2,IF(G577&lt;=301,G577/3,G577/4))))</f>
        <v>996.15841650000004</v>
      </c>
      <c r="I577" s="1"/>
      <c r="J577" s="1"/>
      <c r="K577" s="1"/>
      <c r="L577" s="1"/>
      <c r="M577" s="1"/>
      <c r="N577" s="1"/>
      <c r="O577" s="1"/>
      <c r="P577" s="1"/>
      <c r="Q577" s="1"/>
      <c r="R577" s="1"/>
      <c r="S577" s="1"/>
      <c r="T577" s="22" t="str">
        <f ca="1">U577&amp;""&amp;",..,"&amp;""&amp;V577</f>
        <v>3104,..,3104</v>
      </c>
      <c r="U577" s="22">
        <f t="shared" ca="1" si="55"/>
        <v>3104</v>
      </c>
      <c r="V577" s="22">
        <f t="shared" ca="1" si="55"/>
        <v>3104</v>
      </c>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WZB577" s="1"/>
      <c r="WZC577" s="1"/>
      <c r="WZD577" s="1"/>
      <c r="WZE577" s="1"/>
      <c r="WZF577" s="1"/>
      <c r="WZG577" s="1"/>
      <c r="WZH577" s="1"/>
      <c r="WZI577" s="1"/>
      <c r="WZJ577" s="1"/>
      <c r="WZK577" s="1"/>
      <c r="WZL577" s="1"/>
      <c r="WZM577" s="1"/>
      <c r="WZN577" s="1"/>
      <c r="WZO577" s="1"/>
      <c r="WZP577" s="1"/>
      <c r="WZQ577" s="1"/>
      <c r="WZR577" s="1"/>
      <c r="WZS577" s="1"/>
      <c r="WZT577" s="1"/>
      <c r="WZU577" s="1"/>
      <c r="WZV577" s="1"/>
      <c r="WZW577" s="1"/>
      <c r="WZX577" s="1"/>
      <c r="WZY577" s="1"/>
      <c r="WZZ577" s="1"/>
      <c r="XAA577" s="1"/>
      <c r="XAB577" s="1"/>
      <c r="XAC577" s="1"/>
      <c r="XAD577" s="1"/>
      <c r="XAE577" s="1"/>
      <c r="XAF577" s="1"/>
      <c r="XAG577" s="1"/>
      <c r="XAH577" s="1"/>
      <c r="XAI577" s="1"/>
      <c r="XAJ577" s="1"/>
      <c r="XAK577" s="1"/>
      <c r="XAL577" s="1"/>
      <c r="XAM577" s="1"/>
      <c r="XAN577" s="1"/>
      <c r="XAO577" s="1"/>
      <c r="XAP577" s="1"/>
      <c r="XAQ577" s="1"/>
      <c r="XAR577" s="1"/>
      <c r="XAS577" s="1"/>
      <c r="XAT577" s="1"/>
      <c r="XAU577" s="1"/>
      <c r="XAV577" s="1"/>
      <c r="XAW577" s="1"/>
      <c r="XAX577" s="1"/>
      <c r="XAY577" s="1"/>
      <c r="XAZ577" s="1"/>
      <c r="XBA577" s="1"/>
      <c r="XBB577" s="1"/>
      <c r="XBC577" s="1"/>
      <c r="XBD577" s="1"/>
      <c r="XBE577" s="1"/>
      <c r="XBF577" s="1"/>
      <c r="XBG577" s="1"/>
      <c r="XBH577" s="1"/>
      <c r="XBI577" s="1"/>
      <c r="XBJ577" s="1"/>
      <c r="XBK577" s="1"/>
      <c r="XBL577" s="1"/>
      <c r="XBM577" s="1"/>
      <c r="XBN577" s="1"/>
      <c r="XBO577" s="1"/>
      <c r="XBP577" s="1"/>
      <c r="XBQ577" s="1"/>
      <c r="XBR577" s="1"/>
      <c r="XBS577" s="1"/>
      <c r="XBT577" s="1"/>
      <c r="XBU577" s="1"/>
      <c r="XBV577" s="1"/>
      <c r="XBW577" s="1"/>
      <c r="XBX577" s="1"/>
      <c r="XBY577" s="1"/>
      <c r="XBZ577" s="1"/>
      <c r="XCA577" s="1"/>
      <c r="XCB577" s="1"/>
      <c r="XCC577" s="1"/>
      <c r="XCD577" s="1"/>
      <c r="XCE577" s="1"/>
      <c r="XCF577" s="1"/>
      <c r="XCG577" s="1"/>
      <c r="XCH577" s="1"/>
      <c r="XCI577" s="1"/>
      <c r="XCJ577" s="1"/>
      <c r="XCK577" s="1"/>
      <c r="XCL577" s="1"/>
      <c r="XCM577" s="1"/>
      <c r="XCN577" s="1"/>
      <c r="XCO577" s="1"/>
      <c r="XCP577" s="1"/>
      <c r="XCQ577" s="1"/>
      <c r="XCR577" s="1"/>
      <c r="XCS577" s="1"/>
      <c r="XCT577" s="1"/>
      <c r="XCU577" s="1"/>
      <c r="XCV577" s="1"/>
      <c r="XCW577" s="1"/>
      <c r="XCX577" s="1"/>
      <c r="XCY577" s="1"/>
      <c r="XCZ577" s="1"/>
      <c r="XDA577" s="1"/>
      <c r="XDB577" s="1"/>
      <c r="XDC577" s="1"/>
      <c r="XDD577" s="1"/>
      <c r="XDE577" s="1"/>
      <c r="XDF577" s="1"/>
      <c r="XDG577" s="1"/>
      <c r="XDH577" s="1"/>
      <c r="XDI577" s="1"/>
      <c r="XDJ577" s="1"/>
      <c r="XDK577" s="1"/>
      <c r="XDL577" s="1"/>
      <c r="XDM577" s="1"/>
      <c r="XDN577" s="1"/>
      <c r="XDO577" s="1"/>
      <c r="XDP577" s="1"/>
      <c r="XDQ577" s="1"/>
      <c r="XDR577" s="1"/>
      <c r="XDS577" s="1"/>
      <c r="XDT577" s="1"/>
      <c r="XDU577" s="1"/>
      <c r="XDV577" s="1"/>
      <c r="XDW577" s="1"/>
      <c r="XDX577" s="1"/>
      <c r="XDY577" s="1"/>
      <c r="XDZ577" s="1"/>
      <c r="XEA577" s="1"/>
      <c r="XEB577" s="1"/>
      <c r="XEC577" s="1"/>
      <c r="XED577" s="1"/>
      <c r="XEE577" s="1"/>
      <c r="XEF577" s="1"/>
      <c r="XEG577" s="1"/>
      <c r="XEH577" s="1"/>
      <c r="XEI577" s="1"/>
      <c r="XEJ577" s="1"/>
      <c r="XEK577" s="1"/>
      <c r="XEL577" s="1"/>
      <c r="XEM577" s="1"/>
      <c r="XEN577" s="1"/>
      <c r="XEO577" s="1"/>
      <c r="XEP577" s="1"/>
      <c r="XEQ577" s="1"/>
      <c r="XER577" s="1"/>
      <c r="XES577" s="1"/>
      <c r="XET577" s="1"/>
      <c r="XEU577" s="1"/>
      <c r="XEV577" s="1"/>
      <c r="XEW577" s="1"/>
      <c r="XEX577" s="1"/>
      <c r="XEY577" s="1"/>
      <c r="XEZ577" s="1"/>
      <c r="XFA577" s="1"/>
      <c r="XFB577" s="1"/>
      <c r="XFC577" s="1"/>
    </row>
    <row r="578" spans="1:150 16226:16383" s="3" customFormat="1" ht="20.25" customHeight="1" x14ac:dyDescent="0.25">
      <c r="A578" s="115">
        <f>A577+1</f>
        <v>5</v>
      </c>
      <c r="B578" s="116"/>
      <c r="C578" s="96" t="s">
        <v>366</v>
      </c>
      <c r="D578" s="97"/>
      <c r="E578" s="97"/>
      <c r="F578" s="97"/>
      <c r="G578" s="97"/>
      <c r="H578" s="98"/>
      <c r="I578" s="1"/>
      <c r="J578" s="1"/>
      <c r="K578" s="1"/>
      <c r="L578" s="1"/>
      <c r="M578" s="1"/>
      <c r="N578" s="1"/>
      <c r="O578" s="1"/>
      <c r="P578" s="1"/>
      <c r="Q578" s="1"/>
      <c r="R578" s="1"/>
      <c r="S578" s="1"/>
      <c r="T578" s="22" t="str">
        <f ca="1">U578&amp;""&amp;",..,"&amp;""&amp;V578</f>
        <v>3105,..,3105</v>
      </c>
      <c r="U578" s="22">
        <f t="shared" ca="1" si="55"/>
        <v>3105</v>
      </c>
      <c r="V578" s="22">
        <f t="shared" ca="1" si="55"/>
        <v>3105</v>
      </c>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WZB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c r="XEV578" s="1"/>
      <c r="XEW578" s="1"/>
      <c r="XEX578" s="1"/>
      <c r="XEY578" s="1"/>
      <c r="XEZ578" s="1"/>
      <c r="XFA578" s="1"/>
      <c r="XFB578" s="1"/>
      <c r="XFC578" s="1"/>
    </row>
    <row r="579" spans="1:150 16226:16383" s="3" customFormat="1" ht="20.25" customHeight="1" x14ac:dyDescent="0.25">
      <c r="A579" s="112" t="s">
        <v>383</v>
      </c>
      <c r="B579" s="113"/>
      <c r="C579" s="113"/>
      <c r="D579" s="113"/>
      <c r="E579" s="113"/>
      <c r="F579" s="113"/>
      <c r="G579" s="113"/>
      <c r="H579" s="114"/>
      <c r="I579" s="1">
        <v>1</v>
      </c>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WZB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c r="XEV579" s="1"/>
      <c r="XEW579" s="1"/>
      <c r="XEX579" s="1"/>
      <c r="XEY579" s="1"/>
      <c r="XEZ579" s="1"/>
      <c r="XFA579" s="1"/>
      <c r="XFB579" s="1"/>
      <c r="XFC579" s="1"/>
    </row>
    <row r="580" spans="1:150 16226:16383" s="3" customFormat="1" ht="20.25" customHeight="1" x14ac:dyDescent="0.25">
      <c r="A580" s="90">
        <v>1</v>
      </c>
      <c r="B580" s="90"/>
      <c r="C580" s="53" t="s">
        <v>88</v>
      </c>
      <c r="D580" s="5" t="s">
        <v>375</v>
      </c>
      <c r="E580" s="32">
        <f>(2.75*3.5+2.75*0.1+2.125*2.25+1.525*0.6+2.75*2.45+1.8*0.1+0.6*1.4+2.93*2.415+2.93*0.1+2.93*1.185+0.6*1.4+2.305*1.375+1.375*0.18+1.075*0.9+0.9*0.9+1.22*1.375+1.65*1+1.4*1+1.12*2.75)*10.764</f>
        <v>517.06623150000019</v>
      </c>
      <c r="F580" s="5">
        <v>0</v>
      </c>
      <c r="G580" s="5">
        <v>0</v>
      </c>
      <c r="H580" s="5">
        <f>E580+F580+(IF(G580&lt;101,G580,IF(G580&lt;201,G580/2,IF(G580&lt;=301,G580/3,G580/4))))</f>
        <v>517.06623150000019</v>
      </c>
      <c r="I580" s="1"/>
      <c r="J580" s="1"/>
      <c r="K580" s="1"/>
      <c r="L580" s="1"/>
      <c r="M580" s="1"/>
      <c r="N580" s="1"/>
      <c r="O580" s="1"/>
      <c r="P580" s="1"/>
      <c r="Q580" s="1"/>
      <c r="R580" s="1"/>
      <c r="S580" s="1"/>
      <c r="T580" s="22" t="str">
        <f ca="1">U580&amp;""&amp;",..,"&amp;""&amp;V580</f>
        <v>3201,..,3201</v>
      </c>
      <c r="U580" s="22">
        <f ca="1">(SUMPRODUCT(MID(0&amp;(LEFT(A579,SUM(LEN(A579)-LEN(SUBSTITUTE(A579,{"0","1","2","3"},""))))), LARGE(INDEX(ISNUMBER(--MID((LEFT(A579,SUM(LEN(A579)-LEN(SUBSTITUTE(A579,{"0","1","2","3"},""))))), ROW(INDIRECT("1:"&amp;LEN((LEFT(A579,SUM(LEN(A579)-LEN(SUBSTITUTE(A579,{"0","1","2","3"},"")))))))), 1)) * ROW(INDIRECT("1:"&amp;LEN((LEFT(A579,SUM(LEN(A579)-LEN(SUBSTITUTE(A579,{"0","1","2","3"},"")))))))), 0), ROW(INDIRECT("1:"&amp;LEN((LEFT(A579,SUM(LEN(A579)-LEN(SUBSTITUTE(A579,{"0","1","2","3"},"")))))))))+1, 1) * 10^ROW(INDIRECT("1:"&amp;LEN((LEFT(A579,SUM(LEN(A579)-LEN(SUBSTITUTE(A579,{"0","1","2","3"},""))))))))/10))*100+1</f>
        <v>3201</v>
      </c>
      <c r="V580" s="22">
        <f ca="1">(SUMPRODUCT(MID(0&amp;(--TRIM(RIGHT(SUBSTITUTE(LEFT(A579,_xlfn.AGGREGATE(16,6,FIND({0,1,2,3,4,5,6,7,8,9},A579,ROW(INDIRECT("1:"&amp;LEN(A579)))),1))," ",REPT(" ",LEN(A579))),LEN(A579)))), LARGE(INDEX(ISNUMBER(--MID((--TRIM(RIGHT(SUBSTITUTE(LEFT(A579,_xlfn.AGGREGATE(16,6,FIND({0,1,2,3,4,5,6,7,8,9},A579,ROW(INDIRECT("1:"&amp;LEN(A579)))),1))," ",REPT(" ",LEN(A579))),LEN(A579)))), ROW(INDIRECT("1:"&amp;LEN((--TRIM(RIGHT(SUBSTITUTE(LEFT(A579,_xlfn.AGGREGATE(16,6,FIND({0,1,2,3,4,5,6,7,8,9},A579,ROW(INDIRECT("1:"&amp;LEN(A579)))),1))," ",REPT(" ",LEN(A579))),LEN(A579))))))), 1)) * ROW(INDIRECT("1:"&amp;LEN((--TRIM(RIGHT(SUBSTITUTE(LEFT(A579,_xlfn.AGGREGATE(16,6,FIND({0,1,2,3,4,5,6,7,8,9},A579,ROW(INDIRECT("1:"&amp;LEN(A579)))),1))," ",REPT(" ",LEN(A579))),LEN(A579))))))), 0), ROW(INDIRECT("1:"&amp;LEN((--TRIM(RIGHT(SUBSTITUTE(LEFT(A579,_xlfn.AGGREGATE(16,6,FIND({0,1,2,3,4,5,6,7,8,9},A579,ROW(INDIRECT("1:"&amp;LEN(A579)))),1))," ",REPT(" ",LEN(A579))),LEN(A579))))))))+1, 1) * 10^ROW(INDIRECT("1:"&amp;LEN((--TRIM(RIGHT(SUBSTITUTE(LEFT(A579,_xlfn.AGGREGATE(16,6,FIND({0,1,2,3,4,5,6,7,8,9},A579,ROW(INDIRECT("1:"&amp;LEN(A579)))),1))," ",REPT(" ",LEN(A579))),LEN(A579)))))))/10))*100+1</f>
        <v>3201</v>
      </c>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WZB580" s="1"/>
      <c r="WZC580" s="1"/>
      <c r="WZD580" s="1"/>
      <c r="WZE580" s="1"/>
      <c r="WZF580" s="1"/>
      <c r="WZG580" s="1"/>
      <c r="WZH580" s="1"/>
      <c r="WZI580" s="1"/>
      <c r="WZJ580" s="1"/>
      <c r="WZK580" s="1"/>
      <c r="WZL580" s="1"/>
      <c r="WZM580" s="1"/>
      <c r="WZN580" s="1"/>
      <c r="WZO580" s="1"/>
      <c r="WZP580" s="1"/>
      <c r="WZQ580" s="1"/>
      <c r="WZR580" s="1"/>
      <c r="WZS580" s="1"/>
      <c r="WZT580" s="1"/>
      <c r="WZU580" s="1"/>
      <c r="WZV580" s="1"/>
      <c r="WZW580" s="1"/>
      <c r="WZX580" s="1"/>
      <c r="WZY580" s="1"/>
      <c r="WZZ580" s="1"/>
      <c r="XAA580" s="1"/>
      <c r="XAB580" s="1"/>
      <c r="XAC580" s="1"/>
      <c r="XAD580" s="1"/>
      <c r="XAE580" s="1"/>
      <c r="XAF580" s="1"/>
      <c r="XAG580" s="1"/>
      <c r="XAH580" s="1"/>
      <c r="XAI580" s="1"/>
      <c r="XAJ580" s="1"/>
      <c r="XAK580" s="1"/>
      <c r="XAL580" s="1"/>
      <c r="XAM580" s="1"/>
      <c r="XAN580" s="1"/>
      <c r="XAO580" s="1"/>
      <c r="XAP580" s="1"/>
      <c r="XAQ580" s="1"/>
      <c r="XAR580" s="1"/>
      <c r="XAS580" s="1"/>
      <c r="XAT580" s="1"/>
      <c r="XAU580" s="1"/>
      <c r="XAV580" s="1"/>
      <c r="XAW580" s="1"/>
      <c r="XAX580" s="1"/>
      <c r="XAY580" s="1"/>
      <c r="XAZ580" s="1"/>
      <c r="XBA580" s="1"/>
      <c r="XBB580" s="1"/>
      <c r="XBC580" s="1"/>
      <c r="XBD580" s="1"/>
      <c r="XBE580" s="1"/>
      <c r="XBF580" s="1"/>
      <c r="XBG580" s="1"/>
      <c r="XBH580" s="1"/>
      <c r="XBI580" s="1"/>
      <c r="XBJ580" s="1"/>
      <c r="XBK580" s="1"/>
      <c r="XBL580" s="1"/>
      <c r="XBM580" s="1"/>
      <c r="XBN580" s="1"/>
      <c r="XBO580" s="1"/>
      <c r="XBP580" s="1"/>
      <c r="XBQ580" s="1"/>
      <c r="XBR580" s="1"/>
      <c r="XBS580" s="1"/>
      <c r="XBT580" s="1"/>
      <c r="XBU580" s="1"/>
      <c r="XBV580" s="1"/>
      <c r="XBW580" s="1"/>
      <c r="XBX580" s="1"/>
      <c r="XBY580" s="1"/>
      <c r="XBZ580" s="1"/>
      <c r="XCA580" s="1"/>
      <c r="XCB580" s="1"/>
      <c r="XCC580" s="1"/>
      <c r="XCD580" s="1"/>
      <c r="XCE580" s="1"/>
      <c r="XCF580" s="1"/>
      <c r="XCG580" s="1"/>
      <c r="XCH580" s="1"/>
      <c r="XCI580" s="1"/>
      <c r="XCJ580" s="1"/>
      <c r="XCK580" s="1"/>
      <c r="XCL580" s="1"/>
      <c r="XCM580" s="1"/>
      <c r="XCN580" s="1"/>
      <c r="XCO580" s="1"/>
      <c r="XCP580" s="1"/>
      <c r="XCQ580" s="1"/>
      <c r="XCR580" s="1"/>
      <c r="XCS580" s="1"/>
      <c r="XCT580" s="1"/>
      <c r="XCU580" s="1"/>
      <c r="XCV580" s="1"/>
      <c r="XCW580" s="1"/>
      <c r="XCX580" s="1"/>
      <c r="XCY580" s="1"/>
      <c r="XCZ580" s="1"/>
      <c r="XDA580" s="1"/>
      <c r="XDB580" s="1"/>
      <c r="XDC580" s="1"/>
      <c r="XDD580" s="1"/>
      <c r="XDE580" s="1"/>
      <c r="XDF580" s="1"/>
      <c r="XDG580" s="1"/>
      <c r="XDH580" s="1"/>
      <c r="XDI580" s="1"/>
      <c r="XDJ580" s="1"/>
      <c r="XDK580" s="1"/>
      <c r="XDL580" s="1"/>
      <c r="XDM580" s="1"/>
      <c r="XDN580" s="1"/>
      <c r="XDO580" s="1"/>
      <c r="XDP580" s="1"/>
      <c r="XDQ580" s="1"/>
      <c r="XDR580" s="1"/>
      <c r="XDS580" s="1"/>
      <c r="XDT580" s="1"/>
      <c r="XDU580" s="1"/>
      <c r="XDV580" s="1"/>
      <c r="XDW580" s="1"/>
      <c r="XDX580" s="1"/>
      <c r="XDY580" s="1"/>
      <c r="XDZ580" s="1"/>
      <c r="XEA580" s="1"/>
      <c r="XEB580" s="1"/>
      <c r="XEC580" s="1"/>
      <c r="XED580" s="1"/>
      <c r="XEE580" s="1"/>
      <c r="XEF580" s="1"/>
      <c r="XEG580" s="1"/>
      <c r="XEH580" s="1"/>
      <c r="XEI580" s="1"/>
      <c r="XEJ580" s="1"/>
      <c r="XEK580" s="1"/>
      <c r="XEL580" s="1"/>
      <c r="XEM580" s="1"/>
      <c r="XEN580" s="1"/>
      <c r="XEO580" s="1"/>
      <c r="XEP580" s="1"/>
      <c r="XEQ580" s="1"/>
      <c r="XER580" s="1"/>
      <c r="XES580" s="1"/>
      <c r="XET580" s="1"/>
      <c r="XEU580" s="1"/>
      <c r="XEV580" s="1"/>
      <c r="XEW580" s="1"/>
      <c r="XEX580" s="1"/>
      <c r="XEY580" s="1"/>
      <c r="XEZ580" s="1"/>
      <c r="XFA580" s="1"/>
      <c r="XFB580" s="1"/>
      <c r="XFC580" s="1"/>
    </row>
    <row r="581" spans="1:150 16226:16383" s="3" customFormat="1" ht="20.25" customHeight="1" x14ac:dyDescent="0.25">
      <c r="A581" s="115">
        <f>A580+1</f>
        <v>2</v>
      </c>
      <c r="B581" s="116"/>
      <c r="C581" s="53" t="s">
        <v>88</v>
      </c>
      <c r="D581" s="5" t="s">
        <v>376</v>
      </c>
      <c r="E581" s="32">
        <f>(3.085*4.275+2.31*2+1.71*0.6+3.265*3.75+1.58*1.325+1.315*0.95+2.48*1.375+1.55*0.18+0.15*1.5+1.815*1+0.645*1)*10.764</f>
        <v>439.11603449999996</v>
      </c>
      <c r="F581" s="5">
        <v>0</v>
      </c>
      <c r="G581" s="5">
        <v>0</v>
      </c>
      <c r="H581" s="5">
        <f>E581+F581+(IF(G581&lt;101,G581,IF(G581&lt;201,G581/2,IF(G581&lt;=301,G581/3,G581/4))))</f>
        <v>439.11603449999996</v>
      </c>
      <c r="I581" s="1"/>
      <c r="J581" s="1"/>
      <c r="K581" s="1"/>
      <c r="L581" s="1"/>
      <c r="M581" s="1"/>
      <c r="N581" s="1"/>
      <c r="O581" s="1"/>
      <c r="P581" s="1"/>
      <c r="Q581" s="1"/>
      <c r="R581" s="1"/>
      <c r="S581" s="1"/>
      <c r="T581" s="22" t="str">
        <f ca="1">U581&amp;""&amp;",..,"&amp;""&amp;V581</f>
        <v>3202,..,3202</v>
      </c>
      <c r="U581" s="22">
        <f t="shared" ref="U581:V584" ca="1" si="56">U580+1</f>
        <v>3202</v>
      </c>
      <c r="V581" s="22">
        <f t="shared" ca="1" si="56"/>
        <v>3202</v>
      </c>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WZB581" s="1"/>
      <c r="WZC581" s="1"/>
      <c r="WZD581" s="1"/>
      <c r="WZE581" s="1"/>
      <c r="WZF581" s="1"/>
      <c r="WZG581" s="1"/>
      <c r="WZH581" s="1"/>
      <c r="WZI581" s="1"/>
      <c r="WZJ581" s="1"/>
      <c r="WZK581" s="1"/>
      <c r="WZL581" s="1"/>
      <c r="WZM581" s="1"/>
      <c r="WZN581" s="1"/>
      <c r="WZO581" s="1"/>
      <c r="WZP581" s="1"/>
      <c r="WZQ581" s="1"/>
      <c r="WZR581" s="1"/>
      <c r="WZS581" s="1"/>
      <c r="WZT581" s="1"/>
      <c r="WZU581" s="1"/>
      <c r="WZV581" s="1"/>
      <c r="WZW581" s="1"/>
      <c r="WZX581" s="1"/>
      <c r="WZY581" s="1"/>
      <c r="WZZ581" s="1"/>
      <c r="XAA581" s="1"/>
      <c r="XAB581" s="1"/>
      <c r="XAC581" s="1"/>
      <c r="XAD581" s="1"/>
      <c r="XAE581" s="1"/>
      <c r="XAF581" s="1"/>
      <c r="XAG581" s="1"/>
      <c r="XAH581" s="1"/>
      <c r="XAI581" s="1"/>
      <c r="XAJ581" s="1"/>
      <c r="XAK581" s="1"/>
      <c r="XAL581" s="1"/>
      <c r="XAM581" s="1"/>
      <c r="XAN581" s="1"/>
      <c r="XAO581" s="1"/>
      <c r="XAP581" s="1"/>
      <c r="XAQ581" s="1"/>
      <c r="XAR581" s="1"/>
      <c r="XAS581" s="1"/>
      <c r="XAT581" s="1"/>
      <c r="XAU581" s="1"/>
      <c r="XAV581" s="1"/>
      <c r="XAW581" s="1"/>
      <c r="XAX581" s="1"/>
      <c r="XAY581" s="1"/>
      <c r="XAZ581" s="1"/>
      <c r="XBA581" s="1"/>
      <c r="XBB581" s="1"/>
      <c r="XBC581" s="1"/>
      <c r="XBD581" s="1"/>
      <c r="XBE581" s="1"/>
      <c r="XBF581" s="1"/>
      <c r="XBG581" s="1"/>
      <c r="XBH581" s="1"/>
      <c r="XBI581" s="1"/>
      <c r="XBJ581" s="1"/>
      <c r="XBK581" s="1"/>
      <c r="XBL581" s="1"/>
      <c r="XBM581" s="1"/>
      <c r="XBN581" s="1"/>
      <c r="XBO581" s="1"/>
      <c r="XBP581" s="1"/>
      <c r="XBQ581" s="1"/>
      <c r="XBR581" s="1"/>
      <c r="XBS581" s="1"/>
      <c r="XBT581" s="1"/>
      <c r="XBU581" s="1"/>
      <c r="XBV581" s="1"/>
      <c r="XBW581" s="1"/>
      <c r="XBX581" s="1"/>
      <c r="XBY581" s="1"/>
      <c r="XBZ581" s="1"/>
      <c r="XCA581" s="1"/>
      <c r="XCB581" s="1"/>
      <c r="XCC581" s="1"/>
      <c r="XCD581" s="1"/>
      <c r="XCE581" s="1"/>
      <c r="XCF581" s="1"/>
      <c r="XCG581" s="1"/>
      <c r="XCH581" s="1"/>
      <c r="XCI581" s="1"/>
      <c r="XCJ581" s="1"/>
      <c r="XCK581" s="1"/>
      <c r="XCL581" s="1"/>
      <c r="XCM581" s="1"/>
      <c r="XCN581" s="1"/>
      <c r="XCO581" s="1"/>
      <c r="XCP581" s="1"/>
      <c r="XCQ581" s="1"/>
      <c r="XCR581" s="1"/>
      <c r="XCS581" s="1"/>
      <c r="XCT581" s="1"/>
      <c r="XCU581" s="1"/>
      <c r="XCV581" s="1"/>
      <c r="XCW581" s="1"/>
      <c r="XCX581" s="1"/>
      <c r="XCY581" s="1"/>
      <c r="XCZ581" s="1"/>
      <c r="XDA581" s="1"/>
      <c r="XDB581" s="1"/>
      <c r="XDC581" s="1"/>
      <c r="XDD581" s="1"/>
      <c r="XDE581" s="1"/>
      <c r="XDF581" s="1"/>
      <c r="XDG581" s="1"/>
      <c r="XDH581" s="1"/>
      <c r="XDI581" s="1"/>
      <c r="XDJ581" s="1"/>
      <c r="XDK581" s="1"/>
      <c r="XDL581" s="1"/>
      <c r="XDM581" s="1"/>
      <c r="XDN581" s="1"/>
      <c r="XDO581" s="1"/>
      <c r="XDP581" s="1"/>
      <c r="XDQ581" s="1"/>
      <c r="XDR581" s="1"/>
      <c r="XDS581" s="1"/>
      <c r="XDT581" s="1"/>
      <c r="XDU581" s="1"/>
      <c r="XDV581" s="1"/>
      <c r="XDW581" s="1"/>
      <c r="XDX581" s="1"/>
      <c r="XDY581" s="1"/>
      <c r="XDZ581" s="1"/>
      <c r="XEA581" s="1"/>
      <c r="XEB581" s="1"/>
      <c r="XEC581" s="1"/>
      <c r="XED581" s="1"/>
      <c r="XEE581" s="1"/>
      <c r="XEF581" s="1"/>
      <c r="XEG581" s="1"/>
      <c r="XEH581" s="1"/>
      <c r="XEI581" s="1"/>
      <c r="XEJ581" s="1"/>
      <c r="XEK581" s="1"/>
      <c r="XEL581" s="1"/>
      <c r="XEM581" s="1"/>
      <c r="XEN581" s="1"/>
      <c r="XEO581" s="1"/>
      <c r="XEP581" s="1"/>
      <c r="XEQ581" s="1"/>
      <c r="XER581" s="1"/>
      <c r="XES581" s="1"/>
      <c r="XET581" s="1"/>
      <c r="XEU581" s="1"/>
      <c r="XEV581" s="1"/>
      <c r="XEW581" s="1"/>
      <c r="XEX581" s="1"/>
      <c r="XEY581" s="1"/>
      <c r="XEZ581" s="1"/>
      <c r="XFA581" s="1"/>
      <c r="XFB581" s="1"/>
      <c r="XFC581" s="1"/>
    </row>
    <row r="582" spans="1:150 16226:16383" s="3" customFormat="1" ht="20.25" customHeight="1" x14ac:dyDescent="0.25">
      <c r="A582" s="115">
        <f>A581+1</f>
        <v>3</v>
      </c>
      <c r="B582" s="116"/>
      <c r="C582" s="96" t="s">
        <v>384</v>
      </c>
      <c r="D582" s="97"/>
      <c r="E582" s="97"/>
      <c r="F582" s="97"/>
      <c r="G582" s="97"/>
      <c r="H582" s="98"/>
      <c r="I582" s="1"/>
      <c r="J582" s="1"/>
      <c r="K582" s="1"/>
      <c r="L582" s="1"/>
      <c r="M582" s="1"/>
      <c r="N582" s="1"/>
      <c r="O582" s="1"/>
      <c r="P582" s="1"/>
      <c r="Q582" s="1"/>
      <c r="R582" s="1"/>
      <c r="S582" s="1"/>
      <c r="T582" s="22" t="str">
        <f ca="1">U582&amp;""&amp;",..,"&amp;""&amp;V582</f>
        <v>3203,..,3203</v>
      </c>
      <c r="U582" s="22">
        <f t="shared" ca="1" si="56"/>
        <v>3203</v>
      </c>
      <c r="V582" s="22">
        <f t="shared" ca="1" si="56"/>
        <v>3203</v>
      </c>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WZB582" s="1"/>
      <c r="WZC582" s="1"/>
      <c r="WZD582" s="1"/>
      <c r="WZE582" s="1"/>
      <c r="WZF582" s="1"/>
      <c r="WZG582" s="1"/>
      <c r="WZH582" s="1"/>
      <c r="WZI582" s="1"/>
      <c r="WZJ582" s="1"/>
      <c r="WZK582" s="1"/>
      <c r="WZL582" s="1"/>
      <c r="WZM582" s="1"/>
      <c r="WZN582" s="1"/>
      <c r="WZO582" s="1"/>
      <c r="WZP582" s="1"/>
      <c r="WZQ582" s="1"/>
      <c r="WZR582" s="1"/>
      <c r="WZS582" s="1"/>
      <c r="WZT582" s="1"/>
      <c r="WZU582" s="1"/>
      <c r="WZV582" s="1"/>
      <c r="WZW582" s="1"/>
      <c r="WZX582" s="1"/>
      <c r="WZY582" s="1"/>
      <c r="WZZ582" s="1"/>
      <c r="XAA582" s="1"/>
      <c r="XAB582" s="1"/>
      <c r="XAC582" s="1"/>
      <c r="XAD582" s="1"/>
      <c r="XAE582" s="1"/>
      <c r="XAF582" s="1"/>
      <c r="XAG582" s="1"/>
      <c r="XAH582" s="1"/>
      <c r="XAI582" s="1"/>
      <c r="XAJ582" s="1"/>
      <c r="XAK582" s="1"/>
      <c r="XAL582" s="1"/>
      <c r="XAM582" s="1"/>
      <c r="XAN582" s="1"/>
      <c r="XAO582" s="1"/>
      <c r="XAP582" s="1"/>
      <c r="XAQ582" s="1"/>
      <c r="XAR582" s="1"/>
      <c r="XAS582" s="1"/>
      <c r="XAT582" s="1"/>
      <c r="XAU582" s="1"/>
      <c r="XAV582" s="1"/>
      <c r="XAW582" s="1"/>
      <c r="XAX582" s="1"/>
      <c r="XAY582" s="1"/>
      <c r="XAZ582" s="1"/>
      <c r="XBA582" s="1"/>
      <c r="XBB582" s="1"/>
      <c r="XBC582" s="1"/>
      <c r="XBD582" s="1"/>
      <c r="XBE582" s="1"/>
      <c r="XBF582" s="1"/>
      <c r="XBG582" s="1"/>
      <c r="XBH582" s="1"/>
      <c r="XBI582" s="1"/>
      <c r="XBJ582" s="1"/>
      <c r="XBK582" s="1"/>
      <c r="XBL582" s="1"/>
      <c r="XBM582" s="1"/>
      <c r="XBN582" s="1"/>
      <c r="XBO582" s="1"/>
      <c r="XBP582" s="1"/>
      <c r="XBQ582" s="1"/>
      <c r="XBR582" s="1"/>
      <c r="XBS582" s="1"/>
      <c r="XBT582" s="1"/>
      <c r="XBU582" s="1"/>
      <c r="XBV582" s="1"/>
      <c r="XBW582" s="1"/>
      <c r="XBX582" s="1"/>
      <c r="XBY582" s="1"/>
      <c r="XBZ582" s="1"/>
      <c r="XCA582" s="1"/>
      <c r="XCB582" s="1"/>
      <c r="XCC582" s="1"/>
      <c r="XCD582" s="1"/>
      <c r="XCE582" s="1"/>
      <c r="XCF582" s="1"/>
      <c r="XCG582" s="1"/>
      <c r="XCH582" s="1"/>
      <c r="XCI582" s="1"/>
      <c r="XCJ582" s="1"/>
      <c r="XCK582" s="1"/>
      <c r="XCL582" s="1"/>
      <c r="XCM582" s="1"/>
      <c r="XCN582" s="1"/>
      <c r="XCO582" s="1"/>
      <c r="XCP582" s="1"/>
      <c r="XCQ582" s="1"/>
      <c r="XCR582" s="1"/>
      <c r="XCS582" s="1"/>
      <c r="XCT582" s="1"/>
      <c r="XCU582" s="1"/>
      <c r="XCV582" s="1"/>
      <c r="XCW582" s="1"/>
      <c r="XCX582" s="1"/>
      <c r="XCY582" s="1"/>
      <c r="XCZ582" s="1"/>
      <c r="XDA582" s="1"/>
      <c r="XDB582" s="1"/>
      <c r="XDC582" s="1"/>
      <c r="XDD582" s="1"/>
      <c r="XDE582" s="1"/>
      <c r="XDF582" s="1"/>
      <c r="XDG582" s="1"/>
      <c r="XDH582" s="1"/>
      <c r="XDI582" s="1"/>
      <c r="XDJ582" s="1"/>
      <c r="XDK582" s="1"/>
      <c r="XDL582" s="1"/>
      <c r="XDM582" s="1"/>
      <c r="XDN582" s="1"/>
      <c r="XDO582" s="1"/>
      <c r="XDP582" s="1"/>
      <c r="XDQ582" s="1"/>
      <c r="XDR582" s="1"/>
      <c r="XDS582" s="1"/>
      <c r="XDT582" s="1"/>
      <c r="XDU582" s="1"/>
      <c r="XDV582" s="1"/>
      <c r="XDW582" s="1"/>
      <c r="XDX582" s="1"/>
      <c r="XDY582" s="1"/>
      <c r="XDZ582" s="1"/>
      <c r="XEA582" s="1"/>
      <c r="XEB582" s="1"/>
      <c r="XEC582" s="1"/>
      <c r="XED582" s="1"/>
      <c r="XEE582" s="1"/>
      <c r="XEF582" s="1"/>
      <c r="XEG582" s="1"/>
      <c r="XEH582" s="1"/>
      <c r="XEI582" s="1"/>
      <c r="XEJ582" s="1"/>
      <c r="XEK582" s="1"/>
      <c r="XEL582" s="1"/>
      <c r="XEM582" s="1"/>
      <c r="XEN582" s="1"/>
      <c r="XEO582" s="1"/>
      <c r="XEP582" s="1"/>
      <c r="XEQ582" s="1"/>
      <c r="XER582" s="1"/>
      <c r="XES582" s="1"/>
      <c r="XET582" s="1"/>
      <c r="XEU582" s="1"/>
      <c r="XEV582" s="1"/>
      <c r="XEW582" s="1"/>
      <c r="XEX582" s="1"/>
      <c r="XEY582" s="1"/>
      <c r="XEZ582" s="1"/>
      <c r="XFA582" s="1"/>
      <c r="XFB582" s="1"/>
      <c r="XFC582" s="1"/>
    </row>
    <row r="583" spans="1:150 16226:16383" s="3" customFormat="1" ht="20.25" customHeight="1" x14ac:dyDescent="0.25">
      <c r="A583" s="115">
        <f>A582+1</f>
        <v>4</v>
      </c>
      <c r="B583" s="116"/>
      <c r="C583" s="53" t="s">
        <v>88</v>
      </c>
      <c r="D583" s="5" t="s">
        <v>364</v>
      </c>
      <c r="E583" s="32">
        <f>(3.2*7.15+2.275*2.75+1.675*0.6+2.98*2.73+2.98*0.1+3.08*2.73+3.08*0.1+2.85*4.125+1.405*2.605+2.42*1.375+1.67*0.18+1.375*2.42+1.5*0.15+0.15*1.07+0.1*2.305+4.095*1+0.1*2.18+1.56*1+1.545*1+2.075*0.6+1.4*3.2+1.12*2.98+1.12*3.08)*10.764</f>
        <v>971.01102150000008</v>
      </c>
      <c r="F583" s="5">
        <f>(2.225*1.05)*10.764</f>
        <v>25.147394999999999</v>
      </c>
      <c r="G583" s="5">
        <v>0</v>
      </c>
      <c r="H583" s="5">
        <f>E583+F583+(IF(G583&lt;101,G583,IF(G583&lt;201,G583/2,IF(G583&lt;=301,G583/3,G583/4))))</f>
        <v>996.15841650000004</v>
      </c>
      <c r="I583" s="1"/>
      <c r="J583" s="1"/>
      <c r="K583" s="1"/>
      <c r="L583" s="1"/>
      <c r="M583" s="1"/>
      <c r="N583" s="1"/>
      <c r="O583" s="1"/>
      <c r="P583" s="1"/>
      <c r="Q583" s="1"/>
      <c r="R583" s="1"/>
      <c r="S583" s="1"/>
      <c r="T583" s="22" t="str">
        <f ca="1">U583&amp;""&amp;",..,"&amp;""&amp;V583</f>
        <v>3204,..,3204</v>
      </c>
      <c r="U583" s="22">
        <f t="shared" ca="1" si="56"/>
        <v>3204</v>
      </c>
      <c r="V583" s="22">
        <f t="shared" ca="1" si="56"/>
        <v>3204</v>
      </c>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WZB583" s="1"/>
      <c r="WZC583" s="1"/>
      <c r="WZD583" s="1"/>
      <c r="WZE583" s="1"/>
      <c r="WZF583" s="1"/>
      <c r="WZG583" s="1"/>
      <c r="WZH583" s="1"/>
      <c r="WZI583" s="1"/>
      <c r="WZJ583" s="1"/>
      <c r="WZK583" s="1"/>
      <c r="WZL583" s="1"/>
      <c r="WZM583" s="1"/>
      <c r="WZN583" s="1"/>
      <c r="WZO583" s="1"/>
      <c r="WZP583" s="1"/>
      <c r="WZQ583" s="1"/>
      <c r="WZR583" s="1"/>
      <c r="WZS583" s="1"/>
      <c r="WZT583" s="1"/>
      <c r="WZU583" s="1"/>
      <c r="WZV583" s="1"/>
      <c r="WZW583" s="1"/>
      <c r="WZX583" s="1"/>
      <c r="WZY583" s="1"/>
      <c r="WZZ583" s="1"/>
      <c r="XAA583" s="1"/>
      <c r="XAB583" s="1"/>
      <c r="XAC583" s="1"/>
      <c r="XAD583" s="1"/>
      <c r="XAE583" s="1"/>
      <c r="XAF583" s="1"/>
      <c r="XAG583" s="1"/>
      <c r="XAH583" s="1"/>
      <c r="XAI583" s="1"/>
      <c r="XAJ583" s="1"/>
      <c r="XAK583" s="1"/>
      <c r="XAL583" s="1"/>
      <c r="XAM583" s="1"/>
      <c r="XAN583" s="1"/>
      <c r="XAO583" s="1"/>
      <c r="XAP583" s="1"/>
      <c r="XAQ583" s="1"/>
      <c r="XAR583" s="1"/>
      <c r="XAS583" s="1"/>
      <c r="XAT583" s="1"/>
      <c r="XAU583" s="1"/>
      <c r="XAV583" s="1"/>
      <c r="XAW583" s="1"/>
      <c r="XAX583" s="1"/>
      <c r="XAY583" s="1"/>
      <c r="XAZ583" s="1"/>
      <c r="XBA583" s="1"/>
      <c r="XBB583" s="1"/>
      <c r="XBC583" s="1"/>
      <c r="XBD583" s="1"/>
      <c r="XBE583" s="1"/>
      <c r="XBF583" s="1"/>
      <c r="XBG583" s="1"/>
      <c r="XBH583" s="1"/>
      <c r="XBI583" s="1"/>
      <c r="XBJ583" s="1"/>
      <c r="XBK583" s="1"/>
      <c r="XBL583" s="1"/>
      <c r="XBM583" s="1"/>
      <c r="XBN583" s="1"/>
      <c r="XBO583" s="1"/>
      <c r="XBP583" s="1"/>
      <c r="XBQ583" s="1"/>
      <c r="XBR583" s="1"/>
      <c r="XBS583" s="1"/>
      <c r="XBT583" s="1"/>
      <c r="XBU583" s="1"/>
      <c r="XBV583" s="1"/>
      <c r="XBW583" s="1"/>
      <c r="XBX583" s="1"/>
      <c r="XBY583" s="1"/>
      <c r="XBZ583" s="1"/>
      <c r="XCA583" s="1"/>
      <c r="XCB583" s="1"/>
      <c r="XCC583" s="1"/>
      <c r="XCD583" s="1"/>
      <c r="XCE583" s="1"/>
      <c r="XCF583" s="1"/>
      <c r="XCG583" s="1"/>
      <c r="XCH583" s="1"/>
      <c r="XCI583" s="1"/>
      <c r="XCJ583" s="1"/>
      <c r="XCK583" s="1"/>
      <c r="XCL583" s="1"/>
      <c r="XCM583" s="1"/>
      <c r="XCN583" s="1"/>
      <c r="XCO583" s="1"/>
      <c r="XCP583" s="1"/>
      <c r="XCQ583" s="1"/>
      <c r="XCR583" s="1"/>
      <c r="XCS583" s="1"/>
      <c r="XCT583" s="1"/>
      <c r="XCU583" s="1"/>
      <c r="XCV583" s="1"/>
      <c r="XCW583" s="1"/>
      <c r="XCX583" s="1"/>
      <c r="XCY583" s="1"/>
      <c r="XCZ583" s="1"/>
      <c r="XDA583" s="1"/>
      <c r="XDB583" s="1"/>
      <c r="XDC583" s="1"/>
      <c r="XDD583" s="1"/>
      <c r="XDE583" s="1"/>
      <c r="XDF583" s="1"/>
      <c r="XDG583" s="1"/>
      <c r="XDH583" s="1"/>
      <c r="XDI583" s="1"/>
      <c r="XDJ583" s="1"/>
      <c r="XDK583" s="1"/>
      <c r="XDL583" s="1"/>
      <c r="XDM583" s="1"/>
      <c r="XDN583" s="1"/>
      <c r="XDO583" s="1"/>
      <c r="XDP583" s="1"/>
      <c r="XDQ583" s="1"/>
      <c r="XDR583" s="1"/>
      <c r="XDS583" s="1"/>
      <c r="XDT583" s="1"/>
      <c r="XDU583" s="1"/>
      <c r="XDV583" s="1"/>
      <c r="XDW583" s="1"/>
      <c r="XDX583" s="1"/>
      <c r="XDY583" s="1"/>
      <c r="XDZ583" s="1"/>
      <c r="XEA583" s="1"/>
      <c r="XEB583" s="1"/>
      <c r="XEC583" s="1"/>
      <c r="XED583" s="1"/>
      <c r="XEE583" s="1"/>
      <c r="XEF583" s="1"/>
      <c r="XEG583" s="1"/>
      <c r="XEH583" s="1"/>
      <c r="XEI583" s="1"/>
      <c r="XEJ583" s="1"/>
      <c r="XEK583" s="1"/>
      <c r="XEL583" s="1"/>
      <c r="XEM583" s="1"/>
      <c r="XEN583" s="1"/>
      <c r="XEO583" s="1"/>
      <c r="XEP583" s="1"/>
      <c r="XEQ583" s="1"/>
      <c r="XER583" s="1"/>
      <c r="XES583" s="1"/>
      <c r="XET583" s="1"/>
      <c r="XEU583" s="1"/>
      <c r="XEV583" s="1"/>
      <c r="XEW583" s="1"/>
      <c r="XEX583" s="1"/>
      <c r="XEY583" s="1"/>
      <c r="XEZ583" s="1"/>
      <c r="XFA583" s="1"/>
      <c r="XFB583" s="1"/>
      <c r="XFC583" s="1"/>
    </row>
    <row r="584" spans="1:150 16226:16383" s="3" customFormat="1" ht="20.25" customHeight="1" x14ac:dyDescent="0.25">
      <c r="A584" s="115">
        <f>A583+1</f>
        <v>5</v>
      </c>
      <c r="B584" s="116"/>
      <c r="C584" s="96" t="s">
        <v>384</v>
      </c>
      <c r="D584" s="97"/>
      <c r="E584" s="97"/>
      <c r="F584" s="97"/>
      <c r="G584" s="97"/>
      <c r="H584" s="98"/>
      <c r="I584" s="1"/>
      <c r="J584" s="1"/>
      <c r="K584" s="1"/>
      <c r="L584" s="1"/>
      <c r="M584" s="1"/>
      <c r="N584" s="1"/>
      <c r="O584" s="1"/>
      <c r="P584" s="1"/>
      <c r="Q584" s="1"/>
      <c r="R584" s="1"/>
      <c r="S584" s="1"/>
      <c r="T584" s="22" t="str">
        <f ca="1">U584&amp;""&amp;",..,"&amp;""&amp;V584</f>
        <v>3205,..,3205</v>
      </c>
      <c r="U584" s="22">
        <f t="shared" ca="1" si="56"/>
        <v>3205</v>
      </c>
      <c r="V584" s="22">
        <f t="shared" ca="1" si="56"/>
        <v>3205</v>
      </c>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WZB584" s="1"/>
      <c r="WZC584" s="1"/>
      <c r="WZD584" s="1"/>
      <c r="WZE584" s="1"/>
      <c r="WZF584" s="1"/>
      <c r="WZG584" s="1"/>
      <c r="WZH584" s="1"/>
      <c r="WZI584" s="1"/>
      <c r="WZJ584" s="1"/>
      <c r="WZK584" s="1"/>
      <c r="WZL584" s="1"/>
      <c r="WZM584" s="1"/>
      <c r="WZN584" s="1"/>
      <c r="WZO584" s="1"/>
      <c r="WZP584" s="1"/>
      <c r="WZQ584" s="1"/>
      <c r="WZR584" s="1"/>
      <c r="WZS584" s="1"/>
      <c r="WZT584" s="1"/>
      <c r="WZU584" s="1"/>
      <c r="WZV584" s="1"/>
      <c r="WZW584" s="1"/>
      <c r="WZX584" s="1"/>
      <c r="WZY584" s="1"/>
      <c r="WZZ584" s="1"/>
      <c r="XAA584" s="1"/>
      <c r="XAB584" s="1"/>
      <c r="XAC584" s="1"/>
      <c r="XAD584" s="1"/>
      <c r="XAE584" s="1"/>
      <c r="XAF584" s="1"/>
      <c r="XAG584" s="1"/>
      <c r="XAH584" s="1"/>
      <c r="XAI584" s="1"/>
      <c r="XAJ584" s="1"/>
      <c r="XAK584" s="1"/>
      <c r="XAL584" s="1"/>
      <c r="XAM584" s="1"/>
      <c r="XAN584" s="1"/>
      <c r="XAO584" s="1"/>
      <c r="XAP584" s="1"/>
      <c r="XAQ584" s="1"/>
      <c r="XAR584" s="1"/>
      <c r="XAS584" s="1"/>
      <c r="XAT584" s="1"/>
      <c r="XAU584" s="1"/>
      <c r="XAV584" s="1"/>
      <c r="XAW584" s="1"/>
      <c r="XAX584" s="1"/>
      <c r="XAY584" s="1"/>
      <c r="XAZ584" s="1"/>
      <c r="XBA584" s="1"/>
      <c r="XBB584" s="1"/>
      <c r="XBC584" s="1"/>
      <c r="XBD584" s="1"/>
      <c r="XBE584" s="1"/>
      <c r="XBF584" s="1"/>
      <c r="XBG584" s="1"/>
      <c r="XBH584" s="1"/>
      <c r="XBI584" s="1"/>
      <c r="XBJ584" s="1"/>
      <c r="XBK584" s="1"/>
      <c r="XBL584" s="1"/>
      <c r="XBM584" s="1"/>
      <c r="XBN584" s="1"/>
      <c r="XBO584" s="1"/>
      <c r="XBP584" s="1"/>
      <c r="XBQ584" s="1"/>
      <c r="XBR584" s="1"/>
      <c r="XBS584" s="1"/>
      <c r="XBT584" s="1"/>
      <c r="XBU584" s="1"/>
      <c r="XBV584" s="1"/>
      <c r="XBW584" s="1"/>
      <c r="XBX584" s="1"/>
      <c r="XBY584" s="1"/>
      <c r="XBZ584" s="1"/>
      <c r="XCA584" s="1"/>
      <c r="XCB584" s="1"/>
      <c r="XCC584" s="1"/>
      <c r="XCD584" s="1"/>
      <c r="XCE584" s="1"/>
      <c r="XCF584" s="1"/>
      <c r="XCG584" s="1"/>
      <c r="XCH584" s="1"/>
      <c r="XCI584" s="1"/>
      <c r="XCJ584" s="1"/>
      <c r="XCK584" s="1"/>
      <c r="XCL584" s="1"/>
      <c r="XCM584" s="1"/>
      <c r="XCN584" s="1"/>
      <c r="XCO584" s="1"/>
      <c r="XCP584" s="1"/>
      <c r="XCQ584" s="1"/>
      <c r="XCR584" s="1"/>
      <c r="XCS584" s="1"/>
      <c r="XCT584" s="1"/>
      <c r="XCU584" s="1"/>
      <c r="XCV584" s="1"/>
      <c r="XCW584" s="1"/>
      <c r="XCX584" s="1"/>
      <c r="XCY584" s="1"/>
      <c r="XCZ584" s="1"/>
      <c r="XDA584" s="1"/>
      <c r="XDB584" s="1"/>
      <c r="XDC584" s="1"/>
      <c r="XDD584" s="1"/>
      <c r="XDE584" s="1"/>
      <c r="XDF584" s="1"/>
      <c r="XDG584" s="1"/>
      <c r="XDH584" s="1"/>
      <c r="XDI584" s="1"/>
      <c r="XDJ584" s="1"/>
      <c r="XDK584" s="1"/>
      <c r="XDL584" s="1"/>
      <c r="XDM584" s="1"/>
      <c r="XDN584" s="1"/>
      <c r="XDO584" s="1"/>
      <c r="XDP584" s="1"/>
      <c r="XDQ584" s="1"/>
      <c r="XDR584" s="1"/>
      <c r="XDS584" s="1"/>
      <c r="XDT584" s="1"/>
      <c r="XDU584" s="1"/>
      <c r="XDV584" s="1"/>
      <c r="XDW584" s="1"/>
      <c r="XDX584" s="1"/>
      <c r="XDY584" s="1"/>
      <c r="XDZ584" s="1"/>
      <c r="XEA584" s="1"/>
      <c r="XEB584" s="1"/>
      <c r="XEC584" s="1"/>
      <c r="XED584" s="1"/>
      <c r="XEE584" s="1"/>
      <c r="XEF584" s="1"/>
      <c r="XEG584" s="1"/>
      <c r="XEH584" s="1"/>
      <c r="XEI584" s="1"/>
      <c r="XEJ584" s="1"/>
      <c r="XEK584" s="1"/>
      <c r="XEL584" s="1"/>
      <c r="XEM584" s="1"/>
      <c r="XEN584" s="1"/>
      <c r="XEO584" s="1"/>
      <c r="XEP584" s="1"/>
      <c r="XEQ584" s="1"/>
      <c r="XER584" s="1"/>
      <c r="XES584" s="1"/>
      <c r="XET584" s="1"/>
      <c r="XEU584" s="1"/>
      <c r="XEV584" s="1"/>
      <c r="XEW584" s="1"/>
      <c r="XEX584" s="1"/>
      <c r="XEY584" s="1"/>
      <c r="XEZ584" s="1"/>
      <c r="XFA584" s="1"/>
      <c r="XFB584" s="1"/>
      <c r="XFC584" s="1"/>
    </row>
    <row r="585" spans="1:150 16226:16383" s="3" customFormat="1" ht="20.25" customHeight="1" x14ac:dyDescent="0.25">
      <c r="A585" s="112" t="s">
        <v>336</v>
      </c>
      <c r="B585" s="113"/>
      <c r="C585" s="113"/>
      <c r="D585" s="113"/>
      <c r="E585" s="113"/>
      <c r="F585" s="113"/>
      <c r="G585" s="113"/>
      <c r="H585" s="114"/>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WZB585" s="1"/>
      <c r="WZC585" s="1"/>
      <c r="WZD585" s="1"/>
      <c r="WZE585" s="1"/>
      <c r="WZF585" s="1"/>
      <c r="WZG585" s="1"/>
      <c r="WZH585" s="1"/>
      <c r="WZI585" s="1"/>
      <c r="WZJ585" s="1"/>
      <c r="WZK585" s="1"/>
      <c r="WZL585" s="1"/>
      <c r="WZM585" s="1"/>
      <c r="WZN585" s="1"/>
      <c r="WZO585" s="1"/>
      <c r="WZP585" s="1"/>
      <c r="WZQ585" s="1"/>
      <c r="WZR585" s="1"/>
      <c r="WZS585" s="1"/>
      <c r="WZT585" s="1"/>
      <c r="WZU585" s="1"/>
      <c r="WZV585" s="1"/>
      <c r="WZW585" s="1"/>
      <c r="WZX585" s="1"/>
      <c r="WZY585" s="1"/>
      <c r="WZZ585" s="1"/>
      <c r="XAA585" s="1"/>
      <c r="XAB585" s="1"/>
      <c r="XAC585" s="1"/>
      <c r="XAD585" s="1"/>
      <c r="XAE585" s="1"/>
      <c r="XAF585" s="1"/>
      <c r="XAG585" s="1"/>
      <c r="XAH585" s="1"/>
      <c r="XAI585" s="1"/>
      <c r="XAJ585" s="1"/>
      <c r="XAK585" s="1"/>
      <c r="XAL585" s="1"/>
      <c r="XAM585" s="1"/>
      <c r="XAN585" s="1"/>
      <c r="XAO585" s="1"/>
      <c r="XAP585" s="1"/>
      <c r="XAQ585" s="1"/>
      <c r="XAR585" s="1"/>
      <c r="XAS585" s="1"/>
      <c r="XAT585" s="1"/>
      <c r="XAU585" s="1"/>
      <c r="XAV585" s="1"/>
      <c r="XAW585" s="1"/>
      <c r="XAX585" s="1"/>
      <c r="XAY585" s="1"/>
      <c r="XAZ585" s="1"/>
      <c r="XBA585" s="1"/>
      <c r="XBB585" s="1"/>
      <c r="XBC585" s="1"/>
      <c r="XBD585" s="1"/>
      <c r="XBE585" s="1"/>
      <c r="XBF585" s="1"/>
      <c r="XBG585" s="1"/>
      <c r="XBH585" s="1"/>
      <c r="XBI585" s="1"/>
      <c r="XBJ585" s="1"/>
      <c r="XBK585" s="1"/>
      <c r="XBL585" s="1"/>
      <c r="XBM585" s="1"/>
      <c r="XBN585" s="1"/>
      <c r="XBO585" s="1"/>
      <c r="XBP585" s="1"/>
      <c r="XBQ585" s="1"/>
      <c r="XBR585" s="1"/>
      <c r="XBS585" s="1"/>
      <c r="XBT585" s="1"/>
      <c r="XBU585" s="1"/>
      <c r="XBV585" s="1"/>
      <c r="XBW585" s="1"/>
      <c r="XBX585" s="1"/>
      <c r="XBY585" s="1"/>
      <c r="XBZ585" s="1"/>
      <c r="XCA585" s="1"/>
      <c r="XCB585" s="1"/>
      <c r="XCC585" s="1"/>
      <c r="XCD585" s="1"/>
      <c r="XCE585" s="1"/>
      <c r="XCF585" s="1"/>
      <c r="XCG585" s="1"/>
      <c r="XCH585" s="1"/>
      <c r="XCI585" s="1"/>
      <c r="XCJ585" s="1"/>
      <c r="XCK585" s="1"/>
      <c r="XCL585" s="1"/>
      <c r="XCM585" s="1"/>
      <c r="XCN585" s="1"/>
      <c r="XCO585" s="1"/>
      <c r="XCP585" s="1"/>
      <c r="XCQ585" s="1"/>
      <c r="XCR585" s="1"/>
      <c r="XCS585" s="1"/>
      <c r="XCT585" s="1"/>
      <c r="XCU585" s="1"/>
      <c r="XCV585" s="1"/>
      <c r="XCW585" s="1"/>
      <c r="XCX585" s="1"/>
      <c r="XCY585" s="1"/>
      <c r="XCZ585" s="1"/>
      <c r="XDA585" s="1"/>
      <c r="XDB585" s="1"/>
      <c r="XDC585" s="1"/>
      <c r="XDD585" s="1"/>
      <c r="XDE585" s="1"/>
      <c r="XDF585" s="1"/>
      <c r="XDG585" s="1"/>
      <c r="XDH585" s="1"/>
      <c r="XDI585" s="1"/>
      <c r="XDJ585" s="1"/>
      <c r="XDK585" s="1"/>
      <c r="XDL585" s="1"/>
      <c r="XDM585" s="1"/>
      <c r="XDN585" s="1"/>
      <c r="XDO585" s="1"/>
      <c r="XDP585" s="1"/>
      <c r="XDQ585" s="1"/>
      <c r="XDR585" s="1"/>
      <c r="XDS585" s="1"/>
      <c r="XDT585" s="1"/>
      <c r="XDU585" s="1"/>
      <c r="XDV585" s="1"/>
      <c r="XDW585" s="1"/>
      <c r="XDX585" s="1"/>
      <c r="XDY585" s="1"/>
      <c r="XDZ585" s="1"/>
      <c r="XEA585" s="1"/>
      <c r="XEB585" s="1"/>
      <c r="XEC585" s="1"/>
      <c r="XED585" s="1"/>
      <c r="XEE585" s="1"/>
      <c r="XEF585" s="1"/>
      <c r="XEG585" s="1"/>
      <c r="XEH585" s="1"/>
      <c r="XEI585" s="1"/>
      <c r="XEJ585" s="1"/>
      <c r="XEK585" s="1"/>
      <c r="XEL585" s="1"/>
      <c r="XEM585" s="1"/>
      <c r="XEN585" s="1"/>
      <c r="XEO585" s="1"/>
      <c r="XEP585" s="1"/>
      <c r="XEQ585" s="1"/>
      <c r="XER585" s="1"/>
      <c r="XES585" s="1"/>
      <c r="XET585" s="1"/>
      <c r="XEU585" s="1"/>
      <c r="XEV585" s="1"/>
      <c r="XEW585" s="1"/>
      <c r="XEX585" s="1"/>
      <c r="XEY585" s="1"/>
      <c r="XEZ585" s="1"/>
      <c r="XFA585" s="1"/>
      <c r="XFB585" s="1"/>
      <c r="XFC585" s="1"/>
    </row>
    <row r="586" spans="1:150 16226:16383" s="3" customFormat="1" ht="20.25" customHeight="1" x14ac:dyDescent="0.25">
      <c r="A586" s="112" t="s">
        <v>357</v>
      </c>
      <c r="B586" s="113"/>
      <c r="C586" s="113"/>
      <c r="D586" s="113"/>
      <c r="E586" s="113"/>
      <c r="F586" s="113"/>
      <c r="G586" s="113"/>
      <c r="H586" s="114"/>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WZB586" s="1"/>
      <c r="WZC586" s="1"/>
      <c r="WZD586" s="1"/>
      <c r="WZE586" s="1"/>
      <c r="WZF586" s="1"/>
      <c r="WZG586" s="1"/>
      <c r="WZH586" s="1"/>
      <c r="WZI586" s="1"/>
      <c r="WZJ586" s="1"/>
      <c r="WZK586" s="1"/>
      <c r="WZL586" s="1"/>
      <c r="WZM586" s="1"/>
      <c r="WZN586" s="1"/>
      <c r="WZO586" s="1"/>
      <c r="WZP586" s="1"/>
      <c r="WZQ586" s="1"/>
      <c r="WZR586" s="1"/>
      <c r="WZS586" s="1"/>
      <c r="WZT586" s="1"/>
      <c r="WZU586" s="1"/>
      <c r="WZV586" s="1"/>
      <c r="WZW586" s="1"/>
      <c r="WZX586" s="1"/>
      <c r="WZY586" s="1"/>
      <c r="WZZ586" s="1"/>
      <c r="XAA586" s="1"/>
      <c r="XAB586" s="1"/>
      <c r="XAC586" s="1"/>
      <c r="XAD586" s="1"/>
      <c r="XAE586" s="1"/>
      <c r="XAF586" s="1"/>
      <c r="XAG586" s="1"/>
      <c r="XAH586" s="1"/>
      <c r="XAI586" s="1"/>
      <c r="XAJ586" s="1"/>
      <c r="XAK586" s="1"/>
      <c r="XAL586" s="1"/>
      <c r="XAM586" s="1"/>
      <c r="XAN586" s="1"/>
      <c r="XAO586" s="1"/>
      <c r="XAP586" s="1"/>
      <c r="XAQ586" s="1"/>
      <c r="XAR586" s="1"/>
      <c r="XAS586" s="1"/>
      <c r="XAT586" s="1"/>
      <c r="XAU586" s="1"/>
      <c r="XAV586" s="1"/>
      <c r="XAW586" s="1"/>
      <c r="XAX586" s="1"/>
      <c r="XAY586" s="1"/>
      <c r="XAZ586" s="1"/>
      <c r="XBA586" s="1"/>
      <c r="XBB586" s="1"/>
      <c r="XBC586" s="1"/>
      <c r="XBD586" s="1"/>
      <c r="XBE586" s="1"/>
      <c r="XBF586" s="1"/>
      <c r="XBG586" s="1"/>
      <c r="XBH586" s="1"/>
      <c r="XBI586" s="1"/>
      <c r="XBJ586" s="1"/>
      <c r="XBK586" s="1"/>
      <c r="XBL586" s="1"/>
      <c r="XBM586" s="1"/>
      <c r="XBN586" s="1"/>
      <c r="XBO586" s="1"/>
      <c r="XBP586" s="1"/>
      <c r="XBQ586" s="1"/>
      <c r="XBR586" s="1"/>
      <c r="XBS586" s="1"/>
      <c r="XBT586" s="1"/>
      <c r="XBU586" s="1"/>
      <c r="XBV586" s="1"/>
      <c r="XBW586" s="1"/>
      <c r="XBX586" s="1"/>
      <c r="XBY586" s="1"/>
      <c r="XBZ586" s="1"/>
      <c r="XCA586" s="1"/>
      <c r="XCB586" s="1"/>
      <c r="XCC586" s="1"/>
      <c r="XCD586" s="1"/>
      <c r="XCE586" s="1"/>
      <c r="XCF586" s="1"/>
      <c r="XCG586" s="1"/>
      <c r="XCH586" s="1"/>
      <c r="XCI586" s="1"/>
      <c r="XCJ586" s="1"/>
      <c r="XCK586" s="1"/>
      <c r="XCL586" s="1"/>
      <c r="XCM586" s="1"/>
      <c r="XCN586" s="1"/>
      <c r="XCO586" s="1"/>
      <c r="XCP586" s="1"/>
      <c r="XCQ586" s="1"/>
      <c r="XCR586" s="1"/>
      <c r="XCS586" s="1"/>
      <c r="XCT586" s="1"/>
      <c r="XCU586" s="1"/>
      <c r="XCV586" s="1"/>
      <c r="XCW586" s="1"/>
      <c r="XCX586" s="1"/>
      <c r="XCY586" s="1"/>
      <c r="XCZ586" s="1"/>
      <c r="XDA586" s="1"/>
      <c r="XDB586" s="1"/>
      <c r="XDC586" s="1"/>
      <c r="XDD586" s="1"/>
      <c r="XDE586" s="1"/>
      <c r="XDF586" s="1"/>
      <c r="XDG586" s="1"/>
      <c r="XDH586" s="1"/>
      <c r="XDI586" s="1"/>
      <c r="XDJ586" s="1"/>
      <c r="XDK586" s="1"/>
      <c r="XDL586" s="1"/>
      <c r="XDM586" s="1"/>
      <c r="XDN586" s="1"/>
      <c r="XDO586" s="1"/>
      <c r="XDP586" s="1"/>
      <c r="XDQ586" s="1"/>
      <c r="XDR586" s="1"/>
      <c r="XDS586" s="1"/>
      <c r="XDT586" s="1"/>
      <c r="XDU586" s="1"/>
      <c r="XDV586" s="1"/>
      <c r="XDW586" s="1"/>
      <c r="XDX586" s="1"/>
      <c r="XDY586" s="1"/>
      <c r="XDZ586" s="1"/>
      <c r="XEA586" s="1"/>
      <c r="XEB586" s="1"/>
      <c r="XEC586" s="1"/>
      <c r="XED586" s="1"/>
      <c r="XEE586" s="1"/>
      <c r="XEF586" s="1"/>
      <c r="XEG586" s="1"/>
      <c r="XEH586" s="1"/>
      <c r="XEI586" s="1"/>
      <c r="XEJ586" s="1"/>
      <c r="XEK586" s="1"/>
      <c r="XEL586" s="1"/>
      <c r="XEM586" s="1"/>
      <c r="XEN586" s="1"/>
      <c r="XEO586" s="1"/>
      <c r="XEP586" s="1"/>
      <c r="XEQ586" s="1"/>
      <c r="XER586" s="1"/>
      <c r="XES586" s="1"/>
      <c r="XET586" s="1"/>
      <c r="XEU586" s="1"/>
      <c r="XEV586" s="1"/>
      <c r="XEW586" s="1"/>
      <c r="XEX586" s="1"/>
      <c r="XEY586" s="1"/>
      <c r="XEZ586" s="1"/>
      <c r="XFA586" s="1"/>
      <c r="XFB586" s="1"/>
      <c r="XFC586" s="1"/>
    </row>
    <row r="587" spans="1:150 16226:16383" s="3" customFormat="1" ht="20.25" customHeight="1" x14ac:dyDescent="0.25">
      <c r="A587" s="112" t="s">
        <v>385</v>
      </c>
      <c r="B587" s="113"/>
      <c r="C587" s="113"/>
      <c r="D587" s="113"/>
      <c r="E587" s="113"/>
      <c r="F587" s="113"/>
      <c r="G587" s="113"/>
      <c r="H587" s="114"/>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WZB587" s="1"/>
      <c r="WZC587" s="1"/>
      <c r="WZD587" s="1"/>
      <c r="WZE587" s="1"/>
      <c r="WZF587" s="1"/>
      <c r="WZG587" s="1"/>
      <c r="WZH587" s="1"/>
      <c r="WZI587" s="1"/>
      <c r="WZJ587" s="1"/>
      <c r="WZK587" s="1"/>
      <c r="WZL587" s="1"/>
      <c r="WZM587" s="1"/>
      <c r="WZN587" s="1"/>
      <c r="WZO587" s="1"/>
      <c r="WZP587" s="1"/>
      <c r="WZQ587" s="1"/>
      <c r="WZR587" s="1"/>
      <c r="WZS587" s="1"/>
      <c r="WZT587" s="1"/>
      <c r="WZU587" s="1"/>
      <c r="WZV587" s="1"/>
      <c r="WZW587" s="1"/>
      <c r="WZX587" s="1"/>
      <c r="WZY587" s="1"/>
      <c r="WZZ587" s="1"/>
      <c r="XAA587" s="1"/>
      <c r="XAB587" s="1"/>
      <c r="XAC587" s="1"/>
      <c r="XAD587" s="1"/>
      <c r="XAE587" s="1"/>
      <c r="XAF587" s="1"/>
      <c r="XAG587" s="1"/>
      <c r="XAH587" s="1"/>
      <c r="XAI587" s="1"/>
      <c r="XAJ587" s="1"/>
      <c r="XAK587" s="1"/>
      <c r="XAL587" s="1"/>
      <c r="XAM587" s="1"/>
      <c r="XAN587" s="1"/>
      <c r="XAO587" s="1"/>
      <c r="XAP587" s="1"/>
      <c r="XAQ587" s="1"/>
      <c r="XAR587" s="1"/>
      <c r="XAS587" s="1"/>
      <c r="XAT587" s="1"/>
      <c r="XAU587" s="1"/>
      <c r="XAV587" s="1"/>
      <c r="XAW587" s="1"/>
      <c r="XAX587" s="1"/>
      <c r="XAY587" s="1"/>
      <c r="XAZ587" s="1"/>
      <c r="XBA587" s="1"/>
      <c r="XBB587" s="1"/>
      <c r="XBC587" s="1"/>
      <c r="XBD587" s="1"/>
      <c r="XBE587" s="1"/>
      <c r="XBF587" s="1"/>
      <c r="XBG587" s="1"/>
      <c r="XBH587" s="1"/>
      <c r="XBI587" s="1"/>
      <c r="XBJ587" s="1"/>
      <c r="XBK587" s="1"/>
      <c r="XBL587" s="1"/>
      <c r="XBM587" s="1"/>
      <c r="XBN587" s="1"/>
      <c r="XBO587" s="1"/>
      <c r="XBP587" s="1"/>
      <c r="XBQ587" s="1"/>
      <c r="XBR587" s="1"/>
      <c r="XBS587" s="1"/>
      <c r="XBT587" s="1"/>
      <c r="XBU587" s="1"/>
      <c r="XBV587" s="1"/>
      <c r="XBW587" s="1"/>
      <c r="XBX587" s="1"/>
      <c r="XBY587" s="1"/>
      <c r="XBZ587" s="1"/>
      <c r="XCA587" s="1"/>
      <c r="XCB587" s="1"/>
      <c r="XCC587" s="1"/>
      <c r="XCD587" s="1"/>
      <c r="XCE587" s="1"/>
      <c r="XCF587" s="1"/>
      <c r="XCG587" s="1"/>
      <c r="XCH587" s="1"/>
      <c r="XCI587" s="1"/>
      <c r="XCJ587" s="1"/>
      <c r="XCK587" s="1"/>
      <c r="XCL587" s="1"/>
      <c r="XCM587" s="1"/>
      <c r="XCN587" s="1"/>
      <c r="XCO587" s="1"/>
      <c r="XCP587" s="1"/>
      <c r="XCQ587" s="1"/>
      <c r="XCR587" s="1"/>
      <c r="XCS587" s="1"/>
      <c r="XCT587" s="1"/>
      <c r="XCU587" s="1"/>
      <c r="XCV587" s="1"/>
      <c r="XCW587" s="1"/>
      <c r="XCX587" s="1"/>
      <c r="XCY587" s="1"/>
      <c r="XCZ587" s="1"/>
      <c r="XDA587" s="1"/>
      <c r="XDB587" s="1"/>
      <c r="XDC587" s="1"/>
      <c r="XDD587" s="1"/>
      <c r="XDE587" s="1"/>
      <c r="XDF587" s="1"/>
      <c r="XDG587" s="1"/>
      <c r="XDH587" s="1"/>
      <c r="XDI587" s="1"/>
      <c r="XDJ587" s="1"/>
      <c r="XDK587" s="1"/>
      <c r="XDL587" s="1"/>
      <c r="XDM587" s="1"/>
      <c r="XDN587" s="1"/>
      <c r="XDO587" s="1"/>
      <c r="XDP587" s="1"/>
      <c r="XDQ587" s="1"/>
      <c r="XDR587" s="1"/>
      <c r="XDS587" s="1"/>
      <c r="XDT587" s="1"/>
      <c r="XDU587" s="1"/>
      <c r="XDV587" s="1"/>
      <c r="XDW587" s="1"/>
      <c r="XDX587" s="1"/>
      <c r="XDY587" s="1"/>
      <c r="XDZ587" s="1"/>
      <c r="XEA587" s="1"/>
      <c r="XEB587" s="1"/>
      <c r="XEC587" s="1"/>
      <c r="XED587" s="1"/>
      <c r="XEE587" s="1"/>
      <c r="XEF587" s="1"/>
      <c r="XEG587" s="1"/>
      <c r="XEH587" s="1"/>
      <c r="XEI587" s="1"/>
      <c r="XEJ587" s="1"/>
      <c r="XEK587" s="1"/>
      <c r="XEL587" s="1"/>
      <c r="XEM587" s="1"/>
      <c r="XEN587" s="1"/>
      <c r="XEO587" s="1"/>
      <c r="XEP587" s="1"/>
      <c r="XEQ587" s="1"/>
      <c r="XER587" s="1"/>
      <c r="XES587" s="1"/>
      <c r="XET587" s="1"/>
      <c r="XEU587" s="1"/>
      <c r="XEV587" s="1"/>
      <c r="XEW587" s="1"/>
      <c r="XEX587" s="1"/>
      <c r="XEY587" s="1"/>
      <c r="XEZ587" s="1"/>
      <c r="XFA587" s="1"/>
      <c r="XFB587" s="1"/>
      <c r="XFC587" s="1"/>
    </row>
    <row r="588" spans="1:150 16226:16383" s="3" customFormat="1" ht="20.25" customHeight="1" x14ac:dyDescent="0.25">
      <c r="A588" s="112" t="s">
        <v>371</v>
      </c>
      <c r="B588" s="113"/>
      <c r="C588" s="113"/>
      <c r="D588" s="113"/>
      <c r="E588" s="113"/>
      <c r="F588" s="113"/>
      <c r="G588" s="113"/>
      <c r="H588" s="114"/>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WZB588" s="1"/>
      <c r="WZC588" s="1"/>
      <c r="WZD588" s="1"/>
      <c r="WZE588" s="1"/>
      <c r="WZF588" s="1"/>
      <c r="WZG588" s="1"/>
      <c r="WZH588" s="1"/>
      <c r="WZI588" s="1"/>
      <c r="WZJ588" s="1"/>
      <c r="WZK588" s="1"/>
      <c r="WZL588" s="1"/>
      <c r="WZM588" s="1"/>
      <c r="WZN588" s="1"/>
      <c r="WZO588" s="1"/>
      <c r="WZP588" s="1"/>
      <c r="WZQ588" s="1"/>
      <c r="WZR588" s="1"/>
      <c r="WZS588" s="1"/>
      <c r="WZT588" s="1"/>
      <c r="WZU588" s="1"/>
      <c r="WZV588" s="1"/>
      <c r="WZW588" s="1"/>
      <c r="WZX588" s="1"/>
      <c r="WZY588" s="1"/>
      <c r="WZZ588" s="1"/>
      <c r="XAA588" s="1"/>
      <c r="XAB588" s="1"/>
      <c r="XAC588" s="1"/>
      <c r="XAD588" s="1"/>
      <c r="XAE588" s="1"/>
      <c r="XAF588" s="1"/>
      <c r="XAG588" s="1"/>
      <c r="XAH588" s="1"/>
      <c r="XAI588" s="1"/>
      <c r="XAJ588" s="1"/>
      <c r="XAK588" s="1"/>
      <c r="XAL588" s="1"/>
      <c r="XAM588" s="1"/>
      <c r="XAN588" s="1"/>
      <c r="XAO588" s="1"/>
      <c r="XAP588" s="1"/>
      <c r="XAQ588" s="1"/>
      <c r="XAR588" s="1"/>
      <c r="XAS588" s="1"/>
      <c r="XAT588" s="1"/>
      <c r="XAU588" s="1"/>
      <c r="XAV588" s="1"/>
      <c r="XAW588" s="1"/>
      <c r="XAX588" s="1"/>
      <c r="XAY588" s="1"/>
      <c r="XAZ588" s="1"/>
      <c r="XBA588" s="1"/>
      <c r="XBB588" s="1"/>
      <c r="XBC588" s="1"/>
      <c r="XBD588" s="1"/>
      <c r="XBE588" s="1"/>
      <c r="XBF588" s="1"/>
      <c r="XBG588" s="1"/>
      <c r="XBH588" s="1"/>
      <c r="XBI588" s="1"/>
      <c r="XBJ588" s="1"/>
      <c r="XBK588" s="1"/>
      <c r="XBL588" s="1"/>
      <c r="XBM588" s="1"/>
      <c r="XBN588" s="1"/>
      <c r="XBO588" s="1"/>
      <c r="XBP588" s="1"/>
      <c r="XBQ588" s="1"/>
      <c r="XBR588" s="1"/>
      <c r="XBS588" s="1"/>
      <c r="XBT588" s="1"/>
      <c r="XBU588" s="1"/>
      <c r="XBV588" s="1"/>
      <c r="XBW588" s="1"/>
      <c r="XBX588" s="1"/>
      <c r="XBY588" s="1"/>
      <c r="XBZ588" s="1"/>
      <c r="XCA588" s="1"/>
      <c r="XCB588" s="1"/>
      <c r="XCC588" s="1"/>
      <c r="XCD588" s="1"/>
      <c r="XCE588" s="1"/>
      <c r="XCF588" s="1"/>
      <c r="XCG588" s="1"/>
      <c r="XCH588" s="1"/>
      <c r="XCI588" s="1"/>
      <c r="XCJ588" s="1"/>
      <c r="XCK588" s="1"/>
      <c r="XCL588" s="1"/>
      <c r="XCM588" s="1"/>
      <c r="XCN588" s="1"/>
      <c r="XCO588" s="1"/>
      <c r="XCP588" s="1"/>
      <c r="XCQ588" s="1"/>
      <c r="XCR588" s="1"/>
      <c r="XCS588" s="1"/>
      <c r="XCT588" s="1"/>
      <c r="XCU588" s="1"/>
      <c r="XCV588" s="1"/>
      <c r="XCW588" s="1"/>
      <c r="XCX588" s="1"/>
      <c r="XCY588" s="1"/>
      <c r="XCZ588" s="1"/>
      <c r="XDA588" s="1"/>
      <c r="XDB588" s="1"/>
      <c r="XDC588" s="1"/>
      <c r="XDD588" s="1"/>
      <c r="XDE588" s="1"/>
      <c r="XDF588" s="1"/>
      <c r="XDG588" s="1"/>
      <c r="XDH588" s="1"/>
      <c r="XDI588" s="1"/>
      <c r="XDJ588" s="1"/>
      <c r="XDK588" s="1"/>
      <c r="XDL588" s="1"/>
      <c r="XDM588" s="1"/>
      <c r="XDN588" s="1"/>
      <c r="XDO588" s="1"/>
      <c r="XDP588" s="1"/>
      <c r="XDQ588" s="1"/>
      <c r="XDR588" s="1"/>
      <c r="XDS588" s="1"/>
      <c r="XDT588" s="1"/>
      <c r="XDU588" s="1"/>
      <c r="XDV588" s="1"/>
      <c r="XDW588" s="1"/>
      <c r="XDX588" s="1"/>
      <c r="XDY588" s="1"/>
      <c r="XDZ588" s="1"/>
      <c r="XEA588" s="1"/>
      <c r="XEB588" s="1"/>
      <c r="XEC588" s="1"/>
      <c r="XED588" s="1"/>
      <c r="XEE588" s="1"/>
      <c r="XEF588" s="1"/>
      <c r="XEG588" s="1"/>
      <c r="XEH588" s="1"/>
      <c r="XEI588" s="1"/>
      <c r="XEJ588" s="1"/>
      <c r="XEK588" s="1"/>
      <c r="XEL588" s="1"/>
      <c r="XEM588" s="1"/>
      <c r="XEN588" s="1"/>
      <c r="XEO588" s="1"/>
      <c r="XEP588" s="1"/>
      <c r="XEQ588" s="1"/>
      <c r="XER588" s="1"/>
      <c r="XES588" s="1"/>
      <c r="XET588" s="1"/>
      <c r="XEU588" s="1"/>
      <c r="XEV588" s="1"/>
      <c r="XEW588" s="1"/>
      <c r="XEX588" s="1"/>
      <c r="XEY588" s="1"/>
      <c r="XEZ588" s="1"/>
      <c r="XFA588" s="1"/>
      <c r="XFB588" s="1"/>
      <c r="XFC588" s="1"/>
    </row>
    <row r="589" spans="1:150 16226:16383" s="3" customFormat="1" ht="20.25" customHeight="1" x14ac:dyDescent="0.25">
      <c r="A589" s="112" t="s">
        <v>386</v>
      </c>
      <c r="B589" s="113"/>
      <c r="C589" s="113"/>
      <c r="D589" s="113"/>
      <c r="E589" s="113"/>
      <c r="F589" s="113"/>
      <c r="G589" s="113"/>
      <c r="H589" s="114"/>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WZB589" s="1"/>
      <c r="WZC589" s="1"/>
      <c r="WZD589" s="1"/>
      <c r="WZE589" s="1"/>
      <c r="WZF589" s="1"/>
      <c r="WZG589" s="1"/>
      <c r="WZH589" s="1"/>
      <c r="WZI589" s="1"/>
      <c r="WZJ589" s="1"/>
      <c r="WZK589" s="1"/>
      <c r="WZL589" s="1"/>
      <c r="WZM589" s="1"/>
      <c r="WZN589" s="1"/>
      <c r="WZO589" s="1"/>
      <c r="WZP589" s="1"/>
      <c r="WZQ589" s="1"/>
      <c r="WZR589" s="1"/>
      <c r="WZS589" s="1"/>
      <c r="WZT589" s="1"/>
      <c r="WZU589" s="1"/>
      <c r="WZV589" s="1"/>
      <c r="WZW589" s="1"/>
      <c r="WZX589" s="1"/>
      <c r="WZY589" s="1"/>
      <c r="WZZ589" s="1"/>
      <c r="XAA589" s="1"/>
      <c r="XAB589" s="1"/>
      <c r="XAC589" s="1"/>
      <c r="XAD589" s="1"/>
      <c r="XAE589" s="1"/>
      <c r="XAF589" s="1"/>
      <c r="XAG589" s="1"/>
      <c r="XAH589" s="1"/>
      <c r="XAI589" s="1"/>
      <c r="XAJ589" s="1"/>
      <c r="XAK589" s="1"/>
      <c r="XAL589" s="1"/>
      <c r="XAM589" s="1"/>
      <c r="XAN589" s="1"/>
      <c r="XAO589" s="1"/>
      <c r="XAP589" s="1"/>
      <c r="XAQ589" s="1"/>
      <c r="XAR589" s="1"/>
      <c r="XAS589" s="1"/>
      <c r="XAT589" s="1"/>
      <c r="XAU589" s="1"/>
      <c r="XAV589" s="1"/>
      <c r="XAW589" s="1"/>
      <c r="XAX589" s="1"/>
      <c r="XAY589" s="1"/>
      <c r="XAZ589" s="1"/>
      <c r="XBA589" s="1"/>
      <c r="XBB589" s="1"/>
      <c r="XBC589" s="1"/>
      <c r="XBD589" s="1"/>
      <c r="XBE589" s="1"/>
      <c r="XBF589" s="1"/>
      <c r="XBG589" s="1"/>
      <c r="XBH589" s="1"/>
      <c r="XBI589" s="1"/>
      <c r="XBJ589" s="1"/>
      <c r="XBK589" s="1"/>
      <c r="XBL589" s="1"/>
      <c r="XBM589" s="1"/>
      <c r="XBN589" s="1"/>
      <c r="XBO589" s="1"/>
      <c r="XBP589" s="1"/>
      <c r="XBQ589" s="1"/>
      <c r="XBR589" s="1"/>
      <c r="XBS589" s="1"/>
      <c r="XBT589" s="1"/>
      <c r="XBU589" s="1"/>
      <c r="XBV589" s="1"/>
      <c r="XBW589" s="1"/>
      <c r="XBX589" s="1"/>
      <c r="XBY589" s="1"/>
      <c r="XBZ589" s="1"/>
      <c r="XCA589" s="1"/>
      <c r="XCB589" s="1"/>
      <c r="XCC589" s="1"/>
      <c r="XCD589" s="1"/>
      <c r="XCE589" s="1"/>
      <c r="XCF589" s="1"/>
      <c r="XCG589" s="1"/>
      <c r="XCH589" s="1"/>
      <c r="XCI589" s="1"/>
      <c r="XCJ589" s="1"/>
      <c r="XCK589" s="1"/>
      <c r="XCL589" s="1"/>
      <c r="XCM589" s="1"/>
      <c r="XCN589" s="1"/>
      <c r="XCO589" s="1"/>
      <c r="XCP589" s="1"/>
      <c r="XCQ589" s="1"/>
      <c r="XCR589" s="1"/>
      <c r="XCS589" s="1"/>
      <c r="XCT589" s="1"/>
      <c r="XCU589" s="1"/>
      <c r="XCV589" s="1"/>
      <c r="XCW589" s="1"/>
      <c r="XCX589" s="1"/>
      <c r="XCY589" s="1"/>
      <c r="XCZ589" s="1"/>
      <c r="XDA589" s="1"/>
      <c r="XDB589" s="1"/>
      <c r="XDC589" s="1"/>
      <c r="XDD589" s="1"/>
      <c r="XDE589" s="1"/>
      <c r="XDF589" s="1"/>
      <c r="XDG589" s="1"/>
      <c r="XDH589" s="1"/>
      <c r="XDI589" s="1"/>
      <c r="XDJ589" s="1"/>
      <c r="XDK589" s="1"/>
      <c r="XDL589" s="1"/>
      <c r="XDM589" s="1"/>
      <c r="XDN589" s="1"/>
      <c r="XDO589" s="1"/>
      <c r="XDP589" s="1"/>
      <c r="XDQ589" s="1"/>
      <c r="XDR589" s="1"/>
      <c r="XDS589" s="1"/>
      <c r="XDT589" s="1"/>
      <c r="XDU589" s="1"/>
      <c r="XDV589" s="1"/>
      <c r="XDW589" s="1"/>
      <c r="XDX589" s="1"/>
      <c r="XDY589" s="1"/>
      <c r="XDZ589" s="1"/>
      <c r="XEA589" s="1"/>
      <c r="XEB589" s="1"/>
      <c r="XEC589" s="1"/>
      <c r="XED589" s="1"/>
      <c r="XEE589" s="1"/>
      <c r="XEF589" s="1"/>
      <c r="XEG589" s="1"/>
      <c r="XEH589" s="1"/>
      <c r="XEI589" s="1"/>
      <c r="XEJ589" s="1"/>
      <c r="XEK589" s="1"/>
      <c r="XEL589" s="1"/>
      <c r="XEM589" s="1"/>
      <c r="XEN589" s="1"/>
      <c r="XEO589" s="1"/>
      <c r="XEP589" s="1"/>
      <c r="XEQ589" s="1"/>
      <c r="XER589" s="1"/>
      <c r="XES589" s="1"/>
      <c r="XET589" s="1"/>
      <c r="XEU589" s="1"/>
      <c r="XEV589" s="1"/>
      <c r="XEW589" s="1"/>
      <c r="XEX589" s="1"/>
      <c r="XEY589" s="1"/>
      <c r="XEZ589" s="1"/>
      <c r="XFA589" s="1"/>
      <c r="XFB589" s="1"/>
      <c r="XFC589" s="1"/>
    </row>
    <row r="590" spans="1:150 16226:16383" s="3" customFormat="1" ht="20.25" customHeight="1" x14ac:dyDescent="0.25">
      <c r="A590" s="112" t="s">
        <v>387</v>
      </c>
      <c r="B590" s="113"/>
      <c r="C590" s="113"/>
      <c r="D590" s="113"/>
      <c r="E590" s="113"/>
      <c r="F590" s="113"/>
      <c r="G590" s="113"/>
      <c r="H590" s="114"/>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WZB590" s="1"/>
      <c r="WZC590" s="1"/>
      <c r="WZD590" s="1"/>
      <c r="WZE590" s="1"/>
      <c r="WZF590" s="1"/>
      <c r="WZG590" s="1"/>
      <c r="WZH590" s="1"/>
      <c r="WZI590" s="1"/>
      <c r="WZJ590" s="1"/>
      <c r="WZK590" s="1"/>
      <c r="WZL590" s="1"/>
      <c r="WZM590" s="1"/>
      <c r="WZN590" s="1"/>
      <c r="WZO590" s="1"/>
      <c r="WZP590" s="1"/>
      <c r="WZQ590" s="1"/>
      <c r="WZR590" s="1"/>
      <c r="WZS590" s="1"/>
      <c r="WZT590" s="1"/>
      <c r="WZU590" s="1"/>
      <c r="WZV590" s="1"/>
      <c r="WZW590" s="1"/>
      <c r="WZX590" s="1"/>
      <c r="WZY590" s="1"/>
      <c r="WZZ590" s="1"/>
      <c r="XAA590" s="1"/>
      <c r="XAB590" s="1"/>
      <c r="XAC590" s="1"/>
      <c r="XAD590" s="1"/>
      <c r="XAE590" s="1"/>
      <c r="XAF590" s="1"/>
      <c r="XAG590" s="1"/>
      <c r="XAH590" s="1"/>
      <c r="XAI590" s="1"/>
      <c r="XAJ590" s="1"/>
      <c r="XAK590" s="1"/>
      <c r="XAL590" s="1"/>
      <c r="XAM590" s="1"/>
      <c r="XAN590" s="1"/>
      <c r="XAO590" s="1"/>
      <c r="XAP590" s="1"/>
      <c r="XAQ590" s="1"/>
      <c r="XAR590" s="1"/>
      <c r="XAS590" s="1"/>
      <c r="XAT590" s="1"/>
      <c r="XAU590" s="1"/>
      <c r="XAV590" s="1"/>
      <c r="XAW590" s="1"/>
      <c r="XAX590" s="1"/>
      <c r="XAY590" s="1"/>
      <c r="XAZ590" s="1"/>
      <c r="XBA590" s="1"/>
      <c r="XBB590" s="1"/>
      <c r="XBC590" s="1"/>
      <c r="XBD590" s="1"/>
      <c r="XBE590" s="1"/>
      <c r="XBF590" s="1"/>
      <c r="XBG590" s="1"/>
      <c r="XBH590" s="1"/>
      <c r="XBI590" s="1"/>
      <c r="XBJ590" s="1"/>
      <c r="XBK590" s="1"/>
      <c r="XBL590" s="1"/>
      <c r="XBM590" s="1"/>
      <c r="XBN590" s="1"/>
      <c r="XBO590" s="1"/>
      <c r="XBP590" s="1"/>
      <c r="XBQ590" s="1"/>
      <c r="XBR590" s="1"/>
      <c r="XBS590" s="1"/>
      <c r="XBT590" s="1"/>
      <c r="XBU590" s="1"/>
      <c r="XBV590" s="1"/>
      <c r="XBW590" s="1"/>
      <c r="XBX590" s="1"/>
      <c r="XBY590" s="1"/>
      <c r="XBZ590" s="1"/>
      <c r="XCA590" s="1"/>
      <c r="XCB590" s="1"/>
      <c r="XCC590" s="1"/>
      <c r="XCD590" s="1"/>
      <c r="XCE590" s="1"/>
      <c r="XCF590" s="1"/>
      <c r="XCG590" s="1"/>
      <c r="XCH590" s="1"/>
      <c r="XCI590" s="1"/>
      <c r="XCJ590" s="1"/>
      <c r="XCK590" s="1"/>
      <c r="XCL590" s="1"/>
      <c r="XCM590" s="1"/>
      <c r="XCN590" s="1"/>
      <c r="XCO590" s="1"/>
      <c r="XCP590" s="1"/>
      <c r="XCQ590" s="1"/>
      <c r="XCR590" s="1"/>
      <c r="XCS590" s="1"/>
      <c r="XCT590" s="1"/>
      <c r="XCU590" s="1"/>
      <c r="XCV590" s="1"/>
      <c r="XCW590" s="1"/>
      <c r="XCX590" s="1"/>
      <c r="XCY590" s="1"/>
      <c r="XCZ590" s="1"/>
      <c r="XDA590" s="1"/>
      <c r="XDB590" s="1"/>
      <c r="XDC590" s="1"/>
      <c r="XDD590" s="1"/>
      <c r="XDE590" s="1"/>
      <c r="XDF590" s="1"/>
      <c r="XDG590" s="1"/>
      <c r="XDH590" s="1"/>
      <c r="XDI590" s="1"/>
      <c r="XDJ590" s="1"/>
      <c r="XDK590" s="1"/>
      <c r="XDL590" s="1"/>
      <c r="XDM590" s="1"/>
      <c r="XDN590" s="1"/>
      <c r="XDO590" s="1"/>
      <c r="XDP590" s="1"/>
      <c r="XDQ590" s="1"/>
      <c r="XDR590" s="1"/>
      <c r="XDS590" s="1"/>
      <c r="XDT590" s="1"/>
      <c r="XDU590" s="1"/>
      <c r="XDV590" s="1"/>
      <c r="XDW590" s="1"/>
      <c r="XDX590" s="1"/>
      <c r="XDY590" s="1"/>
      <c r="XDZ590" s="1"/>
      <c r="XEA590" s="1"/>
      <c r="XEB590" s="1"/>
      <c r="XEC590" s="1"/>
      <c r="XED590" s="1"/>
      <c r="XEE590" s="1"/>
      <c r="XEF590" s="1"/>
      <c r="XEG590" s="1"/>
      <c r="XEH590" s="1"/>
      <c r="XEI590" s="1"/>
      <c r="XEJ590" s="1"/>
      <c r="XEK590" s="1"/>
      <c r="XEL590" s="1"/>
      <c r="XEM590" s="1"/>
      <c r="XEN590" s="1"/>
      <c r="XEO590" s="1"/>
      <c r="XEP590" s="1"/>
      <c r="XEQ590" s="1"/>
      <c r="XER590" s="1"/>
      <c r="XES590" s="1"/>
      <c r="XET590" s="1"/>
      <c r="XEU590" s="1"/>
      <c r="XEV590" s="1"/>
      <c r="XEW590" s="1"/>
      <c r="XEX590" s="1"/>
      <c r="XEY590" s="1"/>
      <c r="XEZ590" s="1"/>
      <c r="XFA590" s="1"/>
      <c r="XFB590" s="1"/>
      <c r="XFC590" s="1"/>
    </row>
    <row r="591" spans="1:150 16226:16383" s="3" customFormat="1" ht="20.25" customHeight="1" x14ac:dyDescent="0.25">
      <c r="A591" s="90">
        <v>1</v>
      </c>
      <c r="B591" s="90"/>
      <c r="C591" s="96" t="s">
        <v>388</v>
      </c>
      <c r="D591" s="97"/>
      <c r="E591" s="97"/>
      <c r="F591" s="97"/>
      <c r="G591" s="97"/>
      <c r="H591" s="98"/>
      <c r="I591" s="1"/>
      <c r="J591" s="1"/>
      <c r="K591" s="1"/>
      <c r="L591" s="1"/>
      <c r="M591" s="1"/>
      <c r="N591" s="1"/>
      <c r="O591" s="1"/>
      <c r="P591" s="1"/>
      <c r="Q591" s="1"/>
      <c r="R591" s="1"/>
      <c r="S591" s="1"/>
      <c r="T591" s="22" t="str">
        <f t="shared" ref="T591:T596" ca="1" si="57">U591&amp;""&amp;",..,"&amp;""&amp;V591</f>
        <v>301,..,301</v>
      </c>
      <c r="U591" s="22">
        <f ca="1">(SUMPRODUCT(MID(0&amp;(LEFT(A590,SUM(LEN(A590)-LEN(SUBSTITUTE(A590,{"0","1","2","3"},""))))), LARGE(INDEX(ISNUMBER(--MID((LEFT(A590,SUM(LEN(A590)-LEN(SUBSTITUTE(A590,{"0","1","2","3"},""))))), ROW(INDIRECT("1:"&amp;LEN((LEFT(A590,SUM(LEN(A590)-LEN(SUBSTITUTE(A590,{"0","1","2","3"},"")))))))), 1)) * ROW(INDIRECT("1:"&amp;LEN((LEFT(A590,SUM(LEN(A590)-LEN(SUBSTITUTE(A590,{"0","1","2","3"},"")))))))), 0), ROW(INDIRECT("1:"&amp;LEN((LEFT(A590,SUM(LEN(A590)-LEN(SUBSTITUTE(A590,{"0","1","2","3"},"")))))))))+1, 1) * 10^ROW(INDIRECT("1:"&amp;LEN((LEFT(A590,SUM(LEN(A590)-LEN(SUBSTITUTE(A590,{"0","1","2","3"},""))))))))/10))*100+1</f>
        <v>301</v>
      </c>
      <c r="V591" s="22">
        <f ca="1">(SUMPRODUCT(MID(0&amp;(--TRIM(RIGHT(SUBSTITUTE(LEFT(A590,_xlfn.AGGREGATE(16,6,FIND({0,1,2,3,4,5,6,7,8,9},A590,ROW(INDIRECT("1:"&amp;LEN(A590)))),1))," ",REPT(" ",LEN(A590))),LEN(A590)))), LARGE(INDEX(ISNUMBER(--MID((--TRIM(RIGHT(SUBSTITUTE(LEFT(A590,_xlfn.AGGREGATE(16,6,FIND({0,1,2,3,4,5,6,7,8,9},A590,ROW(INDIRECT("1:"&amp;LEN(A590)))),1))," ",REPT(" ",LEN(A590))),LEN(A590)))), ROW(INDIRECT("1:"&amp;LEN((--TRIM(RIGHT(SUBSTITUTE(LEFT(A590,_xlfn.AGGREGATE(16,6,FIND({0,1,2,3,4,5,6,7,8,9},A590,ROW(INDIRECT("1:"&amp;LEN(A590)))),1))," ",REPT(" ",LEN(A590))),LEN(A590))))))), 1)) * ROW(INDIRECT("1:"&amp;LEN((--TRIM(RIGHT(SUBSTITUTE(LEFT(A590,_xlfn.AGGREGATE(16,6,FIND({0,1,2,3,4,5,6,7,8,9},A590,ROW(INDIRECT("1:"&amp;LEN(A590)))),1))," ",REPT(" ",LEN(A590))),LEN(A590))))))), 0), ROW(INDIRECT("1:"&amp;LEN((--TRIM(RIGHT(SUBSTITUTE(LEFT(A590,_xlfn.AGGREGATE(16,6,FIND({0,1,2,3,4,5,6,7,8,9},A590,ROW(INDIRECT("1:"&amp;LEN(A590)))),1))," ",REPT(" ",LEN(A590))),LEN(A590))))))))+1, 1) * 10^ROW(INDIRECT("1:"&amp;LEN((--TRIM(RIGHT(SUBSTITUTE(LEFT(A590,_xlfn.AGGREGATE(16,6,FIND({0,1,2,3,4,5,6,7,8,9},A590,ROW(INDIRECT("1:"&amp;LEN(A590)))),1))," ",REPT(" ",LEN(A590))),LEN(A590)))))))/10))*100+1</f>
        <v>301</v>
      </c>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WZB591" s="1"/>
      <c r="WZC591" s="1"/>
      <c r="WZD591" s="1"/>
      <c r="WZE591" s="1"/>
      <c r="WZF591" s="1"/>
      <c r="WZG591" s="1"/>
      <c r="WZH591" s="1"/>
      <c r="WZI591" s="1"/>
      <c r="WZJ591" s="1"/>
      <c r="WZK591" s="1"/>
      <c r="WZL591" s="1"/>
      <c r="WZM591" s="1"/>
      <c r="WZN591" s="1"/>
      <c r="WZO591" s="1"/>
      <c r="WZP591" s="1"/>
      <c r="WZQ591" s="1"/>
      <c r="WZR591" s="1"/>
      <c r="WZS591" s="1"/>
      <c r="WZT591" s="1"/>
      <c r="WZU591" s="1"/>
      <c r="WZV591" s="1"/>
      <c r="WZW591" s="1"/>
      <c r="WZX591" s="1"/>
      <c r="WZY591" s="1"/>
      <c r="WZZ591" s="1"/>
      <c r="XAA591" s="1"/>
      <c r="XAB591" s="1"/>
      <c r="XAC591" s="1"/>
      <c r="XAD591" s="1"/>
      <c r="XAE591" s="1"/>
      <c r="XAF591" s="1"/>
      <c r="XAG591" s="1"/>
      <c r="XAH591" s="1"/>
      <c r="XAI591" s="1"/>
      <c r="XAJ591" s="1"/>
      <c r="XAK591" s="1"/>
      <c r="XAL591" s="1"/>
      <c r="XAM591" s="1"/>
      <c r="XAN591" s="1"/>
      <c r="XAO591" s="1"/>
      <c r="XAP591" s="1"/>
      <c r="XAQ591" s="1"/>
      <c r="XAR591" s="1"/>
      <c r="XAS591" s="1"/>
      <c r="XAT591" s="1"/>
      <c r="XAU591" s="1"/>
      <c r="XAV591" s="1"/>
      <c r="XAW591" s="1"/>
      <c r="XAX591" s="1"/>
      <c r="XAY591" s="1"/>
      <c r="XAZ591" s="1"/>
      <c r="XBA591" s="1"/>
      <c r="XBB591" s="1"/>
      <c r="XBC591" s="1"/>
      <c r="XBD591" s="1"/>
      <c r="XBE591" s="1"/>
      <c r="XBF591" s="1"/>
      <c r="XBG591" s="1"/>
      <c r="XBH591" s="1"/>
      <c r="XBI591" s="1"/>
      <c r="XBJ591" s="1"/>
      <c r="XBK591" s="1"/>
      <c r="XBL591" s="1"/>
      <c r="XBM591" s="1"/>
      <c r="XBN591" s="1"/>
      <c r="XBO591" s="1"/>
      <c r="XBP591" s="1"/>
      <c r="XBQ591" s="1"/>
      <c r="XBR591" s="1"/>
      <c r="XBS591" s="1"/>
      <c r="XBT591" s="1"/>
      <c r="XBU591" s="1"/>
      <c r="XBV591" s="1"/>
      <c r="XBW591" s="1"/>
      <c r="XBX591" s="1"/>
      <c r="XBY591" s="1"/>
      <c r="XBZ591" s="1"/>
      <c r="XCA591" s="1"/>
      <c r="XCB591" s="1"/>
      <c r="XCC591" s="1"/>
      <c r="XCD591" s="1"/>
      <c r="XCE591" s="1"/>
      <c r="XCF591" s="1"/>
      <c r="XCG591" s="1"/>
      <c r="XCH591" s="1"/>
      <c r="XCI591" s="1"/>
      <c r="XCJ591" s="1"/>
      <c r="XCK591" s="1"/>
      <c r="XCL591" s="1"/>
      <c r="XCM591" s="1"/>
      <c r="XCN591" s="1"/>
      <c r="XCO591" s="1"/>
      <c r="XCP591" s="1"/>
      <c r="XCQ591" s="1"/>
      <c r="XCR591" s="1"/>
      <c r="XCS591" s="1"/>
      <c r="XCT591" s="1"/>
      <c r="XCU591" s="1"/>
      <c r="XCV591" s="1"/>
      <c r="XCW591" s="1"/>
      <c r="XCX591" s="1"/>
      <c r="XCY591" s="1"/>
      <c r="XCZ591" s="1"/>
      <c r="XDA591" s="1"/>
      <c r="XDB591" s="1"/>
      <c r="XDC591" s="1"/>
      <c r="XDD591" s="1"/>
      <c r="XDE591" s="1"/>
      <c r="XDF591" s="1"/>
      <c r="XDG591" s="1"/>
      <c r="XDH591" s="1"/>
      <c r="XDI591" s="1"/>
      <c r="XDJ591" s="1"/>
      <c r="XDK591" s="1"/>
      <c r="XDL591" s="1"/>
      <c r="XDM591" s="1"/>
      <c r="XDN591" s="1"/>
      <c r="XDO591" s="1"/>
      <c r="XDP591" s="1"/>
      <c r="XDQ591" s="1"/>
      <c r="XDR591" s="1"/>
      <c r="XDS591" s="1"/>
      <c r="XDT591" s="1"/>
      <c r="XDU591" s="1"/>
      <c r="XDV591" s="1"/>
      <c r="XDW591" s="1"/>
      <c r="XDX591" s="1"/>
      <c r="XDY591" s="1"/>
      <c r="XDZ591" s="1"/>
      <c r="XEA591" s="1"/>
      <c r="XEB591" s="1"/>
      <c r="XEC591" s="1"/>
      <c r="XED591" s="1"/>
      <c r="XEE591" s="1"/>
      <c r="XEF591" s="1"/>
      <c r="XEG591" s="1"/>
      <c r="XEH591" s="1"/>
      <c r="XEI591" s="1"/>
      <c r="XEJ591" s="1"/>
      <c r="XEK591" s="1"/>
      <c r="XEL591" s="1"/>
      <c r="XEM591" s="1"/>
      <c r="XEN591" s="1"/>
      <c r="XEO591" s="1"/>
      <c r="XEP591" s="1"/>
      <c r="XEQ591" s="1"/>
      <c r="XER591" s="1"/>
      <c r="XES591" s="1"/>
      <c r="XET591" s="1"/>
      <c r="XEU591" s="1"/>
      <c r="XEV591" s="1"/>
      <c r="XEW591" s="1"/>
      <c r="XEX591" s="1"/>
      <c r="XEY591" s="1"/>
      <c r="XEZ591" s="1"/>
      <c r="XFA591" s="1"/>
      <c r="XFB591" s="1"/>
      <c r="XFC591" s="1"/>
    </row>
    <row r="592" spans="1:150 16226:16383" s="3" customFormat="1" ht="20.25" customHeight="1" x14ac:dyDescent="0.25">
      <c r="A592" s="115">
        <f>A591+1</f>
        <v>2</v>
      </c>
      <c r="B592" s="116"/>
      <c r="C592" s="53" t="s">
        <v>88</v>
      </c>
      <c r="D592" s="5" t="s">
        <v>376</v>
      </c>
      <c r="E592" s="32">
        <f>(4.3*3.031+1.5*1.305+1.2*0.195+1.325*0.65+2.1*2.13+0.6*1.63+1.5*0.1+3.85*3.015+1*0.655+1.375*2.495+0.95*0.95+1.325*1.5)*10.764</f>
        <v>433.47085470000002</v>
      </c>
      <c r="F592" s="5">
        <v>0</v>
      </c>
      <c r="G592" s="5">
        <v>0</v>
      </c>
      <c r="H592" s="5">
        <f>E592+F592+(IF(G592&lt;101,G592,IF(G592&lt;201,G592/2,IF(G592&lt;=301,G592/3,G592/4))))</f>
        <v>433.47085470000002</v>
      </c>
      <c r="I592" s="1"/>
      <c r="J592" s="1"/>
      <c r="K592" s="1"/>
      <c r="L592" s="1"/>
      <c r="M592" s="1"/>
      <c r="N592" s="1"/>
      <c r="O592" s="1"/>
      <c r="P592" s="1"/>
      <c r="Q592" s="1"/>
      <c r="R592" s="1"/>
      <c r="S592" s="1"/>
      <c r="T592" s="22" t="str">
        <f t="shared" ca="1" si="57"/>
        <v>302,..,302</v>
      </c>
      <c r="U592" s="22">
        <f ca="1">U591+1</f>
        <v>302</v>
      </c>
      <c r="V592" s="22">
        <f ca="1">V591+1</f>
        <v>302</v>
      </c>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WZB592" s="1"/>
      <c r="WZC592" s="1"/>
      <c r="WZD592" s="1"/>
      <c r="WZE592" s="1"/>
      <c r="WZF592" s="1"/>
      <c r="WZG592" s="1"/>
      <c r="WZH592" s="1"/>
      <c r="WZI592" s="1"/>
      <c r="WZJ592" s="1"/>
      <c r="WZK592" s="1"/>
      <c r="WZL592" s="1"/>
      <c r="WZM592" s="1"/>
      <c r="WZN592" s="1"/>
      <c r="WZO592" s="1"/>
      <c r="WZP592" s="1"/>
      <c r="WZQ592" s="1"/>
      <c r="WZR592" s="1"/>
      <c r="WZS592" s="1"/>
      <c r="WZT592" s="1"/>
      <c r="WZU592" s="1"/>
      <c r="WZV592" s="1"/>
      <c r="WZW592" s="1"/>
      <c r="WZX592" s="1"/>
      <c r="WZY592" s="1"/>
      <c r="WZZ592" s="1"/>
      <c r="XAA592" s="1"/>
      <c r="XAB592" s="1"/>
      <c r="XAC592" s="1"/>
      <c r="XAD592" s="1"/>
      <c r="XAE592" s="1"/>
      <c r="XAF592" s="1"/>
      <c r="XAG592" s="1"/>
      <c r="XAH592" s="1"/>
      <c r="XAI592" s="1"/>
      <c r="XAJ592" s="1"/>
      <c r="XAK592" s="1"/>
      <c r="XAL592" s="1"/>
      <c r="XAM592" s="1"/>
      <c r="XAN592" s="1"/>
      <c r="XAO592" s="1"/>
      <c r="XAP592" s="1"/>
      <c r="XAQ592" s="1"/>
      <c r="XAR592" s="1"/>
      <c r="XAS592" s="1"/>
      <c r="XAT592" s="1"/>
      <c r="XAU592" s="1"/>
      <c r="XAV592" s="1"/>
      <c r="XAW592" s="1"/>
      <c r="XAX592" s="1"/>
      <c r="XAY592" s="1"/>
      <c r="XAZ592" s="1"/>
      <c r="XBA592" s="1"/>
      <c r="XBB592" s="1"/>
      <c r="XBC592" s="1"/>
      <c r="XBD592" s="1"/>
      <c r="XBE592" s="1"/>
      <c r="XBF592" s="1"/>
      <c r="XBG592" s="1"/>
      <c r="XBH592" s="1"/>
      <c r="XBI592" s="1"/>
      <c r="XBJ592" s="1"/>
      <c r="XBK592" s="1"/>
      <c r="XBL592" s="1"/>
      <c r="XBM592" s="1"/>
      <c r="XBN592" s="1"/>
      <c r="XBO592" s="1"/>
      <c r="XBP592" s="1"/>
      <c r="XBQ592" s="1"/>
      <c r="XBR592" s="1"/>
      <c r="XBS592" s="1"/>
      <c r="XBT592" s="1"/>
      <c r="XBU592" s="1"/>
      <c r="XBV592" s="1"/>
      <c r="XBW592" s="1"/>
      <c r="XBX592" s="1"/>
      <c r="XBY592" s="1"/>
      <c r="XBZ592" s="1"/>
      <c r="XCA592" s="1"/>
      <c r="XCB592" s="1"/>
      <c r="XCC592" s="1"/>
      <c r="XCD592" s="1"/>
      <c r="XCE592" s="1"/>
      <c r="XCF592" s="1"/>
      <c r="XCG592" s="1"/>
      <c r="XCH592" s="1"/>
      <c r="XCI592" s="1"/>
      <c r="XCJ592" s="1"/>
      <c r="XCK592" s="1"/>
      <c r="XCL592" s="1"/>
      <c r="XCM592" s="1"/>
      <c r="XCN592" s="1"/>
      <c r="XCO592" s="1"/>
      <c r="XCP592" s="1"/>
      <c r="XCQ592" s="1"/>
      <c r="XCR592" s="1"/>
      <c r="XCS592" s="1"/>
      <c r="XCT592" s="1"/>
      <c r="XCU592" s="1"/>
      <c r="XCV592" s="1"/>
      <c r="XCW592" s="1"/>
      <c r="XCX592" s="1"/>
      <c r="XCY592" s="1"/>
      <c r="XCZ592" s="1"/>
      <c r="XDA592" s="1"/>
      <c r="XDB592" s="1"/>
      <c r="XDC592" s="1"/>
      <c r="XDD592" s="1"/>
      <c r="XDE592" s="1"/>
      <c r="XDF592" s="1"/>
      <c r="XDG592" s="1"/>
      <c r="XDH592" s="1"/>
      <c r="XDI592" s="1"/>
      <c r="XDJ592" s="1"/>
      <c r="XDK592" s="1"/>
      <c r="XDL592" s="1"/>
      <c r="XDM592" s="1"/>
      <c r="XDN592" s="1"/>
      <c r="XDO592" s="1"/>
      <c r="XDP592" s="1"/>
      <c r="XDQ592" s="1"/>
      <c r="XDR592" s="1"/>
      <c r="XDS592" s="1"/>
      <c r="XDT592" s="1"/>
      <c r="XDU592" s="1"/>
      <c r="XDV592" s="1"/>
      <c r="XDW592" s="1"/>
      <c r="XDX592" s="1"/>
      <c r="XDY592" s="1"/>
      <c r="XDZ592" s="1"/>
      <c r="XEA592" s="1"/>
      <c r="XEB592" s="1"/>
      <c r="XEC592" s="1"/>
      <c r="XED592" s="1"/>
      <c r="XEE592" s="1"/>
      <c r="XEF592" s="1"/>
      <c r="XEG592" s="1"/>
      <c r="XEH592" s="1"/>
      <c r="XEI592" s="1"/>
      <c r="XEJ592" s="1"/>
      <c r="XEK592" s="1"/>
      <c r="XEL592" s="1"/>
      <c r="XEM592" s="1"/>
      <c r="XEN592" s="1"/>
      <c r="XEO592" s="1"/>
      <c r="XEP592" s="1"/>
      <c r="XEQ592" s="1"/>
      <c r="XER592" s="1"/>
      <c r="XES592" s="1"/>
      <c r="XET592" s="1"/>
      <c r="XEU592" s="1"/>
      <c r="XEV592" s="1"/>
      <c r="XEW592" s="1"/>
      <c r="XEX592" s="1"/>
      <c r="XEY592" s="1"/>
      <c r="XEZ592" s="1"/>
      <c r="XFA592" s="1"/>
      <c r="XFB592" s="1"/>
      <c r="XFC592" s="1"/>
    </row>
    <row r="593" spans="1:150 16226:16383" s="3" customFormat="1" ht="20.25" customHeight="1" x14ac:dyDescent="0.25">
      <c r="A593" s="115">
        <f>A592+1</f>
        <v>3</v>
      </c>
      <c r="B593" s="116"/>
      <c r="C593" s="53" t="s">
        <v>88</v>
      </c>
      <c r="D593" s="5" t="s">
        <v>364</v>
      </c>
      <c r="E593" s="32">
        <f>(5.22*3.05+0.1*3.05+2.4*3+3.5*3+4.11*3.08+0.535*1.3+3.57*2.9+1.73*0.1+1.09*0.5+2.45*1.505+1.435*2.275+2.445*1.475+1*4.6+0.15*1.4+2.35*1.2+1.83*3.05)*10.764</f>
        <v>883.95098219999988</v>
      </c>
      <c r="F593" s="5">
        <v>0</v>
      </c>
      <c r="G593" s="5">
        <v>0</v>
      </c>
      <c r="H593" s="5">
        <f>E593+F593+(IF(G593&lt;101,G593,IF(G593&lt;201,G593/2,IF(G593&lt;=301,G593/3,G593/4))))</f>
        <v>883.95098219999988</v>
      </c>
      <c r="I593" s="1"/>
      <c r="J593" s="1"/>
      <c r="K593" s="1"/>
      <c r="L593" s="1"/>
      <c r="M593" s="1"/>
      <c r="N593" s="1"/>
      <c r="O593" s="1"/>
      <c r="P593" s="1"/>
      <c r="Q593" s="1"/>
      <c r="R593" s="1"/>
      <c r="S593" s="1"/>
      <c r="T593" s="22" t="str">
        <f t="shared" ca="1" si="57"/>
        <v>303,..,303</v>
      </c>
      <c r="U593" s="22">
        <f t="shared" ref="U593:V596" ca="1" si="58">U592+1</f>
        <v>303</v>
      </c>
      <c r="V593" s="22">
        <f t="shared" ca="1" si="58"/>
        <v>303</v>
      </c>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WZB593" s="1"/>
      <c r="WZC593" s="1"/>
      <c r="WZD593" s="1"/>
      <c r="WZE593" s="1"/>
      <c r="WZF593" s="1"/>
      <c r="WZG593" s="1"/>
      <c r="WZH593" s="1"/>
      <c r="WZI593" s="1"/>
      <c r="WZJ593" s="1"/>
      <c r="WZK593" s="1"/>
      <c r="WZL593" s="1"/>
      <c r="WZM593" s="1"/>
      <c r="WZN593" s="1"/>
      <c r="WZO593" s="1"/>
      <c r="WZP593" s="1"/>
      <c r="WZQ593" s="1"/>
      <c r="WZR593" s="1"/>
      <c r="WZS593" s="1"/>
      <c r="WZT593" s="1"/>
      <c r="WZU593" s="1"/>
      <c r="WZV593" s="1"/>
      <c r="WZW593" s="1"/>
      <c r="WZX593" s="1"/>
      <c r="WZY593" s="1"/>
      <c r="WZZ593" s="1"/>
      <c r="XAA593" s="1"/>
      <c r="XAB593" s="1"/>
      <c r="XAC593" s="1"/>
      <c r="XAD593" s="1"/>
      <c r="XAE593" s="1"/>
      <c r="XAF593" s="1"/>
      <c r="XAG593" s="1"/>
      <c r="XAH593" s="1"/>
      <c r="XAI593" s="1"/>
      <c r="XAJ593" s="1"/>
      <c r="XAK593" s="1"/>
      <c r="XAL593" s="1"/>
      <c r="XAM593" s="1"/>
      <c r="XAN593" s="1"/>
      <c r="XAO593" s="1"/>
      <c r="XAP593" s="1"/>
      <c r="XAQ593" s="1"/>
      <c r="XAR593" s="1"/>
      <c r="XAS593" s="1"/>
      <c r="XAT593" s="1"/>
      <c r="XAU593" s="1"/>
      <c r="XAV593" s="1"/>
      <c r="XAW593" s="1"/>
      <c r="XAX593" s="1"/>
      <c r="XAY593" s="1"/>
      <c r="XAZ593" s="1"/>
      <c r="XBA593" s="1"/>
      <c r="XBB593" s="1"/>
      <c r="XBC593" s="1"/>
      <c r="XBD593" s="1"/>
      <c r="XBE593" s="1"/>
      <c r="XBF593" s="1"/>
      <c r="XBG593" s="1"/>
      <c r="XBH593" s="1"/>
      <c r="XBI593" s="1"/>
      <c r="XBJ593" s="1"/>
      <c r="XBK593" s="1"/>
      <c r="XBL593" s="1"/>
      <c r="XBM593" s="1"/>
      <c r="XBN593" s="1"/>
      <c r="XBO593" s="1"/>
      <c r="XBP593" s="1"/>
      <c r="XBQ593" s="1"/>
      <c r="XBR593" s="1"/>
      <c r="XBS593" s="1"/>
      <c r="XBT593" s="1"/>
      <c r="XBU593" s="1"/>
      <c r="XBV593" s="1"/>
      <c r="XBW593" s="1"/>
      <c r="XBX593" s="1"/>
      <c r="XBY593" s="1"/>
      <c r="XBZ593" s="1"/>
      <c r="XCA593" s="1"/>
      <c r="XCB593" s="1"/>
      <c r="XCC593" s="1"/>
      <c r="XCD593" s="1"/>
      <c r="XCE593" s="1"/>
      <c r="XCF593" s="1"/>
      <c r="XCG593" s="1"/>
      <c r="XCH593" s="1"/>
      <c r="XCI593" s="1"/>
      <c r="XCJ593" s="1"/>
      <c r="XCK593" s="1"/>
      <c r="XCL593" s="1"/>
      <c r="XCM593" s="1"/>
      <c r="XCN593" s="1"/>
      <c r="XCO593" s="1"/>
      <c r="XCP593" s="1"/>
      <c r="XCQ593" s="1"/>
      <c r="XCR593" s="1"/>
      <c r="XCS593" s="1"/>
      <c r="XCT593" s="1"/>
      <c r="XCU593" s="1"/>
      <c r="XCV593" s="1"/>
      <c r="XCW593" s="1"/>
      <c r="XCX593" s="1"/>
      <c r="XCY593" s="1"/>
      <c r="XCZ593" s="1"/>
      <c r="XDA593" s="1"/>
      <c r="XDB593" s="1"/>
      <c r="XDC593" s="1"/>
      <c r="XDD593" s="1"/>
      <c r="XDE593" s="1"/>
      <c r="XDF593" s="1"/>
      <c r="XDG593" s="1"/>
      <c r="XDH593" s="1"/>
      <c r="XDI593" s="1"/>
      <c r="XDJ593" s="1"/>
      <c r="XDK593" s="1"/>
      <c r="XDL593" s="1"/>
      <c r="XDM593" s="1"/>
      <c r="XDN593" s="1"/>
      <c r="XDO593" s="1"/>
      <c r="XDP593" s="1"/>
      <c r="XDQ593" s="1"/>
      <c r="XDR593" s="1"/>
      <c r="XDS593" s="1"/>
      <c r="XDT593" s="1"/>
      <c r="XDU593" s="1"/>
      <c r="XDV593" s="1"/>
      <c r="XDW593" s="1"/>
      <c r="XDX593" s="1"/>
      <c r="XDY593" s="1"/>
      <c r="XDZ593" s="1"/>
      <c r="XEA593" s="1"/>
      <c r="XEB593" s="1"/>
      <c r="XEC593" s="1"/>
      <c r="XED593" s="1"/>
      <c r="XEE593" s="1"/>
      <c r="XEF593" s="1"/>
      <c r="XEG593" s="1"/>
      <c r="XEH593" s="1"/>
      <c r="XEI593" s="1"/>
      <c r="XEJ593" s="1"/>
      <c r="XEK593" s="1"/>
      <c r="XEL593" s="1"/>
      <c r="XEM593" s="1"/>
      <c r="XEN593" s="1"/>
      <c r="XEO593" s="1"/>
      <c r="XEP593" s="1"/>
      <c r="XEQ593" s="1"/>
      <c r="XER593" s="1"/>
      <c r="XES593" s="1"/>
      <c r="XET593" s="1"/>
      <c r="XEU593" s="1"/>
      <c r="XEV593" s="1"/>
      <c r="XEW593" s="1"/>
      <c r="XEX593" s="1"/>
      <c r="XEY593" s="1"/>
      <c r="XEZ593" s="1"/>
      <c r="XFA593" s="1"/>
      <c r="XFB593" s="1"/>
      <c r="XFC593" s="1"/>
    </row>
    <row r="594" spans="1:150 16226:16383" s="3" customFormat="1" ht="20.25" customHeight="1" x14ac:dyDescent="0.25">
      <c r="A594" s="115">
        <f>A593+1</f>
        <v>4</v>
      </c>
      <c r="B594" s="116"/>
      <c r="C594" s="103" t="s">
        <v>377</v>
      </c>
      <c r="D594" s="104"/>
      <c r="E594" s="104"/>
      <c r="F594" s="104"/>
      <c r="G594" s="104"/>
      <c r="H594" s="105"/>
      <c r="I594" s="1"/>
      <c r="J594" s="1"/>
      <c r="K594" s="1"/>
      <c r="L594" s="1"/>
      <c r="M594" s="1"/>
      <c r="N594" s="1"/>
      <c r="O594" s="1"/>
      <c r="P594" s="1"/>
      <c r="Q594" s="1"/>
      <c r="R594" s="1"/>
      <c r="S594" s="1"/>
      <c r="T594" s="22" t="str">
        <f t="shared" ca="1" si="57"/>
        <v>304,..,304</v>
      </c>
      <c r="U594" s="22">
        <f t="shared" ca="1" si="58"/>
        <v>304</v>
      </c>
      <c r="V594" s="22">
        <f t="shared" ca="1" si="58"/>
        <v>304</v>
      </c>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WZB594" s="1"/>
      <c r="WZC594" s="1"/>
      <c r="WZD594" s="1"/>
      <c r="WZE594" s="1"/>
      <c r="WZF594" s="1"/>
      <c r="WZG594" s="1"/>
      <c r="WZH594" s="1"/>
      <c r="WZI594" s="1"/>
      <c r="WZJ594" s="1"/>
      <c r="WZK594" s="1"/>
      <c r="WZL594" s="1"/>
      <c r="WZM594" s="1"/>
      <c r="WZN594" s="1"/>
      <c r="WZO594" s="1"/>
      <c r="WZP594" s="1"/>
      <c r="WZQ594" s="1"/>
      <c r="WZR594" s="1"/>
      <c r="WZS594" s="1"/>
      <c r="WZT594" s="1"/>
      <c r="WZU594" s="1"/>
      <c r="WZV594" s="1"/>
      <c r="WZW594" s="1"/>
      <c r="WZX594" s="1"/>
      <c r="WZY594" s="1"/>
      <c r="WZZ594" s="1"/>
      <c r="XAA594" s="1"/>
      <c r="XAB594" s="1"/>
      <c r="XAC594" s="1"/>
      <c r="XAD594" s="1"/>
      <c r="XAE594" s="1"/>
      <c r="XAF594" s="1"/>
      <c r="XAG594" s="1"/>
      <c r="XAH594" s="1"/>
      <c r="XAI594" s="1"/>
      <c r="XAJ594" s="1"/>
      <c r="XAK594" s="1"/>
      <c r="XAL594" s="1"/>
      <c r="XAM594" s="1"/>
      <c r="XAN594" s="1"/>
      <c r="XAO594" s="1"/>
      <c r="XAP594" s="1"/>
      <c r="XAQ594" s="1"/>
      <c r="XAR594" s="1"/>
      <c r="XAS594" s="1"/>
      <c r="XAT594" s="1"/>
      <c r="XAU594" s="1"/>
      <c r="XAV594" s="1"/>
      <c r="XAW594" s="1"/>
      <c r="XAX594" s="1"/>
      <c r="XAY594" s="1"/>
      <c r="XAZ594" s="1"/>
      <c r="XBA594" s="1"/>
      <c r="XBB594" s="1"/>
      <c r="XBC594" s="1"/>
      <c r="XBD594" s="1"/>
      <c r="XBE594" s="1"/>
      <c r="XBF594" s="1"/>
      <c r="XBG594" s="1"/>
      <c r="XBH594" s="1"/>
      <c r="XBI594" s="1"/>
      <c r="XBJ594" s="1"/>
      <c r="XBK594" s="1"/>
      <c r="XBL594" s="1"/>
      <c r="XBM594" s="1"/>
      <c r="XBN594" s="1"/>
      <c r="XBO594" s="1"/>
      <c r="XBP594" s="1"/>
      <c r="XBQ594" s="1"/>
      <c r="XBR594" s="1"/>
      <c r="XBS594" s="1"/>
      <c r="XBT594" s="1"/>
      <c r="XBU594" s="1"/>
      <c r="XBV594" s="1"/>
      <c r="XBW594" s="1"/>
      <c r="XBX594" s="1"/>
      <c r="XBY594" s="1"/>
      <c r="XBZ594" s="1"/>
      <c r="XCA594" s="1"/>
      <c r="XCB594" s="1"/>
      <c r="XCC594" s="1"/>
      <c r="XCD594" s="1"/>
      <c r="XCE594" s="1"/>
      <c r="XCF594" s="1"/>
      <c r="XCG594" s="1"/>
      <c r="XCH594" s="1"/>
      <c r="XCI594" s="1"/>
      <c r="XCJ594" s="1"/>
      <c r="XCK594" s="1"/>
      <c r="XCL594" s="1"/>
      <c r="XCM594" s="1"/>
      <c r="XCN594" s="1"/>
      <c r="XCO594" s="1"/>
      <c r="XCP594" s="1"/>
      <c r="XCQ594" s="1"/>
      <c r="XCR594" s="1"/>
      <c r="XCS594" s="1"/>
      <c r="XCT594" s="1"/>
      <c r="XCU594" s="1"/>
      <c r="XCV594" s="1"/>
      <c r="XCW594" s="1"/>
      <c r="XCX594" s="1"/>
      <c r="XCY594" s="1"/>
      <c r="XCZ594" s="1"/>
      <c r="XDA594" s="1"/>
      <c r="XDB594" s="1"/>
      <c r="XDC594" s="1"/>
      <c r="XDD594" s="1"/>
      <c r="XDE594" s="1"/>
      <c r="XDF594" s="1"/>
      <c r="XDG594" s="1"/>
      <c r="XDH594" s="1"/>
      <c r="XDI594" s="1"/>
      <c r="XDJ594" s="1"/>
      <c r="XDK594" s="1"/>
      <c r="XDL594" s="1"/>
      <c r="XDM594" s="1"/>
      <c r="XDN594" s="1"/>
      <c r="XDO594" s="1"/>
      <c r="XDP594" s="1"/>
      <c r="XDQ594" s="1"/>
      <c r="XDR594" s="1"/>
      <c r="XDS594" s="1"/>
      <c r="XDT594" s="1"/>
      <c r="XDU594" s="1"/>
      <c r="XDV594" s="1"/>
      <c r="XDW594" s="1"/>
      <c r="XDX594" s="1"/>
      <c r="XDY594" s="1"/>
      <c r="XDZ594" s="1"/>
      <c r="XEA594" s="1"/>
      <c r="XEB594" s="1"/>
      <c r="XEC594" s="1"/>
      <c r="XED594" s="1"/>
      <c r="XEE594" s="1"/>
      <c r="XEF594" s="1"/>
      <c r="XEG594" s="1"/>
      <c r="XEH594" s="1"/>
      <c r="XEI594" s="1"/>
      <c r="XEJ594" s="1"/>
      <c r="XEK594" s="1"/>
      <c r="XEL594" s="1"/>
      <c r="XEM594" s="1"/>
      <c r="XEN594" s="1"/>
      <c r="XEO594" s="1"/>
      <c r="XEP594" s="1"/>
      <c r="XEQ594" s="1"/>
      <c r="XER594" s="1"/>
      <c r="XES594" s="1"/>
      <c r="XET594" s="1"/>
      <c r="XEU594" s="1"/>
      <c r="XEV594" s="1"/>
      <c r="XEW594" s="1"/>
      <c r="XEX594" s="1"/>
      <c r="XEY594" s="1"/>
      <c r="XEZ594" s="1"/>
      <c r="XFA594" s="1"/>
      <c r="XFB594" s="1"/>
      <c r="XFC594" s="1"/>
    </row>
    <row r="595" spans="1:150 16226:16383" s="3" customFormat="1" ht="20.25" customHeight="1" x14ac:dyDescent="0.25">
      <c r="A595" s="115">
        <f>A594+1</f>
        <v>5</v>
      </c>
      <c r="B595" s="116"/>
      <c r="C595" s="106"/>
      <c r="D595" s="107"/>
      <c r="E595" s="107"/>
      <c r="F595" s="107"/>
      <c r="G595" s="107"/>
      <c r="H595" s="108"/>
      <c r="I595" s="1"/>
      <c r="J595" s="1"/>
      <c r="K595" s="1"/>
      <c r="L595" s="1"/>
      <c r="M595" s="1"/>
      <c r="N595" s="1"/>
      <c r="O595" s="1"/>
      <c r="P595" s="1"/>
      <c r="Q595" s="1"/>
      <c r="R595" s="1"/>
      <c r="S595" s="1"/>
      <c r="T595" s="22" t="str">
        <f t="shared" ca="1" si="57"/>
        <v>305,..,305</v>
      </c>
      <c r="U595" s="22">
        <f t="shared" ca="1" si="58"/>
        <v>305</v>
      </c>
      <c r="V595" s="22">
        <f t="shared" ca="1" si="58"/>
        <v>305</v>
      </c>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WZB595" s="1"/>
      <c r="WZC595" s="1"/>
      <c r="WZD595" s="1"/>
      <c r="WZE595" s="1"/>
      <c r="WZF595" s="1"/>
      <c r="WZG595" s="1"/>
      <c r="WZH595" s="1"/>
      <c r="WZI595" s="1"/>
      <c r="WZJ595" s="1"/>
      <c r="WZK595" s="1"/>
      <c r="WZL595" s="1"/>
      <c r="WZM595" s="1"/>
      <c r="WZN595" s="1"/>
      <c r="WZO595" s="1"/>
      <c r="WZP595" s="1"/>
      <c r="WZQ595" s="1"/>
      <c r="WZR595" s="1"/>
      <c r="WZS595" s="1"/>
      <c r="WZT595" s="1"/>
      <c r="WZU595" s="1"/>
      <c r="WZV595" s="1"/>
      <c r="WZW595" s="1"/>
      <c r="WZX595" s="1"/>
      <c r="WZY595" s="1"/>
      <c r="WZZ595" s="1"/>
      <c r="XAA595" s="1"/>
      <c r="XAB595" s="1"/>
      <c r="XAC595" s="1"/>
      <c r="XAD595" s="1"/>
      <c r="XAE595" s="1"/>
      <c r="XAF595" s="1"/>
      <c r="XAG595" s="1"/>
      <c r="XAH595" s="1"/>
      <c r="XAI595" s="1"/>
      <c r="XAJ595" s="1"/>
      <c r="XAK595" s="1"/>
      <c r="XAL595" s="1"/>
      <c r="XAM595" s="1"/>
      <c r="XAN595" s="1"/>
      <c r="XAO595" s="1"/>
      <c r="XAP595" s="1"/>
      <c r="XAQ595" s="1"/>
      <c r="XAR595" s="1"/>
      <c r="XAS595" s="1"/>
      <c r="XAT595" s="1"/>
      <c r="XAU595" s="1"/>
      <c r="XAV595" s="1"/>
      <c r="XAW595" s="1"/>
      <c r="XAX595" s="1"/>
      <c r="XAY595" s="1"/>
      <c r="XAZ595" s="1"/>
      <c r="XBA595" s="1"/>
      <c r="XBB595" s="1"/>
      <c r="XBC595" s="1"/>
      <c r="XBD595" s="1"/>
      <c r="XBE595" s="1"/>
      <c r="XBF595" s="1"/>
      <c r="XBG595" s="1"/>
      <c r="XBH595" s="1"/>
      <c r="XBI595" s="1"/>
      <c r="XBJ595" s="1"/>
      <c r="XBK595" s="1"/>
      <c r="XBL595" s="1"/>
      <c r="XBM595" s="1"/>
      <c r="XBN595" s="1"/>
      <c r="XBO595" s="1"/>
      <c r="XBP595" s="1"/>
      <c r="XBQ595" s="1"/>
      <c r="XBR595" s="1"/>
      <c r="XBS595" s="1"/>
      <c r="XBT595" s="1"/>
      <c r="XBU595" s="1"/>
      <c r="XBV595" s="1"/>
      <c r="XBW595" s="1"/>
      <c r="XBX595" s="1"/>
      <c r="XBY595" s="1"/>
      <c r="XBZ595" s="1"/>
      <c r="XCA595" s="1"/>
      <c r="XCB595" s="1"/>
      <c r="XCC595" s="1"/>
      <c r="XCD595" s="1"/>
      <c r="XCE595" s="1"/>
      <c r="XCF595" s="1"/>
      <c r="XCG595" s="1"/>
      <c r="XCH595" s="1"/>
      <c r="XCI595" s="1"/>
      <c r="XCJ595" s="1"/>
      <c r="XCK595" s="1"/>
      <c r="XCL595" s="1"/>
      <c r="XCM595" s="1"/>
      <c r="XCN595" s="1"/>
      <c r="XCO595" s="1"/>
      <c r="XCP595" s="1"/>
      <c r="XCQ595" s="1"/>
      <c r="XCR595" s="1"/>
      <c r="XCS595" s="1"/>
      <c r="XCT595" s="1"/>
      <c r="XCU595" s="1"/>
      <c r="XCV595" s="1"/>
      <c r="XCW595" s="1"/>
      <c r="XCX595" s="1"/>
      <c r="XCY595" s="1"/>
      <c r="XCZ595" s="1"/>
      <c r="XDA595" s="1"/>
      <c r="XDB595" s="1"/>
      <c r="XDC595" s="1"/>
      <c r="XDD595" s="1"/>
      <c r="XDE595" s="1"/>
      <c r="XDF595" s="1"/>
      <c r="XDG595" s="1"/>
      <c r="XDH595" s="1"/>
      <c r="XDI595" s="1"/>
      <c r="XDJ595" s="1"/>
      <c r="XDK595" s="1"/>
      <c r="XDL595" s="1"/>
      <c r="XDM595" s="1"/>
      <c r="XDN595" s="1"/>
      <c r="XDO595" s="1"/>
      <c r="XDP595" s="1"/>
      <c r="XDQ595" s="1"/>
      <c r="XDR595" s="1"/>
      <c r="XDS595" s="1"/>
      <c r="XDT595" s="1"/>
      <c r="XDU595" s="1"/>
      <c r="XDV595" s="1"/>
      <c r="XDW595" s="1"/>
      <c r="XDX595" s="1"/>
      <c r="XDY595" s="1"/>
      <c r="XDZ595" s="1"/>
      <c r="XEA595" s="1"/>
      <c r="XEB595" s="1"/>
      <c r="XEC595" s="1"/>
      <c r="XED595" s="1"/>
      <c r="XEE595" s="1"/>
      <c r="XEF595" s="1"/>
      <c r="XEG595" s="1"/>
      <c r="XEH595" s="1"/>
      <c r="XEI595" s="1"/>
      <c r="XEJ595" s="1"/>
      <c r="XEK595" s="1"/>
      <c r="XEL595" s="1"/>
      <c r="XEM595" s="1"/>
      <c r="XEN595" s="1"/>
      <c r="XEO595" s="1"/>
      <c r="XEP595" s="1"/>
      <c r="XEQ595" s="1"/>
      <c r="XER595" s="1"/>
      <c r="XES595" s="1"/>
      <c r="XET595" s="1"/>
      <c r="XEU595" s="1"/>
      <c r="XEV595" s="1"/>
      <c r="XEW595" s="1"/>
      <c r="XEX595" s="1"/>
      <c r="XEY595" s="1"/>
      <c r="XEZ595" s="1"/>
      <c r="XFA595" s="1"/>
      <c r="XFB595" s="1"/>
      <c r="XFC595" s="1"/>
    </row>
    <row r="596" spans="1:150 16226:16383" s="3" customFormat="1" ht="20.25" customHeight="1" x14ac:dyDescent="0.25">
      <c r="A596" s="115">
        <f>A595+1</f>
        <v>6</v>
      </c>
      <c r="B596" s="116"/>
      <c r="C596" s="109"/>
      <c r="D596" s="110"/>
      <c r="E596" s="110"/>
      <c r="F596" s="110"/>
      <c r="G596" s="110"/>
      <c r="H596" s="111"/>
      <c r="I596" s="1"/>
      <c r="J596" s="1"/>
      <c r="K596" s="1"/>
      <c r="L596" s="1"/>
      <c r="M596" s="1"/>
      <c r="N596" s="1"/>
      <c r="O596" s="1"/>
      <c r="P596" s="1"/>
      <c r="Q596" s="1"/>
      <c r="R596" s="1"/>
      <c r="S596" s="1"/>
      <c r="T596" s="22" t="str">
        <f t="shared" ca="1" si="57"/>
        <v>306,..,306</v>
      </c>
      <c r="U596" s="22">
        <f t="shared" ca="1" si="58"/>
        <v>306</v>
      </c>
      <c r="V596" s="22">
        <f t="shared" ca="1" si="58"/>
        <v>306</v>
      </c>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WZB596" s="1"/>
      <c r="WZC596" s="1"/>
      <c r="WZD596" s="1"/>
      <c r="WZE596" s="1"/>
      <c r="WZF596" s="1"/>
      <c r="WZG596" s="1"/>
      <c r="WZH596" s="1"/>
      <c r="WZI596" s="1"/>
      <c r="WZJ596" s="1"/>
      <c r="WZK596" s="1"/>
      <c r="WZL596" s="1"/>
      <c r="WZM596" s="1"/>
      <c r="WZN596" s="1"/>
      <c r="WZO596" s="1"/>
      <c r="WZP596" s="1"/>
      <c r="WZQ596" s="1"/>
      <c r="WZR596" s="1"/>
      <c r="WZS596" s="1"/>
      <c r="WZT596" s="1"/>
      <c r="WZU596" s="1"/>
      <c r="WZV596" s="1"/>
      <c r="WZW596" s="1"/>
      <c r="WZX596" s="1"/>
      <c r="WZY596" s="1"/>
      <c r="WZZ596" s="1"/>
      <c r="XAA596" s="1"/>
      <c r="XAB596" s="1"/>
      <c r="XAC596" s="1"/>
      <c r="XAD596" s="1"/>
      <c r="XAE596" s="1"/>
      <c r="XAF596" s="1"/>
      <c r="XAG596" s="1"/>
      <c r="XAH596" s="1"/>
      <c r="XAI596" s="1"/>
      <c r="XAJ596" s="1"/>
      <c r="XAK596" s="1"/>
      <c r="XAL596" s="1"/>
      <c r="XAM596" s="1"/>
      <c r="XAN596" s="1"/>
      <c r="XAO596" s="1"/>
      <c r="XAP596" s="1"/>
      <c r="XAQ596" s="1"/>
      <c r="XAR596" s="1"/>
      <c r="XAS596" s="1"/>
      <c r="XAT596" s="1"/>
      <c r="XAU596" s="1"/>
      <c r="XAV596" s="1"/>
      <c r="XAW596" s="1"/>
      <c r="XAX596" s="1"/>
      <c r="XAY596" s="1"/>
      <c r="XAZ596" s="1"/>
      <c r="XBA596" s="1"/>
      <c r="XBB596" s="1"/>
      <c r="XBC596" s="1"/>
      <c r="XBD596" s="1"/>
      <c r="XBE596" s="1"/>
      <c r="XBF596" s="1"/>
      <c r="XBG596" s="1"/>
      <c r="XBH596" s="1"/>
      <c r="XBI596" s="1"/>
      <c r="XBJ596" s="1"/>
      <c r="XBK596" s="1"/>
      <c r="XBL596" s="1"/>
      <c r="XBM596" s="1"/>
      <c r="XBN596" s="1"/>
      <c r="XBO596" s="1"/>
      <c r="XBP596" s="1"/>
      <c r="XBQ596" s="1"/>
      <c r="XBR596" s="1"/>
      <c r="XBS596" s="1"/>
      <c r="XBT596" s="1"/>
      <c r="XBU596" s="1"/>
      <c r="XBV596" s="1"/>
      <c r="XBW596" s="1"/>
      <c r="XBX596" s="1"/>
      <c r="XBY596" s="1"/>
      <c r="XBZ596" s="1"/>
      <c r="XCA596" s="1"/>
      <c r="XCB596" s="1"/>
      <c r="XCC596" s="1"/>
      <c r="XCD596" s="1"/>
      <c r="XCE596" s="1"/>
      <c r="XCF596" s="1"/>
      <c r="XCG596" s="1"/>
      <c r="XCH596" s="1"/>
      <c r="XCI596" s="1"/>
      <c r="XCJ596" s="1"/>
      <c r="XCK596" s="1"/>
      <c r="XCL596" s="1"/>
      <c r="XCM596" s="1"/>
      <c r="XCN596" s="1"/>
      <c r="XCO596" s="1"/>
      <c r="XCP596" s="1"/>
      <c r="XCQ596" s="1"/>
      <c r="XCR596" s="1"/>
      <c r="XCS596" s="1"/>
      <c r="XCT596" s="1"/>
      <c r="XCU596" s="1"/>
      <c r="XCV596" s="1"/>
      <c r="XCW596" s="1"/>
      <c r="XCX596" s="1"/>
      <c r="XCY596" s="1"/>
      <c r="XCZ596" s="1"/>
      <c r="XDA596" s="1"/>
      <c r="XDB596" s="1"/>
      <c r="XDC596" s="1"/>
      <c r="XDD596" s="1"/>
      <c r="XDE596" s="1"/>
      <c r="XDF596" s="1"/>
      <c r="XDG596" s="1"/>
      <c r="XDH596" s="1"/>
      <c r="XDI596" s="1"/>
      <c r="XDJ596" s="1"/>
      <c r="XDK596" s="1"/>
      <c r="XDL596" s="1"/>
      <c r="XDM596" s="1"/>
      <c r="XDN596" s="1"/>
      <c r="XDO596" s="1"/>
      <c r="XDP596" s="1"/>
      <c r="XDQ596" s="1"/>
      <c r="XDR596" s="1"/>
      <c r="XDS596" s="1"/>
      <c r="XDT596" s="1"/>
      <c r="XDU596" s="1"/>
      <c r="XDV596" s="1"/>
      <c r="XDW596" s="1"/>
      <c r="XDX596" s="1"/>
      <c r="XDY596" s="1"/>
      <c r="XDZ596" s="1"/>
      <c r="XEA596" s="1"/>
      <c r="XEB596" s="1"/>
      <c r="XEC596" s="1"/>
      <c r="XED596" s="1"/>
      <c r="XEE596" s="1"/>
      <c r="XEF596" s="1"/>
      <c r="XEG596" s="1"/>
      <c r="XEH596" s="1"/>
      <c r="XEI596" s="1"/>
      <c r="XEJ596" s="1"/>
      <c r="XEK596" s="1"/>
      <c r="XEL596" s="1"/>
      <c r="XEM596" s="1"/>
      <c r="XEN596" s="1"/>
      <c r="XEO596" s="1"/>
      <c r="XEP596" s="1"/>
      <c r="XEQ596" s="1"/>
      <c r="XER596" s="1"/>
      <c r="XES596" s="1"/>
      <c r="XET596" s="1"/>
      <c r="XEU596" s="1"/>
      <c r="XEV596" s="1"/>
      <c r="XEW596" s="1"/>
      <c r="XEX596" s="1"/>
      <c r="XEY596" s="1"/>
      <c r="XEZ596" s="1"/>
      <c r="XFA596" s="1"/>
      <c r="XFB596" s="1"/>
      <c r="XFC596" s="1"/>
    </row>
    <row r="597" spans="1:150 16226:16383" s="3" customFormat="1" ht="20.25" customHeight="1" x14ac:dyDescent="0.25">
      <c r="A597" s="112" t="s">
        <v>378</v>
      </c>
      <c r="B597" s="113"/>
      <c r="C597" s="113"/>
      <c r="D597" s="113"/>
      <c r="E597" s="113"/>
      <c r="F597" s="113"/>
      <c r="G597" s="113"/>
      <c r="H597" s="114"/>
      <c r="I597" s="1">
        <v>24</v>
      </c>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WZB597" s="1"/>
      <c r="WZC597" s="1"/>
      <c r="WZD597" s="1"/>
      <c r="WZE597" s="1"/>
      <c r="WZF597" s="1"/>
      <c r="WZG597" s="1"/>
      <c r="WZH597" s="1"/>
      <c r="WZI597" s="1"/>
      <c r="WZJ597" s="1"/>
      <c r="WZK597" s="1"/>
      <c r="WZL597" s="1"/>
      <c r="WZM597" s="1"/>
      <c r="WZN597" s="1"/>
      <c r="WZO597" s="1"/>
      <c r="WZP597" s="1"/>
      <c r="WZQ597" s="1"/>
      <c r="WZR597" s="1"/>
      <c r="WZS597" s="1"/>
      <c r="WZT597" s="1"/>
      <c r="WZU597" s="1"/>
      <c r="WZV597" s="1"/>
      <c r="WZW597" s="1"/>
      <c r="WZX597" s="1"/>
      <c r="WZY597" s="1"/>
      <c r="WZZ597" s="1"/>
      <c r="XAA597" s="1"/>
      <c r="XAB597" s="1"/>
      <c r="XAC597" s="1"/>
      <c r="XAD597" s="1"/>
      <c r="XAE597" s="1"/>
      <c r="XAF597" s="1"/>
      <c r="XAG597" s="1"/>
      <c r="XAH597" s="1"/>
      <c r="XAI597" s="1"/>
      <c r="XAJ597" s="1"/>
      <c r="XAK597" s="1"/>
      <c r="XAL597" s="1"/>
      <c r="XAM597" s="1"/>
      <c r="XAN597" s="1"/>
      <c r="XAO597" s="1"/>
      <c r="XAP597" s="1"/>
      <c r="XAQ597" s="1"/>
      <c r="XAR597" s="1"/>
      <c r="XAS597" s="1"/>
      <c r="XAT597" s="1"/>
      <c r="XAU597" s="1"/>
      <c r="XAV597" s="1"/>
      <c r="XAW597" s="1"/>
      <c r="XAX597" s="1"/>
      <c r="XAY597" s="1"/>
      <c r="XAZ597" s="1"/>
      <c r="XBA597" s="1"/>
      <c r="XBB597" s="1"/>
      <c r="XBC597" s="1"/>
      <c r="XBD597" s="1"/>
      <c r="XBE597" s="1"/>
      <c r="XBF597" s="1"/>
      <c r="XBG597" s="1"/>
      <c r="XBH597" s="1"/>
      <c r="XBI597" s="1"/>
      <c r="XBJ597" s="1"/>
      <c r="XBK597" s="1"/>
      <c r="XBL597" s="1"/>
      <c r="XBM597" s="1"/>
      <c r="XBN597" s="1"/>
      <c r="XBO597" s="1"/>
      <c r="XBP597" s="1"/>
      <c r="XBQ597" s="1"/>
      <c r="XBR597" s="1"/>
      <c r="XBS597" s="1"/>
      <c r="XBT597" s="1"/>
      <c r="XBU597" s="1"/>
      <c r="XBV597" s="1"/>
      <c r="XBW597" s="1"/>
      <c r="XBX597" s="1"/>
      <c r="XBY597" s="1"/>
      <c r="XBZ597" s="1"/>
      <c r="XCA597" s="1"/>
      <c r="XCB597" s="1"/>
      <c r="XCC597" s="1"/>
      <c r="XCD597" s="1"/>
      <c r="XCE597" s="1"/>
      <c r="XCF597" s="1"/>
      <c r="XCG597" s="1"/>
      <c r="XCH597" s="1"/>
      <c r="XCI597" s="1"/>
      <c r="XCJ597" s="1"/>
      <c r="XCK597" s="1"/>
      <c r="XCL597" s="1"/>
      <c r="XCM597" s="1"/>
      <c r="XCN597" s="1"/>
      <c r="XCO597" s="1"/>
      <c r="XCP597" s="1"/>
      <c r="XCQ597" s="1"/>
      <c r="XCR597" s="1"/>
      <c r="XCS597" s="1"/>
      <c r="XCT597" s="1"/>
      <c r="XCU597" s="1"/>
      <c r="XCV597" s="1"/>
      <c r="XCW597" s="1"/>
      <c r="XCX597" s="1"/>
      <c r="XCY597" s="1"/>
      <c r="XCZ597" s="1"/>
      <c r="XDA597" s="1"/>
      <c r="XDB597" s="1"/>
      <c r="XDC597" s="1"/>
      <c r="XDD597" s="1"/>
      <c r="XDE597" s="1"/>
      <c r="XDF597" s="1"/>
      <c r="XDG597" s="1"/>
      <c r="XDH597" s="1"/>
      <c r="XDI597" s="1"/>
      <c r="XDJ597" s="1"/>
      <c r="XDK597" s="1"/>
      <c r="XDL597" s="1"/>
      <c r="XDM597" s="1"/>
      <c r="XDN597" s="1"/>
      <c r="XDO597" s="1"/>
      <c r="XDP597" s="1"/>
      <c r="XDQ597" s="1"/>
      <c r="XDR597" s="1"/>
      <c r="XDS597" s="1"/>
      <c r="XDT597" s="1"/>
      <c r="XDU597" s="1"/>
      <c r="XDV597" s="1"/>
      <c r="XDW597" s="1"/>
      <c r="XDX597" s="1"/>
      <c r="XDY597" s="1"/>
      <c r="XDZ597" s="1"/>
      <c r="XEA597" s="1"/>
      <c r="XEB597" s="1"/>
      <c r="XEC597" s="1"/>
      <c r="XED597" s="1"/>
      <c r="XEE597" s="1"/>
      <c r="XEF597" s="1"/>
      <c r="XEG597" s="1"/>
      <c r="XEH597" s="1"/>
      <c r="XEI597" s="1"/>
      <c r="XEJ597" s="1"/>
      <c r="XEK597" s="1"/>
      <c r="XEL597" s="1"/>
      <c r="XEM597" s="1"/>
      <c r="XEN597" s="1"/>
      <c r="XEO597" s="1"/>
      <c r="XEP597" s="1"/>
      <c r="XEQ597" s="1"/>
      <c r="XER597" s="1"/>
      <c r="XES597" s="1"/>
      <c r="XET597" s="1"/>
      <c r="XEU597" s="1"/>
      <c r="XEV597" s="1"/>
      <c r="XEW597" s="1"/>
      <c r="XEX597" s="1"/>
      <c r="XEY597" s="1"/>
      <c r="XEZ597" s="1"/>
      <c r="XFA597" s="1"/>
      <c r="XFB597" s="1"/>
      <c r="XFC597" s="1"/>
    </row>
    <row r="598" spans="1:150 16226:16383" s="3" customFormat="1" ht="20.25" customHeight="1" x14ac:dyDescent="0.25">
      <c r="A598" s="90">
        <v>1</v>
      </c>
      <c r="B598" s="90"/>
      <c r="C598" s="53" t="s">
        <v>88</v>
      </c>
      <c r="D598" s="5" t="s">
        <v>363</v>
      </c>
      <c r="E598" s="32">
        <f>(3.8*3.05+0.1*3.05+2.4*2.2+0.6*1.7+1.8*0.1+3.05*2.78+2.8*3.08+0.1*3.08+0.45*1.8+1.405*2.45+1.405*2.375+1*3.7+1*1.78+0.75*3.08+2*3.05)*10.764</f>
        <v>616.40180550000002</v>
      </c>
      <c r="F598" s="5">
        <f>(1*1)*10.764</f>
        <v>10.763999999999999</v>
      </c>
      <c r="G598" s="5">
        <v>0</v>
      </c>
      <c r="H598" s="5">
        <f t="shared" ref="H598:H603" si="59">E598+F598+(IF(G598&lt;101,G598,IF(G598&lt;201,G598/2,IF(G598&lt;=301,G598/3,G598/4))))</f>
        <v>627.16580550000003</v>
      </c>
      <c r="I598" s="1"/>
      <c r="J598" s="1"/>
      <c r="K598" s="1"/>
      <c r="L598" s="1"/>
      <c r="M598" s="1"/>
      <c r="N598" s="1"/>
      <c r="O598" s="1"/>
      <c r="P598" s="1"/>
      <c r="Q598" s="1"/>
      <c r="R598" s="1"/>
      <c r="S598" s="1"/>
      <c r="T598" s="22" t="str">
        <f t="shared" ref="T598:T603" ca="1" si="60">U598&amp;""&amp;",..,"&amp;""&amp;V598</f>
        <v>12401,..,3001</v>
      </c>
      <c r="U598" s="22">
        <f ca="1">(SUMPRODUCT(MID(0&amp;(LEFT(A597,SUM(LEN(A597)-LEN(SUBSTITUTE(A597,{"0","1","2","3"},""))))), LARGE(INDEX(ISNUMBER(--MID((LEFT(A597,SUM(LEN(A597)-LEN(SUBSTITUTE(A597,{"0","1","2","3"},""))))), ROW(INDIRECT("1:"&amp;LEN((LEFT(A597,SUM(LEN(A597)-LEN(SUBSTITUTE(A597,{"0","1","2","3"},"")))))))), 1)) * ROW(INDIRECT("1:"&amp;LEN((LEFT(A597,SUM(LEN(A597)-LEN(SUBSTITUTE(A597,{"0","1","2","3"},"")))))))), 0), ROW(INDIRECT("1:"&amp;LEN((LEFT(A597,SUM(LEN(A597)-LEN(SUBSTITUTE(A597,{"0","1","2","3"},"")))))))))+1, 1) * 10^ROW(INDIRECT("1:"&amp;LEN((LEFT(A597,SUM(LEN(A597)-LEN(SUBSTITUTE(A597,{"0","1","2","3"},""))))))))/10))*100+1</f>
        <v>12401</v>
      </c>
      <c r="V598" s="22">
        <f ca="1">(SUMPRODUCT(MID(0&amp;(--TRIM(RIGHT(SUBSTITUTE(LEFT(A597,_xlfn.AGGREGATE(16,6,FIND({0,1,2,3,4,5,6,7,8,9},A597,ROW(INDIRECT("1:"&amp;LEN(A597)))),1))," ",REPT(" ",LEN(A597))),LEN(A597)))), LARGE(INDEX(ISNUMBER(--MID((--TRIM(RIGHT(SUBSTITUTE(LEFT(A597,_xlfn.AGGREGATE(16,6,FIND({0,1,2,3,4,5,6,7,8,9},A597,ROW(INDIRECT("1:"&amp;LEN(A597)))),1))," ",REPT(" ",LEN(A597))),LEN(A597)))), ROW(INDIRECT("1:"&amp;LEN((--TRIM(RIGHT(SUBSTITUTE(LEFT(A597,_xlfn.AGGREGATE(16,6,FIND({0,1,2,3,4,5,6,7,8,9},A597,ROW(INDIRECT("1:"&amp;LEN(A597)))),1))," ",REPT(" ",LEN(A597))),LEN(A597))))))), 1)) * ROW(INDIRECT("1:"&amp;LEN((--TRIM(RIGHT(SUBSTITUTE(LEFT(A597,_xlfn.AGGREGATE(16,6,FIND({0,1,2,3,4,5,6,7,8,9},A597,ROW(INDIRECT("1:"&amp;LEN(A597)))),1))," ",REPT(" ",LEN(A597))),LEN(A597))))))), 0), ROW(INDIRECT("1:"&amp;LEN((--TRIM(RIGHT(SUBSTITUTE(LEFT(A597,_xlfn.AGGREGATE(16,6,FIND({0,1,2,3,4,5,6,7,8,9},A597,ROW(INDIRECT("1:"&amp;LEN(A597)))),1))," ",REPT(" ",LEN(A597))),LEN(A597))))))))+1, 1) * 10^ROW(INDIRECT("1:"&amp;LEN((--TRIM(RIGHT(SUBSTITUTE(LEFT(A597,_xlfn.AGGREGATE(16,6,FIND({0,1,2,3,4,5,6,7,8,9},A597,ROW(INDIRECT("1:"&amp;LEN(A597)))),1))," ",REPT(" ",LEN(A597))),LEN(A597)))))))/10))*100+1</f>
        <v>3001</v>
      </c>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WZB598" s="1"/>
      <c r="WZC598" s="1"/>
      <c r="WZD598" s="1"/>
      <c r="WZE598" s="1"/>
      <c r="WZF598" s="1"/>
      <c r="WZG598" s="1"/>
      <c r="WZH598" s="1"/>
      <c r="WZI598" s="1"/>
      <c r="WZJ598" s="1"/>
      <c r="WZK598" s="1"/>
      <c r="WZL598" s="1"/>
      <c r="WZM598" s="1"/>
      <c r="WZN598" s="1"/>
      <c r="WZO598" s="1"/>
      <c r="WZP598" s="1"/>
      <c r="WZQ598" s="1"/>
      <c r="WZR598" s="1"/>
      <c r="WZS598" s="1"/>
      <c r="WZT598" s="1"/>
      <c r="WZU598" s="1"/>
      <c r="WZV598" s="1"/>
      <c r="WZW598" s="1"/>
      <c r="WZX598" s="1"/>
      <c r="WZY598" s="1"/>
      <c r="WZZ598" s="1"/>
      <c r="XAA598" s="1"/>
      <c r="XAB598" s="1"/>
      <c r="XAC598" s="1"/>
      <c r="XAD598" s="1"/>
      <c r="XAE598" s="1"/>
      <c r="XAF598" s="1"/>
      <c r="XAG598" s="1"/>
      <c r="XAH598" s="1"/>
      <c r="XAI598" s="1"/>
      <c r="XAJ598" s="1"/>
      <c r="XAK598" s="1"/>
      <c r="XAL598" s="1"/>
      <c r="XAM598" s="1"/>
      <c r="XAN598" s="1"/>
      <c r="XAO598" s="1"/>
      <c r="XAP598" s="1"/>
      <c r="XAQ598" s="1"/>
      <c r="XAR598" s="1"/>
      <c r="XAS598" s="1"/>
      <c r="XAT598" s="1"/>
      <c r="XAU598" s="1"/>
      <c r="XAV598" s="1"/>
      <c r="XAW598" s="1"/>
      <c r="XAX598" s="1"/>
      <c r="XAY598" s="1"/>
      <c r="XAZ598" s="1"/>
      <c r="XBA598" s="1"/>
      <c r="XBB598" s="1"/>
      <c r="XBC598" s="1"/>
      <c r="XBD598" s="1"/>
      <c r="XBE598" s="1"/>
      <c r="XBF598" s="1"/>
      <c r="XBG598" s="1"/>
      <c r="XBH598" s="1"/>
      <c r="XBI598" s="1"/>
      <c r="XBJ598" s="1"/>
      <c r="XBK598" s="1"/>
      <c r="XBL598" s="1"/>
      <c r="XBM598" s="1"/>
      <c r="XBN598" s="1"/>
      <c r="XBO598" s="1"/>
      <c r="XBP598" s="1"/>
      <c r="XBQ598" s="1"/>
      <c r="XBR598" s="1"/>
      <c r="XBS598" s="1"/>
      <c r="XBT598" s="1"/>
      <c r="XBU598" s="1"/>
      <c r="XBV598" s="1"/>
      <c r="XBW598" s="1"/>
      <c r="XBX598" s="1"/>
      <c r="XBY598" s="1"/>
      <c r="XBZ598" s="1"/>
      <c r="XCA598" s="1"/>
      <c r="XCB598" s="1"/>
      <c r="XCC598" s="1"/>
      <c r="XCD598" s="1"/>
      <c r="XCE598" s="1"/>
      <c r="XCF598" s="1"/>
      <c r="XCG598" s="1"/>
      <c r="XCH598" s="1"/>
      <c r="XCI598" s="1"/>
      <c r="XCJ598" s="1"/>
      <c r="XCK598" s="1"/>
      <c r="XCL598" s="1"/>
      <c r="XCM598" s="1"/>
      <c r="XCN598" s="1"/>
      <c r="XCO598" s="1"/>
      <c r="XCP598" s="1"/>
      <c r="XCQ598" s="1"/>
      <c r="XCR598" s="1"/>
      <c r="XCS598" s="1"/>
      <c r="XCT598" s="1"/>
      <c r="XCU598" s="1"/>
      <c r="XCV598" s="1"/>
      <c r="XCW598" s="1"/>
      <c r="XCX598" s="1"/>
      <c r="XCY598" s="1"/>
      <c r="XCZ598" s="1"/>
      <c r="XDA598" s="1"/>
      <c r="XDB598" s="1"/>
      <c r="XDC598" s="1"/>
      <c r="XDD598" s="1"/>
      <c r="XDE598" s="1"/>
      <c r="XDF598" s="1"/>
      <c r="XDG598" s="1"/>
      <c r="XDH598" s="1"/>
      <c r="XDI598" s="1"/>
      <c r="XDJ598" s="1"/>
      <c r="XDK598" s="1"/>
      <c r="XDL598" s="1"/>
      <c r="XDM598" s="1"/>
      <c r="XDN598" s="1"/>
      <c r="XDO598" s="1"/>
      <c r="XDP598" s="1"/>
      <c r="XDQ598" s="1"/>
      <c r="XDR598" s="1"/>
      <c r="XDS598" s="1"/>
      <c r="XDT598" s="1"/>
      <c r="XDU598" s="1"/>
      <c r="XDV598" s="1"/>
      <c r="XDW598" s="1"/>
      <c r="XDX598" s="1"/>
      <c r="XDY598" s="1"/>
      <c r="XDZ598" s="1"/>
      <c r="XEA598" s="1"/>
      <c r="XEB598" s="1"/>
      <c r="XEC598" s="1"/>
      <c r="XED598" s="1"/>
      <c r="XEE598" s="1"/>
      <c r="XEF598" s="1"/>
      <c r="XEG598" s="1"/>
      <c r="XEH598" s="1"/>
      <c r="XEI598" s="1"/>
      <c r="XEJ598" s="1"/>
      <c r="XEK598" s="1"/>
      <c r="XEL598" s="1"/>
      <c r="XEM598" s="1"/>
      <c r="XEN598" s="1"/>
      <c r="XEO598" s="1"/>
      <c r="XEP598" s="1"/>
      <c r="XEQ598" s="1"/>
      <c r="XER598" s="1"/>
      <c r="XES598" s="1"/>
      <c r="XET598" s="1"/>
      <c r="XEU598" s="1"/>
      <c r="XEV598" s="1"/>
      <c r="XEW598" s="1"/>
      <c r="XEX598" s="1"/>
      <c r="XEY598" s="1"/>
      <c r="XEZ598" s="1"/>
      <c r="XFA598" s="1"/>
      <c r="XFB598" s="1"/>
      <c r="XFC598" s="1"/>
    </row>
    <row r="599" spans="1:150 16226:16383" s="3" customFormat="1" ht="20.25" customHeight="1" x14ac:dyDescent="0.25">
      <c r="A599" s="115">
        <f>A598+1</f>
        <v>2</v>
      </c>
      <c r="B599" s="116"/>
      <c r="C599" s="53" t="s">
        <v>88</v>
      </c>
      <c r="D599" s="5" t="s">
        <v>376</v>
      </c>
      <c r="E599" s="32">
        <f>(3.71*3.055+0.1*3.055+2.1*2.13+0.6*1.63+1.5*0.1+3.85*3.015+1*0.655+0.6*1.4+1.375*2.495+1.325*1.5+0.95*0.95+1*1.775+0.15*1.305+0.64*3.055)*10.764</f>
        <v>436.90941449999997</v>
      </c>
      <c r="F599" s="5">
        <v>0</v>
      </c>
      <c r="G599" s="5">
        <v>0</v>
      </c>
      <c r="H599" s="5">
        <f t="shared" si="59"/>
        <v>436.90941449999997</v>
      </c>
      <c r="I599" s="1"/>
      <c r="J599" s="1"/>
      <c r="K599" s="1"/>
      <c r="L599" s="1"/>
      <c r="M599" s="1"/>
      <c r="N599" s="1"/>
      <c r="O599" s="1"/>
      <c r="P599" s="1"/>
      <c r="Q599" s="1"/>
      <c r="R599" s="1"/>
      <c r="S599" s="1"/>
      <c r="T599" s="22" t="str">
        <f t="shared" ca="1" si="60"/>
        <v>12402,..,3002</v>
      </c>
      <c r="U599" s="22">
        <f t="shared" ref="U599:V603" ca="1" si="61">U598+1</f>
        <v>12402</v>
      </c>
      <c r="V599" s="22">
        <f t="shared" ca="1" si="61"/>
        <v>3002</v>
      </c>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WZB599" s="1"/>
      <c r="WZC599" s="1"/>
      <c r="WZD599" s="1"/>
      <c r="WZE599" s="1"/>
      <c r="WZF599" s="1"/>
      <c r="WZG599" s="1"/>
      <c r="WZH599" s="1"/>
      <c r="WZI599" s="1"/>
      <c r="WZJ599" s="1"/>
      <c r="WZK599" s="1"/>
      <c r="WZL599" s="1"/>
      <c r="WZM599" s="1"/>
      <c r="WZN599" s="1"/>
      <c r="WZO599" s="1"/>
      <c r="WZP599" s="1"/>
      <c r="WZQ599" s="1"/>
      <c r="WZR599" s="1"/>
      <c r="WZS599" s="1"/>
      <c r="WZT599" s="1"/>
      <c r="WZU599" s="1"/>
      <c r="WZV599" s="1"/>
      <c r="WZW599" s="1"/>
      <c r="WZX599" s="1"/>
      <c r="WZY599" s="1"/>
      <c r="WZZ599" s="1"/>
      <c r="XAA599" s="1"/>
      <c r="XAB599" s="1"/>
      <c r="XAC599" s="1"/>
      <c r="XAD599" s="1"/>
      <c r="XAE599" s="1"/>
      <c r="XAF599" s="1"/>
      <c r="XAG599" s="1"/>
      <c r="XAH599" s="1"/>
      <c r="XAI599" s="1"/>
      <c r="XAJ599" s="1"/>
      <c r="XAK599" s="1"/>
      <c r="XAL599" s="1"/>
      <c r="XAM599" s="1"/>
      <c r="XAN599" s="1"/>
      <c r="XAO599" s="1"/>
      <c r="XAP599" s="1"/>
      <c r="XAQ599" s="1"/>
      <c r="XAR599" s="1"/>
      <c r="XAS599" s="1"/>
      <c r="XAT599" s="1"/>
      <c r="XAU599" s="1"/>
      <c r="XAV599" s="1"/>
      <c r="XAW599" s="1"/>
      <c r="XAX599" s="1"/>
      <c r="XAY599" s="1"/>
      <c r="XAZ599" s="1"/>
      <c r="XBA599" s="1"/>
      <c r="XBB599" s="1"/>
      <c r="XBC599" s="1"/>
      <c r="XBD599" s="1"/>
      <c r="XBE599" s="1"/>
      <c r="XBF599" s="1"/>
      <c r="XBG599" s="1"/>
      <c r="XBH599" s="1"/>
      <c r="XBI599" s="1"/>
      <c r="XBJ599" s="1"/>
      <c r="XBK599" s="1"/>
      <c r="XBL599" s="1"/>
      <c r="XBM599" s="1"/>
      <c r="XBN599" s="1"/>
      <c r="XBO599" s="1"/>
      <c r="XBP599" s="1"/>
      <c r="XBQ599" s="1"/>
      <c r="XBR599" s="1"/>
      <c r="XBS599" s="1"/>
      <c r="XBT599" s="1"/>
      <c r="XBU599" s="1"/>
      <c r="XBV599" s="1"/>
      <c r="XBW599" s="1"/>
      <c r="XBX599" s="1"/>
      <c r="XBY599" s="1"/>
      <c r="XBZ599" s="1"/>
      <c r="XCA599" s="1"/>
      <c r="XCB599" s="1"/>
      <c r="XCC599" s="1"/>
      <c r="XCD599" s="1"/>
      <c r="XCE599" s="1"/>
      <c r="XCF599" s="1"/>
      <c r="XCG599" s="1"/>
      <c r="XCH599" s="1"/>
      <c r="XCI599" s="1"/>
      <c r="XCJ599" s="1"/>
      <c r="XCK599" s="1"/>
      <c r="XCL599" s="1"/>
      <c r="XCM599" s="1"/>
      <c r="XCN599" s="1"/>
      <c r="XCO599" s="1"/>
      <c r="XCP599" s="1"/>
      <c r="XCQ599" s="1"/>
      <c r="XCR599" s="1"/>
      <c r="XCS599" s="1"/>
      <c r="XCT599" s="1"/>
      <c r="XCU599" s="1"/>
      <c r="XCV599" s="1"/>
      <c r="XCW599" s="1"/>
      <c r="XCX599" s="1"/>
      <c r="XCY599" s="1"/>
      <c r="XCZ599" s="1"/>
      <c r="XDA599" s="1"/>
      <c r="XDB599" s="1"/>
      <c r="XDC599" s="1"/>
      <c r="XDD599" s="1"/>
      <c r="XDE599" s="1"/>
      <c r="XDF599" s="1"/>
      <c r="XDG599" s="1"/>
      <c r="XDH599" s="1"/>
      <c r="XDI599" s="1"/>
      <c r="XDJ599" s="1"/>
      <c r="XDK599" s="1"/>
      <c r="XDL599" s="1"/>
      <c r="XDM599" s="1"/>
      <c r="XDN599" s="1"/>
      <c r="XDO599" s="1"/>
      <c r="XDP599" s="1"/>
      <c r="XDQ599" s="1"/>
      <c r="XDR599" s="1"/>
      <c r="XDS599" s="1"/>
      <c r="XDT599" s="1"/>
      <c r="XDU599" s="1"/>
      <c r="XDV599" s="1"/>
      <c r="XDW599" s="1"/>
      <c r="XDX599" s="1"/>
      <c r="XDY599" s="1"/>
      <c r="XDZ599" s="1"/>
      <c r="XEA599" s="1"/>
      <c r="XEB599" s="1"/>
      <c r="XEC599" s="1"/>
      <c r="XED599" s="1"/>
      <c r="XEE599" s="1"/>
      <c r="XEF599" s="1"/>
      <c r="XEG599" s="1"/>
      <c r="XEH599" s="1"/>
      <c r="XEI599" s="1"/>
      <c r="XEJ599" s="1"/>
      <c r="XEK599" s="1"/>
      <c r="XEL599" s="1"/>
      <c r="XEM599" s="1"/>
      <c r="XEN599" s="1"/>
      <c r="XEO599" s="1"/>
      <c r="XEP599" s="1"/>
      <c r="XEQ599" s="1"/>
      <c r="XER599" s="1"/>
      <c r="XES599" s="1"/>
      <c r="XET599" s="1"/>
      <c r="XEU599" s="1"/>
      <c r="XEV599" s="1"/>
      <c r="XEW599" s="1"/>
      <c r="XEX599" s="1"/>
      <c r="XEY599" s="1"/>
      <c r="XEZ599" s="1"/>
      <c r="XFA599" s="1"/>
      <c r="XFB599" s="1"/>
      <c r="XFC599" s="1"/>
    </row>
    <row r="600" spans="1:150 16226:16383" s="3" customFormat="1" ht="20.25" customHeight="1" x14ac:dyDescent="0.25">
      <c r="A600" s="115">
        <f>A599+1</f>
        <v>3</v>
      </c>
      <c r="B600" s="116"/>
      <c r="C600" s="53" t="s">
        <v>88</v>
      </c>
      <c r="D600" s="5" t="s">
        <v>364</v>
      </c>
      <c r="E600" s="32">
        <f>(5.22*3.05+0.1*3.05+2.4*3+3.5*3+4.11*3.08+0.535*1.3+3.57*2.9+1.73*0.1+1.09*0.5+2.45*1.505+1.435*2.275+2.445*1.475+1*4.6+0.15*1.4+1.83*3.05)*10.764</f>
        <v>853.59650220000003</v>
      </c>
      <c r="F600" s="5">
        <f>(2.35*1.2)*10.764</f>
        <v>30.354479999999995</v>
      </c>
      <c r="G600" s="5">
        <v>0</v>
      </c>
      <c r="H600" s="5">
        <f t="shared" si="59"/>
        <v>883.9509822</v>
      </c>
      <c r="I600" s="1"/>
      <c r="J600" s="1"/>
      <c r="K600" s="1"/>
      <c r="L600" s="1"/>
      <c r="M600" s="1"/>
      <c r="N600" s="1"/>
      <c r="O600" s="1"/>
      <c r="P600" s="1"/>
      <c r="Q600" s="1"/>
      <c r="R600" s="1"/>
      <c r="S600" s="1"/>
      <c r="T600" s="22" t="str">
        <f t="shared" ca="1" si="60"/>
        <v>12403,..,3003</v>
      </c>
      <c r="U600" s="22">
        <f t="shared" ca="1" si="61"/>
        <v>12403</v>
      </c>
      <c r="V600" s="22">
        <f t="shared" ca="1" si="61"/>
        <v>3003</v>
      </c>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WZB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c r="XCZ600" s="1"/>
      <c r="XDA600" s="1"/>
      <c r="XDB600" s="1"/>
      <c r="XDC600" s="1"/>
      <c r="XDD600" s="1"/>
      <c r="XDE600" s="1"/>
      <c r="XDF600" s="1"/>
      <c r="XDG600" s="1"/>
      <c r="XDH600" s="1"/>
      <c r="XDI600" s="1"/>
      <c r="XDJ600" s="1"/>
      <c r="XDK600" s="1"/>
      <c r="XDL600" s="1"/>
      <c r="XDM600" s="1"/>
      <c r="XDN600" s="1"/>
      <c r="XDO600" s="1"/>
      <c r="XDP600" s="1"/>
      <c r="XDQ600" s="1"/>
      <c r="XDR600" s="1"/>
      <c r="XDS600" s="1"/>
      <c r="XDT600" s="1"/>
      <c r="XDU600" s="1"/>
      <c r="XDV600" s="1"/>
      <c r="XDW600" s="1"/>
      <c r="XDX600" s="1"/>
      <c r="XDY600" s="1"/>
      <c r="XDZ600" s="1"/>
      <c r="XEA600" s="1"/>
      <c r="XEB600" s="1"/>
      <c r="XEC600" s="1"/>
      <c r="XED600" s="1"/>
      <c r="XEE600" s="1"/>
      <c r="XEF600" s="1"/>
      <c r="XEG600" s="1"/>
      <c r="XEH600" s="1"/>
      <c r="XEI600" s="1"/>
      <c r="XEJ600" s="1"/>
      <c r="XEK600" s="1"/>
      <c r="XEL600" s="1"/>
      <c r="XEM600" s="1"/>
      <c r="XEN600" s="1"/>
      <c r="XEO600" s="1"/>
      <c r="XEP600" s="1"/>
      <c r="XEQ600" s="1"/>
      <c r="XER600" s="1"/>
      <c r="XES600" s="1"/>
      <c r="XET600" s="1"/>
      <c r="XEU600" s="1"/>
      <c r="XEV600" s="1"/>
      <c r="XEW600" s="1"/>
      <c r="XEX600" s="1"/>
      <c r="XEY600" s="1"/>
      <c r="XEZ600" s="1"/>
      <c r="XFA600" s="1"/>
      <c r="XFB600" s="1"/>
      <c r="XFC600" s="1"/>
    </row>
    <row r="601" spans="1:150 16226:16383" s="3" customFormat="1" ht="20.25" customHeight="1" x14ac:dyDescent="0.25">
      <c r="A601" s="115">
        <f>A600+1</f>
        <v>4</v>
      </c>
      <c r="B601" s="116"/>
      <c r="C601" s="53" t="s">
        <v>88</v>
      </c>
      <c r="D601" s="5" t="s">
        <v>375</v>
      </c>
      <c r="E601" s="32">
        <f>(2.75*3.58+2.75*0.1+2.125*2.25+1.525*0.6+2.85*2.45+2.93*2.42+2.93*0.1+2.93*1.18+2.305*1.375+1.075*0.9+0.9*0.9+1.375*1.32+1.75*1+1.3*1+1.07*2.75)*10.764</f>
        <v>499.38636150000002</v>
      </c>
      <c r="F601" s="5">
        <v>0</v>
      </c>
      <c r="G601" s="5">
        <v>0</v>
      </c>
      <c r="H601" s="5">
        <f t="shared" si="59"/>
        <v>499.38636150000002</v>
      </c>
      <c r="I601" s="1"/>
      <c r="J601" s="1"/>
      <c r="K601" s="1"/>
      <c r="L601" s="1"/>
      <c r="M601" s="1"/>
      <c r="N601" s="1"/>
      <c r="O601" s="1"/>
      <c r="P601" s="1"/>
      <c r="Q601" s="1"/>
      <c r="R601" s="1"/>
      <c r="S601" s="1"/>
      <c r="T601" s="22" t="str">
        <f t="shared" ca="1" si="60"/>
        <v>12404,..,3004</v>
      </c>
      <c r="U601" s="22">
        <f t="shared" ca="1" si="61"/>
        <v>12404</v>
      </c>
      <c r="V601" s="22">
        <f t="shared" ca="1" si="61"/>
        <v>3004</v>
      </c>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WZB601" s="1"/>
      <c r="WZC601" s="1"/>
      <c r="WZD601" s="1"/>
      <c r="WZE601" s="1"/>
      <c r="WZF601" s="1"/>
      <c r="WZG601" s="1"/>
      <c r="WZH601" s="1"/>
      <c r="WZI601" s="1"/>
      <c r="WZJ601" s="1"/>
      <c r="WZK601" s="1"/>
      <c r="WZL601" s="1"/>
      <c r="WZM601" s="1"/>
      <c r="WZN601" s="1"/>
      <c r="WZO601" s="1"/>
      <c r="WZP601" s="1"/>
      <c r="WZQ601" s="1"/>
      <c r="WZR601" s="1"/>
      <c r="WZS601" s="1"/>
      <c r="WZT601" s="1"/>
      <c r="WZU601" s="1"/>
      <c r="WZV601" s="1"/>
      <c r="WZW601" s="1"/>
      <c r="WZX601" s="1"/>
      <c r="WZY601" s="1"/>
      <c r="WZZ601" s="1"/>
      <c r="XAA601" s="1"/>
      <c r="XAB601" s="1"/>
      <c r="XAC601" s="1"/>
      <c r="XAD601" s="1"/>
      <c r="XAE601" s="1"/>
      <c r="XAF601" s="1"/>
      <c r="XAG601" s="1"/>
      <c r="XAH601" s="1"/>
      <c r="XAI601" s="1"/>
      <c r="XAJ601" s="1"/>
      <c r="XAK601" s="1"/>
      <c r="XAL601" s="1"/>
      <c r="XAM601" s="1"/>
      <c r="XAN601" s="1"/>
      <c r="XAO601" s="1"/>
      <c r="XAP601" s="1"/>
      <c r="XAQ601" s="1"/>
      <c r="XAR601" s="1"/>
      <c r="XAS601" s="1"/>
      <c r="XAT601" s="1"/>
      <c r="XAU601" s="1"/>
      <c r="XAV601" s="1"/>
      <c r="XAW601" s="1"/>
      <c r="XAX601" s="1"/>
      <c r="XAY601" s="1"/>
      <c r="XAZ601" s="1"/>
      <c r="XBA601" s="1"/>
      <c r="XBB601" s="1"/>
      <c r="XBC601" s="1"/>
      <c r="XBD601" s="1"/>
      <c r="XBE601" s="1"/>
      <c r="XBF601" s="1"/>
      <c r="XBG601" s="1"/>
      <c r="XBH601" s="1"/>
      <c r="XBI601" s="1"/>
      <c r="XBJ601" s="1"/>
      <c r="XBK601" s="1"/>
      <c r="XBL601" s="1"/>
      <c r="XBM601" s="1"/>
      <c r="XBN601" s="1"/>
      <c r="XBO601" s="1"/>
      <c r="XBP601" s="1"/>
      <c r="XBQ601" s="1"/>
      <c r="XBR601" s="1"/>
      <c r="XBS601" s="1"/>
      <c r="XBT601" s="1"/>
      <c r="XBU601" s="1"/>
      <c r="XBV601" s="1"/>
      <c r="XBW601" s="1"/>
      <c r="XBX601" s="1"/>
      <c r="XBY601" s="1"/>
      <c r="XBZ601" s="1"/>
      <c r="XCA601" s="1"/>
      <c r="XCB601" s="1"/>
      <c r="XCC601" s="1"/>
      <c r="XCD601" s="1"/>
      <c r="XCE601" s="1"/>
      <c r="XCF601" s="1"/>
      <c r="XCG601" s="1"/>
      <c r="XCH601" s="1"/>
      <c r="XCI601" s="1"/>
      <c r="XCJ601" s="1"/>
      <c r="XCK601" s="1"/>
      <c r="XCL601" s="1"/>
      <c r="XCM601" s="1"/>
      <c r="XCN601" s="1"/>
      <c r="XCO601" s="1"/>
      <c r="XCP601" s="1"/>
      <c r="XCQ601" s="1"/>
      <c r="XCR601" s="1"/>
      <c r="XCS601" s="1"/>
      <c r="XCT601" s="1"/>
      <c r="XCU601" s="1"/>
      <c r="XCV601" s="1"/>
      <c r="XCW601" s="1"/>
      <c r="XCX601" s="1"/>
      <c r="XCY601" s="1"/>
      <c r="XCZ601" s="1"/>
      <c r="XDA601" s="1"/>
      <c r="XDB601" s="1"/>
      <c r="XDC601" s="1"/>
      <c r="XDD601" s="1"/>
      <c r="XDE601" s="1"/>
      <c r="XDF601" s="1"/>
      <c r="XDG601" s="1"/>
      <c r="XDH601" s="1"/>
      <c r="XDI601" s="1"/>
      <c r="XDJ601" s="1"/>
      <c r="XDK601" s="1"/>
      <c r="XDL601" s="1"/>
      <c r="XDM601" s="1"/>
      <c r="XDN601" s="1"/>
      <c r="XDO601" s="1"/>
      <c r="XDP601" s="1"/>
      <c r="XDQ601" s="1"/>
      <c r="XDR601" s="1"/>
      <c r="XDS601" s="1"/>
      <c r="XDT601" s="1"/>
      <c r="XDU601" s="1"/>
      <c r="XDV601" s="1"/>
      <c r="XDW601" s="1"/>
      <c r="XDX601" s="1"/>
      <c r="XDY601" s="1"/>
      <c r="XDZ601" s="1"/>
      <c r="XEA601" s="1"/>
      <c r="XEB601" s="1"/>
      <c r="XEC601" s="1"/>
      <c r="XED601" s="1"/>
      <c r="XEE601" s="1"/>
      <c r="XEF601" s="1"/>
      <c r="XEG601" s="1"/>
      <c r="XEH601" s="1"/>
      <c r="XEI601" s="1"/>
      <c r="XEJ601" s="1"/>
      <c r="XEK601" s="1"/>
      <c r="XEL601" s="1"/>
      <c r="XEM601" s="1"/>
      <c r="XEN601" s="1"/>
      <c r="XEO601" s="1"/>
      <c r="XEP601" s="1"/>
      <c r="XEQ601" s="1"/>
      <c r="XER601" s="1"/>
      <c r="XES601" s="1"/>
      <c r="XET601" s="1"/>
      <c r="XEU601" s="1"/>
      <c r="XEV601" s="1"/>
      <c r="XEW601" s="1"/>
      <c r="XEX601" s="1"/>
      <c r="XEY601" s="1"/>
      <c r="XEZ601" s="1"/>
      <c r="XFA601" s="1"/>
      <c r="XFB601" s="1"/>
      <c r="XFC601" s="1"/>
    </row>
    <row r="602" spans="1:150 16226:16383" s="3" customFormat="1" ht="20.25" customHeight="1" x14ac:dyDescent="0.25">
      <c r="A602" s="115">
        <f>A601+1</f>
        <v>5</v>
      </c>
      <c r="B602" s="116"/>
      <c r="C602" s="53" t="s">
        <v>88</v>
      </c>
      <c r="D602" s="5" t="s">
        <v>376</v>
      </c>
      <c r="E602" s="32">
        <f>(3.71*3.055+0.1*3.055+2.1*2.13+0.6*1.63+1.5*0.1+3.85*3.015+1*0.655+0.6*1.4+1.325*1.5+1.375*2.495+0.95*0.95+1*0.775+0.15*1.305+0.64*3.055)*10.764</f>
        <v>426.14541449999996</v>
      </c>
      <c r="F602" s="5">
        <v>0</v>
      </c>
      <c r="G602" s="5">
        <v>0</v>
      </c>
      <c r="H602" s="5">
        <f t="shared" si="59"/>
        <v>426.14541449999996</v>
      </c>
      <c r="I602" s="1"/>
      <c r="J602" s="1"/>
      <c r="K602" s="1"/>
      <c r="L602" s="1"/>
      <c r="M602" s="1"/>
      <c r="N602" s="1"/>
      <c r="O602" s="1"/>
      <c r="P602" s="1"/>
      <c r="Q602" s="1"/>
      <c r="R602" s="1"/>
      <c r="S602" s="1"/>
      <c r="T602" s="22" t="str">
        <f t="shared" ca="1" si="60"/>
        <v>12405,..,3005</v>
      </c>
      <c r="U602" s="22">
        <f t="shared" ca="1" si="61"/>
        <v>12405</v>
      </c>
      <c r="V602" s="22">
        <f t="shared" ca="1" si="61"/>
        <v>3005</v>
      </c>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WZB602" s="1"/>
      <c r="WZC602" s="1"/>
      <c r="WZD602" s="1"/>
      <c r="WZE602" s="1"/>
      <c r="WZF602" s="1"/>
      <c r="WZG602" s="1"/>
      <c r="WZH602" s="1"/>
      <c r="WZI602" s="1"/>
      <c r="WZJ602" s="1"/>
      <c r="WZK602" s="1"/>
      <c r="WZL602" s="1"/>
      <c r="WZM602" s="1"/>
      <c r="WZN602" s="1"/>
      <c r="WZO602" s="1"/>
      <c r="WZP602" s="1"/>
      <c r="WZQ602" s="1"/>
      <c r="WZR602" s="1"/>
      <c r="WZS602" s="1"/>
      <c r="WZT602" s="1"/>
      <c r="WZU602" s="1"/>
      <c r="WZV602" s="1"/>
      <c r="WZW602" s="1"/>
      <c r="WZX602" s="1"/>
      <c r="WZY602" s="1"/>
      <c r="WZZ602" s="1"/>
      <c r="XAA602" s="1"/>
      <c r="XAB602" s="1"/>
      <c r="XAC602" s="1"/>
      <c r="XAD602" s="1"/>
      <c r="XAE602" s="1"/>
      <c r="XAF602" s="1"/>
      <c r="XAG602" s="1"/>
      <c r="XAH602" s="1"/>
      <c r="XAI602" s="1"/>
      <c r="XAJ602" s="1"/>
      <c r="XAK602" s="1"/>
      <c r="XAL602" s="1"/>
      <c r="XAM602" s="1"/>
      <c r="XAN602" s="1"/>
      <c r="XAO602" s="1"/>
      <c r="XAP602" s="1"/>
      <c r="XAQ602" s="1"/>
      <c r="XAR602" s="1"/>
      <c r="XAS602" s="1"/>
      <c r="XAT602" s="1"/>
      <c r="XAU602" s="1"/>
      <c r="XAV602" s="1"/>
      <c r="XAW602" s="1"/>
      <c r="XAX602" s="1"/>
      <c r="XAY602" s="1"/>
      <c r="XAZ602" s="1"/>
      <c r="XBA602" s="1"/>
      <c r="XBB602" s="1"/>
      <c r="XBC602" s="1"/>
      <c r="XBD602" s="1"/>
      <c r="XBE602" s="1"/>
      <c r="XBF602" s="1"/>
      <c r="XBG602" s="1"/>
      <c r="XBH602" s="1"/>
      <c r="XBI602" s="1"/>
      <c r="XBJ602" s="1"/>
      <c r="XBK602" s="1"/>
      <c r="XBL602" s="1"/>
      <c r="XBM602" s="1"/>
      <c r="XBN602" s="1"/>
      <c r="XBO602" s="1"/>
      <c r="XBP602" s="1"/>
      <c r="XBQ602" s="1"/>
      <c r="XBR602" s="1"/>
      <c r="XBS602" s="1"/>
      <c r="XBT602" s="1"/>
      <c r="XBU602" s="1"/>
      <c r="XBV602" s="1"/>
      <c r="XBW602" s="1"/>
      <c r="XBX602" s="1"/>
      <c r="XBY602" s="1"/>
      <c r="XBZ602" s="1"/>
      <c r="XCA602" s="1"/>
      <c r="XCB602" s="1"/>
      <c r="XCC602" s="1"/>
      <c r="XCD602" s="1"/>
      <c r="XCE602" s="1"/>
      <c r="XCF602" s="1"/>
      <c r="XCG602" s="1"/>
      <c r="XCH602" s="1"/>
      <c r="XCI602" s="1"/>
      <c r="XCJ602" s="1"/>
      <c r="XCK602" s="1"/>
      <c r="XCL602" s="1"/>
      <c r="XCM602" s="1"/>
      <c r="XCN602" s="1"/>
      <c r="XCO602" s="1"/>
      <c r="XCP602" s="1"/>
      <c r="XCQ602" s="1"/>
      <c r="XCR602" s="1"/>
      <c r="XCS602" s="1"/>
      <c r="XCT602" s="1"/>
      <c r="XCU602" s="1"/>
      <c r="XCV602" s="1"/>
      <c r="XCW602" s="1"/>
      <c r="XCX602" s="1"/>
      <c r="XCY602" s="1"/>
      <c r="XCZ602" s="1"/>
      <c r="XDA602" s="1"/>
      <c r="XDB602" s="1"/>
      <c r="XDC602" s="1"/>
      <c r="XDD602" s="1"/>
      <c r="XDE602" s="1"/>
      <c r="XDF602" s="1"/>
      <c r="XDG602" s="1"/>
      <c r="XDH602" s="1"/>
      <c r="XDI602" s="1"/>
      <c r="XDJ602" s="1"/>
      <c r="XDK602" s="1"/>
      <c r="XDL602" s="1"/>
      <c r="XDM602" s="1"/>
      <c r="XDN602" s="1"/>
      <c r="XDO602" s="1"/>
      <c r="XDP602" s="1"/>
      <c r="XDQ602" s="1"/>
      <c r="XDR602" s="1"/>
      <c r="XDS602" s="1"/>
      <c r="XDT602" s="1"/>
      <c r="XDU602" s="1"/>
      <c r="XDV602" s="1"/>
      <c r="XDW602" s="1"/>
      <c r="XDX602" s="1"/>
      <c r="XDY602" s="1"/>
      <c r="XDZ602" s="1"/>
      <c r="XEA602" s="1"/>
      <c r="XEB602" s="1"/>
      <c r="XEC602" s="1"/>
      <c r="XED602" s="1"/>
      <c r="XEE602" s="1"/>
      <c r="XEF602" s="1"/>
      <c r="XEG602" s="1"/>
      <c r="XEH602" s="1"/>
      <c r="XEI602" s="1"/>
      <c r="XEJ602" s="1"/>
      <c r="XEK602" s="1"/>
      <c r="XEL602" s="1"/>
      <c r="XEM602" s="1"/>
      <c r="XEN602" s="1"/>
      <c r="XEO602" s="1"/>
      <c r="XEP602" s="1"/>
      <c r="XEQ602" s="1"/>
      <c r="XER602" s="1"/>
      <c r="XES602" s="1"/>
      <c r="XET602" s="1"/>
      <c r="XEU602" s="1"/>
      <c r="XEV602" s="1"/>
      <c r="XEW602" s="1"/>
      <c r="XEX602" s="1"/>
      <c r="XEY602" s="1"/>
      <c r="XEZ602" s="1"/>
      <c r="XFA602" s="1"/>
      <c r="XFB602" s="1"/>
      <c r="XFC602" s="1"/>
    </row>
    <row r="603" spans="1:150 16226:16383" s="3" customFormat="1" ht="20.25" customHeight="1" x14ac:dyDescent="0.25">
      <c r="A603" s="115">
        <f>A602+1</f>
        <v>6</v>
      </c>
      <c r="B603" s="116"/>
      <c r="C603" s="53" t="s">
        <v>88</v>
      </c>
      <c r="D603" s="5" t="s">
        <v>363</v>
      </c>
      <c r="E603" s="32">
        <f>(3.825*3.05+0.1*3.05+2.4*2.2+0.6*1.7+1.8*0.1+3.05*2.78+0.6*1.4+2.8*3.08+0.1*3.08+1.405*2.45+1*1+1.405*2.375+1*3.7+1*1.78+2*3.05+0.75*3.08)*10.764</f>
        <v>628.30948050000006</v>
      </c>
      <c r="F603" s="5">
        <v>0</v>
      </c>
      <c r="G603" s="5">
        <v>0</v>
      </c>
      <c r="H603" s="5">
        <f t="shared" si="59"/>
        <v>628.30948050000006</v>
      </c>
      <c r="I603" s="1"/>
      <c r="J603" s="1"/>
      <c r="K603" s="1"/>
      <c r="L603" s="1"/>
      <c r="M603" s="1"/>
      <c r="N603" s="1"/>
      <c r="O603" s="1"/>
      <c r="P603" s="1"/>
      <c r="Q603" s="1"/>
      <c r="R603" s="1"/>
      <c r="S603" s="1"/>
      <c r="T603" s="22" t="str">
        <f t="shared" ca="1" si="60"/>
        <v>12406,..,3006</v>
      </c>
      <c r="U603" s="22">
        <f t="shared" ca="1" si="61"/>
        <v>12406</v>
      </c>
      <c r="V603" s="22">
        <f t="shared" ca="1" si="61"/>
        <v>3006</v>
      </c>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WZB603" s="1"/>
      <c r="WZC603" s="1"/>
      <c r="WZD603" s="1"/>
      <c r="WZE603" s="1"/>
      <c r="WZF603" s="1"/>
      <c r="WZG603" s="1"/>
      <c r="WZH603" s="1"/>
      <c r="WZI603" s="1"/>
      <c r="WZJ603" s="1"/>
      <c r="WZK603" s="1"/>
      <c r="WZL603" s="1"/>
      <c r="WZM603" s="1"/>
      <c r="WZN603" s="1"/>
      <c r="WZO603" s="1"/>
      <c r="WZP603" s="1"/>
      <c r="WZQ603" s="1"/>
      <c r="WZR603" s="1"/>
      <c r="WZS603" s="1"/>
      <c r="WZT603" s="1"/>
      <c r="WZU603" s="1"/>
      <c r="WZV603" s="1"/>
      <c r="WZW603" s="1"/>
      <c r="WZX603" s="1"/>
      <c r="WZY603" s="1"/>
      <c r="WZZ603" s="1"/>
      <c r="XAA603" s="1"/>
      <c r="XAB603" s="1"/>
      <c r="XAC603" s="1"/>
      <c r="XAD603" s="1"/>
      <c r="XAE603" s="1"/>
      <c r="XAF603" s="1"/>
      <c r="XAG603" s="1"/>
      <c r="XAH603" s="1"/>
      <c r="XAI603" s="1"/>
      <c r="XAJ603" s="1"/>
      <c r="XAK603" s="1"/>
      <c r="XAL603" s="1"/>
      <c r="XAM603" s="1"/>
      <c r="XAN603" s="1"/>
      <c r="XAO603" s="1"/>
      <c r="XAP603" s="1"/>
      <c r="XAQ603" s="1"/>
      <c r="XAR603" s="1"/>
      <c r="XAS603" s="1"/>
      <c r="XAT603" s="1"/>
      <c r="XAU603" s="1"/>
      <c r="XAV603" s="1"/>
      <c r="XAW603" s="1"/>
      <c r="XAX603" s="1"/>
      <c r="XAY603" s="1"/>
      <c r="XAZ603" s="1"/>
      <c r="XBA603" s="1"/>
      <c r="XBB603" s="1"/>
      <c r="XBC603" s="1"/>
      <c r="XBD603" s="1"/>
      <c r="XBE603" s="1"/>
      <c r="XBF603" s="1"/>
      <c r="XBG603" s="1"/>
      <c r="XBH603" s="1"/>
      <c r="XBI603" s="1"/>
      <c r="XBJ603" s="1"/>
      <c r="XBK603" s="1"/>
      <c r="XBL603" s="1"/>
      <c r="XBM603" s="1"/>
      <c r="XBN603" s="1"/>
      <c r="XBO603" s="1"/>
      <c r="XBP603" s="1"/>
      <c r="XBQ603" s="1"/>
      <c r="XBR603" s="1"/>
      <c r="XBS603" s="1"/>
      <c r="XBT603" s="1"/>
      <c r="XBU603" s="1"/>
      <c r="XBV603" s="1"/>
      <c r="XBW603" s="1"/>
      <c r="XBX603" s="1"/>
      <c r="XBY603" s="1"/>
      <c r="XBZ603" s="1"/>
      <c r="XCA603" s="1"/>
      <c r="XCB603" s="1"/>
      <c r="XCC603" s="1"/>
      <c r="XCD603" s="1"/>
      <c r="XCE603" s="1"/>
      <c r="XCF603" s="1"/>
      <c r="XCG603" s="1"/>
      <c r="XCH603" s="1"/>
      <c r="XCI603" s="1"/>
      <c r="XCJ603" s="1"/>
      <c r="XCK603" s="1"/>
      <c r="XCL603" s="1"/>
      <c r="XCM603" s="1"/>
      <c r="XCN603" s="1"/>
      <c r="XCO603" s="1"/>
      <c r="XCP603" s="1"/>
      <c r="XCQ603" s="1"/>
      <c r="XCR603" s="1"/>
      <c r="XCS603" s="1"/>
      <c r="XCT603" s="1"/>
      <c r="XCU603" s="1"/>
      <c r="XCV603" s="1"/>
      <c r="XCW603" s="1"/>
      <c r="XCX603" s="1"/>
      <c r="XCY603" s="1"/>
      <c r="XCZ603" s="1"/>
      <c r="XDA603" s="1"/>
      <c r="XDB603" s="1"/>
      <c r="XDC603" s="1"/>
      <c r="XDD603" s="1"/>
      <c r="XDE603" s="1"/>
      <c r="XDF603" s="1"/>
      <c r="XDG603" s="1"/>
      <c r="XDH603" s="1"/>
      <c r="XDI603" s="1"/>
      <c r="XDJ603" s="1"/>
      <c r="XDK603" s="1"/>
      <c r="XDL603" s="1"/>
      <c r="XDM603" s="1"/>
      <c r="XDN603" s="1"/>
      <c r="XDO603" s="1"/>
      <c r="XDP603" s="1"/>
      <c r="XDQ603" s="1"/>
      <c r="XDR603" s="1"/>
      <c r="XDS603" s="1"/>
      <c r="XDT603" s="1"/>
      <c r="XDU603" s="1"/>
      <c r="XDV603" s="1"/>
      <c r="XDW603" s="1"/>
      <c r="XDX603" s="1"/>
      <c r="XDY603" s="1"/>
      <c r="XDZ603" s="1"/>
      <c r="XEA603" s="1"/>
      <c r="XEB603" s="1"/>
      <c r="XEC603" s="1"/>
      <c r="XED603" s="1"/>
      <c r="XEE603" s="1"/>
      <c r="XEF603" s="1"/>
      <c r="XEG603" s="1"/>
      <c r="XEH603" s="1"/>
      <c r="XEI603" s="1"/>
      <c r="XEJ603" s="1"/>
      <c r="XEK603" s="1"/>
      <c r="XEL603" s="1"/>
      <c r="XEM603" s="1"/>
      <c r="XEN603" s="1"/>
      <c r="XEO603" s="1"/>
      <c r="XEP603" s="1"/>
      <c r="XEQ603" s="1"/>
      <c r="XER603" s="1"/>
      <c r="XES603" s="1"/>
      <c r="XET603" s="1"/>
      <c r="XEU603" s="1"/>
      <c r="XEV603" s="1"/>
      <c r="XEW603" s="1"/>
      <c r="XEX603" s="1"/>
      <c r="XEY603" s="1"/>
      <c r="XEZ603" s="1"/>
      <c r="XFA603" s="1"/>
      <c r="XFB603" s="1"/>
      <c r="XFC603" s="1"/>
    </row>
    <row r="604" spans="1:150 16226:16383" s="3" customFormat="1" ht="20.25" customHeight="1" x14ac:dyDescent="0.25">
      <c r="A604" s="112" t="s">
        <v>389</v>
      </c>
      <c r="B604" s="113"/>
      <c r="C604" s="113"/>
      <c r="D604" s="113"/>
      <c r="E604" s="113"/>
      <c r="F604" s="113"/>
      <c r="G604" s="113"/>
      <c r="H604" s="114"/>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WZB604" s="1"/>
      <c r="WZC604" s="1"/>
      <c r="WZD604" s="1"/>
      <c r="WZE604" s="1"/>
      <c r="WZF604" s="1"/>
      <c r="WZG604" s="1"/>
      <c r="WZH604" s="1"/>
      <c r="WZI604" s="1"/>
      <c r="WZJ604" s="1"/>
      <c r="WZK604" s="1"/>
      <c r="WZL604" s="1"/>
      <c r="WZM604" s="1"/>
      <c r="WZN604" s="1"/>
      <c r="WZO604" s="1"/>
      <c r="WZP604" s="1"/>
      <c r="WZQ604" s="1"/>
      <c r="WZR604" s="1"/>
      <c r="WZS604" s="1"/>
      <c r="WZT604" s="1"/>
      <c r="WZU604" s="1"/>
      <c r="WZV604" s="1"/>
      <c r="WZW604" s="1"/>
      <c r="WZX604" s="1"/>
      <c r="WZY604" s="1"/>
      <c r="WZZ604" s="1"/>
      <c r="XAA604" s="1"/>
      <c r="XAB604" s="1"/>
      <c r="XAC604" s="1"/>
      <c r="XAD604" s="1"/>
      <c r="XAE604" s="1"/>
      <c r="XAF604" s="1"/>
      <c r="XAG604" s="1"/>
      <c r="XAH604" s="1"/>
      <c r="XAI604" s="1"/>
      <c r="XAJ604" s="1"/>
      <c r="XAK604" s="1"/>
      <c r="XAL604" s="1"/>
      <c r="XAM604" s="1"/>
      <c r="XAN604" s="1"/>
      <c r="XAO604" s="1"/>
      <c r="XAP604" s="1"/>
      <c r="XAQ604" s="1"/>
      <c r="XAR604" s="1"/>
      <c r="XAS604" s="1"/>
      <c r="XAT604" s="1"/>
      <c r="XAU604" s="1"/>
      <c r="XAV604" s="1"/>
      <c r="XAW604" s="1"/>
      <c r="XAX604" s="1"/>
      <c r="XAY604" s="1"/>
      <c r="XAZ604" s="1"/>
      <c r="XBA604" s="1"/>
      <c r="XBB604" s="1"/>
      <c r="XBC604" s="1"/>
      <c r="XBD604" s="1"/>
      <c r="XBE604" s="1"/>
      <c r="XBF604" s="1"/>
      <c r="XBG604" s="1"/>
      <c r="XBH604" s="1"/>
      <c r="XBI604" s="1"/>
      <c r="XBJ604" s="1"/>
      <c r="XBK604" s="1"/>
      <c r="XBL604" s="1"/>
      <c r="XBM604" s="1"/>
      <c r="XBN604" s="1"/>
      <c r="XBO604" s="1"/>
      <c r="XBP604" s="1"/>
      <c r="XBQ604" s="1"/>
      <c r="XBR604" s="1"/>
      <c r="XBS604" s="1"/>
      <c r="XBT604" s="1"/>
      <c r="XBU604" s="1"/>
      <c r="XBV604" s="1"/>
      <c r="XBW604" s="1"/>
      <c r="XBX604" s="1"/>
      <c r="XBY604" s="1"/>
      <c r="XBZ604" s="1"/>
      <c r="XCA604" s="1"/>
      <c r="XCB604" s="1"/>
      <c r="XCC604" s="1"/>
      <c r="XCD604" s="1"/>
      <c r="XCE604" s="1"/>
      <c r="XCF604" s="1"/>
      <c r="XCG604" s="1"/>
      <c r="XCH604" s="1"/>
      <c r="XCI604" s="1"/>
      <c r="XCJ604" s="1"/>
      <c r="XCK604" s="1"/>
      <c r="XCL604" s="1"/>
      <c r="XCM604" s="1"/>
      <c r="XCN604" s="1"/>
      <c r="XCO604" s="1"/>
      <c r="XCP604" s="1"/>
      <c r="XCQ604" s="1"/>
      <c r="XCR604" s="1"/>
      <c r="XCS604" s="1"/>
      <c r="XCT604" s="1"/>
      <c r="XCU604" s="1"/>
      <c r="XCV604" s="1"/>
      <c r="XCW604" s="1"/>
      <c r="XCX604" s="1"/>
      <c r="XCY604" s="1"/>
      <c r="XCZ604" s="1"/>
      <c r="XDA604" s="1"/>
      <c r="XDB604" s="1"/>
      <c r="XDC604" s="1"/>
      <c r="XDD604" s="1"/>
      <c r="XDE604" s="1"/>
      <c r="XDF604" s="1"/>
      <c r="XDG604" s="1"/>
      <c r="XDH604" s="1"/>
      <c r="XDI604" s="1"/>
      <c r="XDJ604" s="1"/>
      <c r="XDK604" s="1"/>
      <c r="XDL604" s="1"/>
      <c r="XDM604" s="1"/>
      <c r="XDN604" s="1"/>
      <c r="XDO604" s="1"/>
      <c r="XDP604" s="1"/>
      <c r="XDQ604" s="1"/>
      <c r="XDR604" s="1"/>
      <c r="XDS604" s="1"/>
      <c r="XDT604" s="1"/>
      <c r="XDU604" s="1"/>
      <c r="XDV604" s="1"/>
      <c r="XDW604" s="1"/>
      <c r="XDX604" s="1"/>
      <c r="XDY604" s="1"/>
      <c r="XDZ604" s="1"/>
      <c r="XEA604" s="1"/>
      <c r="XEB604" s="1"/>
      <c r="XEC604" s="1"/>
      <c r="XED604" s="1"/>
      <c r="XEE604" s="1"/>
      <c r="XEF604" s="1"/>
      <c r="XEG604" s="1"/>
      <c r="XEH604" s="1"/>
      <c r="XEI604" s="1"/>
      <c r="XEJ604" s="1"/>
      <c r="XEK604" s="1"/>
      <c r="XEL604" s="1"/>
      <c r="XEM604" s="1"/>
      <c r="XEN604" s="1"/>
      <c r="XEO604" s="1"/>
      <c r="XEP604" s="1"/>
      <c r="XEQ604" s="1"/>
      <c r="XER604" s="1"/>
      <c r="XES604" s="1"/>
      <c r="XET604" s="1"/>
      <c r="XEU604" s="1"/>
      <c r="XEV604" s="1"/>
      <c r="XEW604" s="1"/>
      <c r="XEX604" s="1"/>
      <c r="XEY604" s="1"/>
      <c r="XEZ604" s="1"/>
      <c r="XFA604" s="1"/>
      <c r="XFB604" s="1"/>
      <c r="XFC604" s="1"/>
    </row>
    <row r="605" spans="1:150 16226:16383" s="3" customFormat="1" ht="20.25" customHeight="1" x14ac:dyDescent="0.25">
      <c r="A605" s="90">
        <v>1</v>
      </c>
      <c r="B605" s="90"/>
      <c r="C605" s="53" t="s">
        <v>88</v>
      </c>
      <c r="D605" s="5" t="s">
        <v>363</v>
      </c>
      <c r="E605" s="32">
        <f>(3.8*3.05+0.1*3.05+2.4*2.2+0.6*1.7+1.8*0.1+3.05*2.78+2.8*3.08+0.1*3.08+0.45*1.8+1.405*2.45+1.405*2.375+1*3.7+1*1.78+0.75*3.08+2*3.05)*10.764</f>
        <v>616.40180550000002</v>
      </c>
      <c r="F605" s="5">
        <f>(1*1)*10.764</f>
        <v>10.763999999999999</v>
      </c>
      <c r="G605" s="5">
        <v>0</v>
      </c>
      <c r="H605" s="5">
        <f>E605+F605+(IF(G605&lt;101,G605,IF(G605&lt;201,G605/2,IF(G605&lt;=301,G605/3,G605/4))))</f>
        <v>627.16580550000003</v>
      </c>
      <c r="I605" s="1"/>
      <c r="J605" s="1"/>
      <c r="K605" s="1"/>
      <c r="L605" s="1"/>
      <c r="M605" s="1"/>
      <c r="N605" s="1"/>
      <c r="O605" s="1"/>
      <c r="P605" s="1"/>
      <c r="Q605" s="1"/>
      <c r="R605" s="1"/>
      <c r="S605" s="1"/>
      <c r="T605" s="22" t="str">
        <f t="shared" ref="T605:T610" ca="1" si="62">U605&amp;""&amp;",..,"&amp;""&amp;V605</f>
        <v>301,..,301</v>
      </c>
      <c r="U605" s="22">
        <f ca="1">(SUMPRODUCT(MID(0&amp;(LEFT(A604,SUM(LEN(A604)-LEN(SUBSTITUTE(A604,{"0","1","2","3"},""))))), LARGE(INDEX(ISNUMBER(--MID((LEFT(A604,SUM(LEN(A604)-LEN(SUBSTITUTE(A604,{"0","1","2","3"},""))))), ROW(INDIRECT("1:"&amp;LEN((LEFT(A604,SUM(LEN(A604)-LEN(SUBSTITUTE(A604,{"0","1","2","3"},"")))))))), 1)) * ROW(INDIRECT("1:"&amp;LEN((LEFT(A604,SUM(LEN(A604)-LEN(SUBSTITUTE(A604,{"0","1","2","3"},"")))))))), 0), ROW(INDIRECT("1:"&amp;LEN((LEFT(A604,SUM(LEN(A604)-LEN(SUBSTITUTE(A604,{"0","1","2","3"},"")))))))))+1, 1) * 10^ROW(INDIRECT("1:"&amp;LEN((LEFT(A604,SUM(LEN(A604)-LEN(SUBSTITUTE(A604,{"0","1","2","3"},""))))))))/10))*100+1</f>
        <v>301</v>
      </c>
      <c r="V605" s="22">
        <f ca="1">(SUMPRODUCT(MID(0&amp;(--TRIM(RIGHT(SUBSTITUTE(LEFT(A604,_xlfn.AGGREGATE(16,6,FIND({0,1,2,3,4,5,6,7,8,9},A604,ROW(INDIRECT("1:"&amp;LEN(A604)))),1))," ",REPT(" ",LEN(A604))),LEN(A604)))), LARGE(INDEX(ISNUMBER(--MID((--TRIM(RIGHT(SUBSTITUTE(LEFT(A604,_xlfn.AGGREGATE(16,6,FIND({0,1,2,3,4,5,6,7,8,9},A604,ROW(INDIRECT("1:"&amp;LEN(A604)))),1))," ",REPT(" ",LEN(A604))),LEN(A604)))), ROW(INDIRECT("1:"&amp;LEN((--TRIM(RIGHT(SUBSTITUTE(LEFT(A604,_xlfn.AGGREGATE(16,6,FIND({0,1,2,3,4,5,6,7,8,9},A604,ROW(INDIRECT("1:"&amp;LEN(A604)))),1))," ",REPT(" ",LEN(A604))),LEN(A604))))))), 1)) * ROW(INDIRECT("1:"&amp;LEN((--TRIM(RIGHT(SUBSTITUTE(LEFT(A604,_xlfn.AGGREGATE(16,6,FIND({0,1,2,3,4,5,6,7,8,9},A604,ROW(INDIRECT("1:"&amp;LEN(A604)))),1))," ",REPT(" ",LEN(A604))),LEN(A604))))))), 0), ROW(INDIRECT("1:"&amp;LEN((--TRIM(RIGHT(SUBSTITUTE(LEFT(A604,_xlfn.AGGREGATE(16,6,FIND({0,1,2,3,4,5,6,7,8,9},A604,ROW(INDIRECT("1:"&amp;LEN(A604)))),1))," ",REPT(" ",LEN(A604))),LEN(A604))))))))+1, 1) * 10^ROW(INDIRECT("1:"&amp;LEN((--TRIM(RIGHT(SUBSTITUTE(LEFT(A604,_xlfn.AGGREGATE(16,6,FIND({0,1,2,3,4,5,6,7,8,9},A604,ROW(INDIRECT("1:"&amp;LEN(A604)))),1))," ",REPT(" ",LEN(A604))),LEN(A604)))))))/10))*100+1</f>
        <v>301</v>
      </c>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WZB605" s="1"/>
      <c r="WZC605" s="1"/>
      <c r="WZD605" s="1"/>
      <c r="WZE605" s="1"/>
      <c r="WZF605" s="1"/>
      <c r="WZG605" s="1"/>
      <c r="WZH605" s="1"/>
      <c r="WZI605" s="1"/>
      <c r="WZJ605" s="1"/>
      <c r="WZK605" s="1"/>
      <c r="WZL605" s="1"/>
      <c r="WZM605" s="1"/>
      <c r="WZN605" s="1"/>
      <c r="WZO605" s="1"/>
      <c r="WZP605" s="1"/>
      <c r="WZQ605" s="1"/>
      <c r="WZR605" s="1"/>
      <c r="WZS605" s="1"/>
      <c r="WZT605" s="1"/>
      <c r="WZU605" s="1"/>
      <c r="WZV605" s="1"/>
      <c r="WZW605" s="1"/>
      <c r="WZX605" s="1"/>
      <c r="WZY605" s="1"/>
      <c r="WZZ605" s="1"/>
      <c r="XAA605" s="1"/>
      <c r="XAB605" s="1"/>
      <c r="XAC605" s="1"/>
      <c r="XAD605" s="1"/>
      <c r="XAE605" s="1"/>
      <c r="XAF605" s="1"/>
      <c r="XAG605" s="1"/>
      <c r="XAH605" s="1"/>
      <c r="XAI605" s="1"/>
      <c r="XAJ605" s="1"/>
      <c r="XAK605" s="1"/>
      <c r="XAL605" s="1"/>
      <c r="XAM605" s="1"/>
      <c r="XAN605" s="1"/>
      <c r="XAO605" s="1"/>
      <c r="XAP605" s="1"/>
      <c r="XAQ605" s="1"/>
      <c r="XAR605" s="1"/>
      <c r="XAS605" s="1"/>
      <c r="XAT605" s="1"/>
      <c r="XAU605" s="1"/>
      <c r="XAV605" s="1"/>
      <c r="XAW605" s="1"/>
      <c r="XAX605" s="1"/>
      <c r="XAY605" s="1"/>
      <c r="XAZ605" s="1"/>
      <c r="XBA605" s="1"/>
      <c r="XBB605" s="1"/>
      <c r="XBC605" s="1"/>
      <c r="XBD605" s="1"/>
      <c r="XBE605" s="1"/>
      <c r="XBF605" s="1"/>
      <c r="XBG605" s="1"/>
      <c r="XBH605" s="1"/>
      <c r="XBI605" s="1"/>
      <c r="XBJ605" s="1"/>
      <c r="XBK605" s="1"/>
      <c r="XBL605" s="1"/>
      <c r="XBM605" s="1"/>
      <c r="XBN605" s="1"/>
      <c r="XBO605" s="1"/>
      <c r="XBP605" s="1"/>
      <c r="XBQ605" s="1"/>
      <c r="XBR605" s="1"/>
      <c r="XBS605" s="1"/>
      <c r="XBT605" s="1"/>
      <c r="XBU605" s="1"/>
      <c r="XBV605" s="1"/>
      <c r="XBW605" s="1"/>
      <c r="XBX605" s="1"/>
      <c r="XBY605" s="1"/>
      <c r="XBZ605" s="1"/>
      <c r="XCA605" s="1"/>
      <c r="XCB605" s="1"/>
      <c r="XCC605" s="1"/>
      <c r="XCD605" s="1"/>
      <c r="XCE605" s="1"/>
      <c r="XCF605" s="1"/>
      <c r="XCG605" s="1"/>
      <c r="XCH605" s="1"/>
      <c r="XCI605" s="1"/>
      <c r="XCJ605" s="1"/>
      <c r="XCK605" s="1"/>
      <c r="XCL605" s="1"/>
      <c r="XCM605" s="1"/>
      <c r="XCN605" s="1"/>
      <c r="XCO605" s="1"/>
      <c r="XCP605" s="1"/>
      <c r="XCQ605" s="1"/>
      <c r="XCR605" s="1"/>
      <c r="XCS605" s="1"/>
      <c r="XCT605" s="1"/>
      <c r="XCU605" s="1"/>
      <c r="XCV605" s="1"/>
      <c r="XCW605" s="1"/>
      <c r="XCX605" s="1"/>
      <c r="XCY605" s="1"/>
      <c r="XCZ605" s="1"/>
      <c r="XDA605" s="1"/>
      <c r="XDB605" s="1"/>
      <c r="XDC605" s="1"/>
      <c r="XDD605" s="1"/>
      <c r="XDE605" s="1"/>
      <c r="XDF605" s="1"/>
      <c r="XDG605" s="1"/>
      <c r="XDH605" s="1"/>
      <c r="XDI605" s="1"/>
      <c r="XDJ605" s="1"/>
      <c r="XDK605" s="1"/>
      <c r="XDL605" s="1"/>
      <c r="XDM605" s="1"/>
      <c r="XDN605" s="1"/>
      <c r="XDO605" s="1"/>
      <c r="XDP605" s="1"/>
      <c r="XDQ605" s="1"/>
      <c r="XDR605" s="1"/>
      <c r="XDS605" s="1"/>
      <c r="XDT605" s="1"/>
      <c r="XDU605" s="1"/>
      <c r="XDV605" s="1"/>
      <c r="XDW605" s="1"/>
      <c r="XDX605" s="1"/>
      <c r="XDY605" s="1"/>
      <c r="XDZ605" s="1"/>
      <c r="XEA605" s="1"/>
      <c r="XEB605" s="1"/>
      <c r="XEC605" s="1"/>
      <c r="XED605" s="1"/>
      <c r="XEE605" s="1"/>
      <c r="XEF605" s="1"/>
      <c r="XEG605" s="1"/>
      <c r="XEH605" s="1"/>
      <c r="XEI605" s="1"/>
      <c r="XEJ605" s="1"/>
      <c r="XEK605" s="1"/>
      <c r="XEL605" s="1"/>
      <c r="XEM605" s="1"/>
      <c r="XEN605" s="1"/>
      <c r="XEO605" s="1"/>
      <c r="XEP605" s="1"/>
      <c r="XEQ605" s="1"/>
      <c r="XER605" s="1"/>
      <c r="XES605" s="1"/>
      <c r="XET605" s="1"/>
      <c r="XEU605" s="1"/>
      <c r="XEV605" s="1"/>
      <c r="XEW605" s="1"/>
      <c r="XEX605" s="1"/>
      <c r="XEY605" s="1"/>
      <c r="XEZ605" s="1"/>
      <c r="XFA605" s="1"/>
      <c r="XFB605" s="1"/>
      <c r="XFC605" s="1"/>
    </row>
    <row r="606" spans="1:150 16226:16383" s="3" customFormat="1" ht="20.25" customHeight="1" x14ac:dyDescent="0.25">
      <c r="A606" s="115">
        <f>A605+1</f>
        <v>2</v>
      </c>
      <c r="B606" s="116"/>
      <c r="C606" s="53" t="s">
        <v>88</v>
      </c>
      <c r="D606" s="5" t="s">
        <v>376</v>
      </c>
      <c r="E606" s="32">
        <f>(3.71*3.055+0.1*3.055+2.1*2.13+0.6*1.63+1.5*0.1+3.85*3.015+1*0.655+0.6*1.4+1.375*2.495+1.325*1.5+0.95*0.95+1*1.775+0.15*1.305+0.64*3.055)*10.764</f>
        <v>436.90941449999997</v>
      </c>
      <c r="F606" s="5">
        <v>0</v>
      </c>
      <c r="G606" s="5">
        <v>0</v>
      </c>
      <c r="H606" s="5">
        <f>E606+F606+(IF(G606&lt;101,G606,IF(G606&lt;201,G606/2,IF(G606&lt;=301,G606/3,G606/4))))</f>
        <v>436.90941449999997</v>
      </c>
      <c r="I606" s="1"/>
      <c r="J606" s="1"/>
      <c r="K606" s="1"/>
      <c r="L606" s="1"/>
      <c r="M606" s="1"/>
      <c r="N606" s="1"/>
      <c r="O606" s="1"/>
      <c r="P606" s="1"/>
      <c r="Q606" s="1"/>
      <c r="R606" s="1"/>
      <c r="S606" s="1"/>
      <c r="T606" s="22" t="str">
        <f t="shared" ca="1" si="62"/>
        <v>302,..,302</v>
      </c>
      <c r="U606" s="22">
        <f t="shared" ref="U606:V610" ca="1" si="63">U605+1</f>
        <v>302</v>
      </c>
      <c r="V606" s="22">
        <f t="shared" ca="1" si="63"/>
        <v>302</v>
      </c>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WZB606" s="1"/>
      <c r="WZC606" s="1"/>
      <c r="WZD606" s="1"/>
      <c r="WZE606" s="1"/>
      <c r="WZF606" s="1"/>
      <c r="WZG606" s="1"/>
      <c r="WZH606" s="1"/>
      <c r="WZI606" s="1"/>
      <c r="WZJ606" s="1"/>
      <c r="WZK606" s="1"/>
      <c r="WZL606" s="1"/>
      <c r="WZM606" s="1"/>
      <c r="WZN606" s="1"/>
      <c r="WZO606" s="1"/>
      <c r="WZP606" s="1"/>
      <c r="WZQ606" s="1"/>
      <c r="WZR606" s="1"/>
      <c r="WZS606" s="1"/>
      <c r="WZT606" s="1"/>
      <c r="WZU606" s="1"/>
      <c r="WZV606" s="1"/>
      <c r="WZW606" s="1"/>
      <c r="WZX606" s="1"/>
      <c r="WZY606" s="1"/>
      <c r="WZZ606" s="1"/>
      <c r="XAA606" s="1"/>
      <c r="XAB606" s="1"/>
      <c r="XAC606" s="1"/>
      <c r="XAD606" s="1"/>
      <c r="XAE606" s="1"/>
      <c r="XAF606" s="1"/>
      <c r="XAG606" s="1"/>
      <c r="XAH606" s="1"/>
      <c r="XAI606" s="1"/>
      <c r="XAJ606" s="1"/>
      <c r="XAK606" s="1"/>
      <c r="XAL606" s="1"/>
      <c r="XAM606" s="1"/>
      <c r="XAN606" s="1"/>
      <c r="XAO606" s="1"/>
      <c r="XAP606" s="1"/>
      <c r="XAQ606" s="1"/>
      <c r="XAR606" s="1"/>
      <c r="XAS606" s="1"/>
      <c r="XAT606" s="1"/>
      <c r="XAU606" s="1"/>
      <c r="XAV606" s="1"/>
      <c r="XAW606" s="1"/>
      <c r="XAX606" s="1"/>
      <c r="XAY606" s="1"/>
      <c r="XAZ606" s="1"/>
      <c r="XBA606" s="1"/>
      <c r="XBB606" s="1"/>
      <c r="XBC606" s="1"/>
      <c r="XBD606" s="1"/>
      <c r="XBE606" s="1"/>
      <c r="XBF606" s="1"/>
      <c r="XBG606" s="1"/>
      <c r="XBH606" s="1"/>
      <c r="XBI606" s="1"/>
      <c r="XBJ606" s="1"/>
      <c r="XBK606" s="1"/>
      <c r="XBL606" s="1"/>
      <c r="XBM606" s="1"/>
      <c r="XBN606" s="1"/>
      <c r="XBO606" s="1"/>
      <c r="XBP606" s="1"/>
      <c r="XBQ606" s="1"/>
      <c r="XBR606" s="1"/>
      <c r="XBS606" s="1"/>
      <c r="XBT606" s="1"/>
      <c r="XBU606" s="1"/>
      <c r="XBV606" s="1"/>
      <c r="XBW606" s="1"/>
      <c r="XBX606" s="1"/>
      <c r="XBY606" s="1"/>
      <c r="XBZ606" s="1"/>
      <c r="XCA606" s="1"/>
      <c r="XCB606" s="1"/>
      <c r="XCC606" s="1"/>
      <c r="XCD606" s="1"/>
      <c r="XCE606" s="1"/>
      <c r="XCF606" s="1"/>
      <c r="XCG606" s="1"/>
      <c r="XCH606" s="1"/>
      <c r="XCI606" s="1"/>
      <c r="XCJ606" s="1"/>
      <c r="XCK606" s="1"/>
      <c r="XCL606" s="1"/>
      <c r="XCM606" s="1"/>
      <c r="XCN606" s="1"/>
      <c r="XCO606" s="1"/>
      <c r="XCP606" s="1"/>
      <c r="XCQ606" s="1"/>
      <c r="XCR606" s="1"/>
      <c r="XCS606" s="1"/>
      <c r="XCT606" s="1"/>
      <c r="XCU606" s="1"/>
      <c r="XCV606" s="1"/>
      <c r="XCW606" s="1"/>
      <c r="XCX606" s="1"/>
      <c r="XCY606" s="1"/>
      <c r="XCZ606" s="1"/>
      <c r="XDA606" s="1"/>
      <c r="XDB606" s="1"/>
      <c r="XDC606" s="1"/>
      <c r="XDD606" s="1"/>
      <c r="XDE606" s="1"/>
      <c r="XDF606" s="1"/>
      <c r="XDG606" s="1"/>
      <c r="XDH606" s="1"/>
      <c r="XDI606" s="1"/>
      <c r="XDJ606" s="1"/>
      <c r="XDK606" s="1"/>
      <c r="XDL606" s="1"/>
      <c r="XDM606" s="1"/>
      <c r="XDN606" s="1"/>
      <c r="XDO606" s="1"/>
      <c r="XDP606" s="1"/>
      <c r="XDQ606" s="1"/>
      <c r="XDR606" s="1"/>
      <c r="XDS606" s="1"/>
      <c r="XDT606" s="1"/>
      <c r="XDU606" s="1"/>
      <c r="XDV606" s="1"/>
      <c r="XDW606" s="1"/>
      <c r="XDX606" s="1"/>
      <c r="XDY606" s="1"/>
      <c r="XDZ606" s="1"/>
      <c r="XEA606" s="1"/>
      <c r="XEB606" s="1"/>
      <c r="XEC606" s="1"/>
      <c r="XED606" s="1"/>
      <c r="XEE606" s="1"/>
      <c r="XEF606" s="1"/>
      <c r="XEG606" s="1"/>
      <c r="XEH606" s="1"/>
      <c r="XEI606" s="1"/>
      <c r="XEJ606" s="1"/>
      <c r="XEK606" s="1"/>
      <c r="XEL606" s="1"/>
      <c r="XEM606" s="1"/>
      <c r="XEN606" s="1"/>
      <c r="XEO606" s="1"/>
      <c r="XEP606" s="1"/>
      <c r="XEQ606" s="1"/>
      <c r="XER606" s="1"/>
      <c r="XES606" s="1"/>
      <c r="XET606" s="1"/>
      <c r="XEU606" s="1"/>
      <c r="XEV606" s="1"/>
      <c r="XEW606" s="1"/>
      <c r="XEX606" s="1"/>
      <c r="XEY606" s="1"/>
      <c r="XEZ606" s="1"/>
      <c r="XFA606" s="1"/>
      <c r="XFB606" s="1"/>
      <c r="XFC606" s="1"/>
    </row>
    <row r="607" spans="1:150 16226:16383" s="3" customFormat="1" ht="20.25" customHeight="1" x14ac:dyDescent="0.25">
      <c r="A607" s="115">
        <f>A606+1</f>
        <v>3</v>
      </c>
      <c r="B607" s="116"/>
      <c r="C607" s="53" t="s">
        <v>88</v>
      </c>
      <c r="D607" s="5" t="s">
        <v>364</v>
      </c>
      <c r="E607" s="32">
        <f>(5.22*3.05+0.1*3.05+2.4*3+3.5*3+4.11*3.08+0.535*1.3+3.57*2.9+1.73*0.1+1.09*0.5+2.45*1.505+1.435*2.275+2.445*1.475+1*4.6+0.15*1.4+1.83*3.05)*10.764</f>
        <v>853.59650220000003</v>
      </c>
      <c r="F607" s="5">
        <f>(2.35*1.2)*10.764</f>
        <v>30.354479999999995</v>
      </c>
      <c r="G607" s="5">
        <v>0</v>
      </c>
      <c r="H607" s="5">
        <f>E607+F607+(IF(G607&lt;101,G607,IF(G607&lt;201,G607/2,IF(G607&lt;=301,G607/3,G607/4))))</f>
        <v>883.9509822</v>
      </c>
      <c r="I607" s="1"/>
      <c r="J607" s="1"/>
      <c r="K607" s="1"/>
      <c r="L607" s="1"/>
      <c r="M607" s="1"/>
      <c r="N607" s="1"/>
      <c r="O607" s="1"/>
      <c r="P607" s="1"/>
      <c r="Q607" s="1"/>
      <c r="R607" s="1"/>
      <c r="S607" s="1"/>
      <c r="T607" s="22" t="str">
        <f t="shared" ca="1" si="62"/>
        <v>303,..,303</v>
      </c>
      <c r="U607" s="22">
        <f t="shared" ca="1" si="63"/>
        <v>303</v>
      </c>
      <c r="V607" s="22">
        <f t="shared" ca="1" si="63"/>
        <v>303</v>
      </c>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WZB607" s="1"/>
      <c r="WZC607" s="1"/>
      <c r="WZD607" s="1"/>
      <c r="WZE607" s="1"/>
      <c r="WZF607" s="1"/>
      <c r="WZG607" s="1"/>
      <c r="WZH607" s="1"/>
      <c r="WZI607" s="1"/>
      <c r="WZJ607" s="1"/>
      <c r="WZK607" s="1"/>
      <c r="WZL607" s="1"/>
      <c r="WZM607" s="1"/>
      <c r="WZN607" s="1"/>
      <c r="WZO607" s="1"/>
      <c r="WZP607" s="1"/>
      <c r="WZQ607" s="1"/>
      <c r="WZR607" s="1"/>
      <c r="WZS607" s="1"/>
      <c r="WZT607" s="1"/>
      <c r="WZU607" s="1"/>
      <c r="WZV607" s="1"/>
      <c r="WZW607" s="1"/>
      <c r="WZX607" s="1"/>
      <c r="WZY607" s="1"/>
      <c r="WZZ607" s="1"/>
      <c r="XAA607" s="1"/>
      <c r="XAB607" s="1"/>
      <c r="XAC607" s="1"/>
      <c r="XAD607" s="1"/>
      <c r="XAE607" s="1"/>
      <c r="XAF607" s="1"/>
      <c r="XAG607" s="1"/>
      <c r="XAH607" s="1"/>
      <c r="XAI607" s="1"/>
      <c r="XAJ607" s="1"/>
      <c r="XAK607" s="1"/>
      <c r="XAL607" s="1"/>
      <c r="XAM607" s="1"/>
      <c r="XAN607" s="1"/>
      <c r="XAO607" s="1"/>
      <c r="XAP607" s="1"/>
      <c r="XAQ607" s="1"/>
      <c r="XAR607" s="1"/>
      <c r="XAS607" s="1"/>
      <c r="XAT607" s="1"/>
      <c r="XAU607" s="1"/>
      <c r="XAV607" s="1"/>
      <c r="XAW607" s="1"/>
      <c r="XAX607" s="1"/>
      <c r="XAY607" s="1"/>
      <c r="XAZ607" s="1"/>
      <c r="XBA607" s="1"/>
      <c r="XBB607" s="1"/>
      <c r="XBC607" s="1"/>
      <c r="XBD607" s="1"/>
      <c r="XBE607" s="1"/>
      <c r="XBF607" s="1"/>
      <c r="XBG607" s="1"/>
      <c r="XBH607" s="1"/>
      <c r="XBI607" s="1"/>
      <c r="XBJ607" s="1"/>
      <c r="XBK607" s="1"/>
      <c r="XBL607" s="1"/>
      <c r="XBM607" s="1"/>
      <c r="XBN607" s="1"/>
      <c r="XBO607" s="1"/>
      <c r="XBP607" s="1"/>
      <c r="XBQ607" s="1"/>
      <c r="XBR607" s="1"/>
      <c r="XBS607" s="1"/>
      <c r="XBT607" s="1"/>
      <c r="XBU607" s="1"/>
      <c r="XBV607" s="1"/>
      <c r="XBW607" s="1"/>
      <c r="XBX607" s="1"/>
      <c r="XBY607" s="1"/>
      <c r="XBZ607" s="1"/>
      <c r="XCA607" s="1"/>
      <c r="XCB607" s="1"/>
      <c r="XCC607" s="1"/>
      <c r="XCD607" s="1"/>
      <c r="XCE607" s="1"/>
      <c r="XCF607" s="1"/>
      <c r="XCG607" s="1"/>
      <c r="XCH607" s="1"/>
      <c r="XCI607" s="1"/>
      <c r="XCJ607" s="1"/>
      <c r="XCK607" s="1"/>
      <c r="XCL607" s="1"/>
      <c r="XCM607" s="1"/>
      <c r="XCN607" s="1"/>
      <c r="XCO607" s="1"/>
      <c r="XCP607" s="1"/>
      <c r="XCQ607" s="1"/>
      <c r="XCR607" s="1"/>
      <c r="XCS607" s="1"/>
      <c r="XCT607" s="1"/>
      <c r="XCU607" s="1"/>
      <c r="XCV607" s="1"/>
      <c r="XCW607" s="1"/>
      <c r="XCX607" s="1"/>
      <c r="XCY607" s="1"/>
      <c r="XCZ607" s="1"/>
      <c r="XDA607" s="1"/>
      <c r="XDB607" s="1"/>
      <c r="XDC607" s="1"/>
      <c r="XDD607" s="1"/>
      <c r="XDE607" s="1"/>
      <c r="XDF607" s="1"/>
      <c r="XDG607" s="1"/>
      <c r="XDH607" s="1"/>
      <c r="XDI607" s="1"/>
      <c r="XDJ607" s="1"/>
      <c r="XDK607" s="1"/>
      <c r="XDL607" s="1"/>
      <c r="XDM607" s="1"/>
      <c r="XDN607" s="1"/>
      <c r="XDO607" s="1"/>
      <c r="XDP607" s="1"/>
      <c r="XDQ607" s="1"/>
      <c r="XDR607" s="1"/>
      <c r="XDS607" s="1"/>
      <c r="XDT607" s="1"/>
      <c r="XDU607" s="1"/>
      <c r="XDV607" s="1"/>
      <c r="XDW607" s="1"/>
      <c r="XDX607" s="1"/>
      <c r="XDY607" s="1"/>
      <c r="XDZ607" s="1"/>
      <c r="XEA607" s="1"/>
      <c r="XEB607" s="1"/>
      <c r="XEC607" s="1"/>
      <c r="XED607" s="1"/>
      <c r="XEE607" s="1"/>
      <c r="XEF607" s="1"/>
      <c r="XEG607" s="1"/>
      <c r="XEH607" s="1"/>
      <c r="XEI607" s="1"/>
      <c r="XEJ607" s="1"/>
      <c r="XEK607" s="1"/>
      <c r="XEL607" s="1"/>
      <c r="XEM607" s="1"/>
      <c r="XEN607" s="1"/>
      <c r="XEO607" s="1"/>
      <c r="XEP607" s="1"/>
      <c r="XEQ607" s="1"/>
      <c r="XER607" s="1"/>
      <c r="XES607" s="1"/>
      <c r="XET607" s="1"/>
      <c r="XEU607" s="1"/>
      <c r="XEV607" s="1"/>
      <c r="XEW607" s="1"/>
      <c r="XEX607" s="1"/>
      <c r="XEY607" s="1"/>
      <c r="XEZ607" s="1"/>
      <c r="XFA607" s="1"/>
      <c r="XFB607" s="1"/>
      <c r="XFC607" s="1"/>
    </row>
    <row r="608" spans="1:150 16226:16383" s="3" customFormat="1" ht="20.25" customHeight="1" x14ac:dyDescent="0.25">
      <c r="A608" s="115">
        <f>A607+1</f>
        <v>4</v>
      </c>
      <c r="B608" s="116"/>
      <c r="C608" s="53" t="s">
        <v>88</v>
      </c>
      <c r="D608" s="5" t="s">
        <v>375</v>
      </c>
      <c r="E608" s="32">
        <f>(2.75*3.58+2.75*0.1+2.125*2.25+1.525*0.6+2.85*2.45+2.93*2.42+2.93*0.1+2.93*1.18+2.305*1.375+1.075*0.9+0.9*0.9+1.375*1.32+1.75*1+1.3*1+1.07*2.75)*10.764</f>
        <v>499.38636150000002</v>
      </c>
      <c r="F608" s="5">
        <v>0</v>
      </c>
      <c r="G608" s="5">
        <v>0</v>
      </c>
      <c r="H608" s="5">
        <f>E608+F608+(IF(G608&lt;101,G608,IF(G608&lt;201,G608/2,IF(G608&lt;=301,G608/3,G608/4))))</f>
        <v>499.38636150000002</v>
      </c>
      <c r="I608" s="1"/>
      <c r="J608" s="1"/>
      <c r="K608" s="1"/>
      <c r="L608" s="1"/>
      <c r="M608" s="1"/>
      <c r="N608" s="1"/>
      <c r="O608" s="1"/>
      <c r="P608" s="1"/>
      <c r="Q608" s="1"/>
      <c r="R608" s="1"/>
      <c r="S608" s="1"/>
      <c r="T608" s="22" t="str">
        <f t="shared" ca="1" si="62"/>
        <v>304,..,304</v>
      </c>
      <c r="U608" s="22">
        <f t="shared" ca="1" si="63"/>
        <v>304</v>
      </c>
      <c r="V608" s="22">
        <f t="shared" ca="1" si="63"/>
        <v>304</v>
      </c>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WZB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c r="XEV608" s="1"/>
      <c r="XEW608" s="1"/>
      <c r="XEX608" s="1"/>
      <c r="XEY608" s="1"/>
      <c r="XEZ608" s="1"/>
      <c r="XFA608" s="1"/>
      <c r="XFB608" s="1"/>
      <c r="XFC608" s="1"/>
    </row>
    <row r="609" spans="1:150 16226:16383" s="3" customFormat="1" ht="20.25" customHeight="1" x14ac:dyDescent="0.25">
      <c r="A609" s="115">
        <f>A608+1</f>
        <v>5</v>
      </c>
      <c r="B609" s="116"/>
      <c r="C609" s="96" t="s">
        <v>365</v>
      </c>
      <c r="D609" s="97"/>
      <c r="E609" s="97"/>
      <c r="F609" s="97"/>
      <c r="G609" s="97"/>
      <c r="H609" s="98"/>
      <c r="I609" s="1"/>
      <c r="J609" s="1"/>
      <c r="K609" s="1"/>
      <c r="L609" s="1"/>
      <c r="M609" s="1"/>
      <c r="N609" s="1"/>
      <c r="O609" s="1"/>
      <c r="P609" s="1"/>
      <c r="Q609" s="1"/>
      <c r="R609" s="1"/>
      <c r="S609" s="1"/>
      <c r="T609" s="22" t="str">
        <f t="shared" ca="1" si="62"/>
        <v>305,..,305</v>
      </c>
      <c r="U609" s="22">
        <f t="shared" ca="1" si="63"/>
        <v>305</v>
      </c>
      <c r="V609" s="22">
        <f t="shared" ca="1" si="63"/>
        <v>305</v>
      </c>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WZB609" s="1"/>
      <c r="WZC609" s="1"/>
      <c r="WZD609" s="1"/>
      <c r="WZE609" s="1"/>
      <c r="WZF609" s="1"/>
      <c r="WZG609" s="1"/>
      <c r="WZH609" s="1"/>
      <c r="WZI609" s="1"/>
      <c r="WZJ609" s="1"/>
      <c r="WZK609" s="1"/>
      <c r="WZL609" s="1"/>
      <c r="WZM609" s="1"/>
      <c r="WZN609" s="1"/>
      <c r="WZO609" s="1"/>
      <c r="WZP609" s="1"/>
      <c r="WZQ609" s="1"/>
      <c r="WZR609" s="1"/>
      <c r="WZS609" s="1"/>
      <c r="WZT609" s="1"/>
      <c r="WZU609" s="1"/>
      <c r="WZV609" s="1"/>
      <c r="WZW609" s="1"/>
      <c r="WZX609" s="1"/>
      <c r="WZY609" s="1"/>
      <c r="WZZ609" s="1"/>
      <c r="XAA609" s="1"/>
      <c r="XAB609" s="1"/>
      <c r="XAC609" s="1"/>
      <c r="XAD609" s="1"/>
      <c r="XAE609" s="1"/>
      <c r="XAF609" s="1"/>
      <c r="XAG609" s="1"/>
      <c r="XAH609" s="1"/>
      <c r="XAI609" s="1"/>
      <c r="XAJ609" s="1"/>
      <c r="XAK609" s="1"/>
      <c r="XAL609" s="1"/>
      <c r="XAM609" s="1"/>
      <c r="XAN609" s="1"/>
      <c r="XAO609" s="1"/>
      <c r="XAP609" s="1"/>
      <c r="XAQ609" s="1"/>
      <c r="XAR609" s="1"/>
      <c r="XAS609" s="1"/>
      <c r="XAT609" s="1"/>
      <c r="XAU609" s="1"/>
      <c r="XAV609" s="1"/>
      <c r="XAW609" s="1"/>
      <c r="XAX609" s="1"/>
      <c r="XAY609" s="1"/>
      <c r="XAZ609" s="1"/>
      <c r="XBA609" s="1"/>
      <c r="XBB609" s="1"/>
      <c r="XBC609" s="1"/>
      <c r="XBD609" s="1"/>
      <c r="XBE609" s="1"/>
      <c r="XBF609" s="1"/>
      <c r="XBG609" s="1"/>
      <c r="XBH609" s="1"/>
      <c r="XBI609" s="1"/>
      <c r="XBJ609" s="1"/>
      <c r="XBK609" s="1"/>
      <c r="XBL609" s="1"/>
      <c r="XBM609" s="1"/>
      <c r="XBN609" s="1"/>
      <c r="XBO609" s="1"/>
      <c r="XBP609" s="1"/>
      <c r="XBQ609" s="1"/>
      <c r="XBR609" s="1"/>
      <c r="XBS609" s="1"/>
      <c r="XBT609" s="1"/>
      <c r="XBU609" s="1"/>
      <c r="XBV609" s="1"/>
      <c r="XBW609" s="1"/>
      <c r="XBX609" s="1"/>
      <c r="XBY609" s="1"/>
      <c r="XBZ609" s="1"/>
      <c r="XCA609" s="1"/>
      <c r="XCB609" s="1"/>
      <c r="XCC609" s="1"/>
      <c r="XCD609" s="1"/>
      <c r="XCE609" s="1"/>
      <c r="XCF609" s="1"/>
      <c r="XCG609" s="1"/>
      <c r="XCH609" s="1"/>
      <c r="XCI609" s="1"/>
      <c r="XCJ609" s="1"/>
      <c r="XCK609" s="1"/>
      <c r="XCL609" s="1"/>
      <c r="XCM609" s="1"/>
      <c r="XCN609" s="1"/>
      <c r="XCO609" s="1"/>
      <c r="XCP609" s="1"/>
      <c r="XCQ609" s="1"/>
      <c r="XCR609" s="1"/>
      <c r="XCS609" s="1"/>
      <c r="XCT609" s="1"/>
      <c r="XCU609" s="1"/>
      <c r="XCV609" s="1"/>
      <c r="XCW609" s="1"/>
      <c r="XCX609" s="1"/>
      <c r="XCY609" s="1"/>
      <c r="XCZ609" s="1"/>
      <c r="XDA609" s="1"/>
      <c r="XDB609" s="1"/>
      <c r="XDC609" s="1"/>
      <c r="XDD609" s="1"/>
      <c r="XDE609" s="1"/>
      <c r="XDF609" s="1"/>
      <c r="XDG609" s="1"/>
      <c r="XDH609" s="1"/>
      <c r="XDI609" s="1"/>
      <c r="XDJ609" s="1"/>
      <c r="XDK609" s="1"/>
      <c r="XDL609" s="1"/>
      <c r="XDM609" s="1"/>
      <c r="XDN609" s="1"/>
      <c r="XDO609" s="1"/>
      <c r="XDP609" s="1"/>
      <c r="XDQ609" s="1"/>
      <c r="XDR609" s="1"/>
      <c r="XDS609" s="1"/>
      <c r="XDT609" s="1"/>
      <c r="XDU609" s="1"/>
      <c r="XDV609" s="1"/>
      <c r="XDW609" s="1"/>
      <c r="XDX609" s="1"/>
      <c r="XDY609" s="1"/>
      <c r="XDZ609" s="1"/>
      <c r="XEA609" s="1"/>
      <c r="XEB609" s="1"/>
      <c r="XEC609" s="1"/>
      <c r="XED609" s="1"/>
      <c r="XEE609" s="1"/>
      <c r="XEF609" s="1"/>
      <c r="XEG609" s="1"/>
      <c r="XEH609" s="1"/>
      <c r="XEI609" s="1"/>
      <c r="XEJ609" s="1"/>
      <c r="XEK609" s="1"/>
      <c r="XEL609" s="1"/>
      <c r="XEM609" s="1"/>
      <c r="XEN609" s="1"/>
      <c r="XEO609" s="1"/>
      <c r="XEP609" s="1"/>
      <c r="XEQ609" s="1"/>
      <c r="XER609" s="1"/>
      <c r="XES609" s="1"/>
      <c r="XET609" s="1"/>
      <c r="XEU609" s="1"/>
      <c r="XEV609" s="1"/>
      <c r="XEW609" s="1"/>
      <c r="XEX609" s="1"/>
      <c r="XEY609" s="1"/>
      <c r="XEZ609" s="1"/>
      <c r="XFA609" s="1"/>
      <c r="XFB609" s="1"/>
      <c r="XFC609" s="1"/>
    </row>
    <row r="610" spans="1:150 16226:16383" s="3" customFormat="1" ht="20.25" customHeight="1" x14ac:dyDescent="0.25">
      <c r="A610" s="115">
        <f>A609+1</f>
        <v>6</v>
      </c>
      <c r="B610" s="116"/>
      <c r="C610" s="53" t="s">
        <v>88</v>
      </c>
      <c r="D610" s="5" t="s">
        <v>363</v>
      </c>
      <c r="E610" s="32">
        <f>(3.825*3.05+0.1*3.05+2.4*2.2+0.6*1.7+1.8*0.1+3.05*2.78+0.6*1.4+2.8*3.08+0.1*3.08+1.405*2.45+1*1+1.405*2.375+1*3.7+1*1.78+2*3.05+0.75*3.08)*10.764</f>
        <v>628.30948050000006</v>
      </c>
      <c r="F610" s="5">
        <v>0</v>
      </c>
      <c r="G610" s="5">
        <v>0</v>
      </c>
      <c r="H610" s="5">
        <f>E610+F610+(IF(G610&lt;101,G610,IF(G610&lt;201,G610/2,IF(G610&lt;=301,G610/3,G610/4))))</f>
        <v>628.30948050000006</v>
      </c>
      <c r="I610" s="1"/>
      <c r="J610" s="1"/>
      <c r="K610" s="1"/>
      <c r="L610" s="1"/>
      <c r="M610" s="1"/>
      <c r="N610" s="1"/>
      <c r="O610" s="1"/>
      <c r="P610" s="1"/>
      <c r="Q610" s="1"/>
      <c r="R610" s="1"/>
      <c r="S610" s="1"/>
      <c r="T610" s="22" t="str">
        <f t="shared" ca="1" si="62"/>
        <v>306,..,306</v>
      </c>
      <c r="U610" s="22">
        <f t="shared" ca="1" si="63"/>
        <v>306</v>
      </c>
      <c r="V610" s="22">
        <f t="shared" ca="1" si="63"/>
        <v>306</v>
      </c>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WZB610" s="1"/>
      <c r="WZC610" s="1"/>
      <c r="WZD610" s="1"/>
      <c r="WZE610" s="1"/>
      <c r="WZF610" s="1"/>
      <c r="WZG610" s="1"/>
      <c r="WZH610" s="1"/>
      <c r="WZI610" s="1"/>
      <c r="WZJ610" s="1"/>
      <c r="WZK610" s="1"/>
      <c r="WZL610" s="1"/>
      <c r="WZM610" s="1"/>
      <c r="WZN610" s="1"/>
      <c r="WZO610" s="1"/>
      <c r="WZP610" s="1"/>
      <c r="WZQ610" s="1"/>
      <c r="WZR610" s="1"/>
      <c r="WZS610" s="1"/>
      <c r="WZT610" s="1"/>
      <c r="WZU610" s="1"/>
      <c r="WZV610" s="1"/>
      <c r="WZW610" s="1"/>
      <c r="WZX610" s="1"/>
      <c r="WZY610" s="1"/>
      <c r="WZZ610" s="1"/>
      <c r="XAA610" s="1"/>
      <c r="XAB610" s="1"/>
      <c r="XAC610" s="1"/>
      <c r="XAD610" s="1"/>
      <c r="XAE610" s="1"/>
      <c r="XAF610" s="1"/>
      <c r="XAG610" s="1"/>
      <c r="XAH610" s="1"/>
      <c r="XAI610" s="1"/>
      <c r="XAJ610" s="1"/>
      <c r="XAK610" s="1"/>
      <c r="XAL610" s="1"/>
      <c r="XAM610" s="1"/>
      <c r="XAN610" s="1"/>
      <c r="XAO610" s="1"/>
      <c r="XAP610" s="1"/>
      <c r="XAQ610" s="1"/>
      <c r="XAR610" s="1"/>
      <c r="XAS610" s="1"/>
      <c r="XAT610" s="1"/>
      <c r="XAU610" s="1"/>
      <c r="XAV610" s="1"/>
      <c r="XAW610" s="1"/>
      <c r="XAX610" s="1"/>
      <c r="XAY610" s="1"/>
      <c r="XAZ610" s="1"/>
      <c r="XBA610" s="1"/>
      <c r="XBB610" s="1"/>
      <c r="XBC610" s="1"/>
      <c r="XBD610" s="1"/>
      <c r="XBE610" s="1"/>
      <c r="XBF610" s="1"/>
      <c r="XBG610" s="1"/>
      <c r="XBH610" s="1"/>
      <c r="XBI610" s="1"/>
      <c r="XBJ610" s="1"/>
      <c r="XBK610" s="1"/>
      <c r="XBL610" s="1"/>
      <c r="XBM610" s="1"/>
      <c r="XBN610" s="1"/>
      <c r="XBO610" s="1"/>
      <c r="XBP610" s="1"/>
      <c r="XBQ610" s="1"/>
      <c r="XBR610" s="1"/>
      <c r="XBS610" s="1"/>
      <c r="XBT610" s="1"/>
      <c r="XBU610" s="1"/>
      <c r="XBV610" s="1"/>
      <c r="XBW610" s="1"/>
      <c r="XBX610" s="1"/>
      <c r="XBY610" s="1"/>
      <c r="XBZ610" s="1"/>
      <c r="XCA610" s="1"/>
      <c r="XCB610" s="1"/>
      <c r="XCC610" s="1"/>
      <c r="XCD610" s="1"/>
      <c r="XCE610" s="1"/>
      <c r="XCF610" s="1"/>
      <c r="XCG610" s="1"/>
      <c r="XCH610" s="1"/>
      <c r="XCI610" s="1"/>
      <c r="XCJ610" s="1"/>
      <c r="XCK610" s="1"/>
      <c r="XCL610" s="1"/>
      <c r="XCM610" s="1"/>
      <c r="XCN610" s="1"/>
      <c r="XCO610" s="1"/>
      <c r="XCP610" s="1"/>
      <c r="XCQ610" s="1"/>
      <c r="XCR610" s="1"/>
      <c r="XCS610" s="1"/>
      <c r="XCT610" s="1"/>
      <c r="XCU610" s="1"/>
      <c r="XCV610" s="1"/>
      <c r="XCW610" s="1"/>
      <c r="XCX610" s="1"/>
      <c r="XCY610" s="1"/>
      <c r="XCZ610" s="1"/>
      <c r="XDA610" s="1"/>
      <c r="XDB610" s="1"/>
      <c r="XDC610" s="1"/>
      <c r="XDD610" s="1"/>
      <c r="XDE610" s="1"/>
      <c r="XDF610" s="1"/>
      <c r="XDG610" s="1"/>
      <c r="XDH610" s="1"/>
      <c r="XDI610" s="1"/>
      <c r="XDJ610" s="1"/>
      <c r="XDK610" s="1"/>
      <c r="XDL610" s="1"/>
      <c r="XDM610" s="1"/>
      <c r="XDN610" s="1"/>
      <c r="XDO610" s="1"/>
      <c r="XDP610" s="1"/>
      <c r="XDQ610" s="1"/>
      <c r="XDR610" s="1"/>
      <c r="XDS610" s="1"/>
      <c r="XDT610" s="1"/>
      <c r="XDU610" s="1"/>
      <c r="XDV610" s="1"/>
      <c r="XDW610" s="1"/>
      <c r="XDX610" s="1"/>
      <c r="XDY610" s="1"/>
      <c r="XDZ610" s="1"/>
      <c r="XEA610" s="1"/>
      <c r="XEB610" s="1"/>
      <c r="XEC610" s="1"/>
      <c r="XED610" s="1"/>
      <c r="XEE610" s="1"/>
      <c r="XEF610" s="1"/>
      <c r="XEG610" s="1"/>
      <c r="XEH610" s="1"/>
      <c r="XEI610" s="1"/>
      <c r="XEJ610" s="1"/>
      <c r="XEK610" s="1"/>
      <c r="XEL610" s="1"/>
      <c r="XEM610" s="1"/>
      <c r="XEN610" s="1"/>
      <c r="XEO610" s="1"/>
      <c r="XEP610" s="1"/>
      <c r="XEQ610" s="1"/>
      <c r="XER610" s="1"/>
      <c r="XES610" s="1"/>
      <c r="XET610" s="1"/>
      <c r="XEU610" s="1"/>
      <c r="XEV610" s="1"/>
      <c r="XEW610" s="1"/>
      <c r="XEX610" s="1"/>
      <c r="XEY610" s="1"/>
      <c r="XEZ610" s="1"/>
      <c r="XFA610" s="1"/>
      <c r="XFB610" s="1"/>
      <c r="XFC610" s="1"/>
    </row>
    <row r="611" spans="1:150 16226:16383" s="3" customFormat="1" ht="20.25" customHeight="1" x14ac:dyDescent="0.25">
      <c r="A611" s="112" t="s">
        <v>390</v>
      </c>
      <c r="B611" s="113"/>
      <c r="C611" s="113"/>
      <c r="D611" s="113"/>
      <c r="E611" s="113"/>
      <c r="F611" s="113"/>
      <c r="G611" s="113"/>
      <c r="H611" s="114"/>
      <c r="I611" s="1">
        <v>2</v>
      </c>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WZB611" s="1"/>
      <c r="WZC611" s="1"/>
      <c r="WZD611" s="1"/>
      <c r="WZE611" s="1"/>
      <c r="WZF611" s="1"/>
      <c r="WZG611" s="1"/>
      <c r="WZH611" s="1"/>
      <c r="WZI611" s="1"/>
      <c r="WZJ611" s="1"/>
      <c r="WZK611" s="1"/>
      <c r="WZL611" s="1"/>
      <c r="WZM611" s="1"/>
      <c r="WZN611" s="1"/>
      <c r="WZO611" s="1"/>
      <c r="WZP611" s="1"/>
      <c r="WZQ611" s="1"/>
      <c r="WZR611" s="1"/>
      <c r="WZS611" s="1"/>
      <c r="WZT611" s="1"/>
      <c r="WZU611" s="1"/>
      <c r="WZV611" s="1"/>
      <c r="WZW611" s="1"/>
      <c r="WZX611" s="1"/>
      <c r="WZY611" s="1"/>
      <c r="WZZ611" s="1"/>
      <c r="XAA611" s="1"/>
      <c r="XAB611" s="1"/>
      <c r="XAC611" s="1"/>
      <c r="XAD611" s="1"/>
      <c r="XAE611" s="1"/>
      <c r="XAF611" s="1"/>
      <c r="XAG611" s="1"/>
      <c r="XAH611" s="1"/>
      <c r="XAI611" s="1"/>
      <c r="XAJ611" s="1"/>
      <c r="XAK611" s="1"/>
      <c r="XAL611" s="1"/>
      <c r="XAM611" s="1"/>
      <c r="XAN611" s="1"/>
      <c r="XAO611" s="1"/>
      <c r="XAP611" s="1"/>
      <c r="XAQ611" s="1"/>
      <c r="XAR611" s="1"/>
      <c r="XAS611" s="1"/>
      <c r="XAT611" s="1"/>
      <c r="XAU611" s="1"/>
      <c r="XAV611" s="1"/>
      <c r="XAW611" s="1"/>
      <c r="XAX611" s="1"/>
      <c r="XAY611" s="1"/>
      <c r="XAZ611" s="1"/>
      <c r="XBA611" s="1"/>
      <c r="XBB611" s="1"/>
      <c r="XBC611" s="1"/>
      <c r="XBD611" s="1"/>
      <c r="XBE611" s="1"/>
      <c r="XBF611" s="1"/>
      <c r="XBG611" s="1"/>
      <c r="XBH611" s="1"/>
      <c r="XBI611" s="1"/>
      <c r="XBJ611" s="1"/>
      <c r="XBK611" s="1"/>
      <c r="XBL611" s="1"/>
      <c r="XBM611" s="1"/>
      <c r="XBN611" s="1"/>
      <c r="XBO611" s="1"/>
      <c r="XBP611" s="1"/>
      <c r="XBQ611" s="1"/>
      <c r="XBR611" s="1"/>
      <c r="XBS611" s="1"/>
      <c r="XBT611" s="1"/>
      <c r="XBU611" s="1"/>
      <c r="XBV611" s="1"/>
      <c r="XBW611" s="1"/>
      <c r="XBX611" s="1"/>
      <c r="XBY611" s="1"/>
      <c r="XBZ611" s="1"/>
      <c r="XCA611" s="1"/>
      <c r="XCB611" s="1"/>
      <c r="XCC611" s="1"/>
      <c r="XCD611" s="1"/>
      <c r="XCE611" s="1"/>
      <c r="XCF611" s="1"/>
      <c r="XCG611" s="1"/>
      <c r="XCH611" s="1"/>
      <c r="XCI611" s="1"/>
      <c r="XCJ611" s="1"/>
      <c r="XCK611" s="1"/>
      <c r="XCL611" s="1"/>
      <c r="XCM611" s="1"/>
      <c r="XCN611" s="1"/>
      <c r="XCO611" s="1"/>
      <c r="XCP611" s="1"/>
      <c r="XCQ611" s="1"/>
      <c r="XCR611" s="1"/>
      <c r="XCS611" s="1"/>
      <c r="XCT611" s="1"/>
      <c r="XCU611" s="1"/>
      <c r="XCV611" s="1"/>
      <c r="XCW611" s="1"/>
      <c r="XCX611" s="1"/>
      <c r="XCY611" s="1"/>
      <c r="XCZ611" s="1"/>
      <c r="XDA611" s="1"/>
      <c r="XDB611" s="1"/>
      <c r="XDC611" s="1"/>
      <c r="XDD611" s="1"/>
      <c r="XDE611" s="1"/>
      <c r="XDF611" s="1"/>
      <c r="XDG611" s="1"/>
      <c r="XDH611" s="1"/>
      <c r="XDI611" s="1"/>
      <c r="XDJ611" s="1"/>
      <c r="XDK611" s="1"/>
      <c r="XDL611" s="1"/>
      <c r="XDM611" s="1"/>
      <c r="XDN611" s="1"/>
      <c r="XDO611" s="1"/>
      <c r="XDP611" s="1"/>
      <c r="XDQ611" s="1"/>
      <c r="XDR611" s="1"/>
      <c r="XDS611" s="1"/>
      <c r="XDT611" s="1"/>
      <c r="XDU611" s="1"/>
      <c r="XDV611" s="1"/>
      <c r="XDW611" s="1"/>
      <c r="XDX611" s="1"/>
      <c r="XDY611" s="1"/>
      <c r="XDZ611" s="1"/>
      <c r="XEA611" s="1"/>
      <c r="XEB611" s="1"/>
      <c r="XEC611" s="1"/>
      <c r="XED611" s="1"/>
      <c r="XEE611" s="1"/>
      <c r="XEF611" s="1"/>
      <c r="XEG611" s="1"/>
      <c r="XEH611" s="1"/>
      <c r="XEI611" s="1"/>
      <c r="XEJ611" s="1"/>
      <c r="XEK611" s="1"/>
      <c r="XEL611" s="1"/>
      <c r="XEM611" s="1"/>
      <c r="XEN611" s="1"/>
      <c r="XEO611" s="1"/>
      <c r="XEP611" s="1"/>
      <c r="XEQ611" s="1"/>
      <c r="XER611" s="1"/>
      <c r="XES611" s="1"/>
      <c r="XET611" s="1"/>
      <c r="XEU611" s="1"/>
      <c r="XEV611" s="1"/>
      <c r="XEW611" s="1"/>
      <c r="XEX611" s="1"/>
      <c r="XEY611" s="1"/>
      <c r="XEZ611" s="1"/>
      <c r="XFA611" s="1"/>
      <c r="XFB611" s="1"/>
      <c r="XFC611" s="1"/>
    </row>
    <row r="612" spans="1:150 16226:16383" s="3" customFormat="1" ht="20.25" customHeight="1" x14ac:dyDescent="0.25">
      <c r="A612" s="90">
        <v>1</v>
      </c>
      <c r="B612" s="90"/>
      <c r="C612" s="53" t="s">
        <v>88</v>
      </c>
      <c r="D612" s="5" t="s">
        <v>363</v>
      </c>
      <c r="E612" s="32">
        <f>(3.8*3.05+0.1*3.05+2.4*2.2+0.6*1.7+1.8*0.1+3.05*2.78+2.8*3.08+0.1*3.08+0.45*1.8+1.405*2.45+1.405*2.375+1*3.7+1*1.78+0.75*3.08+2*3.05)*10.764</f>
        <v>616.40180550000002</v>
      </c>
      <c r="F612" s="5">
        <f>(1*1)*10.764</f>
        <v>10.763999999999999</v>
      </c>
      <c r="G612" s="5">
        <v>0</v>
      </c>
      <c r="H612" s="5">
        <f>E612+F612+(IF(G612&lt;101,G612,IF(G612&lt;201,G612/2,IF(G612&lt;=301,G612/3,G612/4))))</f>
        <v>627.16580550000003</v>
      </c>
      <c r="I612" s="1"/>
      <c r="J612" s="1"/>
      <c r="K612" s="1"/>
      <c r="L612" s="1"/>
      <c r="M612" s="1"/>
      <c r="N612" s="1"/>
      <c r="O612" s="1"/>
      <c r="P612" s="1"/>
      <c r="Q612" s="1"/>
      <c r="R612" s="1"/>
      <c r="S612" s="1"/>
      <c r="T612" s="22" t="str">
        <f t="shared" ref="T612:T617" ca="1" si="64">U612&amp;""&amp;",..,"&amp;""&amp;V612</f>
        <v>701,..,1701</v>
      </c>
      <c r="U612" s="22">
        <f ca="1">(SUMPRODUCT(MID(0&amp;(LEFT(A611,SUM(LEN(A611)-LEN(SUBSTITUTE(A611,{"0","1","2","3"},""))))), LARGE(INDEX(ISNUMBER(--MID((LEFT(A611,SUM(LEN(A611)-LEN(SUBSTITUTE(A611,{"0","1","2","3"},""))))), ROW(INDIRECT("1:"&amp;LEN((LEFT(A611,SUM(LEN(A611)-LEN(SUBSTITUTE(A611,{"0","1","2","3"},"")))))))), 1)) * ROW(INDIRECT("1:"&amp;LEN((LEFT(A611,SUM(LEN(A611)-LEN(SUBSTITUTE(A611,{"0","1","2","3"},"")))))))), 0), ROW(INDIRECT("1:"&amp;LEN((LEFT(A611,SUM(LEN(A611)-LEN(SUBSTITUTE(A611,{"0","1","2","3"},"")))))))))+1, 1) * 10^ROW(INDIRECT("1:"&amp;LEN((LEFT(A611,SUM(LEN(A611)-LEN(SUBSTITUTE(A611,{"0","1","2","3"},""))))))))/10))*100+1</f>
        <v>701</v>
      </c>
      <c r="V612" s="22">
        <f ca="1">(SUMPRODUCT(MID(0&amp;(--TRIM(RIGHT(SUBSTITUTE(LEFT(A611,_xlfn.AGGREGATE(16,6,FIND({0,1,2,3,4,5,6,7,8,9},A611,ROW(INDIRECT("1:"&amp;LEN(A611)))),1))," ",REPT(" ",LEN(A611))),LEN(A611)))), LARGE(INDEX(ISNUMBER(--MID((--TRIM(RIGHT(SUBSTITUTE(LEFT(A611,_xlfn.AGGREGATE(16,6,FIND({0,1,2,3,4,5,6,7,8,9},A611,ROW(INDIRECT("1:"&amp;LEN(A611)))),1))," ",REPT(" ",LEN(A611))),LEN(A611)))), ROW(INDIRECT("1:"&amp;LEN((--TRIM(RIGHT(SUBSTITUTE(LEFT(A611,_xlfn.AGGREGATE(16,6,FIND({0,1,2,3,4,5,6,7,8,9},A611,ROW(INDIRECT("1:"&amp;LEN(A611)))),1))," ",REPT(" ",LEN(A611))),LEN(A611))))))), 1)) * ROW(INDIRECT("1:"&amp;LEN((--TRIM(RIGHT(SUBSTITUTE(LEFT(A611,_xlfn.AGGREGATE(16,6,FIND({0,1,2,3,4,5,6,7,8,9},A611,ROW(INDIRECT("1:"&amp;LEN(A611)))),1))," ",REPT(" ",LEN(A611))),LEN(A611))))))), 0), ROW(INDIRECT("1:"&amp;LEN((--TRIM(RIGHT(SUBSTITUTE(LEFT(A611,_xlfn.AGGREGATE(16,6,FIND({0,1,2,3,4,5,6,7,8,9},A611,ROW(INDIRECT("1:"&amp;LEN(A611)))),1))," ",REPT(" ",LEN(A611))),LEN(A611))))))))+1, 1) * 10^ROW(INDIRECT("1:"&amp;LEN((--TRIM(RIGHT(SUBSTITUTE(LEFT(A611,_xlfn.AGGREGATE(16,6,FIND({0,1,2,3,4,5,6,7,8,9},A611,ROW(INDIRECT("1:"&amp;LEN(A611)))),1))," ",REPT(" ",LEN(A611))),LEN(A611)))))))/10))*100+1</f>
        <v>1701</v>
      </c>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WZB612" s="1"/>
      <c r="WZC612" s="1"/>
      <c r="WZD612" s="1"/>
      <c r="WZE612" s="1"/>
      <c r="WZF612" s="1"/>
      <c r="WZG612" s="1"/>
      <c r="WZH612" s="1"/>
      <c r="WZI612" s="1"/>
      <c r="WZJ612" s="1"/>
      <c r="WZK612" s="1"/>
      <c r="WZL612" s="1"/>
      <c r="WZM612" s="1"/>
      <c r="WZN612" s="1"/>
      <c r="WZO612" s="1"/>
      <c r="WZP612" s="1"/>
      <c r="WZQ612" s="1"/>
      <c r="WZR612" s="1"/>
      <c r="WZS612" s="1"/>
      <c r="WZT612" s="1"/>
      <c r="WZU612" s="1"/>
      <c r="WZV612" s="1"/>
      <c r="WZW612" s="1"/>
      <c r="WZX612" s="1"/>
      <c r="WZY612" s="1"/>
      <c r="WZZ612" s="1"/>
      <c r="XAA612" s="1"/>
      <c r="XAB612" s="1"/>
      <c r="XAC612" s="1"/>
      <c r="XAD612" s="1"/>
      <c r="XAE612" s="1"/>
      <c r="XAF612" s="1"/>
      <c r="XAG612" s="1"/>
      <c r="XAH612" s="1"/>
      <c r="XAI612" s="1"/>
      <c r="XAJ612" s="1"/>
      <c r="XAK612" s="1"/>
      <c r="XAL612" s="1"/>
      <c r="XAM612" s="1"/>
      <c r="XAN612" s="1"/>
      <c r="XAO612" s="1"/>
      <c r="XAP612" s="1"/>
      <c r="XAQ612" s="1"/>
      <c r="XAR612" s="1"/>
      <c r="XAS612" s="1"/>
      <c r="XAT612" s="1"/>
      <c r="XAU612" s="1"/>
      <c r="XAV612" s="1"/>
      <c r="XAW612" s="1"/>
      <c r="XAX612" s="1"/>
      <c r="XAY612" s="1"/>
      <c r="XAZ612" s="1"/>
      <c r="XBA612" s="1"/>
      <c r="XBB612" s="1"/>
      <c r="XBC612" s="1"/>
      <c r="XBD612" s="1"/>
      <c r="XBE612" s="1"/>
      <c r="XBF612" s="1"/>
      <c r="XBG612" s="1"/>
      <c r="XBH612" s="1"/>
      <c r="XBI612" s="1"/>
      <c r="XBJ612" s="1"/>
      <c r="XBK612" s="1"/>
      <c r="XBL612" s="1"/>
      <c r="XBM612" s="1"/>
      <c r="XBN612" s="1"/>
      <c r="XBO612" s="1"/>
      <c r="XBP612" s="1"/>
      <c r="XBQ612" s="1"/>
      <c r="XBR612" s="1"/>
      <c r="XBS612" s="1"/>
      <c r="XBT612" s="1"/>
      <c r="XBU612" s="1"/>
      <c r="XBV612" s="1"/>
      <c r="XBW612" s="1"/>
      <c r="XBX612" s="1"/>
      <c r="XBY612" s="1"/>
      <c r="XBZ612" s="1"/>
      <c r="XCA612" s="1"/>
      <c r="XCB612" s="1"/>
      <c r="XCC612" s="1"/>
      <c r="XCD612" s="1"/>
      <c r="XCE612" s="1"/>
      <c r="XCF612" s="1"/>
      <c r="XCG612" s="1"/>
      <c r="XCH612" s="1"/>
      <c r="XCI612" s="1"/>
      <c r="XCJ612" s="1"/>
      <c r="XCK612" s="1"/>
      <c r="XCL612" s="1"/>
      <c r="XCM612" s="1"/>
      <c r="XCN612" s="1"/>
      <c r="XCO612" s="1"/>
      <c r="XCP612" s="1"/>
      <c r="XCQ612" s="1"/>
      <c r="XCR612" s="1"/>
      <c r="XCS612" s="1"/>
      <c r="XCT612" s="1"/>
      <c r="XCU612" s="1"/>
      <c r="XCV612" s="1"/>
      <c r="XCW612" s="1"/>
      <c r="XCX612" s="1"/>
      <c r="XCY612" s="1"/>
      <c r="XCZ612" s="1"/>
      <c r="XDA612" s="1"/>
      <c r="XDB612" s="1"/>
      <c r="XDC612" s="1"/>
      <c r="XDD612" s="1"/>
      <c r="XDE612" s="1"/>
      <c r="XDF612" s="1"/>
      <c r="XDG612" s="1"/>
      <c r="XDH612" s="1"/>
      <c r="XDI612" s="1"/>
      <c r="XDJ612" s="1"/>
      <c r="XDK612" s="1"/>
      <c r="XDL612" s="1"/>
      <c r="XDM612" s="1"/>
      <c r="XDN612" s="1"/>
      <c r="XDO612" s="1"/>
      <c r="XDP612" s="1"/>
      <c r="XDQ612" s="1"/>
      <c r="XDR612" s="1"/>
      <c r="XDS612" s="1"/>
      <c r="XDT612" s="1"/>
      <c r="XDU612" s="1"/>
      <c r="XDV612" s="1"/>
      <c r="XDW612" s="1"/>
      <c r="XDX612" s="1"/>
      <c r="XDY612" s="1"/>
      <c r="XDZ612" s="1"/>
      <c r="XEA612" s="1"/>
      <c r="XEB612" s="1"/>
      <c r="XEC612" s="1"/>
      <c r="XED612" s="1"/>
      <c r="XEE612" s="1"/>
      <c r="XEF612" s="1"/>
      <c r="XEG612" s="1"/>
      <c r="XEH612" s="1"/>
      <c r="XEI612" s="1"/>
      <c r="XEJ612" s="1"/>
      <c r="XEK612" s="1"/>
      <c r="XEL612" s="1"/>
      <c r="XEM612" s="1"/>
      <c r="XEN612" s="1"/>
      <c r="XEO612" s="1"/>
      <c r="XEP612" s="1"/>
      <c r="XEQ612" s="1"/>
      <c r="XER612" s="1"/>
      <c r="XES612" s="1"/>
      <c r="XET612" s="1"/>
      <c r="XEU612" s="1"/>
      <c r="XEV612" s="1"/>
      <c r="XEW612" s="1"/>
      <c r="XEX612" s="1"/>
      <c r="XEY612" s="1"/>
      <c r="XEZ612" s="1"/>
      <c r="XFA612" s="1"/>
      <c r="XFB612" s="1"/>
      <c r="XFC612" s="1"/>
    </row>
    <row r="613" spans="1:150 16226:16383" s="3" customFormat="1" ht="20.25" customHeight="1" x14ac:dyDescent="0.25">
      <c r="A613" s="115">
        <f>A612+1</f>
        <v>2</v>
      </c>
      <c r="B613" s="116"/>
      <c r="C613" s="53" t="s">
        <v>88</v>
      </c>
      <c r="D613" s="5" t="s">
        <v>376</v>
      </c>
      <c r="E613" s="32">
        <f>(3.71*3.055+0.1*3.055+2.1*2.13+0.6*1.63+1.5*0.1+3.85*3.015+1*0.655+0.6*1.4+1.375*2.495+1.325*1.5+0.95*0.95+1*1.775+0.15*1.305+0.64*3.055)*10.764</f>
        <v>436.90941449999997</v>
      </c>
      <c r="F613" s="5">
        <v>0</v>
      </c>
      <c r="G613" s="5">
        <v>0</v>
      </c>
      <c r="H613" s="5">
        <f>E613+F613+(IF(G613&lt;101,G613,IF(G613&lt;201,G613/2,IF(G613&lt;=301,G613/3,G613/4))))</f>
        <v>436.90941449999997</v>
      </c>
      <c r="I613" s="1"/>
      <c r="J613" s="1"/>
      <c r="K613" s="1"/>
      <c r="L613" s="1"/>
      <c r="M613" s="1"/>
      <c r="N613" s="1"/>
      <c r="O613" s="1"/>
      <c r="P613" s="1"/>
      <c r="Q613" s="1"/>
      <c r="R613" s="1"/>
      <c r="S613" s="1"/>
      <c r="T613" s="22" t="str">
        <f t="shared" ca="1" si="64"/>
        <v>702,..,1702</v>
      </c>
      <c r="U613" s="22">
        <f t="shared" ref="U613:V617" ca="1" si="65">U612+1</f>
        <v>702</v>
      </c>
      <c r="V613" s="22">
        <f t="shared" ca="1" si="65"/>
        <v>1702</v>
      </c>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WZB613" s="1"/>
      <c r="WZC613" s="1"/>
      <c r="WZD613" s="1"/>
      <c r="WZE613" s="1"/>
      <c r="WZF613" s="1"/>
      <c r="WZG613" s="1"/>
      <c r="WZH613" s="1"/>
      <c r="WZI613" s="1"/>
      <c r="WZJ613" s="1"/>
      <c r="WZK613" s="1"/>
      <c r="WZL613" s="1"/>
      <c r="WZM613" s="1"/>
      <c r="WZN613" s="1"/>
      <c r="WZO613" s="1"/>
      <c r="WZP613" s="1"/>
      <c r="WZQ613" s="1"/>
      <c r="WZR613" s="1"/>
      <c r="WZS613" s="1"/>
      <c r="WZT613" s="1"/>
      <c r="WZU613" s="1"/>
      <c r="WZV613" s="1"/>
      <c r="WZW613" s="1"/>
      <c r="WZX613" s="1"/>
      <c r="WZY613" s="1"/>
      <c r="WZZ613" s="1"/>
      <c r="XAA613" s="1"/>
      <c r="XAB613" s="1"/>
      <c r="XAC613" s="1"/>
      <c r="XAD613" s="1"/>
      <c r="XAE613" s="1"/>
      <c r="XAF613" s="1"/>
      <c r="XAG613" s="1"/>
      <c r="XAH613" s="1"/>
      <c r="XAI613" s="1"/>
      <c r="XAJ613" s="1"/>
      <c r="XAK613" s="1"/>
      <c r="XAL613" s="1"/>
      <c r="XAM613" s="1"/>
      <c r="XAN613" s="1"/>
      <c r="XAO613" s="1"/>
      <c r="XAP613" s="1"/>
      <c r="XAQ613" s="1"/>
      <c r="XAR613" s="1"/>
      <c r="XAS613" s="1"/>
      <c r="XAT613" s="1"/>
      <c r="XAU613" s="1"/>
      <c r="XAV613" s="1"/>
      <c r="XAW613" s="1"/>
      <c r="XAX613" s="1"/>
      <c r="XAY613" s="1"/>
      <c r="XAZ613" s="1"/>
      <c r="XBA613" s="1"/>
      <c r="XBB613" s="1"/>
      <c r="XBC613" s="1"/>
      <c r="XBD613" s="1"/>
      <c r="XBE613" s="1"/>
      <c r="XBF613" s="1"/>
      <c r="XBG613" s="1"/>
      <c r="XBH613" s="1"/>
      <c r="XBI613" s="1"/>
      <c r="XBJ613" s="1"/>
      <c r="XBK613" s="1"/>
      <c r="XBL613" s="1"/>
      <c r="XBM613" s="1"/>
      <c r="XBN613" s="1"/>
      <c r="XBO613" s="1"/>
      <c r="XBP613" s="1"/>
      <c r="XBQ613" s="1"/>
      <c r="XBR613" s="1"/>
      <c r="XBS613" s="1"/>
      <c r="XBT613" s="1"/>
      <c r="XBU613" s="1"/>
      <c r="XBV613" s="1"/>
      <c r="XBW613" s="1"/>
      <c r="XBX613" s="1"/>
      <c r="XBY613" s="1"/>
      <c r="XBZ613" s="1"/>
      <c r="XCA613" s="1"/>
      <c r="XCB613" s="1"/>
      <c r="XCC613" s="1"/>
      <c r="XCD613" s="1"/>
      <c r="XCE613" s="1"/>
      <c r="XCF613" s="1"/>
      <c r="XCG613" s="1"/>
      <c r="XCH613" s="1"/>
      <c r="XCI613" s="1"/>
      <c r="XCJ613" s="1"/>
      <c r="XCK613" s="1"/>
      <c r="XCL613" s="1"/>
      <c r="XCM613" s="1"/>
      <c r="XCN613" s="1"/>
      <c r="XCO613" s="1"/>
      <c r="XCP613" s="1"/>
      <c r="XCQ613" s="1"/>
      <c r="XCR613" s="1"/>
      <c r="XCS613" s="1"/>
      <c r="XCT613" s="1"/>
      <c r="XCU613" s="1"/>
      <c r="XCV613" s="1"/>
      <c r="XCW613" s="1"/>
      <c r="XCX613" s="1"/>
      <c r="XCY613" s="1"/>
      <c r="XCZ613" s="1"/>
      <c r="XDA613" s="1"/>
      <c r="XDB613" s="1"/>
      <c r="XDC613" s="1"/>
      <c r="XDD613" s="1"/>
      <c r="XDE613" s="1"/>
      <c r="XDF613" s="1"/>
      <c r="XDG613" s="1"/>
      <c r="XDH613" s="1"/>
      <c r="XDI613" s="1"/>
      <c r="XDJ613" s="1"/>
      <c r="XDK613" s="1"/>
      <c r="XDL613" s="1"/>
      <c r="XDM613" s="1"/>
      <c r="XDN613" s="1"/>
      <c r="XDO613" s="1"/>
      <c r="XDP613" s="1"/>
      <c r="XDQ613" s="1"/>
      <c r="XDR613" s="1"/>
      <c r="XDS613" s="1"/>
      <c r="XDT613" s="1"/>
      <c r="XDU613" s="1"/>
      <c r="XDV613" s="1"/>
      <c r="XDW613" s="1"/>
      <c r="XDX613" s="1"/>
      <c r="XDY613" s="1"/>
      <c r="XDZ613" s="1"/>
      <c r="XEA613" s="1"/>
      <c r="XEB613" s="1"/>
      <c r="XEC613" s="1"/>
      <c r="XED613" s="1"/>
      <c r="XEE613" s="1"/>
      <c r="XEF613" s="1"/>
      <c r="XEG613" s="1"/>
      <c r="XEH613" s="1"/>
      <c r="XEI613" s="1"/>
      <c r="XEJ613" s="1"/>
      <c r="XEK613" s="1"/>
      <c r="XEL613" s="1"/>
      <c r="XEM613" s="1"/>
      <c r="XEN613" s="1"/>
      <c r="XEO613" s="1"/>
      <c r="XEP613" s="1"/>
      <c r="XEQ613" s="1"/>
      <c r="XER613" s="1"/>
      <c r="XES613" s="1"/>
      <c r="XET613" s="1"/>
      <c r="XEU613" s="1"/>
      <c r="XEV613" s="1"/>
      <c r="XEW613" s="1"/>
      <c r="XEX613" s="1"/>
      <c r="XEY613" s="1"/>
      <c r="XEZ613" s="1"/>
      <c r="XFA613" s="1"/>
      <c r="XFB613" s="1"/>
      <c r="XFC613" s="1"/>
    </row>
    <row r="614" spans="1:150 16226:16383" s="3" customFormat="1" ht="20.25" customHeight="1" x14ac:dyDescent="0.25">
      <c r="A614" s="115">
        <f>A613+1</f>
        <v>3</v>
      </c>
      <c r="B614" s="116"/>
      <c r="C614" s="53" t="s">
        <v>88</v>
      </c>
      <c r="D614" s="5" t="s">
        <v>364</v>
      </c>
      <c r="E614" s="32">
        <f>(5.22*3.05+0.1*3.05+2.4*3+3.5*3+4.11*3.08+0.535*1.3+3.57*2.9+1.73*0.1+1.09*0.5+2.45*1.505+1.435*2.275+2.445*1.475+1*4.6+0.15*1.4+1.83*3.05)*10.764</f>
        <v>853.59650220000003</v>
      </c>
      <c r="F614" s="5">
        <f>(2.35*1.2)*10.764</f>
        <v>30.354479999999995</v>
      </c>
      <c r="G614" s="5">
        <v>0</v>
      </c>
      <c r="H614" s="5">
        <f>E614+F614+(IF(G614&lt;101,G614,IF(G614&lt;201,G614/2,IF(G614&lt;=301,G614/3,G614/4))))</f>
        <v>883.9509822</v>
      </c>
      <c r="I614" s="1"/>
      <c r="J614" s="1"/>
      <c r="K614" s="1"/>
      <c r="L614" s="1"/>
      <c r="M614" s="1"/>
      <c r="N614" s="1"/>
      <c r="O614" s="1"/>
      <c r="P614" s="1"/>
      <c r="Q614" s="1"/>
      <c r="R614" s="1"/>
      <c r="S614" s="1"/>
      <c r="T614" s="22" t="str">
        <f t="shared" ca="1" si="64"/>
        <v>703,..,1703</v>
      </c>
      <c r="U614" s="22">
        <f t="shared" ca="1" si="65"/>
        <v>703</v>
      </c>
      <c r="V614" s="22">
        <f t="shared" ca="1" si="65"/>
        <v>1703</v>
      </c>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WZB614" s="1"/>
      <c r="WZC614" s="1"/>
      <c r="WZD614" s="1"/>
      <c r="WZE614" s="1"/>
      <c r="WZF614" s="1"/>
      <c r="WZG614" s="1"/>
      <c r="WZH614" s="1"/>
      <c r="WZI614" s="1"/>
      <c r="WZJ614" s="1"/>
      <c r="WZK614" s="1"/>
      <c r="WZL614" s="1"/>
      <c r="WZM614" s="1"/>
      <c r="WZN614" s="1"/>
      <c r="WZO614" s="1"/>
      <c r="WZP614" s="1"/>
      <c r="WZQ614" s="1"/>
      <c r="WZR614" s="1"/>
      <c r="WZS614" s="1"/>
      <c r="WZT614" s="1"/>
      <c r="WZU614" s="1"/>
      <c r="WZV614" s="1"/>
      <c r="WZW614" s="1"/>
      <c r="WZX614" s="1"/>
      <c r="WZY614" s="1"/>
      <c r="WZZ614" s="1"/>
      <c r="XAA614" s="1"/>
      <c r="XAB614" s="1"/>
      <c r="XAC614" s="1"/>
      <c r="XAD614" s="1"/>
      <c r="XAE614" s="1"/>
      <c r="XAF614" s="1"/>
      <c r="XAG614" s="1"/>
      <c r="XAH614" s="1"/>
      <c r="XAI614" s="1"/>
      <c r="XAJ614" s="1"/>
      <c r="XAK614" s="1"/>
      <c r="XAL614" s="1"/>
      <c r="XAM614" s="1"/>
      <c r="XAN614" s="1"/>
      <c r="XAO614" s="1"/>
      <c r="XAP614" s="1"/>
      <c r="XAQ614" s="1"/>
      <c r="XAR614" s="1"/>
      <c r="XAS614" s="1"/>
      <c r="XAT614" s="1"/>
      <c r="XAU614" s="1"/>
      <c r="XAV614" s="1"/>
      <c r="XAW614" s="1"/>
      <c r="XAX614" s="1"/>
      <c r="XAY614" s="1"/>
      <c r="XAZ614" s="1"/>
      <c r="XBA614" s="1"/>
      <c r="XBB614" s="1"/>
      <c r="XBC614" s="1"/>
      <c r="XBD614" s="1"/>
      <c r="XBE614" s="1"/>
      <c r="XBF614" s="1"/>
      <c r="XBG614" s="1"/>
      <c r="XBH614" s="1"/>
      <c r="XBI614" s="1"/>
      <c r="XBJ614" s="1"/>
      <c r="XBK614" s="1"/>
      <c r="XBL614" s="1"/>
      <c r="XBM614" s="1"/>
      <c r="XBN614" s="1"/>
      <c r="XBO614" s="1"/>
      <c r="XBP614" s="1"/>
      <c r="XBQ614" s="1"/>
      <c r="XBR614" s="1"/>
      <c r="XBS614" s="1"/>
      <c r="XBT614" s="1"/>
      <c r="XBU614" s="1"/>
      <c r="XBV614" s="1"/>
      <c r="XBW614" s="1"/>
      <c r="XBX614" s="1"/>
      <c r="XBY614" s="1"/>
      <c r="XBZ614" s="1"/>
      <c r="XCA614" s="1"/>
      <c r="XCB614" s="1"/>
      <c r="XCC614" s="1"/>
      <c r="XCD614" s="1"/>
      <c r="XCE614" s="1"/>
      <c r="XCF614" s="1"/>
      <c r="XCG614" s="1"/>
      <c r="XCH614" s="1"/>
      <c r="XCI614" s="1"/>
      <c r="XCJ614" s="1"/>
      <c r="XCK614" s="1"/>
      <c r="XCL614" s="1"/>
      <c r="XCM614" s="1"/>
      <c r="XCN614" s="1"/>
      <c r="XCO614" s="1"/>
      <c r="XCP614" s="1"/>
      <c r="XCQ614" s="1"/>
      <c r="XCR614" s="1"/>
      <c r="XCS614" s="1"/>
      <c r="XCT614" s="1"/>
      <c r="XCU614" s="1"/>
      <c r="XCV614" s="1"/>
      <c r="XCW614" s="1"/>
      <c r="XCX614" s="1"/>
      <c r="XCY614" s="1"/>
      <c r="XCZ614" s="1"/>
      <c r="XDA614" s="1"/>
      <c r="XDB614" s="1"/>
      <c r="XDC614" s="1"/>
      <c r="XDD614" s="1"/>
      <c r="XDE614" s="1"/>
      <c r="XDF614" s="1"/>
      <c r="XDG614" s="1"/>
      <c r="XDH614" s="1"/>
      <c r="XDI614" s="1"/>
      <c r="XDJ614" s="1"/>
      <c r="XDK614" s="1"/>
      <c r="XDL614" s="1"/>
      <c r="XDM614" s="1"/>
      <c r="XDN614" s="1"/>
      <c r="XDO614" s="1"/>
      <c r="XDP614" s="1"/>
      <c r="XDQ614" s="1"/>
      <c r="XDR614" s="1"/>
      <c r="XDS614" s="1"/>
      <c r="XDT614" s="1"/>
      <c r="XDU614" s="1"/>
      <c r="XDV614" s="1"/>
      <c r="XDW614" s="1"/>
      <c r="XDX614" s="1"/>
      <c r="XDY614" s="1"/>
      <c r="XDZ614" s="1"/>
      <c r="XEA614" s="1"/>
      <c r="XEB614" s="1"/>
      <c r="XEC614" s="1"/>
      <c r="XED614" s="1"/>
      <c r="XEE614" s="1"/>
      <c r="XEF614" s="1"/>
      <c r="XEG614" s="1"/>
      <c r="XEH614" s="1"/>
      <c r="XEI614" s="1"/>
      <c r="XEJ614" s="1"/>
      <c r="XEK614" s="1"/>
      <c r="XEL614" s="1"/>
      <c r="XEM614" s="1"/>
      <c r="XEN614" s="1"/>
      <c r="XEO614" s="1"/>
      <c r="XEP614" s="1"/>
      <c r="XEQ614" s="1"/>
      <c r="XER614" s="1"/>
      <c r="XES614" s="1"/>
      <c r="XET614" s="1"/>
      <c r="XEU614" s="1"/>
      <c r="XEV614" s="1"/>
      <c r="XEW614" s="1"/>
      <c r="XEX614" s="1"/>
      <c r="XEY614" s="1"/>
      <c r="XEZ614" s="1"/>
      <c r="XFA614" s="1"/>
      <c r="XFB614" s="1"/>
      <c r="XFC614" s="1"/>
    </row>
    <row r="615" spans="1:150 16226:16383" s="3" customFormat="1" ht="20.25" customHeight="1" x14ac:dyDescent="0.25">
      <c r="A615" s="115">
        <f>A614+1</f>
        <v>4</v>
      </c>
      <c r="B615" s="116"/>
      <c r="C615" s="96" t="s">
        <v>365</v>
      </c>
      <c r="D615" s="97"/>
      <c r="E615" s="97"/>
      <c r="F615" s="97"/>
      <c r="G615" s="97"/>
      <c r="H615" s="98"/>
      <c r="I615" s="1"/>
      <c r="J615" s="1"/>
      <c r="K615" s="1"/>
      <c r="L615" s="1"/>
      <c r="M615" s="1"/>
      <c r="N615" s="1"/>
      <c r="O615" s="1"/>
      <c r="P615" s="1"/>
      <c r="Q615" s="1"/>
      <c r="R615" s="1"/>
      <c r="S615" s="1"/>
      <c r="T615" s="22" t="str">
        <f t="shared" ca="1" si="64"/>
        <v>704,..,1704</v>
      </c>
      <c r="U615" s="22">
        <f t="shared" ca="1" si="65"/>
        <v>704</v>
      </c>
      <c r="V615" s="22">
        <f t="shared" ca="1" si="65"/>
        <v>1704</v>
      </c>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WZB615" s="1"/>
      <c r="WZC615" s="1"/>
      <c r="WZD615" s="1"/>
      <c r="WZE615" s="1"/>
      <c r="WZF615" s="1"/>
      <c r="WZG615" s="1"/>
      <c r="WZH615" s="1"/>
      <c r="WZI615" s="1"/>
      <c r="WZJ615" s="1"/>
      <c r="WZK615" s="1"/>
      <c r="WZL615" s="1"/>
      <c r="WZM615" s="1"/>
      <c r="WZN615" s="1"/>
      <c r="WZO615" s="1"/>
      <c r="WZP615" s="1"/>
      <c r="WZQ615" s="1"/>
      <c r="WZR615" s="1"/>
      <c r="WZS615" s="1"/>
      <c r="WZT615" s="1"/>
      <c r="WZU615" s="1"/>
      <c r="WZV615" s="1"/>
      <c r="WZW615" s="1"/>
      <c r="WZX615" s="1"/>
      <c r="WZY615" s="1"/>
      <c r="WZZ615" s="1"/>
      <c r="XAA615" s="1"/>
      <c r="XAB615" s="1"/>
      <c r="XAC615" s="1"/>
      <c r="XAD615" s="1"/>
      <c r="XAE615" s="1"/>
      <c r="XAF615" s="1"/>
      <c r="XAG615" s="1"/>
      <c r="XAH615" s="1"/>
      <c r="XAI615" s="1"/>
      <c r="XAJ615" s="1"/>
      <c r="XAK615" s="1"/>
      <c r="XAL615" s="1"/>
      <c r="XAM615" s="1"/>
      <c r="XAN615" s="1"/>
      <c r="XAO615" s="1"/>
      <c r="XAP615" s="1"/>
      <c r="XAQ615" s="1"/>
      <c r="XAR615" s="1"/>
      <c r="XAS615" s="1"/>
      <c r="XAT615" s="1"/>
      <c r="XAU615" s="1"/>
      <c r="XAV615" s="1"/>
      <c r="XAW615" s="1"/>
      <c r="XAX615" s="1"/>
      <c r="XAY615" s="1"/>
      <c r="XAZ615" s="1"/>
      <c r="XBA615" s="1"/>
      <c r="XBB615" s="1"/>
      <c r="XBC615" s="1"/>
      <c r="XBD615" s="1"/>
      <c r="XBE615" s="1"/>
      <c r="XBF615" s="1"/>
      <c r="XBG615" s="1"/>
      <c r="XBH615" s="1"/>
      <c r="XBI615" s="1"/>
      <c r="XBJ615" s="1"/>
      <c r="XBK615" s="1"/>
      <c r="XBL615" s="1"/>
      <c r="XBM615" s="1"/>
      <c r="XBN615" s="1"/>
      <c r="XBO615" s="1"/>
      <c r="XBP615" s="1"/>
      <c r="XBQ615" s="1"/>
      <c r="XBR615" s="1"/>
      <c r="XBS615" s="1"/>
      <c r="XBT615" s="1"/>
      <c r="XBU615" s="1"/>
      <c r="XBV615" s="1"/>
      <c r="XBW615" s="1"/>
      <c r="XBX615" s="1"/>
      <c r="XBY615" s="1"/>
      <c r="XBZ615" s="1"/>
      <c r="XCA615" s="1"/>
      <c r="XCB615" s="1"/>
      <c r="XCC615" s="1"/>
      <c r="XCD615" s="1"/>
      <c r="XCE615" s="1"/>
      <c r="XCF615" s="1"/>
      <c r="XCG615" s="1"/>
      <c r="XCH615" s="1"/>
      <c r="XCI615" s="1"/>
      <c r="XCJ615" s="1"/>
      <c r="XCK615" s="1"/>
      <c r="XCL615" s="1"/>
      <c r="XCM615" s="1"/>
      <c r="XCN615" s="1"/>
      <c r="XCO615" s="1"/>
      <c r="XCP615" s="1"/>
      <c r="XCQ615" s="1"/>
      <c r="XCR615" s="1"/>
      <c r="XCS615" s="1"/>
      <c r="XCT615" s="1"/>
      <c r="XCU615" s="1"/>
      <c r="XCV615" s="1"/>
      <c r="XCW615" s="1"/>
      <c r="XCX615" s="1"/>
      <c r="XCY615" s="1"/>
      <c r="XCZ615" s="1"/>
      <c r="XDA615" s="1"/>
      <c r="XDB615" s="1"/>
      <c r="XDC615" s="1"/>
      <c r="XDD615" s="1"/>
      <c r="XDE615" s="1"/>
      <c r="XDF615" s="1"/>
      <c r="XDG615" s="1"/>
      <c r="XDH615" s="1"/>
      <c r="XDI615" s="1"/>
      <c r="XDJ615" s="1"/>
      <c r="XDK615" s="1"/>
      <c r="XDL615" s="1"/>
      <c r="XDM615" s="1"/>
      <c r="XDN615" s="1"/>
      <c r="XDO615" s="1"/>
      <c r="XDP615" s="1"/>
      <c r="XDQ615" s="1"/>
      <c r="XDR615" s="1"/>
      <c r="XDS615" s="1"/>
      <c r="XDT615" s="1"/>
      <c r="XDU615" s="1"/>
      <c r="XDV615" s="1"/>
      <c r="XDW615" s="1"/>
      <c r="XDX615" s="1"/>
      <c r="XDY615" s="1"/>
      <c r="XDZ615" s="1"/>
      <c r="XEA615" s="1"/>
      <c r="XEB615" s="1"/>
      <c r="XEC615" s="1"/>
      <c r="XED615" s="1"/>
      <c r="XEE615" s="1"/>
      <c r="XEF615" s="1"/>
      <c r="XEG615" s="1"/>
      <c r="XEH615" s="1"/>
      <c r="XEI615" s="1"/>
      <c r="XEJ615" s="1"/>
      <c r="XEK615" s="1"/>
      <c r="XEL615" s="1"/>
      <c r="XEM615" s="1"/>
      <c r="XEN615" s="1"/>
      <c r="XEO615" s="1"/>
      <c r="XEP615" s="1"/>
      <c r="XEQ615" s="1"/>
      <c r="XER615" s="1"/>
      <c r="XES615" s="1"/>
      <c r="XET615" s="1"/>
      <c r="XEU615" s="1"/>
      <c r="XEV615" s="1"/>
      <c r="XEW615" s="1"/>
      <c r="XEX615" s="1"/>
      <c r="XEY615" s="1"/>
      <c r="XEZ615" s="1"/>
      <c r="XFA615" s="1"/>
      <c r="XFB615" s="1"/>
      <c r="XFC615" s="1"/>
    </row>
    <row r="616" spans="1:150 16226:16383" s="3" customFormat="1" ht="20.25" customHeight="1" x14ac:dyDescent="0.25">
      <c r="A616" s="115">
        <f>A615+1</f>
        <v>5</v>
      </c>
      <c r="B616" s="116"/>
      <c r="C616" s="53" t="s">
        <v>88</v>
      </c>
      <c r="D616" s="5" t="s">
        <v>376</v>
      </c>
      <c r="E616" s="32">
        <f>(3.71*3.055+0.1*3.055+2.1*2.13+0.6*1.63+1.5*0.1+3.85*3.015+1*0.655+0.6*1.4+1.325*1.5+1.375*2.495+0.95*0.95+1*0.775+0.15*1.305+0.64*3.055)*10.764</f>
        <v>426.14541449999996</v>
      </c>
      <c r="F616" s="5">
        <v>0</v>
      </c>
      <c r="G616" s="5">
        <v>0</v>
      </c>
      <c r="H616" s="5">
        <f>E616+F616+(IF(G616&lt;101,G616,IF(G616&lt;201,G616/2,IF(G616&lt;=301,G616/3,G616/4))))</f>
        <v>426.14541449999996</v>
      </c>
      <c r="I616" s="1"/>
      <c r="J616" s="1"/>
      <c r="K616" s="1"/>
      <c r="L616" s="1"/>
      <c r="M616" s="1"/>
      <c r="N616" s="1"/>
      <c r="O616" s="1"/>
      <c r="P616" s="1"/>
      <c r="Q616" s="1"/>
      <c r="R616" s="1"/>
      <c r="S616" s="1"/>
      <c r="T616" s="22" t="str">
        <f t="shared" ca="1" si="64"/>
        <v>705,..,1705</v>
      </c>
      <c r="U616" s="22">
        <f t="shared" ca="1" si="65"/>
        <v>705</v>
      </c>
      <c r="V616" s="22">
        <f t="shared" ca="1" si="65"/>
        <v>1705</v>
      </c>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WZB616" s="1"/>
      <c r="WZC616" s="1"/>
      <c r="WZD616" s="1"/>
      <c r="WZE616" s="1"/>
      <c r="WZF616" s="1"/>
      <c r="WZG616" s="1"/>
      <c r="WZH616" s="1"/>
      <c r="WZI616" s="1"/>
      <c r="WZJ616" s="1"/>
      <c r="WZK616" s="1"/>
      <c r="WZL616" s="1"/>
      <c r="WZM616" s="1"/>
      <c r="WZN616" s="1"/>
      <c r="WZO616" s="1"/>
      <c r="WZP616" s="1"/>
      <c r="WZQ616" s="1"/>
      <c r="WZR616" s="1"/>
      <c r="WZS616" s="1"/>
      <c r="WZT616" s="1"/>
      <c r="WZU616" s="1"/>
      <c r="WZV616" s="1"/>
      <c r="WZW616" s="1"/>
      <c r="WZX616" s="1"/>
      <c r="WZY616" s="1"/>
      <c r="WZZ616" s="1"/>
      <c r="XAA616" s="1"/>
      <c r="XAB616" s="1"/>
      <c r="XAC616" s="1"/>
      <c r="XAD616" s="1"/>
      <c r="XAE616" s="1"/>
      <c r="XAF616" s="1"/>
      <c r="XAG616" s="1"/>
      <c r="XAH616" s="1"/>
      <c r="XAI616" s="1"/>
      <c r="XAJ616" s="1"/>
      <c r="XAK616" s="1"/>
      <c r="XAL616" s="1"/>
      <c r="XAM616" s="1"/>
      <c r="XAN616" s="1"/>
      <c r="XAO616" s="1"/>
      <c r="XAP616" s="1"/>
      <c r="XAQ616" s="1"/>
      <c r="XAR616" s="1"/>
      <c r="XAS616" s="1"/>
      <c r="XAT616" s="1"/>
      <c r="XAU616" s="1"/>
      <c r="XAV616" s="1"/>
      <c r="XAW616" s="1"/>
      <c r="XAX616" s="1"/>
      <c r="XAY616" s="1"/>
      <c r="XAZ616" s="1"/>
      <c r="XBA616" s="1"/>
      <c r="XBB616" s="1"/>
      <c r="XBC616" s="1"/>
      <c r="XBD616" s="1"/>
      <c r="XBE616" s="1"/>
      <c r="XBF616" s="1"/>
      <c r="XBG616" s="1"/>
      <c r="XBH616" s="1"/>
      <c r="XBI616" s="1"/>
      <c r="XBJ616" s="1"/>
      <c r="XBK616" s="1"/>
      <c r="XBL616" s="1"/>
      <c r="XBM616" s="1"/>
      <c r="XBN616" s="1"/>
      <c r="XBO616" s="1"/>
      <c r="XBP616" s="1"/>
      <c r="XBQ616" s="1"/>
      <c r="XBR616" s="1"/>
      <c r="XBS616" s="1"/>
      <c r="XBT616" s="1"/>
      <c r="XBU616" s="1"/>
      <c r="XBV616" s="1"/>
      <c r="XBW616" s="1"/>
      <c r="XBX616" s="1"/>
      <c r="XBY616" s="1"/>
      <c r="XBZ616" s="1"/>
      <c r="XCA616" s="1"/>
      <c r="XCB616" s="1"/>
      <c r="XCC616" s="1"/>
      <c r="XCD616" s="1"/>
      <c r="XCE616" s="1"/>
      <c r="XCF616" s="1"/>
      <c r="XCG616" s="1"/>
      <c r="XCH616" s="1"/>
      <c r="XCI616" s="1"/>
      <c r="XCJ616" s="1"/>
      <c r="XCK616" s="1"/>
      <c r="XCL616" s="1"/>
      <c r="XCM616" s="1"/>
      <c r="XCN616" s="1"/>
      <c r="XCO616" s="1"/>
      <c r="XCP616" s="1"/>
      <c r="XCQ616" s="1"/>
      <c r="XCR616" s="1"/>
      <c r="XCS616" s="1"/>
      <c r="XCT616" s="1"/>
      <c r="XCU616" s="1"/>
      <c r="XCV616" s="1"/>
      <c r="XCW616" s="1"/>
      <c r="XCX616" s="1"/>
      <c r="XCY616" s="1"/>
      <c r="XCZ616" s="1"/>
      <c r="XDA616" s="1"/>
      <c r="XDB616" s="1"/>
      <c r="XDC616" s="1"/>
      <c r="XDD616" s="1"/>
      <c r="XDE616" s="1"/>
      <c r="XDF616" s="1"/>
      <c r="XDG616" s="1"/>
      <c r="XDH616" s="1"/>
      <c r="XDI616" s="1"/>
      <c r="XDJ616" s="1"/>
      <c r="XDK616" s="1"/>
      <c r="XDL616" s="1"/>
      <c r="XDM616" s="1"/>
      <c r="XDN616" s="1"/>
      <c r="XDO616" s="1"/>
      <c r="XDP616" s="1"/>
      <c r="XDQ616" s="1"/>
      <c r="XDR616" s="1"/>
      <c r="XDS616" s="1"/>
      <c r="XDT616" s="1"/>
      <c r="XDU616" s="1"/>
      <c r="XDV616" s="1"/>
      <c r="XDW616" s="1"/>
      <c r="XDX616" s="1"/>
      <c r="XDY616" s="1"/>
      <c r="XDZ616" s="1"/>
      <c r="XEA616" s="1"/>
      <c r="XEB616" s="1"/>
      <c r="XEC616" s="1"/>
      <c r="XED616" s="1"/>
      <c r="XEE616" s="1"/>
      <c r="XEF616" s="1"/>
      <c r="XEG616" s="1"/>
      <c r="XEH616" s="1"/>
      <c r="XEI616" s="1"/>
      <c r="XEJ616" s="1"/>
      <c r="XEK616" s="1"/>
      <c r="XEL616" s="1"/>
      <c r="XEM616" s="1"/>
      <c r="XEN616" s="1"/>
      <c r="XEO616" s="1"/>
      <c r="XEP616" s="1"/>
      <c r="XEQ616" s="1"/>
      <c r="XER616" s="1"/>
      <c r="XES616" s="1"/>
      <c r="XET616" s="1"/>
      <c r="XEU616" s="1"/>
      <c r="XEV616" s="1"/>
      <c r="XEW616" s="1"/>
      <c r="XEX616" s="1"/>
      <c r="XEY616" s="1"/>
      <c r="XEZ616" s="1"/>
      <c r="XFA616" s="1"/>
      <c r="XFB616" s="1"/>
      <c r="XFC616" s="1"/>
    </row>
    <row r="617" spans="1:150 16226:16383" s="3" customFormat="1" ht="20.25" customHeight="1" x14ac:dyDescent="0.25">
      <c r="A617" s="115">
        <f>A616+1</f>
        <v>6</v>
      </c>
      <c r="B617" s="116"/>
      <c r="C617" s="53" t="s">
        <v>88</v>
      </c>
      <c r="D617" s="5" t="s">
        <v>363</v>
      </c>
      <c r="E617" s="32">
        <f>(3.825*3.05+0.1*3.05+2.4*2.2+0.6*1.7+1.8*0.1+3.05*2.78+0.6*1.4+2.8*3.08+0.1*3.08+1.405*2.45+1*1+1.405*2.375+1*3.7+1*1.78+2*3.05+0.75*3.08)*10.764</f>
        <v>628.30948050000006</v>
      </c>
      <c r="F617" s="5">
        <v>0</v>
      </c>
      <c r="G617" s="5">
        <v>0</v>
      </c>
      <c r="H617" s="5">
        <f>E617+F617+(IF(G617&lt;101,G617,IF(G617&lt;201,G617/2,IF(G617&lt;=301,G617/3,G617/4))))</f>
        <v>628.30948050000006</v>
      </c>
      <c r="I617" s="1"/>
      <c r="J617" s="1"/>
      <c r="K617" s="1"/>
      <c r="L617" s="1"/>
      <c r="M617" s="1"/>
      <c r="N617" s="1"/>
      <c r="O617" s="1"/>
      <c r="P617" s="1"/>
      <c r="Q617" s="1"/>
      <c r="R617" s="1"/>
      <c r="S617" s="1"/>
      <c r="T617" s="22" t="str">
        <f t="shared" ca="1" si="64"/>
        <v>706,..,1706</v>
      </c>
      <c r="U617" s="22">
        <f t="shared" ca="1" si="65"/>
        <v>706</v>
      </c>
      <c r="V617" s="22">
        <f t="shared" ca="1" si="65"/>
        <v>1706</v>
      </c>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WZB617" s="1"/>
      <c r="WZC617" s="1"/>
      <c r="WZD617" s="1"/>
      <c r="WZE617" s="1"/>
      <c r="WZF617" s="1"/>
      <c r="WZG617" s="1"/>
      <c r="WZH617" s="1"/>
      <c r="WZI617" s="1"/>
      <c r="WZJ617" s="1"/>
      <c r="WZK617" s="1"/>
      <c r="WZL617" s="1"/>
      <c r="WZM617" s="1"/>
      <c r="WZN617" s="1"/>
      <c r="WZO617" s="1"/>
      <c r="WZP617" s="1"/>
      <c r="WZQ617" s="1"/>
      <c r="WZR617" s="1"/>
      <c r="WZS617" s="1"/>
      <c r="WZT617" s="1"/>
      <c r="WZU617" s="1"/>
      <c r="WZV617" s="1"/>
      <c r="WZW617" s="1"/>
      <c r="WZX617" s="1"/>
      <c r="WZY617" s="1"/>
      <c r="WZZ617" s="1"/>
      <c r="XAA617" s="1"/>
      <c r="XAB617" s="1"/>
      <c r="XAC617" s="1"/>
      <c r="XAD617" s="1"/>
      <c r="XAE617" s="1"/>
      <c r="XAF617" s="1"/>
      <c r="XAG617" s="1"/>
      <c r="XAH617" s="1"/>
      <c r="XAI617" s="1"/>
      <c r="XAJ617" s="1"/>
      <c r="XAK617" s="1"/>
      <c r="XAL617" s="1"/>
      <c r="XAM617" s="1"/>
      <c r="XAN617" s="1"/>
      <c r="XAO617" s="1"/>
      <c r="XAP617" s="1"/>
      <c r="XAQ617" s="1"/>
      <c r="XAR617" s="1"/>
      <c r="XAS617" s="1"/>
      <c r="XAT617" s="1"/>
      <c r="XAU617" s="1"/>
      <c r="XAV617" s="1"/>
      <c r="XAW617" s="1"/>
      <c r="XAX617" s="1"/>
      <c r="XAY617" s="1"/>
      <c r="XAZ617" s="1"/>
      <c r="XBA617" s="1"/>
      <c r="XBB617" s="1"/>
      <c r="XBC617" s="1"/>
      <c r="XBD617" s="1"/>
      <c r="XBE617" s="1"/>
      <c r="XBF617" s="1"/>
      <c r="XBG617" s="1"/>
      <c r="XBH617" s="1"/>
      <c r="XBI617" s="1"/>
      <c r="XBJ617" s="1"/>
      <c r="XBK617" s="1"/>
      <c r="XBL617" s="1"/>
      <c r="XBM617" s="1"/>
      <c r="XBN617" s="1"/>
      <c r="XBO617" s="1"/>
      <c r="XBP617" s="1"/>
      <c r="XBQ617" s="1"/>
      <c r="XBR617" s="1"/>
      <c r="XBS617" s="1"/>
      <c r="XBT617" s="1"/>
      <c r="XBU617" s="1"/>
      <c r="XBV617" s="1"/>
      <c r="XBW617" s="1"/>
      <c r="XBX617" s="1"/>
      <c r="XBY617" s="1"/>
      <c r="XBZ617" s="1"/>
      <c r="XCA617" s="1"/>
      <c r="XCB617" s="1"/>
      <c r="XCC617" s="1"/>
      <c r="XCD617" s="1"/>
      <c r="XCE617" s="1"/>
      <c r="XCF617" s="1"/>
      <c r="XCG617" s="1"/>
      <c r="XCH617" s="1"/>
      <c r="XCI617" s="1"/>
      <c r="XCJ617" s="1"/>
      <c r="XCK617" s="1"/>
      <c r="XCL617" s="1"/>
      <c r="XCM617" s="1"/>
      <c r="XCN617" s="1"/>
      <c r="XCO617" s="1"/>
      <c r="XCP617" s="1"/>
      <c r="XCQ617" s="1"/>
      <c r="XCR617" s="1"/>
      <c r="XCS617" s="1"/>
      <c r="XCT617" s="1"/>
      <c r="XCU617" s="1"/>
      <c r="XCV617" s="1"/>
      <c r="XCW617" s="1"/>
      <c r="XCX617" s="1"/>
      <c r="XCY617" s="1"/>
      <c r="XCZ617" s="1"/>
      <c r="XDA617" s="1"/>
      <c r="XDB617" s="1"/>
      <c r="XDC617" s="1"/>
      <c r="XDD617" s="1"/>
      <c r="XDE617" s="1"/>
      <c r="XDF617" s="1"/>
      <c r="XDG617" s="1"/>
      <c r="XDH617" s="1"/>
      <c r="XDI617" s="1"/>
      <c r="XDJ617" s="1"/>
      <c r="XDK617" s="1"/>
      <c r="XDL617" s="1"/>
      <c r="XDM617" s="1"/>
      <c r="XDN617" s="1"/>
      <c r="XDO617" s="1"/>
      <c r="XDP617" s="1"/>
      <c r="XDQ617" s="1"/>
      <c r="XDR617" s="1"/>
      <c r="XDS617" s="1"/>
      <c r="XDT617" s="1"/>
      <c r="XDU617" s="1"/>
      <c r="XDV617" s="1"/>
      <c r="XDW617" s="1"/>
      <c r="XDX617" s="1"/>
      <c r="XDY617" s="1"/>
      <c r="XDZ617" s="1"/>
      <c r="XEA617" s="1"/>
      <c r="XEB617" s="1"/>
      <c r="XEC617" s="1"/>
      <c r="XED617" s="1"/>
      <c r="XEE617" s="1"/>
      <c r="XEF617" s="1"/>
      <c r="XEG617" s="1"/>
      <c r="XEH617" s="1"/>
      <c r="XEI617" s="1"/>
      <c r="XEJ617" s="1"/>
      <c r="XEK617" s="1"/>
      <c r="XEL617" s="1"/>
      <c r="XEM617" s="1"/>
      <c r="XEN617" s="1"/>
      <c r="XEO617" s="1"/>
      <c r="XEP617" s="1"/>
      <c r="XEQ617" s="1"/>
      <c r="XER617" s="1"/>
      <c r="XES617" s="1"/>
      <c r="XET617" s="1"/>
      <c r="XEU617" s="1"/>
      <c r="XEV617" s="1"/>
      <c r="XEW617" s="1"/>
      <c r="XEX617" s="1"/>
      <c r="XEY617" s="1"/>
      <c r="XEZ617" s="1"/>
      <c r="XFA617" s="1"/>
      <c r="XFB617" s="1"/>
      <c r="XFC617" s="1"/>
    </row>
    <row r="618" spans="1:150 16226:16383" s="3" customFormat="1" ht="20.25" customHeight="1" x14ac:dyDescent="0.25">
      <c r="A618" s="112" t="s">
        <v>391</v>
      </c>
      <c r="B618" s="113"/>
      <c r="C618" s="113"/>
      <c r="D618" s="113"/>
      <c r="E618" s="113"/>
      <c r="F618" s="113"/>
      <c r="G618" s="113"/>
      <c r="H618" s="114"/>
      <c r="I618" s="1">
        <v>2</v>
      </c>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WZB618" s="1"/>
      <c r="WZC618" s="1"/>
      <c r="WZD618" s="1"/>
      <c r="WZE618" s="1"/>
      <c r="WZF618" s="1"/>
      <c r="WZG618" s="1"/>
      <c r="WZH618" s="1"/>
      <c r="WZI618" s="1"/>
      <c r="WZJ618" s="1"/>
      <c r="WZK618" s="1"/>
      <c r="WZL618" s="1"/>
      <c r="WZM618" s="1"/>
      <c r="WZN618" s="1"/>
      <c r="WZO618" s="1"/>
      <c r="WZP618" s="1"/>
      <c r="WZQ618" s="1"/>
      <c r="WZR618" s="1"/>
      <c r="WZS618" s="1"/>
      <c r="WZT618" s="1"/>
      <c r="WZU618" s="1"/>
      <c r="WZV618" s="1"/>
      <c r="WZW618" s="1"/>
      <c r="WZX618" s="1"/>
      <c r="WZY618" s="1"/>
      <c r="WZZ618" s="1"/>
      <c r="XAA618" s="1"/>
      <c r="XAB618" s="1"/>
      <c r="XAC618" s="1"/>
      <c r="XAD618" s="1"/>
      <c r="XAE618" s="1"/>
      <c r="XAF618" s="1"/>
      <c r="XAG618" s="1"/>
      <c r="XAH618" s="1"/>
      <c r="XAI618" s="1"/>
      <c r="XAJ618" s="1"/>
      <c r="XAK618" s="1"/>
      <c r="XAL618" s="1"/>
      <c r="XAM618" s="1"/>
      <c r="XAN618" s="1"/>
      <c r="XAO618" s="1"/>
      <c r="XAP618" s="1"/>
      <c r="XAQ618" s="1"/>
      <c r="XAR618" s="1"/>
      <c r="XAS618" s="1"/>
      <c r="XAT618" s="1"/>
      <c r="XAU618" s="1"/>
      <c r="XAV618" s="1"/>
      <c r="XAW618" s="1"/>
      <c r="XAX618" s="1"/>
      <c r="XAY618" s="1"/>
      <c r="XAZ618" s="1"/>
      <c r="XBA618" s="1"/>
      <c r="XBB618" s="1"/>
      <c r="XBC618" s="1"/>
      <c r="XBD618" s="1"/>
      <c r="XBE618" s="1"/>
      <c r="XBF618" s="1"/>
      <c r="XBG618" s="1"/>
      <c r="XBH618" s="1"/>
      <c r="XBI618" s="1"/>
      <c r="XBJ618" s="1"/>
      <c r="XBK618" s="1"/>
      <c r="XBL618" s="1"/>
      <c r="XBM618" s="1"/>
      <c r="XBN618" s="1"/>
      <c r="XBO618" s="1"/>
      <c r="XBP618" s="1"/>
      <c r="XBQ618" s="1"/>
      <c r="XBR618" s="1"/>
      <c r="XBS618" s="1"/>
      <c r="XBT618" s="1"/>
      <c r="XBU618" s="1"/>
      <c r="XBV618" s="1"/>
      <c r="XBW618" s="1"/>
      <c r="XBX618" s="1"/>
      <c r="XBY618" s="1"/>
      <c r="XBZ618" s="1"/>
      <c r="XCA618" s="1"/>
      <c r="XCB618" s="1"/>
      <c r="XCC618" s="1"/>
      <c r="XCD618" s="1"/>
      <c r="XCE618" s="1"/>
      <c r="XCF618" s="1"/>
      <c r="XCG618" s="1"/>
      <c r="XCH618" s="1"/>
      <c r="XCI618" s="1"/>
      <c r="XCJ618" s="1"/>
      <c r="XCK618" s="1"/>
      <c r="XCL618" s="1"/>
      <c r="XCM618" s="1"/>
      <c r="XCN618" s="1"/>
      <c r="XCO618" s="1"/>
      <c r="XCP618" s="1"/>
      <c r="XCQ618" s="1"/>
      <c r="XCR618" s="1"/>
      <c r="XCS618" s="1"/>
      <c r="XCT618" s="1"/>
      <c r="XCU618" s="1"/>
      <c r="XCV618" s="1"/>
      <c r="XCW618" s="1"/>
      <c r="XCX618" s="1"/>
      <c r="XCY618" s="1"/>
      <c r="XCZ618" s="1"/>
      <c r="XDA618" s="1"/>
      <c r="XDB618" s="1"/>
      <c r="XDC618" s="1"/>
      <c r="XDD618" s="1"/>
      <c r="XDE618" s="1"/>
      <c r="XDF618" s="1"/>
      <c r="XDG618" s="1"/>
      <c r="XDH618" s="1"/>
      <c r="XDI618" s="1"/>
      <c r="XDJ618" s="1"/>
      <c r="XDK618" s="1"/>
      <c r="XDL618" s="1"/>
      <c r="XDM618" s="1"/>
      <c r="XDN618" s="1"/>
      <c r="XDO618" s="1"/>
      <c r="XDP618" s="1"/>
      <c r="XDQ618" s="1"/>
      <c r="XDR618" s="1"/>
      <c r="XDS618" s="1"/>
      <c r="XDT618" s="1"/>
      <c r="XDU618" s="1"/>
      <c r="XDV618" s="1"/>
      <c r="XDW618" s="1"/>
      <c r="XDX618" s="1"/>
      <c r="XDY618" s="1"/>
      <c r="XDZ618" s="1"/>
      <c r="XEA618" s="1"/>
      <c r="XEB618" s="1"/>
      <c r="XEC618" s="1"/>
      <c r="XED618" s="1"/>
      <c r="XEE618" s="1"/>
      <c r="XEF618" s="1"/>
      <c r="XEG618" s="1"/>
      <c r="XEH618" s="1"/>
      <c r="XEI618" s="1"/>
      <c r="XEJ618" s="1"/>
      <c r="XEK618" s="1"/>
      <c r="XEL618" s="1"/>
      <c r="XEM618" s="1"/>
      <c r="XEN618" s="1"/>
      <c r="XEO618" s="1"/>
      <c r="XEP618" s="1"/>
      <c r="XEQ618" s="1"/>
      <c r="XER618" s="1"/>
      <c r="XES618" s="1"/>
      <c r="XET618" s="1"/>
      <c r="XEU618" s="1"/>
      <c r="XEV618" s="1"/>
      <c r="XEW618" s="1"/>
      <c r="XEX618" s="1"/>
      <c r="XEY618" s="1"/>
      <c r="XEZ618" s="1"/>
      <c r="XFA618" s="1"/>
      <c r="XFB618" s="1"/>
      <c r="XFC618" s="1"/>
    </row>
    <row r="619" spans="1:150 16226:16383" s="3" customFormat="1" ht="20.25" customHeight="1" x14ac:dyDescent="0.25">
      <c r="A619" s="90">
        <v>1</v>
      </c>
      <c r="B619" s="90"/>
      <c r="C619" s="53" t="s">
        <v>88</v>
      </c>
      <c r="D619" s="5" t="s">
        <v>363</v>
      </c>
      <c r="E619" s="32">
        <f>(3.8*3.05+0.1*3.05+2.4*2.2+0.6*1.7+1.8*0.1+3.05*2.78+2.8*3.08+0.1*3.08+0.45*1.8+1.405*2.45+1.405*2.375+1*3.7+1*1.78+0.75*3.08+2*3.05)*10.764</f>
        <v>616.40180550000002</v>
      </c>
      <c r="F619" s="5">
        <f>(1*1)*10.764</f>
        <v>10.763999999999999</v>
      </c>
      <c r="G619" s="5">
        <v>0</v>
      </c>
      <c r="H619" s="5">
        <f>E619+F619+(IF(G619&lt;101,G619,IF(G619&lt;201,G619/2,IF(G619&lt;=301,G619/3,G619/4))))</f>
        <v>627.16580550000003</v>
      </c>
      <c r="I619" s="1"/>
      <c r="J619" s="1"/>
      <c r="K619" s="1"/>
      <c r="L619" s="1"/>
      <c r="M619" s="1"/>
      <c r="N619" s="1"/>
      <c r="O619" s="1"/>
      <c r="P619" s="1"/>
      <c r="Q619" s="1"/>
      <c r="R619" s="1"/>
      <c r="S619" s="1"/>
      <c r="T619" s="22" t="str">
        <f t="shared" ref="T619:T624" ca="1" si="66">U619&amp;""&amp;",..,"&amp;""&amp;V619</f>
        <v>1201,..,2201</v>
      </c>
      <c r="U619" s="22">
        <f ca="1">(SUMPRODUCT(MID(0&amp;(LEFT(A618,SUM(LEN(A618)-LEN(SUBSTITUTE(A618,{"0","1","2","3"},""))))), LARGE(INDEX(ISNUMBER(--MID((LEFT(A618,SUM(LEN(A618)-LEN(SUBSTITUTE(A618,{"0","1","2","3"},""))))), ROW(INDIRECT("1:"&amp;LEN((LEFT(A618,SUM(LEN(A618)-LEN(SUBSTITUTE(A618,{"0","1","2","3"},"")))))))), 1)) * ROW(INDIRECT("1:"&amp;LEN((LEFT(A618,SUM(LEN(A618)-LEN(SUBSTITUTE(A618,{"0","1","2","3"},"")))))))), 0), ROW(INDIRECT("1:"&amp;LEN((LEFT(A618,SUM(LEN(A618)-LEN(SUBSTITUTE(A618,{"0","1","2","3"},"")))))))))+1, 1) * 10^ROW(INDIRECT("1:"&amp;LEN((LEFT(A618,SUM(LEN(A618)-LEN(SUBSTITUTE(A618,{"0","1","2","3"},""))))))))/10))*100+1</f>
        <v>1201</v>
      </c>
      <c r="V619" s="22">
        <f ca="1">(SUMPRODUCT(MID(0&amp;(--TRIM(RIGHT(SUBSTITUTE(LEFT(A618,_xlfn.AGGREGATE(16,6,FIND({0,1,2,3,4,5,6,7,8,9},A618,ROW(INDIRECT("1:"&amp;LEN(A618)))),1))," ",REPT(" ",LEN(A618))),LEN(A618)))), LARGE(INDEX(ISNUMBER(--MID((--TRIM(RIGHT(SUBSTITUTE(LEFT(A618,_xlfn.AGGREGATE(16,6,FIND({0,1,2,3,4,5,6,7,8,9},A618,ROW(INDIRECT("1:"&amp;LEN(A618)))),1))," ",REPT(" ",LEN(A618))),LEN(A618)))), ROW(INDIRECT("1:"&amp;LEN((--TRIM(RIGHT(SUBSTITUTE(LEFT(A618,_xlfn.AGGREGATE(16,6,FIND({0,1,2,3,4,5,6,7,8,9},A618,ROW(INDIRECT("1:"&amp;LEN(A618)))),1))," ",REPT(" ",LEN(A618))),LEN(A618))))))), 1)) * ROW(INDIRECT("1:"&amp;LEN((--TRIM(RIGHT(SUBSTITUTE(LEFT(A618,_xlfn.AGGREGATE(16,6,FIND({0,1,2,3,4,5,6,7,8,9},A618,ROW(INDIRECT("1:"&amp;LEN(A618)))),1))," ",REPT(" ",LEN(A618))),LEN(A618))))))), 0), ROW(INDIRECT("1:"&amp;LEN((--TRIM(RIGHT(SUBSTITUTE(LEFT(A618,_xlfn.AGGREGATE(16,6,FIND({0,1,2,3,4,5,6,7,8,9},A618,ROW(INDIRECT("1:"&amp;LEN(A618)))),1))," ",REPT(" ",LEN(A618))),LEN(A618))))))))+1, 1) * 10^ROW(INDIRECT("1:"&amp;LEN((--TRIM(RIGHT(SUBSTITUTE(LEFT(A618,_xlfn.AGGREGATE(16,6,FIND({0,1,2,3,4,5,6,7,8,9},A618,ROW(INDIRECT("1:"&amp;LEN(A618)))),1))," ",REPT(" ",LEN(A618))),LEN(A618)))))))/10))*100+1</f>
        <v>2201</v>
      </c>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WZB619" s="1"/>
      <c r="WZC619" s="1"/>
      <c r="WZD619" s="1"/>
      <c r="WZE619" s="1"/>
      <c r="WZF619" s="1"/>
      <c r="WZG619" s="1"/>
      <c r="WZH619" s="1"/>
      <c r="WZI619" s="1"/>
      <c r="WZJ619" s="1"/>
      <c r="WZK619" s="1"/>
      <c r="WZL619" s="1"/>
      <c r="WZM619" s="1"/>
      <c r="WZN619" s="1"/>
      <c r="WZO619" s="1"/>
      <c r="WZP619" s="1"/>
      <c r="WZQ619" s="1"/>
      <c r="WZR619" s="1"/>
      <c r="WZS619" s="1"/>
      <c r="WZT619" s="1"/>
      <c r="WZU619" s="1"/>
      <c r="WZV619" s="1"/>
      <c r="WZW619" s="1"/>
      <c r="WZX619" s="1"/>
      <c r="WZY619" s="1"/>
      <c r="WZZ619" s="1"/>
      <c r="XAA619" s="1"/>
      <c r="XAB619" s="1"/>
      <c r="XAC619" s="1"/>
      <c r="XAD619" s="1"/>
      <c r="XAE619" s="1"/>
      <c r="XAF619" s="1"/>
      <c r="XAG619" s="1"/>
      <c r="XAH619" s="1"/>
      <c r="XAI619" s="1"/>
      <c r="XAJ619" s="1"/>
      <c r="XAK619" s="1"/>
      <c r="XAL619" s="1"/>
      <c r="XAM619" s="1"/>
      <c r="XAN619" s="1"/>
      <c r="XAO619" s="1"/>
      <c r="XAP619" s="1"/>
      <c r="XAQ619" s="1"/>
      <c r="XAR619" s="1"/>
      <c r="XAS619" s="1"/>
      <c r="XAT619" s="1"/>
      <c r="XAU619" s="1"/>
      <c r="XAV619" s="1"/>
      <c r="XAW619" s="1"/>
      <c r="XAX619" s="1"/>
      <c r="XAY619" s="1"/>
      <c r="XAZ619" s="1"/>
      <c r="XBA619" s="1"/>
      <c r="XBB619" s="1"/>
      <c r="XBC619" s="1"/>
      <c r="XBD619" s="1"/>
      <c r="XBE619" s="1"/>
      <c r="XBF619" s="1"/>
      <c r="XBG619" s="1"/>
      <c r="XBH619" s="1"/>
      <c r="XBI619" s="1"/>
      <c r="XBJ619" s="1"/>
      <c r="XBK619" s="1"/>
      <c r="XBL619" s="1"/>
      <c r="XBM619" s="1"/>
      <c r="XBN619" s="1"/>
      <c r="XBO619" s="1"/>
      <c r="XBP619" s="1"/>
      <c r="XBQ619" s="1"/>
      <c r="XBR619" s="1"/>
      <c r="XBS619" s="1"/>
      <c r="XBT619" s="1"/>
      <c r="XBU619" s="1"/>
      <c r="XBV619" s="1"/>
      <c r="XBW619" s="1"/>
      <c r="XBX619" s="1"/>
      <c r="XBY619" s="1"/>
      <c r="XBZ619" s="1"/>
      <c r="XCA619" s="1"/>
      <c r="XCB619" s="1"/>
      <c r="XCC619" s="1"/>
      <c r="XCD619" s="1"/>
      <c r="XCE619" s="1"/>
      <c r="XCF619" s="1"/>
      <c r="XCG619" s="1"/>
      <c r="XCH619" s="1"/>
      <c r="XCI619" s="1"/>
      <c r="XCJ619" s="1"/>
      <c r="XCK619" s="1"/>
      <c r="XCL619" s="1"/>
      <c r="XCM619" s="1"/>
      <c r="XCN619" s="1"/>
      <c r="XCO619" s="1"/>
      <c r="XCP619" s="1"/>
      <c r="XCQ619" s="1"/>
      <c r="XCR619" s="1"/>
      <c r="XCS619" s="1"/>
      <c r="XCT619" s="1"/>
      <c r="XCU619" s="1"/>
      <c r="XCV619" s="1"/>
      <c r="XCW619" s="1"/>
      <c r="XCX619" s="1"/>
      <c r="XCY619" s="1"/>
      <c r="XCZ619" s="1"/>
      <c r="XDA619" s="1"/>
      <c r="XDB619" s="1"/>
      <c r="XDC619" s="1"/>
      <c r="XDD619" s="1"/>
      <c r="XDE619" s="1"/>
      <c r="XDF619" s="1"/>
      <c r="XDG619" s="1"/>
      <c r="XDH619" s="1"/>
      <c r="XDI619" s="1"/>
      <c r="XDJ619" s="1"/>
      <c r="XDK619" s="1"/>
      <c r="XDL619" s="1"/>
      <c r="XDM619" s="1"/>
      <c r="XDN619" s="1"/>
      <c r="XDO619" s="1"/>
      <c r="XDP619" s="1"/>
      <c r="XDQ619" s="1"/>
      <c r="XDR619" s="1"/>
      <c r="XDS619" s="1"/>
      <c r="XDT619" s="1"/>
      <c r="XDU619" s="1"/>
      <c r="XDV619" s="1"/>
      <c r="XDW619" s="1"/>
      <c r="XDX619" s="1"/>
      <c r="XDY619" s="1"/>
      <c r="XDZ619" s="1"/>
      <c r="XEA619" s="1"/>
      <c r="XEB619" s="1"/>
      <c r="XEC619" s="1"/>
      <c r="XED619" s="1"/>
      <c r="XEE619" s="1"/>
      <c r="XEF619" s="1"/>
      <c r="XEG619" s="1"/>
      <c r="XEH619" s="1"/>
      <c r="XEI619" s="1"/>
      <c r="XEJ619" s="1"/>
      <c r="XEK619" s="1"/>
      <c r="XEL619" s="1"/>
      <c r="XEM619" s="1"/>
      <c r="XEN619" s="1"/>
      <c r="XEO619" s="1"/>
      <c r="XEP619" s="1"/>
      <c r="XEQ619" s="1"/>
      <c r="XER619" s="1"/>
      <c r="XES619" s="1"/>
      <c r="XET619" s="1"/>
      <c r="XEU619" s="1"/>
      <c r="XEV619" s="1"/>
      <c r="XEW619" s="1"/>
      <c r="XEX619" s="1"/>
      <c r="XEY619" s="1"/>
      <c r="XEZ619" s="1"/>
      <c r="XFA619" s="1"/>
      <c r="XFB619" s="1"/>
      <c r="XFC619" s="1"/>
    </row>
    <row r="620" spans="1:150 16226:16383" s="3" customFormat="1" ht="20.25" customHeight="1" x14ac:dyDescent="0.25">
      <c r="A620" s="115">
        <f>A619+1</f>
        <v>2</v>
      </c>
      <c r="B620" s="116"/>
      <c r="C620" s="53" t="s">
        <v>88</v>
      </c>
      <c r="D620" s="5" t="s">
        <v>376</v>
      </c>
      <c r="E620" s="32">
        <f>(3.71*3.055+0.1*3.055+2.1*2.13+0.6*1.63+1.5*0.1+3.85*3.015+1*0.655+0.6*1.4+1.375*2.495+1.325*1.5+0.95*0.95+1*1.775+0.15*1.305+0.64*3.055)*10.764</f>
        <v>436.90941449999997</v>
      </c>
      <c r="F620" s="5">
        <v>0</v>
      </c>
      <c r="G620" s="5">
        <v>0</v>
      </c>
      <c r="H620" s="5">
        <f>E620+F620+(IF(G620&lt;101,G620,IF(G620&lt;201,G620/2,IF(G620&lt;=301,G620/3,G620/4))))</f>
        <v>436.90941449999997</v>
      </c>
      <c r="I620" s="1"/>
      <c r="J620" s="1"/>
      <c r="K620" s="1"/>
      <c r="L620" s="1"/>
      <c r="M620" s="1"/>
      <c r="N620" s="1"/>
      <c r="O620" s="1"/>
      <c r="P620" s="1"/>
      <c r="Q620" s="1"/>
      <c r="R620" s="1"/>
      <c r="S620" s="1"/>
      <c r="T620" s="22" t="str">
        <f t="shared" ca="1" si="66"/>
        <v>1202,..,2202</v>
      </c>
      <c r="U620" s="22">
        <f t="shared" ref="U620:V624" ca="1" si="67">U619+1</f>
        <v>1202</v>
      </c>
      <c r="V620" s="22">
        <f t="shared" ca="1" si="67"/>
        <v>2202</v>
      </c>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WZB620" s="1"/>
      <c r="WZC620" s="1"/>
      <c r="WZD620" s="1"/>
      <c r="WZE620" s="1"/>
      <c r="WZF620" s="1"/>
      <c r="WZG620" s="1"/>
      <c r="WZH620" s="1"/>
      <c r="WZI620" s="1"/>
      <c r="WZJ620" s="1"/>
      <c r="WZK620" s="1"/>
      <c r="WZL620" s="1"/>
      <c r="WZM620" s="1"/>
      <c r="WZN620" s="1"/>
      <c r="WZO620" s="1"/>
      <c r="WZP620" s="1"/>
      <c r="WZQ620" s="1"/>
      <c r="WZR620" s="1"/>
      <c r="WZS620" s="1"/>
      <c r="WZT620" s="1"/>
      <c r="WZU620" s="1"/>
      <c r="WZV620" s="1"/>
      <c r="WZW620" s="1"/>
      <c r="WZX620" s="1"/>
      <c r="WZY620" s="1"/>
      <c r="WZZ620" s="1"/>
      <c r="XAA620" s="1"/>
      <c r="XAB620" s="1"/>
      <c r="XAC620" s="1"/>
      <c r="XAD620" s="1"/>
      <c r="XAE620" s="1"/>
      <c r="XAF620" s="1"/>
      <c r="XAG620" s="1"/>
      <c r="XAH620" s="1"/>
      <c r="XAI620" s="1"/>
      <c r="XAJ620" s="1"/>
      <c r="XAK620" s="1"/>
      <c r="XAL620" s="1"/>
      <c r="XAM620" s="1"/>
      <c r="XAN620" s="1"/>
      <c r="XAO620" s="1"/>
      <c r="XAP620" s="1"/>
      <c r="XAQ620" s="1"/>
      <c r="XAR620" s="1"/>
      <c r="XAS620" s="1"/>
      <c r="XAT620" s="1"/>
      <c r="XAU620" s="1"/>
      <c r="XAV620" s="1"/>
      <c r="XAW620" s="1"/>
      <c r="XAX620" s="1"/>
      <c r="XAY620" s="1"/>
      <c r="XAZ620" s="1"/>
      <c r="XBA620" s="1"/>
      <c r="XBB620" s="1"/>
      <c r="XBC620" s="1"/>
      <c r="XBD620" s="1"/>
      <c r="XBE620" s="1"/>
      <c r="XBF620" s="1"/>
      <c r="XBG620" s="1"/>
      <c r="XBH620" s="1"/>
      <c r="XBI620" s="1"/>
      <c r="XBJ620" s="1"/>
      <c r="XBK620" s="1"/>
      <c r="XBL620" s="1"/>
      <c r="XBM620" s="1"/>
      <c r="XBN620" s="1"/>
      <c r="XBO620" s="1"/>
      <c r="XBP620" s="1"/>
      <c r="XBQ620" s="1"/>
      <c r="XBR620" s="1"/>
      <c r="XBS620" s="1"/>
      <c r="XBT620" s="1"/>
      <c r="XBU620" s="1"/>
      <c r="XBV620" s="1"/>
      <c r="XBW620" s="1"/>
      <c r="XBX620" s="1"/>
      <c r="XBY620" s="1"/>
      <c r="XBZ620" s="1"/>
      <c r="XCA620" s="1"/>
      <c r="XCB620" s="1"/>
      <c r="XCC620" s="1"/>
      <c r="XCD620" s="1"/>
      <c r="XCE620" s="1"/>
      <c r="XCF620" s="1"/>
      <c r="XCG620" s="1"/>
      <c r="XCH620" s="1"/>
      <c r="XCI620" s="1"/>
      <c r="XCJ620" s="1"/>
      <c r="XCK620" s="1"/>
      <c r="XCL620" s="1"/>
      <c r="XCM620" s="1"/>
      <c r="XCN620" s="1"/>
      <c r="XCO620" s="1"/>
      <c r="XCP620" s="1"/>
      <c r="XCQ620" s="1"/>
      <c r="XCR620" s="1"/>
      <c r="XCS620" s="1"/>
      <c r="XCT620" s="1"/>
      <c r="XCU620" s="1"/>
      <c r="XCV620" s="1"/>
      <c r="XCW620" s="1"/>
      <c r="XCX620" s="1"/>
      <c r="XCY620" s="1"/>
      <c r="XCZ620" s="1"/>
      <c r="XDA620" s="1"/>
      <c r="XDB620" s="1"/>
      <c r="XDC620" s="1"/>
      <c r="XDD620" s="1"/>
      <c r="XDE620" s="1"/>
      <c r="XDF620" s="1"/>
      <c r="XDG620" s="1"/>
      <c r="XDH620" s="1"/>
      <c r="XDI620" s="1"/>
      <c r="XDJ620" s="1"/>
      <c r="XDK620" s="1"/>
      <c r="XDL620" s="1"/>
      <c r="XDM620" s="1"/>
      <c r="XDN620" s="1"/>
      <c r="XDO620" s="1"/>
      <c r="XDP620" s="1"/>
      <c r="XDQ620" s="1"/>
      <c r="XDR620" s="1"/>
      <c r="XDS620" s="1"/>
      <c r="XDT620" s="1"/>
      <c r="XDU620" s="1"/>
      <c r="XDV620" s="1"/>
      <c r="XDW620" s="1"/>
      <c r="XDX620" s="1"/>
      <c r="XDY620" s="1"/>
      <c r="XDZ620" s="1"/>
      <c r="XEA620" s="1"/>
      <c r="XEB620" s="1"/>
      <c r="XEC620" s="1"/>
      <c r="XED620" s="1"/>
      <c r="XEE620" s="1"/>
      <c r="XEF620" s="1"/>
      <c r="XEG620" s="1"/>
      <c r="XEH620" s="1"/>
      <c r="XEI620" s="1"/>
      <c r="XEJ620" s="1"/>
      <c r="XEK620" s="1"/>
      <c r="XEL620" s="1"/>
      <c r="XEM620" s="1"/>
      <c r="XEN620" s="1"/>
      <c r="XEO620" s="1"/>
      <c r="XEP620" s="1"/>
      <c r="XEQ620" s="1"/>
      <c r="XER620" s="1"/>
      <c r="XES620" s="1"/>
      <c r="XET620" s="1"/>
      <c r="XEU620" s="1"/>
      <c r="XEV620" s="1"/>
      <c r="XEW620" s="1"/>
      <c r="XEX620" s="1"/>
      <c r="XEY620" s="1"/>
      <c r="XEZ620" s="1"/>
      <c r="XFA620" s="1"/>
      <c r="XFB620" s="1"/>
      <c r="XFC620" s="1"/>
    </row>
    <row r="621" spans="1:150 16226:16383" s="3" customFormat="1" ht="20.25" customHeight="1" x14ac:dyDescent="0.25">
      <c r="A621" s="115">
        <f>A620+1</f>
        <v>3</v>
      </c>
      <c r="B621" s="116"/>
      <c r="C621" s="53" t="s">
        <v>88</v>
      </c>
      <c r="D621" s="5" t="s">
        <v>364</v>
      </c>
      <c r="E621" s="32">
        <f>(5.22*3.05+0.1*3.05+2.4*3+3.5*3+4.11*3.08+0.535*1.3+3.57*2.9+1.73*0.1+1.09*0.5+2.45*1.505+1.435*2.275+2.445*1.475+1*4.6+0.15*1.4+1.83*3.05)*10.764</f>
        <v>853.59650220000003</v>
      </c>
      <c r="F621" s="5">
        <f>(2.35*1.2)*10.764</f>
        <v>30.354479999999995</v>
      </c>
      <c r="G621" s="5">
        <v>0</v>
      </c>
      <c r="H621" s="5">
        <f>E621+F621+(IF(G621&lt;101,G621,IF(G621&lt;201,G621/2,IF(G621&lt;=301,G621/3,G621/4))))</f>
        <v>883.9509822</v>
      </c>
      <c r="I621" s="1"/>
      <c r="J621" s="1"/>
      <c r="K621" s="1"/>
      <c r="L621" s="1"/>
      <c r="M621" s="1"/>
      <c r="N621" s="1"/>
      <c r="O621" s="1"/>
      <c r="P621" s="1"/>
      <c r="Q621" s="1"/>
      <c r="R621" s="1"/>
      <c r="S621" s="1"/>
      <c r="T621" s="22" t="str">
        <f t="shared" ca="1" si="66"/>
        <v>1203,..,2203</v>
      </c>
      <c r="U621" s="22">
        <f t="shared" ca="1" si="67"/>
        <v>1203</v>
      </c>
      <c r="V621" s="22">
        <f t="shared" ca="1" si="67"/>
        <v>2203</v>
      </c>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WZB621" s="1"/>
      <c r="WZC621" s="1"/>
      <c r="WZD621" s="1"/>
      <c r="WZE621" s="1"/>
      <c r="WZF621" s="1"/>
      <c r="WZG621" s="1"/>
      <c r="WZH621" s="1"/>
      <c r="WZI621" s="1"/>
      <c r="WZJ621" s="1"/>
      <c r="WZK621" s="1"/>
      <c r="WZL621" s="1"/>
      <c r="WZM621" s="1"/>
      <c r="WZN621" s="1"/>
      <c r="WZO621" s="1"/>
      <c r="WZP621" s="1"/>
      <c r="WZQ621" s="1"/>
      <c r="WZR621" s="1"/>
      <c r="WZS621" s="1"/>
      <c r="WZT621" s="1"/>
      <c r="WZU621" s="1"/>
      <c r="WZV621" s="1"/>
      <c r="WZW621" s="1"/>
      <c r="WZX621" s="1"/>
      <c r="WZY621" s="1"/>
      <c r="WZZ621" s="1"/>
      <c r="XAA621" s="1"/>
      <c r="XAB621" s="1"/>
      <c r="XAC621" s="1"/>
      <c r="XAD621" s="1"/>
      <c r="XAE621" s="1"/>
      <c r="XAF621" s="1"/>
      <c r="XAG621" s="1"/>
      <c r="XAH621" s="1"/>
      <c r="XAI621" s="1"/>
      <c r="XAJ621" s="1"/>
      <c r="XAK621" s="1"/>
      <c r="XAL621" s="1"/>
      <c r="XAM621" s="1"/>
      <c r="XAN621" s="1"/>
      <c r="XAO621" s="1"/>
      <c r="XAP621" s="1"/>
      <c r="XAQ621" s="1"/>
      <c r="XAR621" s="1"/>
      <c r="XAS621" s="1"/>
      <c r="XAT621" s="1"/>
      <c r="XAU621" s="1"/>
      <c r="XAV621" s="1"/>
      <c r="XAW621" s="1"/>
      <c r="XAX621" s="1"/>
      <c r="XAY621" s="1"/>
      <c r="XAZ621" s="1"/>
      <c r="XBA621" s="1"/>
      <c r="XBB621" s="1"/>
      <c r="XBC621" s="1"/>
      <c r="XBD621" s="1"/>
      <c r="XBE621" s="1"/>
      <c r="XBF621" s="1"/>
      <c r="XBG621" s="1"/>
      <c r="XBH621" s="1"/>
      <c r="XBI621" s="1"/>
      <c r="XBJ621" s="1"/>
      <c r="XBK621" s="1"/>
      <c r="XBL621" s="1"/>
      <c r="XBM621" s="1"/>
      <c r="XBN621" s="1"/>
      <c r="XBO621" s="1"/>
      <c r="XBP621" s="1"/>
      <c r="XBQ621" s="1"/>
      <c r="XBR621" s="1"/>
      <c r="XBS621" s="1"/>
      <c r="XBT621" s="1"/>
      <c r="XBU621" s="1"/>
      <c r="XBV621" s="1"/>
      <c r="XBW621" s="1"/>
      <c r="XBX621" s="1"/>
      <c r="XBY621" s="1"/>
      <c r="XBZ621" s="1"/>
      <c r="XCA621" s="1"/>
      <c r="XCB621" s="1"/>
      <c r="XCC621" s="1"/>
      <c r="XCD621" s="1"/>
      <c r="XCE621" s="1"/>
      <c r="XCF621" s="1"/>
      <c r="XCG621" s="1"/>
      <c r="XCH621" s="1"/>
      <c r="XCI621" s="1"/>
      <c r="XCJ621" s="1"/>
      <c r="XCK621" s="1"/>
      <c r="XCL621" s="1"/>
      <c r="XCM621" s="1"/>
      <c r="XCN621" s="1"/>
      <c r="XCO621" s="1"/>
      <c r="XCP621" s="1"/>
      <c r="XCQ621" s="1"/>
      <c r="XCR621" s="1"/>
      <c r="XCS621" s="1"/>
      <c r="XCT621" s="1"/>
      <c r="XCU621" s="1"/>
      <c r="XCV621" s="1"/>
      <c r="XCW621" s="1"/>
      <c r="XCX621" s="1"/>
      <c r="XCY621" s="1"/>
      <c r="XCZ621" s="1"/>
      <c r="XDA621" s="1"/>
      <c r="XDB621" s="1"/>
      <c r="XDC621" s="1"/>
      <c r="XDD621" s="1"/>
      <c r="XDE621" s="1"/>
      <c r="XDF621" s="1"/>
      <c r="XDG621" s="1"/>
      <c r="XDH621" s="1"/>
      <c r="XDI621" s="1"/>
      <c r="XDJ621" s="1"/>
      <c r="XDK621" s="1"/>
      <c r="XDL621" s="1"/>
      <c r="XDM621" s="1"/>
      <c r="XDN621" s="1"/>
      <c r="XDO621" s="1"/>
      <c r="XDP621" s="1"/>
      <c r="XDQ621" s="1"/>
      <c r="XDR621" s="1"/>
      <c r="XDS621" s="1"/>
      <c r="XDT621" s="1"/>
      <c r="XDU621" s="1"/>
      <c r="XDV621" s="1"/>
      <c r="XDW621" s="1"/>
      <c r="XDX621" s="1"/>
      <c r="XDY621" s="1"/>
      <c r="XDZ621" s="1"/>
      <c r="XEA621" s="1"/>
      <c r="XEB621" s="1"/>
      <c r="XEC621" s="1"/>
      <c r="XED621" s="1"/>
      <c r="XEE621" s="1"/>
      <c r="XEF621" s="1"/>
      <c r="XEG621" s="1"/>
      <c r="XEH621" s="1"/>
      <c r="XEI621" s="1"/>
      <c r="XEJ621" s="1"/>
      <c r="XEK621" s="1"/>
      <c r="XEL621" s="1"/>
      <c r="XEM621" s="1"/>
      <c r="XEN621" s="1"/>
      <c r="XEO621" s="1"/>
      <c r="XEP621" s="1"/>
      <c r="XEQ621" s="1"/>
      <c r="XER621" s="1"/>
      <c r="XES621" s="1"/>
      <c r="XET621" s="1"/>
      <c r="XEU621" s="1"/>
      <c r="XEV621" s="1"/>
      <c r="XEW621" s="1"/>
      <c r="XEX621" s="1"/>
      <c r="XEY621" s="1"/>
      <c r="XEZ621" s="1"/>
      <c r="XFA621" s="1"/>
      <c r="XFB621" s="1"/>
      <c r="XFC621" s="1"/>
    </row>
    <row r="622" spans="1:150 16226:16383" s="3" customFormat="1" ht="20.25" customHeight="1" x14ac:dyDescent="0.25">
      <c r="A622" s="115">
        <f>A621+1</f>
        <v>4</v>
      </c>
      <c r="B622" s="116"/>
      <c r="C622" s="53" t="s">
        <v>88</v>
      </c>
      <c r="D622" s="5" t="s">
        <v>375</v>
      </c>
      <c r="E622" s="32">
        <f>(2.75*3.58+2.75*0.1+2.125*2.25+1.525*0.6+2.85*2.45+2.93*2.42+2.93*0.1+2.93*1.18+2.305*1.375+1.075*0.9+0.9*0.9+1.375*1.32+1.75*1+1.3*1+1.07*2.75)*10.764</f>
        <v>499.38636150000002</v>
      </c>
      <c r="F622" s="5">
        <v>0</v>
      </c>
      <c r="G622" s="5">
        <v>0</v>
      </c>
      <c r="H622" s="5">
        <f>E622+F622+(IF(G622&lt;101,G622,IF(G622&lt;201,G622/2,IF(G622&lt;=301,G622/3,G622/4))))</f>
        <v>499.38636150000002</v>
      </c>
      <c r="I622" s="1"/>
      <c r="J622" s="1"/>
      <c r="K622" s="1"/>
      <c r="L622" s="1"/>
      <c r="M622" s="1"/>
      <c r="N622" s="1"/>
      <c r="O622" s="1"/>
      <c r="P622" s="1"/>
      <c r="Q622" s="1"/>
      <c r="R622" s="1"/>
      <c r="S622" s="1"/>
      <c r="T622" s="22" t="str">
        <f t="shared" ca="1" si="66"/>
        <v>1204,..,2204</v>
      </c>
      <c r="U622" s="22">
        <f t="shared" ca="1" si="67"/>
        <v>1204</v>
      </c>
      <c r="V622" s="22">
        <f t="shared" ca="1" si="67"/>
        <v>2204</v>
      </c>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WZB622" s="1"/>
      <c r="WZC622" s="1"/>
      <c r="WZD622" s="1"/>
      <c r="WZE622" s="1"/>
      <c r="WZF622" s="1"/>
      <c r="WZG622" s="1"/>
      <c r="WZH622" s="1"/>
      <c r="WZI622" s="1"/>
      <c r="WZJ622" s="1"/>
      <c r="WZK622" s="1"/>
      <c r="WZL622" s="1"/>
      <c r="WZM622" s="1"/>
      <c r="WZN622" s="1"/>
      <c r="WZO622" s="1"/>
      <c r="WZP622" s="1"/>
      <c r="WZQ622" s="1"/>
      <c r="WZR622" s="1"/>
      <c r="WZS622" s="1"/>
      <c r="WZT622" s="1"/>
      <c r="WZU622" s="1"/>
      <c r="WZV622" s="1"/>
      <c r="WZW622" s="1"/>
      <c r="WZX622" s="1"/>
      <c r="WZY622" s="1"/>
      <c r="WZZ622" s="1"/>
      <c r="XAA622" s="1"/>
      <c r="XAB622" s="1"/>
      <c r="XAC622" s="1"/>
      <c r="XAD622" s="1"/>
      <c r="XAE622" s="1"/>
      <c r="XAF622" s="1"/>
      <c r="XAG622" s="1"/>
      <c r="XAH622" s="1"/>
      <c r="XAI622" s="1"/>
      <c r="XAJ622" s="1"/>
      <c r="XAK622" s="1"/>
      <c r="XAL622" s="1"/>
      <c r="XAM622" s="1"/>
      <c r="XAN622" s="1"/>
      <c r="XAO622" s="1"/>
      <c r="XAP622" s="1"/>
      <c r="XAQ622" s="1"/>
      <c r="XAR622" s="1"/>
      <c r="XAS622" s="1"/>
      <c r="XAT622" s="1"/>
      <c r="XAU622" s="1"/>
      <c r="XAV622" s="1"/>
      <c r="XAW622" s="1"/>
      <c r="XAX622" s="1"/>
      <c r="XAY622" s="1"/>
      <c r="XAZ622" s="1"/>
      <c r="XBA622" s="1"/>
      <c r="XBB622" s="1"/>
      <c r="XBC622" s="1"/>
      <c r="XBD622" s="1"/>
      <c r="XBE622" s="1"/>
      <c r="XBF622" s="1"/>
      <c r="XBG622" s="1"/>
      <c r="XBH622" s="1"/>
      <c r="XBI622" s="1"/>
      <c r="XBJ622" s="1"/>
      <c r="XBK622" s="1"/>
      <c r="XBL622" s="1"/>
      <c r="XBM622" s="1"/>
      <c r="XBN622" s="1"/>
      <c r="XBO622" s="1"/>
      <c r="XBP622" s="1"/>
      <c r="XBQ622" s="1"/>
      <c r="XBR622" s="1"/>
      <c r="XBS622" s="1"/>
      <c r="XBT622" s="1"/>
      <c r="XBU622" s="1"/>
      <c r="XBV622" s="1"/>
      <c r="XBW622" s="1"/>
      <c r="XBX622" s="1"/>
      <c r="XBY622" s="1"/>
      <c r="XBZ622" s="1"/>
      <c r="XCA622" s="1"/>
      <c r="XCB622" s="1"/>
      <c r="XCC622" s="1"/>
      <c r="XCD622" s="1"/>
      <c r="XCE622" s="1"/>
      <c r="XCF622" s="1"/>
      <c r="XCG622" s="1"/>
      <c r="XCH622" s="1"/>
      <c r="XCI622" s="1"/>
      <c r="XCJ622" s="1"/>
      <c r="XCK622" s="1"/>
      <c r="XCL622" s="1"/>
      <c r="XCM622" s="1"/>
      <c r="XCN622" s="1"/>
      <c r="XCO622" s="1"/>
      <c r="XCP622" s="1"/>
      <c r="XCQ622" s="1"/>
      <c r="XCR622" s="1"/>
      <c r="XCS622" s="1"/>
      <c r="XCT622" s="1"/>
      <c r="XCU622" s="1"/>
      <c r="XCV622" s="1"/>
      <c r="XCW622" s="1"/>
      <c r="XCX622" s="1"/>
      <c r="XCY622" s="1"/>
      <c r="XCZ622" s="1"/>
      <c r="XDA622" s="1"/>
      <c r="XDB622" s="1"/>
      <c r="XDC622" s="1"/>
      <c r="XDD622" s="1"/>
      <c r="XDE622" s="1"/>
      <c r="XDF622" s="1"/>
      <c r="XDG622" s="1"/>
      <c r="XDH622" s="1"/>
      <c r="XDI622" s="1"/>
      <c r="XDJ622" s="1"/>
      <c r="XDK622" s="1"/>
      <c r="XDL622" s="1"/>
      <c r="XDM622" s="1"/>
      <c r="XDN622" s="1"/>
      <c r="XDO622" s="1"/>
      <c r="XDP622" s="1"/>
      <c r="XDQ622" s="1"/>
      <c r="XDR622" s="1"/>
      <c r="XDS622" s="1"/>
      <c r="XDT622" s="1"/>
      <c r="XDU622" s="1"/>
      <c r="XDV622" s="1"/>
      <c r="XDW622" s="1"/>
      <c r="XDX622" s="1"/>
      <c r="XDY622" s="1"/>
      <c r="XDZ622" s="1"/>
      <c r="XEA622" s="1"/>
      <c r="XEB622" s="1"/>
      <c r="XEC622" s="1"/>
      <c r="XED622" s="1"/>
      <c r="XEE622" s="1"/>
      <c r="XEF622" s="1"/>
      <c r="XEG622" s="1"/>
      <c r="XEH622" s="1"/>
      <c r="XEI622" s="1"/>
      <c r="XEJ622" s="1"/>
      <c r="XEK622" s="1"/>
      <c r="XEL622" s="1"/>
      <c r="XEM622" s="1"/>
      <c r="XEN622" s="1"/>
      <c r="XEO622" s="1"/>
      <c r="XEP622" s="1"/>
      <c r="XEQ622" s="1"/>
      <c r="XER622" s="1"/>
      <c r="XES622" s="1"/>
      <c r="XET622" s="1"/>
      <c r="XEU622" s="1"/>
      <c r="XEV622" s="1"/>
      <c r="XEW622" s="1"/>
      <c r="XEX622" s="1"/>
      <c r="XEY622" s="1"/>
      <c r="XEZ622" s="1"/>
      <c r="XFA622" s="1"/>
      <c r="XFB622" s="1"/>
      <c r="XFC622" s="1"/>
    </row>
    <row r="623" spans="1:150 16226:16383" s="3" customFormat="1" ht="20.25" customHeight="1" x14ac:dyDescent="0.25">
      <c r="A623" s="115">
        <f>A622+1</f>
        <v>5</v>
      </c>
      <c r="B623" s="116"/>
      <c r="C623" s="53" t="s">
        <v>88</v>
      </c>
      <c r="D623" s="5" t="s">
        <v>376</v>
      </c>
      <c r="E623" s="32">
        <f>(3.71*3.055+0.1*3.055+2.1*2.13+0.6*1.63+1.5*0.1+3.85*3.015+1*0.655+0.6*1.4+1.325*1.5+1.375*2.495+0.95*0.95+1*0.775+0.15*1.305+0.64*3.055)*10.764</f>
        <v>426.14541449999996</v>
      </c>
      <c r="F623" s="5">
        <v>0</v>
      </c>
      <c r="G623" s="5">
        <v>0</v>
      </c>
      <c r="H623" s="5">
        <f>E623+F623+(IF(G623&lt;101,G623,IF(G623&lt;201,G623/2,IF(G623&lt;=301,G623/3,G623/4))))</f>
        <v>426.14541449999996</v>
      </c>
      <c r="I623" s="1"/>
      <c r="J623" s="1"/>
      <c r="K623" s="1"/>
      <c r="L623" s="1"/>
      <c r="M623" s="1"/>
      <c r="N623" s="1"/>
      <c r="O623" s="1"/>
      <c r="P623" s="1"/>
      <c r="Q623" s="1"/>
      <c r="R623" s="1"/>
      <c r="S623" s="1"/>
      <c r="T623" s="22" t="str">
        <f t="shared" ca="1" si="66"/>
        <v>1205,..,2205</v>
      </c>
      <c r="U623" s="22">
        <f t="shared" ca="1" si="67"/>
        <v>1205</v>
      </c>
      <c r="V623" s="22">
        <f t="shared" ca="1" si="67"/>
        <v>2205</v>
      </c>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WZB623" s="1"/>
      <c r="WZC623" s="1"/>
      <c r="WZD623" s="1"/>
      <c r="WZE623" s="1"/>
      <c r="WZF623" s="1"/>
      <c r="WZG623" s="1"/>
      <c r="WZH623" s="1"/>
      <c r="WZI623" s="1"/>
      <c r="WZJ623" s="1"/>
      <c r="WZK623" s="1"/>
      <c r="WZL623" s="1"/>
      <c r="WZM623" s="1"/>
      <c r="WZN623" s="1"/>
      <c r="WZO623" s="1"/>
      <c r="WZP623" s="1"/>
      <c r="WZQ623" s="1"/>
      <c r="WZR623" s="1"/>
      <c r="WZS623" s="1"/>
      <c r="WZT623" s="1"/>
      <c r="WZU623" s="1"/>
      <c r="WZV623" s="1"/>
      <c r="WZW623" s="1"/>
      <c r="WZX623" s="1"/>
      <c r="WZY623" s="1"/>
      <c r="WZZ623" s="1"/>
      <c r="XAA623" s="1"/>
      <c r="XAB623" s="1"/>
      <c r="XAC623" s="1"/>
      <c r="XAD623" s="1"/>
      <c r="XAE623" s="1"/>
      <c r="XAF623" s="1"/>
      <c r="XAG623" s="1"/>
      <c r="XAH623" s="1"/>
      <c r="XAI623" s="1"/>
      <c r="XAJ623" s="1"/>
      <c r="XAK623" s="1"/>
      <c r="XAL623" s="1"/>
      <c r="XAM623" s="1"/>
      <c r="XAN623" s="1"/>
      <c r="XAO623" s="1"/>
      <c r="XAP623" s="1"/>
      <c r="XAQ623" s="1"/>
      <c r="XAR623" s="1"/>
      <c r="XAS623" s="1"/>
      <c r="XAT623" s="1"/>
      <c r="XAU623" s="1"/>
      <c r="XAV623" s="1"/>
      <c r="XAW623" s="1"/>
      <c r="XAX623" s="1"/>
      <c r="XAY623" s="1"/>
      <c r="XAZ623" s="1"/>
      <c r="XBA623" s="1"/>
      <c r="XBB623" s="1"/>
      <c r="XBC623" s="1"/>
      <c r="XBD623" s="1"/>
      <c r="XBE623" s="1"/>
      <c r="XBF623" s="1"/>
      <c r="XBG623" s="1"/>
      <c r="XBH623" s="1"/>
      <c r="XBI623" s="1"/>
      <c r="XBJ623" s="1"/>
      <c r="XBK623" s="1"/>
      <c r="XBL623" s="1"/>
      <c r="XBM623" s="1"/>
      <c r="XBN623" s="1"/>
      <c r="XBO623" s="1"/>
      <c r="XBP623" s="1"/>
      <c r="XBQ623" s="1"/>
      <c r="XBR623" s="1"/>
      <c r="XBS623" s="1"/>
      <c r="XBT623" s="1"/>
      <c r="XBU623" s="1"/>
      <c r="XBV623" s="1"/>
      <c r="XBW623" s="1"/>
      <c r="XBX623" s="1"/>
      <c r="XBY623" s="1"/>
      <c r="XBZ623" s="1"/>
      <c r="XCA623" s="1"/>
      <c r="XCB623" s="1"/>
      <c r="XCC623" s="1"/>
      <c r="XCD623" s="1"/>
      <c r="XCE623" s="1"/>
      <c r="XCF623" s="1"/>
      <c r="XCG623" s="1"/>
      <c r="XCH623" s="1"/>
      <c r="XCI623" s="1"/>
      <c r="XCJ623" s="1"/>
      <c r="XCK623" s="1"/>
      <c r="XCL623" s="1"/>
      <c r="XCM623" s="1"/>
      <c r="XCN623" s="1"/>
      <c r="XCO623" s="1"/>
      <c r="XCP623" s="1"/>
      <c r="XCQ623" s="1"/>
      <c r="XCR623" s="1"/>
      <c r="XCS623" s="1"/>
      <c r="XCT623" s="1"/>
      <c r="XCU623" s="1"/>
      <c r="XCV623" s="1"/>
      <c r="XCW623" s="1"/>
      <c r="XCX623" s="1"/>
      <c r="XCY623" s="1"/>
      <c r="XCZ623" s="1"/>
      <c r="XDA623" s="1"/>
      <c r="XDB623" s="1"/>
      <c r="XDC623" s="1"/>
      <c r="XDD623" s="1"/>
      <c r="XDE623" s="1"/>
      <c r="XDF623" s="1"/>
      <c r="XDG623" s="1"/>
      <c r="XDH623" s="1"/>
      <c r="XDI623" s="1"/>
      <c r="XDJ623" s="1"/>
      <c r="XDK623" s="1"/>
      <c r="XDL623" s="1"/>
      <c r="XDM623" s="1"/>
      <c r="XDN623" s="1"/>
      <c r="XDO623" s="1"/>
      <c r="XDP623" s="1"/>
      <c r="XDQ623" s="1"/>
      <c r="XDR623" s="1"/>
      <c r="XDS623" s="1"/>
      <c r="XDT623" s="1"/>
      <c r="XDU623" s="1"/>
      <c r="XDV623" s="1"/>
      <c r="XDW623" s="1"/>
      <c r="XDX623" s="1"/>
      <c r="XDY623" s="1"/>
      <c r="XDZ623" s="1"/>
      <c r="XEA623" s="1"/>
      <c r="XEB623" s="1"/>
      <c r="XEC623" s="1"/>
      <c r="XED623" s="1"/>
      <c r="XEE623" s="1"/>
      <c r="XEF623" s="1"/>
      <c r="XEG623" s="1"/>
      <c r="XEH623" s="1"/>
      <c r="XEI623" s="1"/>
      <c r="XEJ623" s="1"/>
      <c r="XEK623" s="1"/>
      <c r="XEL623" s="1"/>
      <c r="XEM623" s="1"/>
      <c r="XEN623" s="1"/>
      <c r="XEO623" s="1"/>
      <c r="XEP623" s="1"/>
      <c r="XEQ623" s="1"/>
      <c r="XER623" s="1"/>
      <c r="XES623" s="1"/>
      <c r="XET623" s="1"/>
      <c r="XEU623" s="1"/>
      <c r="XEV623" s="1"/>
      <c r="XEW623" s="1"/>
      <c r="XEX623" s="1"/>
      <c r="XEY623" s="1"/>
      <c r="XEZ623" s="1"/>
      <c r="XFA623" s="1"/>
      <c r="XFB623" s="1"/>
      <c r="XFC623" s="1"/>
    </row>
    <row r="624" spans="1:150 16226:16383" s="3" customFormat="1" ht="20.25" customHeight="1" x14ac:dyDescent="0.25">
      <c r="A624" s="115">
        <f>A623+1</f>
        <v>6</v>
      </c>
      <c r="B624" s="116"/>
      <c r="C624" s="96" t="s">
        <v>365</v>
      </c>
      <c r="D624" s="97"/>
      <c r="E624" s="97"/>
      <c r="F624" s="97"/>
      <c r="G624" s="97"/>
      <c r="H624" s="98"/>
      <c r="I624" s="1"/>
      <c r="J624" s="1"/>
      <c r="K624" s="1"/>
      <c r="L624" s="1"/>
      <c r="M624" s="1"/>
      <c r="N624" s="1"/>
      <c r="O624" s="1"/>
      <c r="P624" s="1"/>
      <c r="Q624" s="1"/>
      <c r="R624" s="1"/>
      <c r="S624" s="1"/>
      <c r="T624" s="22" t="str">
        <f t="shared" ca="1" si="66"/>
        <v>1206,..,2206</v>
      </c>
      <c r="U624" s="22">
        <f t="shared" ca="1" si="67"/>
        <v>1206</v>
      </c>
      <c r="V624" s="22">
        <f t="shared" ca="1" si="67"/>
        <v>2206</v>
      </c>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WZB624" s="1"/>
      <c r="WZC624" s="1"/>
      <c r="WZD624" s="1"/>
      <c r="WZE624" s="1"/>
      <c r="WZF624" s="1"/>
      <c r="WZG624" s="1"/>
      <c r="WZH624" s="1"/>
      <c r="WZI624" s="1"/>
      <c r="WZJ624" s="1"/>
      <c r="WZK624" s="1"/>
      <c r="WZL624" s="1"/>
      <c r="WZM624" s="1"/>
      <c r="WZN624" s="1"/>
      <c r="WZO624" s="1"/>
      <c r="WZP624" s="1"/>
      <c r="WZQ624" s="1"/>
      <c r="WZR624" s="1"/>
      <c r="WZS624" s="1"/>
      <c r="WZT624" s="1"/>
      <c r="WZU624" s="1"/>
      <c r="WZV624" s="1"/>
      <c r="WZW624" s="1"/>
      <c r="WZX624" s="1"/>
      <c r="WZY624" s="1"/>
      <c r="WZZ624" s="1"/>
      <c r="XAA624" s="1"/>
      <c r="XAB624" s="1"/>
      <c r="XAC624" s="1"/>
      <c r="XAD624" s="1"/>
      <c r="XAE624" s="1"/>
      <c r="XAF624" s="1"/>
      <c r="XAG624" s="1"/>
      <c r="XAH624" s="1"/>
      <c r="XAI624" s="1"/>
      <c r="XAJ624" s="1"/>
      <c r="XAK624" s="1"/>
      <c r="XAL624" s="1"/>
      <c r="XAM624" s="1"/>
      <c r="XAN624" s="1"/>
      <c r="XAO624" s="1"/>
      <c r="XAP624" s="1"/>
      <c r="XAQ624" s="1"/>
      <c r="XAR624" s="1"/>
      <c r="XAS624" s="1"/>
      <c r="XAT624" s="1"/>
      <c r="XAU624" s="1"/>
      <c r="XAV624" s="1"/>
      <c r="XAW624" s="1"/>
      <c r="XAX624" s="1"/>
      <c r="XAY624" s="1"/>
      <c r="XAZ624" s="1"/>
      <c r="XBA624" s="1"/>
      <c r="XBB624" s="1"/>
      <c r="XBC624" s="1"/>
      <c r="XBD624" s="1"/>
      <c r="XBE624" s="1"/>
      <c r="XBF624" s="1"/>
      <c r="XBG624" s="1"/>
      <c r="XBH624" s="1"/>
      <c r="XBI624" s="1"/>
      <c r="XBJ624" s="1"/>
      <c r="XBK624" s="1"/>
      <c r="XBL624" s="1"/>
      <c r="XBM624" s="1"/>
      <c r="XBN624" s="1"/>
      <c r="XBO624" s="1"/>
      <c r="XBP624" s="1"/>
      <c r="XBQ624" s="1"/>
      <c r="XBR624" s="1"/>
      <c r="XBS624" s="1"/>
      <c r="XBT624" s="1"/>
      <c r="XBU624" s="1"/>
      <c r="XBV624" s="1"/>
      <c r="XBW624" s="1"/>
      <c r="XBX624" s="1"/>
      <c r="XBY624" s="1"/>
      <c r="XBZ624" s="1"/>
      <c r="XCA624" s="1"/>
      <c r="XCB624" s="1"/>
      <c r="XCC624" s="1"/>
      <c r="XCD624" s="1"/>
      <c r="XCE624" s="1"/>
      <c r="XCF624" s="1"/>
      <c r="XCG624" s="1"/>
      <c r="XCH624" s="1"/>
      <c r="XCI624" s="1"/>
      <c r="XCJ624" s="1"/>
      <c r="XCK624" s="1"/>
      <c r="XCL624" s="1"/>
      <c r="XCM624" s="1"/>
      <c r="XCN624" s="1"/>
      <c r="XCO624" s="1"/>
      <c r="XCP624" s="1"/>
      <c r="XCQ624" s="1"/>
      <c r="XCR624" s="1"/>
      <c r="XCS624" s="1"/>
      <c r="XCT624" s="1"/>
      <c r="XCU624" s="1"/>
      <c r="XCV624" s="1"/>
      <c r="XCW624" s="1"/>
      <c r="XCX624" s="1"/>
      <c r="XCY624" s="1"/>
      <c r="XCZ624" s="1"/>
      <c r="XDA624" s="1"/>
      <c r="XDB624" s="1"/>
      <c r="XDC624" s="1"/>
      <c r="XDD624" s="1"/>
      <c r="XDE624" s="1"/>
      <c r="XDF624" s="1"/>
      <c r="XDG624" s="1"/>
      <c r="XDH624" s="1"/>
      <c r="XDI624" s="1"/>
      <c r="XDJ624" s="1"/>
      <c r="XDK624" s="1"/>
      <c r="XDL624" s="1"/>
      <c r="XDM624" s="1"/>
      <c r="XDN624" s="1"/>
      <c r="XDO624" s="1"/>
      <c r="XDP624" s="1"/>
      <c r="XDQ624" s="1"/>
      <c r="XDR624" s="1"/>
      <c r="XDS624" s="1"/>
      <c r="XDT624" s="1"/>
      <c r="XDU624" s="1"/>
      <c r="XDV624" s="1"/>
      <c r="XDW624" s="1"/>
      <c r="XDX624" s="1"/>
      <c r="XDY624" s="1"/>
      <c r="XDZ624" s="1"/>
      <c r="XEA624" s="1"/>
      <c r="XEB624" s="1"/>
      <c r="XEC624" s="1"/>
      <c r="XED624" s="1"/>
      <c r="XEE624" s="1"/>
      <c r="XEF624" s="1"/>
      <c r="XEG624" s="1"/>
      <c r="XEH624" s="1"/>
      <c r="XEI624" s="1"/>
      <c r="XEJ624" s="1"/>
      <c r="XEK624" s="1"/>
      <c r="XEL624" s="1"/>
      <c r="XEM624" s="1"/>
      <c r="XEN624" s="1"/>
      <c r="XEO624" s="1"/>
      <c r="XEP624" s="1"/>
      <c r="XEQ624" s="1"/>
      <c r="XER624" s="1"/>
      <c r="XES624" s="1"/>
      <c r="XET624" s="1"/>
      <c r="XEU624" s="1"/>
      <c r="XEV624" s="1"/>
      <c r="XEW624" s="1"/>
      <c r="XEX624" s="1"/>
      <c r="XEY624" s="1"/>
      <c r="XEZ624" s="1"/>
      <c r="XFA624" s="1"/>
      <c r="XFB624" s="1"/>
      <c r="XFC624" s="1"/>
    </row>
    <row r="625" spans="1:150 16226:16383" s="3" customFormat="1" ht="20.25" customHeight="1" x14ac:dyDescent="0.25">
      <c r="A625" s="112" t="s">
        <v>392</v>
      </c>
      <c r="B625" s="113"/>
      <c r="C625" s="113"/>
      <c r="D625" s="113"/>
      <c r="E625" s="113"/>
      <c r="F625" s="113"/>
      <c r="G625" s="113"/>
      <c r="H625" s="114"/>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WZB625" s="1"/>
      <c r="WZC625" s="1"/>
      <c r="WZD625" s="1"/>
      <c r="WZE625" s="1"/>
      <c r="WZF625" s="1"/>
      <c r="WZG625" s="1"/>
      <c r="WZH625" s="1"/>
      <c r="WZI625" s="1"/>
      <c r="WZJ625" s="1"/>
      <c r="WZK625" s="1"/>
      <c r="WZL625" s="1"/>
      <c r="WZM625" s="1"/>
      <c r="WZN625" s="1"/>
      <c r="WZO625" s="1"/>
      <c r="WZP625" s="1"/>
      <c r="WZQ625" s="1"/>
      <c r="WZR625" s="1"/>
      <c r="WZS625" s="1"/>
      <c r="WZT625" s="1"/>
      <c r="WZU625" s="1"/>
      <c r="WZV625" s="1"/>
      <c r="WZW625" s="1"/>
      <c r="WZX625" s="1"/>
      <c r="WZY625" s="1"/>
      <c r="WZZ625" s="1"/>
      <c r="XAA625" s="1"/>
      <c r="XAB625" s="1"/>
      <c r="XAC625" s="1"/>
      <c r="XAD625" s="1"/>
      <c r="XAE625" s="1"/>
      <c r="XAF625" s="1"/>
      <c r="XAG625" s="1"/>
      <c r="XAH625" s="1"/>
      <c r="XAI625" s="1"/>
      <c r="XAJ625" s="1"/>
      <c r="XAK625" s="1"/>
      <c r="XAL625" s="1"/>
      <c r="XAM625" s="1"/>
      <c r="XAN625" s="1"/>
      <c r="XAO625" s="1"/>
      <c r="XAP625" s="1"/>
      <c r="XAQ625" s="1"/>
      <c r="XAR625" s="1"/>
      <c r="XAS625" s="1"/>
      <c r="XAT625" s="1"/>
      <c r="XAU625" s="1"/>
      <c r="XAV625" s="1"/>
      <c r="XAW625" s="1"/>
      <c r="XAX625" s="1"/>
      <c r="XAY625" s="1"/>
      <c r="XAZ625" s="1"/>
      <c r="XBA625" s="1"/>
      <c r="XBB625" s="1"/>
      <c r="XBC625" s="1"/>
      <c r="XBD625" s="1"/>
      <c r="XBE625" s="1"/>
      <c r="XBF625" s="1"/>
      <c r="XBG625" s="1"/>
      <c r="XBH625" s="1"/>
      <c r="XBI625" s="1"/>
      <c r="XBJ625" s="1"/>
      <c r="XBK625" s="1"/>
      <c r="XBL625" s="1"/>
      <c r="XBM625" s="1"/>
      <c r="XBN625" s="1"/>
      <c r="XBO625" s="1"/>
      <c r="XBP625" s="1"/>
      <c r="XBQ625" s="1"/>
      <c r="XBR625" s="1"/>
      <c r="XBS625" s="1"/>
      <c r="XBT625" s="1"/>
      <c r="XBU625" s="1"/>
      <c r="XBV625" s="1"/>
      <c r="XBW625" s="1"/>
      <c r="XBX625" s="1"/>
      <c r="XBY625" s="1"/>
      <c r="XBZ625" s="1"/>
      <c r="XCA625" s="1"/>
      <c r="XCB625" s="1"/>
      <c r="XCC625" s="1"/>
      <c r="XCD625" s="1"/>
      <c r="XCE625" s="1"/>
      <c r="XCF625" s="1"/>
      <c r="XCG625" s="1"/>
      <c r="XCH625" s="1"/>
      <c r="XCI625" s="1"/>
      <c r="XCJ625" s="1"/>
      <c r="XCK625" s="1"/>
      <c r="XCL625" s="1"/>
      <c r="XCM625" s="1"/>
      <c r="XCN625" s="1"/>
      <c r="XCO625" s="1"/>
      <c r="XCP625" s="1"/>
      <c r="XCQ625" s="1"/>
      <c r="XCR625" s="1"/>
      <c r="XCS625" s="1"/>
      <c r="XCT625" s="1"/>
      <c r="XCU625" s="1"/>
      <c r="XCV625" s="1"/>
      <c r="XCW625" s="1"/>
      <c r="XCX625" s="1"/>
      <c r="XCY625" s="1"/>
      <c r="XCZ625" s="1"/>
      <c r="XDA625" s="1"/>
      <c r="XDB625" s="1"/>
      <c r="XDC625" s="1"/>
      <c r="XDD625" s="1"/>
      <c r="XDE625" s="1"/>
      <c r="XDF625" s="1"/>
      <c r="XDG625" s="1"/>
      <c r="XDH625" s="1"/>
      <c r="XDI625" s="1"/>
      <c r="XDJ625" s="1"/>
      <c r="XDK625" s="1"/>
      <c r="XDL625" s="1"/>
      <c r="XDM625" s="1"/>
      <c r="XDN625" s="1"/>
      <c r="XDO625" s="1"/>
      <c r="XDP625" s="1"/>
      <c r="XDQ625" s="1"/>
      <c r="XDR625" s="1"/>
      <c r="XDS625" s="1"/>
      <c r="XDT625" s="1"/>
      <c r="XDU625" s="1"/>
      <c r="XDV625" s="1"/>
      <c r="XDW625" s="1"/>
      <c r="XDX625" s="1"/>
      <c r="XDY625" s="1"/>
      <c r="XDZ625" s="1"/>
      <c r="XEA625" s="1"/>
      <c r="XEB625" s="1"/>
      <c r="XEC625" s="1"/>
      <c r="XED625" s="1"/>
      <c r="XEE625" s="1"/>
      <c r="XEF625" s="1"/>
      <c r="XEG625" s="1"/>
      <c r="XEH625" s="1"/>
      <c r="XEI625" s="1"/>
      <c r="XEJ625" s="1"/>
      <c r="XEK625" s="1"/>
      <c r="XEL625" s="1"/>
      <c r="XEM625" s="1"/>
      <c r="XEN625" s="1"/>
      <c r="XEO625" s="1"/>
      <c r="XEP625" s="1"/>
      <c r="XEQ625" s="1"/>
      <c r="XER625" s="1"/>
      <c r="XES625" s="1"/>
      <c r="XET625" s="1"/>
      <c r="XEU625" s="1"/>
      <c r="XEV625" s="1"/>
      <c r="XEW625" s="1"/>
      <c r="XEX625" s="1"/>
      <c r="XEY625" s="1"/>
      <c r="XEZ625" s="1"/>
      <c r="XFA625" s="1"/>
      <c r="XFB625" s="1"/>
      <c r="XFC625" s="1"/>
    </row>
    <row r="626" spans="1:150 16226:16383" s="3" customFormat="1" ht="20.25" customHeight="1" x14ac:dyDescent="0.25">
      <c r="A626" s="90">
        <v>1</v>
      </c>
      <c r="B626" s="90"/>
      <c r="C626" s="53" t="s">
        <v>88</v>
      </c>
      <c r="D626" s="5" t="s">
        <v>363</v>
      </c>
      <c r="E626" s="32">
        <f>(3.8*3.05+0.1*3.05+2.4*2.2+0.6*1.7+1.8*0.1+3.05*2.78+2.8*3.08+0.1*3.08+0.45*1.8+1.405*2.45+1.405*2.375+1*3.7+1*1.78+0.75*3.08+2*3.05)*10.764</f>
        <v>616.40180550000002</v>
      </c>
      <c r="F626" s="5">
        <f>(1*1)*10.764</f>
        <v>10.763999999999999</v>
      </c>
      <c r="G626" s="5">
        <v>0</v>
      </c>
      <c r="H626" s="5">
        <f>E626+F626+(IF(G626&lt;101,G626,IF(G626&lt;201,G626/2,IF(G626&lt;=301,G626/3,G626/4))))</f>
        <v>627.16580550000003</v>
      </c>
      <c r="I626" s="1"/>
      <c r="J626" s="1"/>
      <c r="K626" s="1"/>
      <c r="L626" s="1"/>
      <c r="M626" s="1"/>
      <c r="N626" s="1"/>
      <c r="O626" s="1"/>
      <c r="P626" s="1"/>
      <c r="Q626" s="1"/>
      <c r="R626" s="1"/>
      <c r="S626" s="1"/>
      <c r="T626" s="22" t="str">
        <f t="shared" ref="T626:T631" ca="1" si="68">U626&amp;""&amp;",..,"&amp;""&amp;V626</f>
        <v>201,..,2701</v>
      </c>
      <c r="U626" s="22">
        <f ca="1">(SUMPRODUCT(MID(0&amp;(LEFT(A625,SUM(LEN(A625)-LEN(SUBSTITUTE(A625,{"0","1","2","3"},""))))), LARGE(INDEX(ISNUMBER(--MID((LEFT(A625,SUM(LEN(A625)-LEN(SUBSTITUTE(A625,{"0","1","2","3"},""))))), ROW(INDIRECT("1:"&amp;LEN((LEFT(A625,SUM(LEN(A625)-LEN(SUBSTITUTE(A625,{"0","1","2","3"},"")))))))), 1)) * ROW(INDIRECT("1:"&amp;LEN((LEFT(A625,SUM(LEN(A625)-LEN(SUBSTITUTE(A625,{"0","1","2","3"},"")))))))), 0), ROW(INDIRECT("1:"&amp;LEN((LEFT(A625,SUM(LEN(A625)-LEN(SUBSTITUTE(A625,{"0","1","2","3"},"")))))))))+1, 1) * 10^ROW(INDIRECT("1:"&amp;LEN((LEFT(A625,SUM(LEN(A625)-LEN(SUBSTITUTE(A625,{"0","1","2","3"},""))))))))/10))*100+1</f>
        <v>201</v>
      </c>
      <c r="V626" s="22">
        <f ca="1">(SUMPRODUCT(MID(0&amp;(--TRIM(RIGHT(SUBSTITUTE(LEFT(A625,_xlfn.AGGREGATE(16,6,FIND({0,1,2,3,4,5,6,7,8,9},A625,ROW(INDIRECT("1:"&amp;LEN(A625)))),1))," ",REPT(" ",LEN(A625))),LEN(A625)))), LARGE(INDEX(ISNUMBER(--MID((--TRIM(RIGHT(SUBSTITUTE(LEFT(A625,_xlfn.AGGREGATE(16,6,FIND({0,1,2,3,4,5,6,7,8,9},A625,ROW(INDIRECT("1:"&amp;LEN(A625)))),1))," ",REPT(" ",LEN(A625))),LEN(A625)))), ROW(INDIRECT("1:"&amp;LEN((--TRIM(RIGHT(SUBSTITUTE(LEFT(A625,_xlfn.AGGREGATE(16,6,FIND({0,1,2,3,4,5,6,7,8,9},A625,ROW(INDIRECT("1:"&amp;LEN(A625)))),1))," ",REPT(" ",LEN(A625))),LEN(A625))))))), 1)) * ROW(INDIRECT("1:"&amp;LEN((--TRIM(RIGHT(SUBSTITUTE(LEFT(A625,_xlfn.AGGREGATE(16,6,FIND({0,1,2,3,4,5,6,7,8,9},A625,ROW(INDIRECT("1:"&amp;LEN(A625)))),1))," ",REPT(" ",LEN(A625))),LEN(A625))))))), 0), ROW(INDIRECT("1:"&amp;LEN((--TRIM(RIGHT(SUBSTITUTE(LEFT(A625,_xlfn.AGGREGATE(16,6,FIND({0,1,2,3,4,5,6,7,8,9},A625,ROW(INDIRECT("1:"&amp;LEN(A625)))),1))," ",REPT(" ",LEN(A625))),LEN(A625))))))))+1, 1) * 10^ROW(INDIRECT("1:"&amp;LEN((--TRIM(RIGHT(SUBSTITUTE(LEFT(A625,_xlfn.AGGREGATE(16,6,FIND({0,1,2,3,4,5,6,7,8,9},A625,ROW(INDIRECT("1:"&amp;LEN(A625)))),1))," ",REPT(" ",LEN(A625))),LEN(A625)))))))/10))*100+1</f>
        <v>2701</v>
      </c>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WZB626" s="1"/>
      <c r="WZC626" s="1"/>
      <c r="WZD626" s="1"/>
      <c r="WZE626" s="1"/>
      <c r="WZF626" s="1"/>
      <c r="WZG626" s="1"/>
      <c r="WZH626" s="1"/>
      <c r="WZI626" s="1"/>
      <c r="WZJ626" s="1"/>
      <c r="WZK626" s="1"/>
      <c r="WZL626" s="1"/>
      <c r="WZM626" s="1"/>
      <c r="WZN626" s="1"/>
      <c r="WZO626" s="1"/>
      <c r="WZP626" s="1"/>
      <c r="WZQ626" s="1"/>
      <c r="WZR626" s="1"/>
      <c r="WZS626" s="1"/>
      <c r="WZT626" s="1"/>
      <c r="WZU626" s="1"/>
      <c r="WZV626" s="1"/>
      <c r="WZW626" s="1"/>
      <c r="WZX626" s="1"/>
      <c r="WZY626" s="1"/>
      <c r="WZZ626" s="1"/>
      <c r="XAA626" s="1"/>
      <c r="XAB626" s="1"/>
      <c r="XAC626" s="1"/>
      <c r="XAD626" s="1"/>
      <c r="XAE626" s="1"/>
      <c r="XAF626" s="1"/>
      <c r="XAG626" s="1"/>
      <c r="XAH626" s="1"/>
      <c r="XAI626" s="1"/>
      <c r="XAJ626" s="1"/>
      <c r="XAK626" s="1"/>
      <c r="XAL626" s="1"/>
      <c r="XAM626" s="1"/>
      <c r="XAN626" s="1"/>
      <c r="XAO626" s="1"/>
      <c r="XAP626" s="1"/>
      <c r="XAQ626" s="1"/>
      <c r="XAR626" s="1"/>
      <c r="XAS626" s="1"/>
      <c r="XAT626" s="1"/>
      <c r="XAU626" s="1"/>
      <c r="XAV626" s="1"/>
      <c r="XAW626" s="1"/>
      <c r="XAX626" s="1"/>
      <c r="XAY626" s="1"/>
      <c r="XAZ626" s="1"/>
      <c r="XBA626" s="1"/>
      <c r="XBB626" s="1"/>
      <c r="XBC626" s="1"/>
      <c r="XBD626" s="1"/>
      <c r="XBE626" s="1"/>
      <c r="XBF626" s="1"/>
      <c r="XBG626" s="1"/>
      <c r="XBH626" s="1"/>
      <c r="XBI626" s="1"/>
      <c r="XBJ626" s="1"/>
      <c r="XBK626" s="1"/>
      <c r="XBL626" s="1"/>
      <c r="XBM626" s="1"/>
      <c r="XBN626" s="1"/>
      <c r="XBO626" s="1"/>
      <c r="XBP626" s="1"/>
      <c r="XBQ626" s="1"/>
      <c r="XBR626" s="1"/>
      <c r="XBS626" s="1"/>
      <c r="XBT626" s="1"/>
      <c r="XBU626" s="1"/>
      <c r="XBV626" s="1"/>
      <c r="XBW626" s="1"/>
      <c r="XBX626" s="1"/>
      <c r="XBY626" s="1"/>
      <c r="XBZ626" s="1"/>
      <c r="XCA626" s="1"/>
      <c r="XCB626" s="1"/>
      <c r="XCC626" s="1"/>
      <c r="XCD626" s="1"/>
      <c r="XCE626" s="1"/>
      <c r="XCF626" s="1"/>
      <c r="XCG626" s="1"/>
      <c r="XCH626" s="1"/>
      <c r="XCI626" s="1"/>
      <c r="XCJ626" s="1"/>
      <c r="XCK626" s="1"/>
      <c r="XCL626" s="1"/>
      <c r="XCM626" s="1"/>
      <c r="XCN626" s="1"/>
      <c r="XCO626" s="1"/>
      <c r="XCP626" s="1"/>
      <c r="XCQ626" s="1"/>
      <c r="XCR626" s="1"/>
      <c r="XCS626" s="1"/>
      <c r="XCT626" s="1"/>
      <c r="XCU626" s="1"/>
      <c r="XCV626" s="1"/>
      <c r="XCW626" s="1"/>
      <c r="XCX626" s="1"/>
      <c r="XCY626" s="1"/>
      <c r="XCZ626" s="1"/>
      <c r="XDA626" s="1"/>
      <c r="XDB626" s="1"/>
      <c r="XDC626" s="1"/>
      <c r="XDD626" s="1"/>
      <c r="XDE626" s="1"/>
      <c r="XDF626" s="1"/>
      <c r="XDG626" s="1"/>
      <c r="XDH626" s="1"/>
      <c r="XDI626" s="1"/>
      <c r="XDJ626" s="1"/>
      <c r="XDK626" s="1"/>
      <c r="XDL626" s="1"/>
      <c r="XDM626" s="1"/>
      <c r="XDN626" s="1"/>
      <c r="XDO626" s="1"/>
      <c r="XDP626" s="1"/>
      <c r="XDQ626" s="1"/>
      <c r="XDR626" s="1"/>
      <c r="XDS626" s="1"/>
      <c r="XDT626" s="1"/>
      <c r="XDU626" s="1"/>
      <c r="XDV626" s="1"/>
      <c r="XDW626" s="1"/>
      <c r="XDX626" s="1"/>
      <c r="XDY626" s="1"/>
      <c r="XDZ626" s="1"/>
      <c r="XEA626" s="1"/>
      <c r="XEB626" s="1"/>
      <c r="XEC626" s="1"/>
      <c r="XED626" s="1"/>
      <c r="XEE626" s="1"/>
      <c r="XEF626" s="1"/>
      <c r="XEG626" s="1"/>
      <c r="XEH626" s="1"/>
      <c r="XEI626" s="1"/>
      <c r="XEJ626" s="1"/>
      <c r="XEK626" s="1"/>
      <c r="XEL626" s="1"/>
      <c r="XEM626" s="1"/>
      <c r="XEN626" s="1"/>
      <c r="XEO626" s="1"/>
      <c r="XEP626" s="1"/>
      <c r="XEQ626" s="1"/>
      <c r="XER626" s="1"/>
      <c r="XES626" s="1"/>
      <c r="XET626" s="1"/>
      <c r="XEU626" s="1"/>
      <c r="XEV626" s="1"/>
      <c r="XEW626" s="1"/>
      <c r="XEX626" s="1"/>
      <c r="XEY626" s="1"/>
      <c r="XEZ626" s="1"/>
      <c r="XFA626" s="1"/>
      <c r="XFB626" s="1"/>
      <c r="XFC626" s="1"/>
    </row>
    <row r="627" spans="1:150 16226:16383" s="3" customFormat="1" ht="20.25" customHeight="1" x14ac:dyDescent="0.25">
      <c r="A627" s="115">
        <f>A626+1</f>
        <v>2</v>
      </c>
      <c r="B627" s="116"/>
      <c r="C627" s="53" t="s">
        <v>88</v>
      </c>
      <c r="D627" s="5" t="s">
        <v>376</v>
      </c>
      <c r="E627" s="32">
        <f>(3.71*3.055+0.1*3.055+2.1*2.13+0.6*1.63+1.5*0.1+3.85*3.015+1*0.655+0.6*1.4+1.375*2.495+1.325*1.5+0.95*0.95+1*1.775+0.15*1.305+0.64*3.055)*10.764</f>
        <v>436.90941449999997</v>
      </c>
      <c r="F627" s="5">
        <v>0</v>
      </c>
      <c r="G627" s="5">
        <v>0</v>
      </c>
      <c r="H627" s="5">
        <f>E627+F627+(IF(G627&lt;101,G627,IF(G627&lt;201,G627/2,IF(G627&lt;=301,G627/3,G627/4))))</f>
        <v>436.90941449999997</v>
      </c>
      <c r="I627" s="1"/>
      <c r="J627" s="1"/>
      <c r="K627" s="1"/>
      <c r="L627" s="1"/>
      <c r="M627" s="1"/>
      <c r="N627" s="1"/>
      <c r="O627" s="1"/>
      <c r="P627" s="1"/>
      <c r="Q627" s="1"/>
      <c r="R627" s="1"/>
      <c r="S627" s="1"/>
      <c r="T627" s="22" t="str">
        <f t="shared" ca="1" si="68"/>
        <v>202,..,2702</v>
      </c>
      <c r="U627" s="22">
        <f t="shared" ref="U627:V631" ca="1" si="69">U626+1</f>
        <v>202</v>
      </c>
      <c r="V627" s="22">
        <f t="shared" ca="1" si="69"/>
        <v>2702</v>
      </c>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WZB627" s="1"/>
      <c r="WZC627" s="1"/>
      <c r="WZD627" s="1"/>
      <c r="WZE627" s="1"/>
      <c r="WZF627" s="1"/>
      <c r="WZG627" s="1"/>
      <c r="WZH627" s="1"/>
      <c r="WZI627" s="1"/>
      <c r="WZJ627" s="1"/>
      <c r="WZK627" s="1"/>
      <c r="WZL627" s="1"/>
      <c r="WZM627" s="1"/>
      <c r="WZN627" s="1"/>
      <c r="WZO627" s="1"/>
      <c r="WZP627" s="1"/>
      <c r="WZQ627" s="1"/>
      <c r="WZR627" s="1"/>
      <c r="WZS627" s="1"/>
      <c r="WZT627" s="1"/>
      <c r="WZU627" s="1"/>
      <c r="WZV627" s="1"/>
      <c r="WZW627" s="1"/>
      <c r="WZX627" s="1"/>
      <c r="WZY627" s="1"/>
      <c r="WZZ627" s="1"/>
      <c r="XAA627" s="1"/>
      <c r="XAB627" s="1"/>
      <c r="XAC627" s="1"/>
      <c r="XAD627" s="1"/>
      <c r="XAE627" s="1"/>
      <c r="XAF627" s="1"/>
      <c r="XAG627" s="1"/>
      <c r="XAH627" s="1"/>
      <c r="XAI627" s="1"/>
      <c r="XAJ627" s="1"/>
      <c r="XAK627" s="1"/>
      <c r="XAL627" s="1"/>
      <c r="XAM627" s="1"/>
      <c r="XAN627" s="1"/>
      <c r="XAO627" s="1"/>
      <c r="XAP627" s="1"/>
      <c r="XAQ627" s="1"/>
      <c r="XAR627" s="1"/>
      <c r="XAS627" s="1"/>
      <c r="XAT627" s="1"/>
      <c r="XAU627" s="1"/>
      <c r="XAV627" s="1"/>
      <c r="XAW627" s="1"/>
      <c r="XAX627" s="1"/>
      <c r="XAY627" s="1"/>
      <c r="XAZ627" s="1"/>
      <c r="XBA627" s="1"/>
      <c r="XBB627" s="1"/>
      <c r="XBC627" s="1"/>
      <c r="XBD627" s="1"/>
      <c r="XBE627" s="1"/>
      <c r="XBF627" s="1"/>
      <c r="XBG627" s="1"/>
      <c r="XBH627" s="1"/>
      <c r="XBI627" s="1"/>
      <c r="XBJ627" s="1"/>
      <c r="XBK627" s="1"/>
      <c r="XBL627" s="1"/>
      <c r="XBM627" s="1"/>
      <c r="XBN627" s="1"/>
      <c r="XBO627" s="1"/>
      <c r="XBP627" s="1"/>
      <c r="XBQ627" s="1"/>
      <c r="XBR627" s="1"/>
      <c r="XBS627" s="1"/>
      <c r="XBT627" s="1"/>
      <c r="XBU627" s="1"/>
      <c r="XBV627" s="1"/>
      <c r="XBW627" s="1"/>
      <c r="XBX627" s="1"/>
      <c r="XBY627" s="1"/>
      <c r="XBZ627" s="1"/>
      <c r="XCA627" s="1"/>
      <c r="XCB627" s="1"/>
      <c r="XCC627" s="1"/>
      <c r="XCD627" s="1"/>
      <c r="XCE627" s="1"/>
      <c r="XCF627" s="1"/>
      <c r="XCG627" s="1"/>
      <c r="XCH627" s="1"/>
      <c r="XCI627" s="1"/>
      <c r="XCJ627" s="1"/>
      <c r="XCK627" s="1"/>
      <c r="XCL627" s="1"/>
      <c r="XCM627" s="1"/>
      <c r="XCN627" s="1"/>
      <c r="XCO627" s="1"/>
      <c r="XCP627" s="1"/>
      <c r="XCQ627" s="1"/>
      <c r="XCR627" s="1"/>
      <c r="XCS627" s="1"/>
      <c r="XCT627" s="1"/>
      <c r="XCU627" s="1"/>
      <c r="XCV627" s="1"/>
      <c r="XCW627" s="1"/>
      <c r="XCX627" s="1"/>
      <c r="XCY627" s="1"/>
      <c r="XCZ627" s="1"/>
      <c r="XDA627" s="1"/>
      <c r="XDB627" s="1"/>
      <c r="XDC627" s="1"/>
      <c r="XDD627" s="1"/>
      <c r="XDE627" s="1"/>
      <c r="XDF627" s="1"/>
      <c r="XDG627" s="1"/>
      <c r="XDH627" s="1"/>
      <c r="XDI627" s="1"/>
      <c r="XDJ627" s="1"/>
      <c r="XDK627" s="1"/>
      <c r="XDL627" s="1"/>
      <c r="XDM627" s="1"/>
      <c r="XDN627" s="1"/>
      <c r="XDO627" s="1"/>
      <c r="XDP627" s="1"/>
      <c r="XDQ627" s="1"/>
      <c r="XDR627" s="1"/>
      <c r="XDS627" s="1"/>
      <c r="XDT627" s="1"/>
      <c r="XDU627" s="1"/>
      <c r="XDV627" s="1"/>
      <c r="XDW627" s="1"/>
      <c r="XDX627" s="1"/>
      <c r="XDY627" s="1"/>
      <c r="XDZ627" s="1"/>
      <c r="XEA627" s="1"/>
      <c r="XEB627" s="1"/>
      <c r="XEC627" s="1"/>
      <c r="XED627" s="1"/>
      <c r="XEE627" s="1"/>
      <c r="XEF627" s="1"/>
      <c r="XEG627" s="1"/>
      <c r="XEH627" s="1"/>
      <c r="XEI627" s="1"/>
      <c r="XEJ627" s="1"/>
      <c r="XEK627" s="1"/>
      <c r="XEL627" s="1"/>
      <c r="XEM627" s="1"/>
      <c r="XEN627" s="1"/>
      <c r="XEO627" s="1"/>
      <c r="XEP627" s="1"/>
      <c r="XEQ627" s="1"/>
      <c r="XER627" s="1"/>
      <c r="XES627" s="1"/>
      <c r="XET627" s="1"/>
      <c r="XEU627" s="1"/>
      <c r="XEV627" s="1"/>
      <c r="XEW627" s="1"/>
      <c r="XEX627" s="1"/>
      <c r="XEY627" s="1"/>
      <c r="XEZ627" s="1"/>
      <c r="XFA627" s="1"/>
      <c r="XFB627" s="1"/>
      <c r="XFC627" s="1"/>
    </row>
    <row r="628" spans="1:150 16226:16383" s="3" customFormat="1" ht="20.25" customHeight="1" x14ac:dyDescent="0.25">
      <c r="A628" s="115">
        <f>A627+1</f>
        <v>3</v>
      </c>
      <c r="B628" s="116"/>
      <c r="C628" s="53" t="s">
        <v>88</v>
      </c>
      <c r="D628" s="5" t="s">
        <v>364</v>
      </c>
      <c r="E628" s="32">
        <f>(5.22*3.05+0.1*3.05+2.4*3+3.5*3+4.11*3.08+0.535*1.3+3.57*2.9+1.73*0.1+1.09*0.5+2.45*1.505+1.435*2.275+2.445*1.475+1*4.6+0.15*1.4+1.83*3.05)*10.764</f>
        <v>853.59650220000003</v>
      </c>
      <c r="F628" s="5">
        <f>(2.35*1.2)*10.764</f>
        <v>30.354479999999995</v>
      </c>
      <c r="G628" s="5">
        <v>0</v>
      </c>
      <c r="H628" s="5">
        <f>E628+F628+(IF(G628&lt;101,G628,IF(G628&lt;201,G628/2,IF(G628&lt;=301,G628/3,G628/4))))</f>
        <v>883.9509822</v>
      </c>
      <c r="I628" s="1"/>
      <c r="J628" s="1"/>
      <c r="K628" s="1"/>
      <c r="L628" s="1"/>
      <c r="M628" s="1"/>
      <c r="N628" s="1"/>
      <c r="O628" s="1"/>
      <c r="P628" s="1"/>
      <c r="Q628" s="1"/>
      <c r="R628" s="1"/>
      <c r="S628" s="1"/>
      <c r="T628" s="22" t="str">
        <f t="shared" ca="1" si="68"/>
        <v>203,..,2703</v>
      </c>
      <c r="U628" s="22">
        <f t="shared" ca="1" si="69"/>
        <v>203</v>
      </c>
      <c r="V628" s="22">
        <f t="shared" ca="1" si="69"/>
        <v>2703</v>
      </c>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WZB628" s="1"/>
      <c r="WZC628" s="1"/>
      <c r="WZD628" s="1"/>
      <c r="WZE628" s="1"/>
      <c r="WZF628" s="1"/>
      <c r="WZG628" s="1"/>
      <c r="WZH628" s="1"/>
      <c r="WZI628" s="1"/>
      <c r="WZJ628" s="1"/>
      <c r="WZK628" s="1"/>
      <c r="WZL628" s="1"/>
      <c r="WZM628" s="1"/>
      <c r="WZN628" s="1"/>
      <c r="WZO628" s="1"/>
      <c r="WZP628" s="1"/>
      <c r="WZQ628" s="1"/>
      <c r="WZR628" s="1"/>
      <c r="WZS628" s="1"/>
      <c r="WZT628" s="1"/>
      <c r="WZU628" s="1"/>
      <c r="WZV628" s="1"/>
      <c r="WZW628" s="1"/>
      <c r="WZX628" s="1"/>
      <c r="WZY628" s="1"/>
      <c r="WZZ628" s="1"/>
      <c r="XAA628" s="1"/>
      <c r="XAB628" s="1"/>
      <c r="XAC628" s="1"/>
      <c r="XAD628" s="1"/>
      <c r="XAE628" s="1"/>
      <c r="XAF628" s="1"/>
      <c r="XAG628" s="1"/>
      <c r="XAH628" s="1"/>
      <c r="XAI628" s="1"/>
      <c r="XAJ628" s="1"/>
      <c r="XAK628" s="1"/>
      <c r="XAL628" s="1"/>
      <c r="XAM628" s="1"/>
      <c r="XAN628" s="1"/>
      <c r="XAO628" s="1"/>
      <c r="XAP628" s="1"/>
      <c r="XAQ628" s="1"/>
      <c r="XAR628" s="1"/>
      <c r="XAS628" s="1"/>
      <c r="XAT628" s="1"/>
      <c r="XAU628" s="1"/>
      <c r="XAV628" s="1"/>
      <c r="XAW628" s="1"/>
      <c r="XAX628" s="1"/>
      <c r="XAY628" s="1"/>
      <c r="XAZ628" s="1"/>
      <c r="XBA628" s="1"/>
      <c r="XBB628" s="1"/>
      <c r="XBC628" s="1"/>
      <c r="XBD628" s="1"/>
      <c r="XBE628" s="1"/>
      <c r="XBF628" s="1"/>
      <c r="XBG628" s="1"/>
      <c r="XBH628" s="1"/>
      <c r="XBI628" s="1"/>
      <c r="XBJ628" s="1"/>
      <c r="XBK628" s="1"/>
      <c r="XBL628" s="1"/>
      <c r="XBM628" s="1"/>
      <c r="XBN628" s="1"/>
      <c r="XBO628" s="1"/>
      <c r="XBP628" s="1"/>
      <c r="XBQ628" s="1"/>
      <c r="XBR628" s="1"/>
      <c r="XBS628" s="1"/>
      <c r="XBT628" s="1"/>
      <c r="XBU628" s="1"/>
      <c r="XBV628" s="1"/>
      <c r="XBW628" s="1"/>
      <c r="XBX628" s="1"/>
      <c r="XBY628" s="1"/>
      <c r="XBZ628" s="1"/>
      <c r="XCA628" s="1"/>
      <c r="XCB628" s="1"/>
      <c r="XCC628" s="1"/>
      <c r="XCD628" s="1"/>
      <c r="XCE628" s="1"/>
      <c r="XCF628" s="1"/>
      <c r="XCG628" s="1"/>
      <c r="XCH628" s="1"/>
      <c r="XCI628" s="1"/>
      <c r="XCJ628" s="1"/>
      <c r="XCK628" s="1"/>
      <c r="XCL628" s="1"/>
      <c r="XCM628" s="1"/>
      <c r="XCN628" s="1"/>
      <c r="XCO628" s="1"/>
      <c r="XCP628" s="1"/>
      <c r="XCQ628" s="1"/>
      <c r="XCR628" s="1"/>
      <c r="XCS628" s="1"/>
      <c r="XCT628" s="1"/>
      <c r="XCU628" s="1"/>
      <c r="XCV628" s="1"/>
      <c r="XCW628" s="1"/>
      <c r="XCX628" s="1"/>
      <c r="XCY628" s="1"/>
      <c r="XCZ628" s="1"/>
      <c r="XDA628" s="1"/>
      <c r="XDB628" s="1"/>
      <c r="XDC628" s="1"/>
      <c r="XDD628" s="1"/>
      <c r="XDE628" s="1"/>
      <c r="XDF628" s="1"/>
      <c r="XDG628" s="1"/>
      <c r="XDH628" s="1"/>
      <c r="XDI628" s="1"/>
      <c r="XDJ628" s="1"/>
      <c r="XDK628" s="1"/>
      <c r="XDL628" s="1"/>
      <c r="XDM628" s="1"/>
      <c r="XDN628" s="1"/>
      <c r="XDO628" s="1"/>
      <c r="XDP628" s="1"/>
      <c r="XDQ628" s="1"/>
      <c r="XDR628" s="1"/>
      <c r="XDS628" s="1"/>
      <c r="XDT628" s="1"/>
      <c r="XDU628" s="1"/>
      <c r="XDV628" s="1"/>
      <c r="XDW628" s="1"/>
      <c r="XDX628" s="1"/>
      <c r="XDY628" s="1"/>
      <c r="XDZ628" s="1"/>
      <c r="XEA628" s="1"/>
      <c r="XEB628" s="1"/>
      <c r="XEC628" s="1"/>
      <c r="XED628" s="1"/>
      <c r="XEE628" s="1"/>
      <c r="XEF628" s="1"/>
      <c r="XEG628" s="1"/>
      <c r="XEH628" s="1"/>
      <c r="XEI628" s="1"/>
      <c r="XEJ628" s="1"/>
      <c r="XEK628" s="1"/>
      <c r="XEL628" s="1"/>
      <c r="XEM628" s="1"/>
      <c r="XEN628" s="1"/>
      <c r="XEO628" s="1"/>
      <c r="XEP628" s="1"/>
      <c r="XEQ628" s="1"/>
      <c r="XER628" s="1"/>
      <c r="XES628" s="1"/>
      <c r="XET628" s="1"/>
      <c r="XEU628" s="1"/>
      <c r="XEV628" s="1"/>
      <c r="XEW628" s="1"/>
      <c r="XEX628" s="1"/>
      <c r="XEY628" s="1"/>
      <c r="XEZ628" s="1"/>
      <c r="XFA628" s="1"/>
      <c r="XFB628" s="1"/>
      <c r="XFC628" s="1"/>
    </row>
    <row r="629" spans="1:150 16226:16383" s="3" customFormat="1" ht="20.25" customHeight="1" x14ac:dyDescent="0.25">
      <c r="A629" s="115">
        <f>A628+1</f>
        <v>4</v>
      </c>
      <c r="B629" s="116"/>
      <c r="C629" s="53" t="s">
        <v>88</v>
      </c>
      <c r="D629" s="5" t="s">
        <v>375</v>
      </c>
      <c r="E629" s="32">
        <f>(2.75*3.58+2.75*0.1+2.125*2.25+1.525*0.6+2.85*2.45+2.93*2.42+2.93*0.1+2.93*1.18+2.305*1.375+1.075*0.9+0.9*0.9+1.375*1.32+1.75*1+1.3*1+1.07*2.75)*10.764</f>
        <v>499.38636150000002</v>
      </c>
      <c r="F629" s="5">
        <v>0</v>
      </c>
      <c r="G629" s="5">
        <v>0</v>
      </c>
      <c r="H629" s="5">
        <f>E629+F629+(IF(G629&lt;101,G629,IF(G629&lt;201,G629/2,IF(G629&lt;=301,G629/3,G629/4))))</f>
        <v>499.38636150000002</v>
      </c>
      <c r="I629" s="1"/>
      <c r="J629" s="1"/>
      <c r="K629" s="1"/>
      <c r="L629" s="1"/>
      <c r="M629" s="1"/>
      <c r="N629" s="1"/>
      <c r="O629" s="1"/>
      <c r="P629" s="1"/>
      <c r="Q629" s="1"/>
      <c r="R629" s="1"/>
      <c r="S629" s="1"/>
      <c r="T629" s="22" t="str">
        <f t="shared" ca="1" si="68"/>
        <v>204,..,2704</v>
      </c>
      <c r="U629" s="22">
        <f t="shared" ca="1" si="69"/>
        <v>204</v>
      </c>
      <c r="V629" s="22">
        <f t="shared" ca="1" si="69"/>
        <v>2704</v>
      </c>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WZB629" s="1"/>
      <c r="WZC629" s="1"/>
      <c r="WZD629" s="1"/>
      <c r="WZE629" s="1"/>
      <c r="WZF629" s="1"/>
      <c r="WZG629" s="1"/>
      <c r="WZH629" s="1"/>
      <c r="WZI629" s="1"/>
      <c r="WZJ629" s="1"/>
      <c r="WZK629" s="1"/>
      <c r="WZL629" s="1"/>
      <c r="WZM629" s="1"/>
      <c r="WZN629" s="1"/>
      <c r="WZO629" s="1"/>
      <c r="WZP629" s="1"/>
      <c r="WZQ629" s="1"/>
      <c r="WZR629" s="1"/>
      <c r="WZS629" s="1"/>
      <c r="WZT629" s="1"/>
      <c r="WZU629" s="1"/>
      <c r="WZV629" s="1"/>
      <c r="WZW629" s="1"/>
      <c r="WZX629" s="1"/>
      <c r="WZY629" s="1"/>
      <c r="WZZ629" s="1"/>
      <c r="XAA629" s="1"/>
      <c r="XAB629" s="1"/>
      <c r="XAC629" s="1"/>
      <c r="XAD629" s="1"/>
      <c r="XAE629" s="1"/>
      <c r="XAF629" s="1"/>
      <c r="XAG629" s="1"/>
      <c r="XAH629" s="1"/>
      <c r="XAI629" s="1"/>
      <c r="XAJ629" s="1"/>
      <c r="XAK629" s="1"/>
      <c r="XAL629" s="1"/>
      <c r="XAM629" s="1"/>
      <c r="XAN629" s="1"/>
      <c r="XAO629" s="1"/>
      <c r="XAP629" s="1"/>
      <c r="XAQ629" s="1"/>
      <c r="XAR629" s="1"/>
      <c r="XAS629" s="1"/>
      <c r="XAT629" s="1"/>
      <c r="XAU629" s="1"/>
      <c r="XAV629" s="1"/>
      <c r="XAW629" s="1"/>
      <c r="XAX629" s="1"/>
      <c r="XAY629" s="1"/>
      <c r="XAZ629" s="1"/>
      <c r="XBA629" s="1"/>
      <c r="XBB629" s="1"/>
      <c r="XBC629" s="1"/>
      <c r="XBD629" s="1"/>
      <c r="XBE629" s="1"/>
      <c r="XBF629" s="1"/>
      <c r="XBG629" s="1"/>
      <c r="XBH629" s="1"/>
      <c r="XBI629" s="1"/>
      <c r="XBJ629" s="1"/>
      <c r="XBK629" s="1"/>
      <c r="XBL629" s="1"/>
      <c r="XBM629" s="1"/>
      <c r="XBN629" s="1"/>
      <c r="XBO629" s="1"/>
      <c r="XBP629" s="1"/>
      <c r="XBQ629" s="1"/>
      <c r="XBR629" s="1"/>
      <c r="XBS629" s="1"/>
      <c r="XBT629" s="1"/>
      <c r="XBU629" s="1"/>
      <c r="XBV629" s="1"/>
      <c r="XBW629" s="1"/>
      <c r="XBX629" s="1"/>
      <c r="XBY629" s="1"/>
      <c r="XBZ629" s="1"/>
      <c r="XCA629" s="1"/>
      <c r="XCB629" s="1"/>
      <c r="XCC629" s="1"/>
      <c r="XCD629" s="1"/>
      <c r="XCE629" s="1"/>
      <c r="XCF629" s="1"/>
      <c r="XCG629" s="1"/>
      <c r="XCH629" s="1"/>
      <c r="XCI629" s="1"/>
      <c r="XCJ629" s="1"/>
      <c r="XCK629" s="1"/>
      <c r="XCL629" s="1"/>
      <c r="XCM629" s="1"/>
      <c r="XCN629" s="1"/>
      <c r="XCO629" s="1"/>
      <c r="XCP629" s="1"/>
      <c r="XCQ629" s="1"/>
      <c r="XCR629" s="1"/>
      <c r="XCS629" s="1"/>
      <c r="XCT629" s="1"/>
      <c r="XCU629" s="1"/>
      <c r="XCV629" s="1"/>
      <c r="XCW629" s="1"/>
      <c r="XCX629" s="1"/>
      <c r="XCY629" s="1"/>
      <c r="XCZ629" s="1"/>
      <c r="XDA629" s="1"/>
      <c r="XDB629" s="1"/>
      <c r="XDC629" s="1"/>
      <c r="XDD629" s="1"/>
      <c r="XDE629" s="1"/>
      <c r="XDF629" s="1"/>
      <c r="XDG629" s="1"/>
      <c r="XDH629" s="1"/>
      <c r="XDI629" s="1"/>
      <c r="XDJ629" s="1"/>
      <c r="XDK629" s="1"/>
      <c r="XDL629" s="1"/>
      <c r="XDM629" s="1"/>
      <c r="XDN629" s="1"/>
      <c r="XDO629" s="1"/>
      <c r="XDP629" s="1"/>
      <c r="XDQ629" s="1"/>
      <c r="XDR629" s="1"/>
      <c r="XDS629" s="1"/>
      <c r="XDT629" s="1"/>
      <c r="XDU629" s="1"/>
      <c r="XDV629" s="1"/>
      <c r="XDW629" s="1"/>
      <c r="XDX629" s="1"/>
      <c r="XDY629" s="1"/>
      <c r="XDZ629" s="1"/>
      <c r="XEA629" s="1"/>
      <c r="XEB629" s="1"/>
      <c r="XEC629" s="1"/>
      <c r="XED629" s="1"/>
      <c r="XEE629" s="1"/>
      <c r="XEF629" s="1"/>
      <c r="XEG629" s="1"/>
      <c r="XEH629" s="1"/>
      <c r="XEI629" s="1"/>
      <c r="XEJ629" s="1"/>
      <c r="XEK629" s="1"/>
      <c r="XEL629" s="1"/>
      <c r="XEM629" s="1"/>
      <c r="XEN629" s="1"/>
      <c r="XEO629" s="1"/>
      <c r="XEP629" s="1"/>
      <c r="XEQ629" s="1"/>
      <c r="XER629" s="1"/>
      <c r="XES629" s="1"/>
      <c r="XET629" s="1"/>
      <c r="XEU629" s="1"/>
      <c r="XEV629" s="1"/>
      <c r="XEW629" s="1"/>
      <c r="XEX629" s="1"/>
      <c r="XEY629" s="1"/>
      <c r="XEZ629" s="1"/>
      <c r="XFA629" s="1"/>
      <c r="XFB629" s="1"/>
      <c r="XFC629" s="1"/>
    </row>
    <row r="630" spans="1:150 16226:16383" s="3" customFormat="1" ht="20.25" customHeight="1" x14ac:dyDescent="0.25">
      <c r="A630" s="115">
        <f>A629+1</f>
        <v>5</v>
      </c>
      <c r="B630" s="116"/>
      <c r="C630" s="53" t="s">
        <v>88</v>
      </c>
      <c r="D630" s="5" t="s">
        <v>376</v>
      </c>
      <c r="E630" s="32">
        <f>(3.71*3.055+0.1*3.055+2.1*2.13+0.6*1.63+1.5*0.1+3.85*3.015+1*0.655+0.6*1.4+1.325*1.5+1.375*2.495+0.95*0.95+1*0.775+0.15*1.305+0.64*3.055)*10.764</f>
        <v>426.14541449999996</v>
      </c>
      <c r="F630" s="5">
        <v>0</v>
      </c>
      <c r="G630" s="5">
        <v>0</v>
      </c>
      <c r="H630" s="5">
        <f>E630+F630+(IF(G630&lt;101,G630,IF(G630&lt;201,G630/2,IF(G630&lt;=301,G630/3,G630/4))))</f>
        <v>426.14541449999996</v>
      </c>
      <c r="I630" s="1"/>
      <c r="J630" s="1"/>
      <c r="K630" s="1"/>
      <c r="L630" s="1"/>
      <c r="M630" s="1"/>
      <c r="N630" s="1"/>
      <c r="O630" s="1"/>
      <c r="P630" s="1"/>
      <c r="Q630" s="1"/>
      <c r="R630" s="1"/>
      <c r="S630" s="1"/>
      <c r="T630" s="22" t="str">
        <f t="shared" ca="1" si="68"/>
        <v>205,..,2705</v>
      </c>
      <c r="U630" s="22">
        <f t="shared" ca="1" si="69"/>
        <v>205</v>
      </c>
      <c r="V630" s="22">
        <f t="shared" ca="1" si="69"/>
        <v>2705</v>
      </c>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WZB630" s="1"/>
      <c r="WZC630" s="1"/>
      <c r="WZD630" s="1"/>
      <c r="WZE630" s="1"/>
      <c r="WZF630" s="1"/>
      <c r="WZG630" s="1"/>
      <c r="WZH630" s="1"/>
      <c r="WZI630" s="1"/>
      <c r="WZJ630" s="1"/>
      <c r="WZK630" s="1"/>
      <c r="WZL630" s="1"/>
      <c r="WZM630" s="1"/>
      <c r="WZN630" s="1"/>
      <c r="WZO630" s="1"/>
      <c r="WZP630" s="1"/>
      <c r="WZQ630" s="1"/>
      <c r="WZR630" s="1"/>
      <c r="WZS630" s="1"/>
      <c r="WZT630" s="1"/>
      <c r="WZU630" s="1"/>
      <c r="WZV630" s="1"/>
      <c r="WZW630" s="1"/>
      <c r="WZX630" s="1"/>
      <c r="WZY630" s="1"/>
      <c r="WZZ630" s="1"/>
      <c r="XAA630" s="1"/>
      <c r="XAB630" s="1"/>
      <c r="XAC630" s="1"/>
      <c r="XAD630" s="1"/>
      <c r="XAE630" s="1"/>
      <c r="XAF630" s="1"/>
      <c r="XAG630" s="1"/>
      <c r="XAH630" s="1"/>
      <c r="XAI630" s="1"/>
      <c r="XAJ630" s="1"/>
      <c r="XAK630" s="1"/>
      <c r="XAL630" s="1"/>
      <c r="XAM630" s="1"/>
      <c r="XAN630" s="1"/>
      <c r="XAO630" s="1"/>
      <c r="XAP630" s="1"/>
      <c r="XAQ630" s="1"/>
      <c r="XAR630" s="1"/>
      <c r="XAS630" s="1"/>
      <c r="XAT630" s="1"/>
      <c r="XAU630" s="1"/>
      <c r="XAV630" s="1"/>
      <c r="XAW630" s="1"/>
      <c r="XAX630" s="1"/>
      <c r="XAY630" s="1"/>
      <c r="XAZ630" s="1"/>
      <c r="XBA630" s="1"/>
      <c r="XBB630" s="1"/>
      <c r="XBC630" s="1"/>
      <c r="XBD630" s="1"/>
      <c r="XBE630" s="1"/>
      <c r="XBF630" s="1"/>
      <c r="XBG630" s="1"/>
      <c r="XBH630" s="1"/>
      <c r="XBI630" s="1"/>
      <c r="XBJ630" s="1"/>
      <c r="XBK630" s="1"/>
      <c r="XBL630" s="1"/>
      <c r="XBM630" s="1"/>
      <c r="XBN630" s="1"/>
      <c r="XBO630" s="1"/>
      <c r="XBP630" s="1"/>
      <c r="XBQ630" s="1"/>
      <c r="XBR630" s="1"/>
      <c r="XBS630" s="1"/>
      <c r="XBT630" s="1"/>
      <c r="XBU630" s="1"/>
      <c r="XBV630" s="1"/>
      <c r="XBW630" s="1"/>
      <c r="XBX630" s="1"/>
      <c r="XBY630" s="1"/>
      <c r="XBZ630" s="1"/>
      <c r="XCA630" s="1"/>
      <c r="XCB630" s="1"/>
      <c r="XCC630" s="1"/>
      <c r="XCD630" s="1"/>
      <c r="XCE630" s="1"/>
      <c r="XCF630" s="1"/>
      <c r="XCG630" s="1"/>
      <c r="XCH630" s="1"/>
      <c r="XCI630" s="1"/>
      <c r="XCJ630" s="1"/>
      <c r="XCK630" s="1"/>
      <c r="XCL630" s="1"/>
      <c r="XCM630" s="1"/>
      <c r="XCN630" s="1"/>
      <c r="XCO630" s="1"/>
      <c r="XCP630" s="1"/>
      <c r="XCQ630" s="1"/>
      <c r="XCR630" s="1"/>
      <c r="XCS630" s="1"/>
      <c r="XCT630" s="1"/>
      <c r="XCU630" s="1"/>
      <c r="XCV630" s="1"/>
      <c r="XCW630" s="1"/>
      <c r="XCX630" s="1"/>
      <c r="XCY630" s="1"/>
      <c r="XCZ630" s="1"/>
      <c r="XDA630" s="1"/>
      <c r="XDB630" s="1"/>
      <c r="XDC630" s="1"/>
      <c r="XDD630" s="1"/>
      <c r="XDE630" s="1"/>
      <c r="XDF630" s="1"/>
      <c r="XDG630" s="1"/>
      <c r="XDH630" s="1"/>
      <c r="XDI630" s="1"/>
      <c r="XDJ630" s="1"/>
      <c r="XDK630" s="1"/>
      <c r="XDL630" s="1"/>
      <c r="XDM630" s="1"/>
      <c r="XDN630" s="1"/>
      <c r="XDO630" s="1"/>
      <c r="XDP630" s="1"/>
      <c r="XDQ630" s="1"/>
      <c r="XDR630" s="1"/>
      <c r="XDS630" s="1"/>
      <c r="XDT630" s="1"/>
      <c r="XDU630" s="1"/>
      <c r="XDV630" s="1"/>
      <c r="XDW630" s="1"/>
      <c r="XDX630" s="1"/>
      <c r="XDY630" s="1"/>
      <c r="XDZ630" s="1"/>
      <c r="XEA630" s="1"/>
      <c r="XEB630" s="1"/>
      <c r="XEC630" s="1"/>
      <c r="XED630" s="1"/>
      <c r="XEE630" s="1"/>
      <c r="XEF630" s="1"/>
      <c r="XEG630" s="1"/>
      <c r="XEH630" s="1"/>
      <c r="XEI630" s="1"/>
      <c r="XEJ630" s="1"/>
      <c r="XEK630" s="1"/>
      <c r="XEL630" s="1"/>
      <c r="XEM630" s="1"/>
      <c r="XEN630" s="1"/>
      <c r="XEO630" s="1"/>
      <c r="XEP630" s="1"/>
      <c r="XEQ630" s="1"/>
      <c r="XER630" s="1"/>
      <c r="XES630" s="1"/>
      <c r="XET630" s="1"/>
      <c r="XEU630" s="1"/>
      <c r="XEV630" s="1"/>
      <c r="XEW630" s="1"/>
      <c r="XEX630" s="1"/>
      <c r="XEY630" s="1"/>
      <c r="XEZ630" s="1"/>
      <c r="XFA630" s="1"/>
      <c r="XFB630" s="1"/>
      <c r="XFC630" s="1"/>
    </row>
    <row r="631" spans="1:150 16226:16383" s="3" customFormat="1" ht="20.25" customHeight="1" x14ac:dyDescent="0.25">
      <c r="A631" s="115">
        <f>A630+1</f>
        <v>6</v>
      </c>
      <c r="B631" s="116"/>
      <c r="C631" s="96" t="s">
        <v>365</v>
      </c>
      <c r="D631" s="97"/>
      <c r="E631" s="97"/>
      <c r="F631" s="97"/>
      <c r="G631" s="97"/>
      <c r="H631" s="98"/>
      <c r="I631" s="1"/>
      <c r="J631" s="1"/>
      <c r="K631" s="1"/>
      <c r="L631" s="1"/>
      <c r="M631" s="1"/>
      <c r="N631" s="1"/>
      <c r="O631" s="1"/>
      <c r="P631" s="1"/>
      <c r="Q631" s="1"/>
      <c r="R631" s="1"/>
      <c r="S631" s="1"/>
      <c r="T631" s="22" t="str">
        <f t="shared" ca="1" si="68"/>
        <v>206,..,2706</v>
      </c>
      <c r="U631" s="22">
        <f t="shared" ca="1" si="69"/>
        <v>206</v>
      </c>
      <c r="V631" s="22">
        <f t="shared" ca="1" si="69"/>
        <v>2706</v>
      </c>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WZB631" s="1"/>
      <c r="WZC631" s="1"/>
      <c r="WZD631" s="1"/>
      <c r="WZE631" s="1"/>
      <c r="WZF631" s="1"/>
      <c r="WZG631" s="1"/>
      <c r="WZH631" s="1"/>
      <c r="WZI631" s="1"/>
      <c r="WZJ631" s="1"/>
      <c r="WZK631" s="1"/>
      <c r="WZL631" s="1"/>
      <c r="WZM631" s="1"/>
      <c r="WZN631" s="1"/>
      <c r="WZO631" s="1"/>
      <c r="WZP631" s="1"/>
      <c r="WZQ631" s="1"/>
      <c r="WZR631" s="1"/>
      <c r="WZS631" s="1"/>
      <c r="WZT631" s="1"/>
      <c r="WZU631" s="1"/>
      <c r="WZV631" s="1"/>
      <c r="WZW631" s="1"/>
      <c r="WZX631" s="1"/>
      <c r="WZY631" s="1"/>
      <c r="WZZ631" s="1"/>
      <c r="XAA631" s="1"/>
      <c r="XAB631" s="1"/>
      <c r="XAC631" s="1"/>
      <c r="XAD631" s="1"/>
      <c r="XAE631" s="1"/>
      <c r="XAF631" s="1"/>
      <c r="XAG631" s="1"/>
      <c r="XAH631" s="1"/>
      <c r="XAI631" s="1"/>
      <c r="XAJ631" s="1"/>
      <c r="XAK631" s="1"/>
      <c r="XAL631" s="1"/>
      <c r="XAM631" s="1"/>
      <c r="XAN631" s="1"/>
      <c r="XAO631" s="1"/>
      <c r="XAP631" s="1"/>
      <c r="XAQ631" s="1"/>
      <c r="XAR631" s="1"/>
      <c r="XAS631" s="1"/>
      <c r="XAT631" s="1"/>
      <c r="XAU631" s="1"/>
      <c r="XAV631" s="1"/>
      <c r="XAW631" s="1"/>
      <c r="XAX631" s="1"/>
      <c r="XAY631" s="1"/>
      <c r="XAZ631" s="1"/>
      <c r="XBA631" s="1"/>
      <c r="XBB631" s="1"/>
      <c r="XBC631" s="1"/>
      <c r="XBD631" s="1"/>
      <c r="XBE631" s="1"/>
      <c r="XBF631" s="1"/>
      <c r="XBG631" s="1"/>
      <c r="XBH631" s="1"/>
      <c r="XBI631" s="1"/>
      <c r="XBJ631" s="1"/>
      <c r="XBK631" s="1"/>
      <c r="XBL631" s="1"/>
      <c r="XBM631" s="1"/>
      <c r="XBN631" s="1"/>
      <c r="XBO631" s="1"/>
      <c r="XBP631" s="1"/>
      <c r="XBQ631" s="1"/>
      <c r="XBR631" s="1"/>
      <c r="XBS631" s="1"/>
      <c r="XBT631" s="1"/>
      <c r="XBU631" s="1"/>
      <c r="XBV631" s="1"/>
      <c r="XBW631" s="1"/>
      <c r="XBX631" s="1"/>
      <c r="XBY631" s="1"/>
      <c r="XBZ631" s="1"/>
      <c r="XCA631" s="1"/>
      <c r="XCB631" s="1"/>
      <c r="XCC631" s="1"/>
      <c r="XCD631" s="1"/>
      <c r="XCE631" s="1"/>
      <c r="XCF631" s="1"/>
      <c r="XCG631" s="1"/>
      <c r="XCH631" s="1"/>
      <c r="XCI631" s="1"/>
      <c r="XCJ631" s="1"/>
      <c r="XCK631" s="1"/>
      <c r="XCL631" s="1"/>
      <c r="XCM631" s="1"/>
      <c r="XCN631" s="1"/>
      <c r="XCO631" s="1"/>
      <c r="XCP631" s="1"/>
      <c r="XCQ631" s="1"/>
      <c r="XCR631" s="1"/>
      <c r="XCS631" s="1"/>
      <c r="XCT631" s="1"/>
      <c r="XCU631" s="1"/>
      <c r="XCV631" s="1"/>
      <c r="XCW631" s="1"/>
      <c r="XCX631" s="1"/>
      <c r="XCY631" s="1"/>
      <c r="XCZ631" s="1"/>
      <c r="XDA631" s="1"/>
      <c r="XDB631" s="1"/>
      <c r="XDC631" s="1"/>
      <c r="XDD631" s="1"/>
      <c r="XDE631" s="1"/>
      <c r="XDF631" s="1"/>
      <c r="XDG631" s="1"/>
      <c r="XDH631" s="1"/>
      <c r="XDI631" s="1"/>
      <c r="XDJ631" s="1"/>
      <c r="XDK631" s="1"/>
      <c r="XDL631" s="1"/>
      <c r="XDM631" s="1"/>
      <c r="XDN631" s="1"/>
      <c r="XDO631" s="1"/>
      <c r="XDP631" s="1"/>
      <c r="XDQ631" s="1"/>
      <c r="XDR631" s="1"/>
      <c r="XDS631" s="1"/>
      <c r="XDT631" s="1"/>
      <c r="XDU631" s="1"/>
      <c r="XDV631" s="1"/>
      <c r="XDW631" s="1"/>
      <c r="XDX631" s="1"/>
      <c r="XDY631" s="1"/>
      <c r="XDZ631" s="1"/>
      <c r="XEA631" s="1"/>
      <c r="XEB631" s="1"/>
      <c r="XEC631" s="1"/>
      <c r="XED631" s="1"/>
      <c r="XEE631" s="1"/>
      <c r="XEF631" s="1"/>
      <c r="XEG631" s="1"/>
      <c r="XEH631" s="1"/>
      <c r="XEI631" s="1"/>
      <c r="XEJ631" s="1"/>
      <c r="XEK631" s="1"/>
      <c r="XEL631" s="1"/>
      <c r="XEM631" s="1"/>
      <c r="XEN631" s="1"/>
      <c r="XEO631" s="1"/>
      <c r="XEP631" s="1"/>
      <c r="XEQ631" s="1"/>
      <c r="XER631" s="1"/>
      <c r="XES631" s="1"/>
      <c r="XET631" s="1"/>
      <c r="XEU631" s="1"/>
      <c r="XEV631" s="1"/>
      <c r="XEW631" s="1"/>
      <c r="XEX631" s="1"/>
      <c r="XEY631" s="1"/>
      <c r="XEZ631" s="1"/>
      <c r="XFA631" s="1"/>
      <c r="XFB631" s="1"/>
      <c r="XFC631" s="1"/>
    </row>
    <row r="632" spans="1:150 16226:16383" s="3" customFormat="1" ht="20.25" customHeight="1" x14ac:dyDescent="0.25">
      <c r="A632" s="112" t="s">
        <v>382</v>
      </c>
      <c r="B632" s="113"/>
      <c r="C632" s="113"/>
      <c r="D632" s="113"/>
      <c r="E632" s="113"/>
      <c r="F632" s="113"/>
      <c r="G632" s="113"/>
      <c r="H632" s="114"/>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WZB632" s="1"/>
      <c r="WZC632" s="1"/>
      <c r="WZD632" s="1"/>
      <c r="WZE632" s="1"/>
      <c r="WZF632" s="1"/>
      <c r="WZG632" s="1"/>
      <c r="WZH632" s="1"/>
      <c r="WZI632" s="1"/>
      <c r="WZJ632" s="1"/>
      <c r="WZK632" s="1"/>
      <c r="WZL632" s="1"/>
      <c r="WZM632" s="1"/>
      <c r="WZN632" s="1"/>
      <c r="WZO632" s="1"/>
      <c r="WZP632" s="1"/>
      <c r="WZQ632" s="1"/>
      <c r="WZR632" s="1"/>
      <c r="WZS632" s="1"/>
      <c r="WZT632" s="1"/>
      <c r="WZU632" s="1"/>
      <c r="WZV632" s="1"/>
      <c r="WZW632" s="1"/>
      <c r="WZX632" s="1"/>
      <c r="WZY632" s="1"/>
      <c r="WZZ632" s="1"/>
      <c r="XAA632" s="1"/>
      <c r="XAB632" s="1"/>
      <c r="XAC632" s="1"/>
      <c r="XAD632" s="1"/>
      <c r="XAE632" s="1"/>
      <c r="XAF632" s="1"/>
      <c r="XAG632" s="1"/>
      <c r="XAH632" s="1"/>
      <c r="XAI632" s="1"/>
      <c r="XAJ632" s="1"/>
      <c r="XAK632" s="1"/>
      <c r="XAL632" s="1"/>
      <c r="XAM632" s="1"/>
      <c r="XAN632" s="1"/>
      <c r="XAO632" s="1"/>
      <c r="XAP632" s="1"/>
      <c r="XAQ632" s="1"/>
      <c r="XAR632" s="1"/>
      <c r="XAS632" s="1"/>
      <c r="XAT632" s="1"/>
      <c r="XAU632" s="1"/>
      <c r="XAV632" s="1"/>
      <c r="XAW632" s="1"/>
      <c r="XAX632" s="1"/>
      <c r="XAY632" s="1"/>
      <c r="XAZ632" s="1"/>
      <c r="XBA632" s="1"/>
      <c r="XBB632" s="1"/>
      <c r="XBC632" s="1"/>
      <c r="XBD632" s="1"/>
      <c r="XBE632" s="1"/>
      <c r="XBF632" s="1"/>
      <c r="XBG632" s="1"/>
      <c r="XBH632" s="1"/>
      <c r="XBI632" s="1"/>
      <c r="XBJ632" s="1"/>
      <c r="XBK632" s="1"/>
      <c r="XBL632" s="1"/>
      <c r="XBM632" s="1"/>
      <c r="XBN632" s="1"/>
      <c r="XBO632" s="1"/>
      <c r="XBP632" s="1"/>
      <c r="XBQ632" s="1"/>
      <c r="XBR632" s="1"/>
      <c r="XBS632" s="1"/>
      <c r="XBT632" s="1"/>
      <c r="XBU632" s="1"/>
      <c r="XBV632" s="1"/>
      <c r="XBW632" s="1"/>
      <c r="XBX632" s="1"/>
      <c r="XBY632" s="1"/>
      <c r="XBZ632" s="1"/>
      <c r="XCA632" s="1"/>
      <c r="XCB632" s="1"/>
      <c r="XCC632" s="1"/>
      <c r="XCD632" s="1"/>
      <c r="XCE632" s="1"/>
      <c r="XCF632" s="1"/>
      <c r="XCG632" s="1"/>
      <c r="XCH632" s="1"/>
      <c r="XCI632" s="1"/>
      <c r="XCJ632" s="1"/>
      <c r="XCK632" s="1"/>
      <c r="XCL632" s="1"/>
      <c r="XCM632" s="1"/>
      <c r="XCN632" s="1"/>
      <c r="XCO632" s="1"/>
      <c r="XCP632" s="1"/>
      <c r="XCQ632" s="1"/>
      <c r="XCR632" s="1"/>
      <c r="XCS632" s="1"/>
      <c r="XCT632" s="1"/>
      <c r="XCU632" s="1"/>
      <c r="XCV632" s="1"/>
      <c r="XCW632" s="1"/>
      <c r="XCX632" s="1"/>
      <c r="XCY632" s="1"/>
      <c r="XCZ632" s="1"/>
      <c r="XDA632" s="1"/>
      <c r="XDB632" s="1"/>
      <c r="XDC632" s="1"/>
      <c r="XDD632" s="1"/>
      <c r="XDE632" s="1"/>
      <c r="XDF632" s="1"/>
      <c r="XDG632" s="1"/>
      <c r="XDH632" s="1"/>
      <c r="XDI632" s="1"/>
      <c r="XDJ632" s="1"/>
      <c r="XDK632" s="1"/>
      <c r="XDL632" s="1"/>
      <c r="XDM632" s="1"/>
      <c r="XDN632" s="1"/>
      <c r="XDO632" s="1"/>
      <c r="XDP632" s="1"/>
      <c r="XDQ632" s="1"/>
      <c r="XDR632" s="1"/>
      <c r="XDS632" s="1"/>
      <c r="XDT632" s="1"/>
      <c r="XDU632" s="1"/>
      <c r="XDV632" s="1"/>
      <c r="XDW632" s="1"/>
      <c r="XDX632" s="1"/>
      <c r="XDY632" s="1"/>
      <c r="XDZ632" s="1"/>
      <c r="XEA632" s="1"/>
      <c r="XEB632" s="1"/>
      <c r="XEC632" s="1"/>
      <c r="XED632" s="1"/>
      <c r="XEE632" s="1"/>
      <c r="XEF632" s="1"/>
      <c r="XEG632" s="1"/>
      <c r="XEH632" s="1"/>
      <c r="XEI632" s="1"/>
      <c r="XEJ632" s="1"/>
      <c r="XEK632" s="1"/>
      <c r="XEL632" s="1"/>
      <c r="XEM632" s="1"/>
      <c r="XEN632" s="1"/>
      <c r="XEO632" s="1"/>
      <c r="XEP632" s="1"/>
      <c r="XEQ632" s="1"/>
      <c r="XER632" s="1"/>
      <c r="XES632" s="1"/>
      <c r="XET632" s="1"/>
      <c r="XEU632" s="1"/>
      <c r="XEV632" s="1"/>
      <c r="XEW632" s="1"/>
      <c r="XEX632" s="1"/>
      <c r="XEY632" s="1"/>
      <c r="XEZ632" s="1"/>
      <c r="XFA632" s="1"/>
      <c r="XFB632" s="1"/>
      <c r="XFC632" s="1"/>
    </row>
    <row r="633" spans="1:150 16226:16383" s="3" customFormat="1" ht="20.25" customHeight="1" x14ac:dyDescent="0.25">
      <c r="A633" s="90">
        <v>1</v>
      </c>
      <c r="B633" s="90"/>
      <c r="C633" s="53" t="s">
        <v>88</v>
      </c>
      <c r="D633" s="5" t="s">
        <v>363</v>
      </c>
      <c r="E633" s="32">
        <f>(3.8*3.05+0.1*3.05+2.4*2.2+0.6*1.7+1.8*0.1+3.05*2.78+2.8*3.08+0.1*3.08+0.45*1.8+1.405*2.45+1.405*2.375+1*3.7+1*1.78+0.75*3.08+2*3.05)*10.764</f>
        <v>616.40180550000002</v>
      </c>
      <c r="F633" s="5">
        <f>(1*1)*10.764</f>
        <v>10.763999999999999</v>
      </c>
      <c r="G633" s="5">
        <v>0</v>
      </c>
      <c r="H633" s="5">
        <f>E633+F633+(IF(G633&lt;101,G633,IF(G633&lt;201,G633/2,IF(G633&lt;=301,G633/3,G633/4))))</f>
        <v>627.16580550000003</v>
      </c>
      <c r="I633" s="1"/>
      <c r="J633" s="1"/>
      <c r="K633" s="1"/>
      <c r="L633" s="1"/>
      <c r="M633" s="1"/>
      <c r="N633" s="1"/>
      <c r="O633" s="1"/>
      <c r="P633" s="1"/>
      <c r="Q633" s="1"/>
      <c r="R633" s="1"/>
      <c r="S633" s="1"/>
      <c r="T633" s="22" t="str">
        <f t="shared" ref="T633:T638" ca="1" si="70">U633&amp;""&amp;",..,"&amp;""&amp;V633</f>
        <v>3101,..,3101</v>
      </c>
      <c r="U633" s="22">
        <f ca="1">(SUMPRODUCT(MID(0&amp;(LEFT(A632,SUM(LEN(A632)-LEN(SUBSTITUTE(A632,{"0","1","2","3"},""))))), LARGE(INDEX(ISNUMBER(--MID((LEFT(A632,SUM(LEN(A632)-LEN(SUBSTITUTE(A632,{"0","1","2","3"},""))))), ROW(INDIRECT("1:"&amp;LEN((LEFT(A632,SUM(LEN(A632)-LEN(SUBSTITUTE(A632,{"0","1","2","3"},"")))))))), 1)) * ROW(INDIRECT("1:"&amp;LEN((LEFT(A632,SUM(LEN(A632)-LEN(SUBSTITUTE(A632,{"0","1","2","3"},"")))))))), 0), ROW(INDIRECT("1:"&amp;LEN((LEFT(A632,SUM(LEN(A632)-LEN(SUBSTITUTE(A632,{"0","1","2","3"},"")))))))))+1, 1) * 10^ROW(INDIRECT("1:"&amp;LEN((LEFT(A632,SUM(LEN(A632)-LEN(SUBSTITUTE(A632,{"0","1","2","3"},""))))))))/10))*100+1</f>
        <v>3101</v>
      </c>
      <c r="V633" s="22">
        <f ca="1">(SUMPRODUCT(MID(0&amp;(--TRIM(RIGHT(SUBSTITUTE(LEFT(A632,_xlfn.AGGREGATE(16,6,FIND({0,1,2,3,4,5,6,7,8,9},A632,ROW(INDIRECT("1:"&amp;LEN(A632)))),1))," ",REPT(" ",LEN(A632))),LEN(A632)))), LARGE(INDEX(ISNUMBER(--MID((--TRIM(RIGHT(SUBSTITUTE(LEFT(A632,_xlfn.AGGREGATE(16,6,FIND({0,1,2,3,4,5,6,7,8,9},A632,ROW(INDIRECT("1:"&amp;LEN(A632)))),1))," ",REPT(" ",LEN(A632))),LEN(A632)))), ROW(INDIRECT("1:"&amp;LEN((--TRIM(RIGHT(SUBSTITUTE(LEFT(A632,_xlfn.AGGREGATE(16,6,FIND({0,1,2,3,4,5,6,7,8,9},A632,ROW(INDIRECT("1:"&amp;LEN(A632)))),1))," ",REPT(" ",LEN(A632))),LEN(A632))))))), 1)) * ROW(INDIRECT("1:"&amp;LEN((--TRIM(RIGHT(SUBSTITUTE(LEFT(A632,_xlfn.AGGREGATE(16,6,FIND({0,1,2,3,4,5,6,7,8,9},A632,ROW(INDIRECT("1:"&amp;LEN(A632)))),1))," ",REPT(" ",LEN(A632))),LEN(A632))))))), 0), ROW(INDIRECT("1:"&amp;LEN((--TRIM(RIGHT(SUBSTITUTE(LEFT(A632,_xlfn.AGGREGATE(16,6,FIND({0,1,2,3,4,5,6,7,8,9},A632,ROW(INDIRECT("1:"&amp;LEN(A632)))),1))," ",REPT(" ",LEN(A632))),LEN(A632))))))))+1, 1) * 10^ROW(INDIRECT("1:"&amp;LEN((--TRIM(RIGHT(SUBSTITUTE(LEFT(A632,_xlfn.AGGREGATE(16,6,FIND({0,1,2,3,4,5,6,7,8,9},A632,ROW(INDIRECT("1:"&amp;LEN(A632)))),1))," ",REPT(" ",LEN(A632))),LEN(A632)))))))/10))*100+1</f>
        <v>3101</v>
      </c>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WZB633" s="1"/>
      <c r="WZC633" s="1"/>
      <c r="WZD633" s="1"/>
      <c r="WZE633" s="1"/>
      <c r="WZF633" s="1"/>
      <c r="WZG633" s="1"/>
      <c r="WZH633" s="1"/>
      <c r="WZI633" s="1"/>
      <c r="WZJ633" s="1"/>
      <c r="WZK633" s="1"/>
      <c r="WZL633" s="1"/>
      <c r="WZM633" s="1"/>
      <c r="WZN633" s="1"/>
      <c r="WZO633" s="1"/>
      <c r="WZP633" s="1"/>
      <c r="WZQ633" s="1"/>
      <c r="WZR633" s="1"/>
      <c r="WZS633" s="1"/>
      <c r="WZT633" s="1"/>
      <c r="WZU633" s="1"/>
      <c r="WZV633" s="1"/>
      <c r="WZW633" s="1"/>
      <c r="WZX633" s="1"/>
      <c r="WZY633" s="1"/>
      <c r="WZZ633" s="1"/>
      <c r="XAA633" s="1"/>
      <c r="XAB633" s="1"/>
      <c r="XAC633" s="1"/>
      <c r="XAD633" s="1"/>
      <c r="XAE633" s="1"/>
      <c r="XAF633" s="1"/>
      <c r="XAG633" s="1"/>
      <c r="XAH633" s="1"/>
      <c r="XAI633" s="1"/>
      <c r="XAJ633" s="1"/>
      <c r="XAK633" s="1"/>
      <c r="XAL633" s="1"/>
      <c r="XAM633" s="1"/>
      <c r="XAN633" s="1"/>
      <c r="XAO633" s="1"/>
      <c r="XAP633" s="1"/>
      <c r="XAQ633" s="1"/>
      <c r="XAR633" s="1"/>
      <c r="XAS633" s="1"/>
      <c r="XAT633" s="1"/>
      <c r="XAU633" s="1"/>
      <c r="XAV633" s="1"/>
      <c r="XAW633" s="1"/>
      <c r="XAX633" s="1"/>
      <c r="XAY633" s="1"/>
      <c r="XAZ633" s="1"/>
      <c r="XBA633" s="1"/>
      <c r="XBB633" s="1"/>
      <c r="XBC633" s="1"/>
      <c r="XBD633" s="1"/>
      <c r="XBE633" s="1"/>
      <c r="XBF633" s="1"/>
      <c r="XBG633" s="1"/>
      <c r="XBH633" s="1"/>
      <c r="XBI633" s="1"/>
      <c r="XBJ633" s="1"/>
      <c r="XBK633" s="1"/>
      <c r="XBL633" s="1"/>
      <c r="XBM633" s="1"/>
      <c r="XBN633" s="1"/>
      <c r="XBO633" s="1"/>
      <c r="XBP633" s="1"/>
      <c r="XBQ633" s="1"/>
      <c r="XBR633" s="1"/>
      <c r="XBS633" s="1"/>
      <c r="XBT633" s="1"/>
      <c r="XBU633" s="1"/>
      <c r="XBV633" s="1"/>
      <c r="XBW633" s="1"/>
      <c r="XBX633" s="1"/>
      <c r="XBY633" s="1"/>
      <c r="XBZ633" s="1"/>
      <c r="XCA633" s="1"/>
      <c r="XCB633" s="1"/>
      <c r="XCC633" s="1"/>
      <c r="XCD633" s="1"/>
      <c r="XCE633" s="1"/>
      <c r="XCF633" s="1"/>
      <c r="XCG633" s="1"/>
      <c r="XCH633" s="1"/>
      <c r="XCI633" s="1"/>
      <c r="XCJ633" s="1"/>
      <c r="XCK633" s="1"/>
      <c r="XCL633" s="1"/>
      <c r="XCM633" s="1"/>
      <c r="XCN633" s="1"/>
      <c r="XCO633" s="1"/>
      <c r="XCP633" s="1"/>
      <c r="XCQ633" s="1"/>
      <c r="XCR633" s="1"/>
      <c r="XCS633" s="1"/>
      <c r="XCT633" s="1"/>
      <c r="XCU633" s="1"/>
      <c r="XCV633" s="1"/>
      <c r="XCW633" s="1"/>
      <c r="XCX633" s="1"/>
      <c r="XCY633" s="1"/>
      <c r="XCZ633" s="1"/>
      <c r="XDA633" s="1"/>
      <c r="XDB633" s="1"/>
      <c r="XDC633" s="1"/>
      <c r="XDD633" s="1"/>
      <c r="XDE633" s="1"/>
      <c r="XDF633" s="1"/>
      <c r="XDG633" s="1"/>
      <c r="XDH633" s="1"/>
      <c r="XDI633" s="1"/>
      <c r="XDJ633" s="1"/>
      <c r="XDK633" s="1"/>
      <c r="XDL633" s="1"/>
      <c r="XDM633" s="1"/>
      <c r="XDN633" s="1"/>
      <c r="XDO633" s="1"/>
      <c r="XDP633" s="1"/>
      <c r="XDQ633" s="1"/>
      <c r="XDR633" s="1"/>
      <c r="XDS633" s="1"/>
      <c r="XDT633" s="1"/>
      <c r="XDU633" s="1"/>
      <c r="XDV633" s="1"/>
      <c r="XDW633" s="1"/>
      <c r="XDX633" s="1"/>
      <c r="XDY633" s="1"/>
      <c r="XDZ633" s="1"/>
      <c r="XEA633" s="1"/>
      <c r="XEB633" s="1"/>
      <c r="XEC633" s="1"/>
      <c r="XED633" s="1"/>
      <c r="XEE633" s="1"/>
      <c r="XEF633" s="1"/>
      <c r="XEG633" s="1"/>
      <c r="XEH633" s="1"/>
      <c r="XEI633" s="1"/>
      <c r="XEJ633" s="1"/>
      <c r="XEK633" s="1"/>
      <c r="XEL633" s="1"/>
      <c r="XEM633" s="1"/>
      <c r="XEN633" s="1"/>
      <c r="XEO633" s="1"/>
      <c r="XEP633" s="1"/>
      <c r="XEQ633" s="1"/>
      <c r="XER633" s="1"/>
      <c r="XES633" s="1"/>
      <c r="XET633" s="1"/>
      <c r="XEU633" s="1"/>
      <c r="XEV633" s="1"/>
      <c r="XEW633" s="1"/>
      <c r="XEX633" s="1"/>
      <c r="XEY633" s="1"/>
      <c r="XEZ633" s="1"/>
      <c r="XFA633" s="1"/>
      <c r="XFB633" s="1"/>
      <c r="XFC633" s="1"/>
    </row>
    <row r="634" spans="1:150 16226:16383" s="3" customFormat="1" ht="20.25" customHeight="1" x14ac:dyDescent="0.25">
      <c r="A634" s="115">
        <f>A633+1</f>
        <v>2</v>
      </c>
      <c r="B634" s="116"/>
      <c r="C634" s="53" t="s">
        <v>88</v>
      </c>
      <c r="D634" s="5" t="s">
        <v>376</v>
      </c>
      <c r="E634" s="32">
        <f>(3.71*3.055+0.1*3.055+2.1*2.13+0.6*1.63+1.5*0.1+3.85*3.015+1*0.655+0.6*1.4+1.375*2.495+1.325*1.5+0.95*0.95+1*1.775+0.15*1.305+0.64*3.055)*10.764</f>
        <v>436.90941449999997</v>
      </c>
      <c r="F634" s="5">
        <v>0</v>
      </c>
      <c r="G634" s="5">
        <v>0</v>
      </c>
      <c r="H634" s="5">
        <f>E634+F634+(IF(G634&lt;101,G634,IF(G634&lt;201,G634/2,IF(G634&lt;=301,G634/3,G634/4))))</f>
        <v>436.90941449999997</v>
      </c>
      <c r="I634" s="1"/>
      <c r="J634" s="1"/>
      <c r="K634" s="1"/>
      <c r="L634" s="1"/>
      <c r="M634" s="1"/>
      <c r="N634" s="1"/>
      <c r="O634" s="1"/>
      <c r="P634" s="1"/>
      <c r="Q634" s="1"/>
      <c r="R634" s="1"/>
      <c r="S634" s="1"/>
      <c r="T634" s="22" t="str">
        <f t="shared" ca="1" si="70"/>
        <v>3102,..,3102</v>
      </c>
      <c r="U634" s="22">
        <f t="shared" ref="U634:V638" ca="1" si="71">U633+1</f>
        <v>3102</v>
      </c>
      <c r="V634" s="22">
        <f t="shared" ca="1" si="71"/>
        <v>3102</v>
      </c>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WZB634" s="1"/>
      <c r="WZC634" s="1"/>
      <c r="WZD634" s="1"/>
      <c r="WZE634" s="1"/>
      <c r="WZF634" s="1"/>
      <c r="WZG634" s="1"/>
      <c r="WZH634" s="1"/>
      <c r="WZI634" s="1"/>
      <c r="WZJ634" s="1"/>
      <c r="WZK634" s="1"/>
      <c r="WZL634" s="1"/>
      <c r="WZM634" s="1"/>
      <c r="WZN634" s="1"/>
      <c r="WZO634" s="1"/>
      <c r="WZP634" s="1"/>
      <c r="WZQ634" s="1"/>
      <c r="WZR634" s="1"/>
      <c r="WZS634" s="1"/>
      <c r="WZT634" s="1"/>
      <c r="WZU634" s="1"/>
      <c r="WZV634" s="1"/>
      <c r="WZW634" s="1"/>
      <c r="WZX634" s="1"/>
      <c r="WZY634" s="1"/>
      <c r="WZZ634" s="1"/>
      <c r="XAA634" s="1"/>
      <c r="XAB634" s="1"/>
      <c r="XAC634" s="1"/>
      <c r="XAD634" s="1"/>
      <c r="XAE634" s="1"/>
      <c r="XAF634" s="1"/>
      <c r="XAG634" s="1"/>
      <c r="XAH634" s="1"/>
      <c r="XAI634" s="1"/>
      <c r="XAJ634" s="1"/>
      <c r="XAK634" s="1"/>
      <c r="XAL634" s="1"/>
      <c r="XAM634" s="1"/>
      <c r="XAN634" s="1"/>
      <c r="XAO634" s="1"/>
      <c r="XAP634" s="1"/>
      <c r="XAQ634" s="1"/>
      <c r="XAR634" s="1"/>
      <c r="XAS634" s="1"/>
      <c r="XAT634" s="1"/>
      <c r="XAU634" s="1"/>
      <c r="XAV634" s="1"/>
      <c r="XAW634" s="1"/>
      <c r="XAX634" s="1"/>
      <c r="XAY634" s="1"/>
      <c r="XAZ634" s="1"/>
      <c r="XBA634" s="1"/>
      <c r="XBB634" s="1"/>
      <c r="XBC634" s="1"/>
      <c r="XBD634" s="1"/>
      <c r="XBE634" s="1"/>
      <c r="XBF634" s="1"/>
      <c r="XBG634" s="1"/>
      <c r="XBH634" s="1"/>
      <c r="XBI634" s="1"/>
      <c r="XBJ634" s="1"/>
      <c r="XBK634" s="1"/>
      <c r="XBL634" s="1"/>
      <c r="XBM634" s="1"/>
      <c r="XBN634" s="1"/>
      <c r="XBO634" s="1"/>
      <c r="XBP634" s="1"/>
      <c r="XBQ634" s="1"/>
      <c r="XBR634" s="1"/>
      <c r="XBS634" s="1"/>
      <c r="XBT634" s="1"/>
      <c r="XBU634" s="1"/>
      <c r="XBV634" s="1"/>
      <c r="XBW634" s="1"/>
      <c r="XBX634" s="1"/>
      <c r="XBY634" s="1"/>
      <c r="XBZ634" s="1"/>
      <c r="XCA634" s="1"/>
      <c r="XCB634" s="1"/>
      <c r="XCC634" s="1"/>
      <c r="XCD634" s="1"/>
      <c r="XCE634" s="1"/>
      <c r="XCF634" s="1"/>
      <c r="XCG634" s="1"/>
      <c r="XCH634" s="1"/>
      <c r="XCI634" s="1"/>
      <c r="XCJ634" s="1"/>
      <c r="XCK634" s="1"/>
      <c r="XCL634" s="1"/>
      <c r="XCM634" s="1"/>
      <c r="XCN634" s="1"/>
      <c r="XCO634" s="1"/>
      <c r="XCP634" s="1"/>
      <c r="XCQ634" s="1"/>
      <c r="XCR634" s="1"/>
      <c r="XCS634" s="1"/>
      <c r="XCT634" s="1"/>
      <c r="XCU634" s="1"/>
      <c r="XCV634" s="1"/>
      <c r="XCW634" s="1"/>
      <c r="XCX634" s="1"/>
      <c r="XCY634" s="1"/>
      <c r="XCZ634" s="1"/>
      <c r="XDA634" s="1"/>
      <c r="XDB634" s="1"/>
      <c r="XDC634" s="1"/>
      <c r="XDD634" s="1"/>
      <c r="XDE634" s="1"/>
      <c r="XDF634" s="1"/>
      <c r="XDG634" s="1"/>
      <c r="XDH634" s="1"/>
      <c r="XDI634" s="1"/>
      <c r="XDJ634" s="1"/>
      <c r="XDK634" s="1"/>
      <c r="XDL634" s="1"/>
      <c r="XDM634" s="1"/>
      <c r="XDN634" s="1"/>
      <c r="XDO634" s="1"/>
      <c r="XDP634" s="1"/>
      <c r="XDQ634" s="1"/>
      <c r="XDR634" s="1"/>
      <c r="XDS634" s="1"/>
      <c r="XDT634" s="1"/>
      <c r="XDU634" s="1"/>
      <c r="XDV634" s="1"/>
      <c r="XDW634" s="1"/>
      <c r="XDX634" s="1"/>
      <c r="XDY634" s="1"/>
      <c r="XDZ634" s="1"/>
      <c r="XEA634" s="1"/>
      <c r="XEB634" s="1"/>
      <c r="XEC634" s="1"/>
      <c r="XED634" s="1"/>
      <c r="XEE634" s="1"/>
      <c r="XEF634" s="1"/>
      <c r="XEG634" s="1"/>
      <c r="XEH634" s="1"/>
      <c r="XEI634" s="1"/>
      <c r="XEJ634" s="1"/>
      <c r="XEK634" s="1"/>
      <c r="XEL634" s="1"/>
      <c r="XEM634" s="1"/>
      <c r="XEN634" s="1"/>
      <c r="XEO634" s="1"/>
      <c r="XEP634" s="1"/>
      <c r="XEQ634" s="1"/>
      <c r="XER634" s="1"/>
      <c r="XES634" s="1"/>
      <c r="XET634" s="1"/>
      <c r="XEU634" s="1"/>
      <c r="XEV634" s="1"/>
      <c r="XEW634" s="1"/>
      <c r="XEX634" s="1"/>
      <c r="XEY634" s="1"/>
      <c r="XEZ634" s="1"/>
      <c r="XFA634" s="1"/>
      <c r="XFB634" s="1"/>
      <c r="XFC634" s="1"/>
    </row>
    <row r="635" spans="1:150 16226:16383" s="3" customFormat="1" ht="20.25" customHeight="1" x14ac:dyDescent="0.25">
      <c r="A635" s="115">
        <f>A634+1</f>
        <v>3</v>
      </c>
      <c r="B635" s="116"/>
      <c r="C635" s="96" t="s">
        <v>366</v>
      </c>
      <c r="D635" s="97"/>
      <c r="E635" s="97"/>
      <c r="F635" s="97"/>
      <c r="G635" s="97"/>
      <c r="H635" s="98"/>
      <c r="I635" s="1"/>
      <c r="J635" s="1"/>
      <c r="K635" s="1"/>
      <c r="L635" s="1"/>
      <c r="M635" s="1"/>
      <c r="N635" s="1"/>
      <c r="O635" s="1"/>
      <c r="P635" s="1"/>
      <c r="Q635" s="1"/>
      <c r="R635" s="1"/>
      <c r="S635" s="1"/>
      <c r="T635" s="22" t="str">
        <f t="shared" ca="1" si="70"/>
        <v>3103,..,3103</v>
      </c>
      <c r="U635" s="22">
        <f t="shared" ca="1" si="71"/>
        <v>3103</v>
      </c>
      <c r="V635" s="22">
        <f t="shared" ca="1" si="71"/>
        <v>3103</v>
      </c>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WZB635" s="1"/>
      <c r="WZC635" s="1"/>
      <c r="WZD635" s="1"/>
      <c r="WZE635" s="1"/>
      <c r="WZF635" s="1"/>
      <c r="WZG635" s="1"/>
      <c r="WZH635" s="1"/>
      <c r="WZI635" s="1"/>
      <c r="WZJ635" s="1"/>
      <c r="WZK635" s="1"/>
      <c r="WZL635" s="1"/>
      <c r="WZM635" s="1"/>
      <c r="WZN635" s="1"/>
      <c r="WZO635" s="1"/>
      <c r="WZP635" s="1"/>
      <c r="WZQ635" s="1"/>
      <c r="WZR635" s="1"/>
      <c r="WZS635" s="1"/>
      <c r="WZT635" s="1"/>
      <c r="WZU635" s="1"/>
      <c r="WZV635" s="1"/>
      <c r="WZW635" s="1"/>
      <c r="WZX635" s="1"/>
      <c r="WZY635" s="1"/>
      <c r="WZZ635" s="1"/>
      <c r="XAA635" s="1"/>
      <c r="XAB635" s="1"/>
      <c r="XAC635" s="1"/>
      <c r="XAD635" s="1"/>
      <c r="XAE635" s="1"/>
      <c r="XAF635" s="1"/>
      <c r="XAG635" s="1"/>
      <c r="XAH635" s="1"/>
      <c r="XAI635" s="1"/>
      <c r="XAJ635" s="1"/>
      <c r="XAK635" s="1"/>
      <c r="XAL635" s="1"/>
      <c r="XAM635" s="1"/>
      <c r="XAN635" s="1"/>
      <c r="XAO635" s="1"/>
      <c r="XAP635" s="1"/>
      <c r="XAQ635" s="1"/>
      <c r="XAR635" s="1"/>
      <c r="XAS635" s="1"/>
      <c r="XAT635" s="1"/>
      <c r="XAU635" s="1"/>
      <c r="XAV635" s="1"/>
      <c r="XAW635" s="1"/>
      <c r="XAX635" s="1"/>
      <c r="XAY635" s="1"/>
      <c r="XAZ635" s="1"/>
      <c r="XBA635" s="1"/>
      <c r="XBB635" s="1"/>
      <c r="XBC635" s="1"/>
      <c r="XBD635" s="1"/>
      <c r="XBE635" s="1"/>
      <c r="XBF635" s="1"/>
      <c r="XBG635" s="1"/>
      <c r="XBH635" s="1"/>
      <c r="XBI635" s="1"/>
      <c r="XBJ635" s="1"/>
      <c r="XBK635" s="1"/>
      <c r="XBL635" s="1"/>
      <c r="XBM635" s="1"/>
      <c r="XBN635" s="1"/>
      <c r="XBO635" s="1"/>
      <c r="XBP635" s="1"/>
      <c r="XBQ635" s="1"/>
      <c r="XBR635" s="1"/>
      <c r="XBS635" s="1"/>
      <c r="XBT635" s="1"/>
      <c r="XBU635" s="1"/>
      <c r="XBV635" s="1"/>
      <c r="XBW635" s="1"/>
      <c r="XBX635" s="1"/>
      <c r="XBY635" s="1"/>
      <c r="XBZ635" s="1"/>
      <c r="XCA635" s="1"/>
      <c r="XCB635" s="1"/>
      <c r="XCC635" s="1"/>
      <c r="XCD635" s="1"/>
      <c r="XCE635" s="1"/>
      <c r="XCF635" s="1"/>
      <c r="XCG635" s="1"/>
      <c r="XCH635" s="1"/>
      <c r="XCI635" s="1"/>
      <c r="XCJ635" s="1"/>
      <c r="XCK635" s="1"/>
      <c r="XCL635" s="1"/>
      <c r="XCM635" s="1"/>
      <c r="XCN635" s="1"/>
      <c r="XCO635" s="1"/>
      <c r="XCP635" s="1"/>
      <c r="XCQ635" s="1"/>
      <c r="XCR635" s="1"/>
      <c r="XCS635" s="1"/>
      <c r="XCT635" s="1"/>
      <c r="XCU635" s="1"/>
      <c r="XCV635" s="1"/>
      <c r="XCW635" s="1"/>
      <c r="XCX635" s="1"/>
      <c r="XCY635" s="1"/>
      <c r="XCZ635" s="1"/>
      <c r="XDA635" s="1"/>
      <c r="XDB635" s="1"/>
      <c r="XDC635" s="1"/>
      <c r="XDD635" s="1"/>
      <c r="XDE635" s="1"/>
      <c r="XDF635" s="1"/>
      <c r="XDG635" s="1"/>
      <c r="XDH635" s="1"/>
      <c r="XDI635" s="1"/>
      <c r="XDJ635" s="1"/>
      <c r="XDK635" s="1"/>
      <c r="XDL635" s="1"/>
      <c r="XDM635" s="1"/>
      <c r="XDN635" s="1"/>
      <c r="XDO635" s="1"/>
      <c r="XDP635" s="1"/>
      <c r="XDQ635" s="1"/>
      <c r="XDR635" s="1"/>
      <c r="XDS635" s="1"/>
      <c r="XDT635" s="1"/>
      <c r="XDU635" s="1"/>
      <c r="XDV635" s="1"/>
      <c r="XDW635" s="1"/>
      <c r="XDX635" s="1"/>
      <c r="XDY635" s="1"/>
      <c r="XDZ635" s="1"/>
      <c r="XEA635" s="1"/>
      <c r="XEB635" s="1"/>
      <c r="XEC635" s="1"/>
      <c r="XED635" s="1"/>
      <c r="XEE635" s="1"/>
      <c r="XEF635" s="1"/>
      <c r="XEG635" s="1"/>
      <c r="XEH635" s="1"/>
      <c r="XEI635" s="1"/>
      <c r="XEJ635" s="1"/>
      <c r="XEK635" s="1"/>
      <c r="XEL635" s="1"/>
      <c r="XEM635" s="1"/>
      <c r="XEN635" s="1"/>
      <c r="XEO635" s="1"/>
      <c r="XEP635" s="1"/>
      <c r="XEQ635" s="1"/>
      <c r="XER635" s="1"/>
      <c r="XES635" s="1"/>
      <c r="XET635" s="1"/>
      <c r="XEU635" s="1"/>
      <c r="XEV635" s="1"/>
      <c r="XEW635" s="1"/>
      <c r="XEX635" s="1"/>
      <c r="XEY635" s="1"/>
      <c r="XEZ635" s="1"/>
      <c r="XFA635" s="1"/>
      <c r="XFB635" s="1"/>
      <c r="XFC635" s="1"/>
    </row>
    <row r="636" spans="1:150 16226:16383" s="3" customFormat="1" ht="20.25" customHeight="1" x14ac:dyDescent="0.25">
      <c r="A636" s="115">
        <f>A635+1</f>
        <v>4</v>
      </c>
      <c r="B636" s="116"/>
      <c r="C636" s="53" t="s">
        <v>88</v>
      </c>
      <c r="D636" s="5" t="s">
        <v>375</v>
      </c>
      <c r="E636" s="32">
        <f>(2.75*3.58+2.75*0.1+2.125*2.25+1.525*0.6+2.85*2.45+2.93*2.42+2.93*0.1+2.93*1.18+2.305*1.375+1.075*0.9+0.9*0.9+1.375*1.32+1.75*1+1.3*1+1.07*2.75)*10.764</f>
        <v>499.38636150000002</v>
      </c>
      <c r="F636" s="5">
        <v>0</v>
      </c>
      <c r="G636" s="5">
        <v>0</v>
      </c>
      <c r="H636" s="5">
        <f>E636+F636+(IF(G636&lt;101,G636,IF(G636&lt;201,G636/2,IF(G636&lt;=301,G636/3,G636/4))))</f>
        <v>499.38636150000002</v>
      </c>
      <c r="I636" s="1"/>
      <c r="J636" s="1"/>
      <c r="K636" s="1"/>
      <c r="L636" s="1"/>
      <c r="M636" s="1"/>
      <c r="N636" s="1"/>
      <c r="O636" s="1"/>
      <c r="P636" s="1"/>
      <c r="Q636" s="1"/>
      <c r="R636" s="1"/>
      <c r="S636" s="1"/>
      <c r="T636" s="22" t="str">
        <f t="shared" ca="1" si="70"/>
        <v>3104,..,3104</v>
      </c>
      <c r="U636" s="22">
        <f t="shared" ca="1" si="71"/>
        <v>3104</v>
      </c>
      <c r="V636" s="22">
        <f t="shared" ca="1" si="71"/>
        <v>3104</v>
      </c>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WZB636" s="1"/>
      <c r="WZC636" s="1"/>
      <c r="WZD636" s="1"/>
      <c r="WZE636" s="1"/>
      <c r="WZF636" s="1"/>
      <c r="WZG636" s="1"/>
      <c r="WZH636" s="1"/>
      <c r="WZI636" s="1"/>
      <c r="WZJ636" s="1"/>
      <c r="WZK636" s="1"/>
      <c r="WZL636" s="1"/>
      <c r="WZM636" s="1"/>
      <c r="WZN636" s="1"/>
      <c r="WZO636" s="1"/>
      <c r="WZP636" s="1"/>
      <c r="WZQ636" s="1"/>
      <c r="WZR636" s="1"/>
      <c r="WZS636" s="1"/>
      <c r="WZT636" s="1"/>
      <c r="WZU636" s="1"/>
      <c r="WZV636" s="1"/>
      <c r="WZW636" s="1"/>
      <c r="WZX636" s="1"/>
      <c r="WZY636" s="1"/>
      <c r="WZZ636" s="1"/>
      <c r="XAA636" s="1"/>
      <c r="XAB636" s="1"/>
      <c r="XAC636" s="1"/>
      <c r="XAD636" s="1"/>
      <c r="XAE636" s="1"/>
      <c r="XAF636" s="1"/>
      <c r="XAG636" s="1"/>
      <c r="XAH636" s="1"/>
      <c r="XAI636" s="1"/>
      <c r="XAJ636" s="1"/>
      <c r="XAK636" s="1"/>
      <c r="XAL636" s="1"/>
      <c r="XAM636" s="1"/>
      <c r="XAN636" s="1"/>
      <c r="XAO636" s="1"/>
      <c r="XAP636" s="1"/>
      <c r="XAQ636" s="1"/>
      <c r="XAR636" s="1"/>
      <c r="XAS636" s="1"/>
      <c r="XAT636" s="1"/>
      <c r="XAU636" s="1"/>
      <c r="XAV636" s="1"/>
      <c r="XAW636" s="1"/>
      <c r="XAX636" s="1"/>
      <c r="XAY636" s="1"/>
      <c r="XAZ636" s="1"/>
      <c r="XBA636" s="1"/>
      <c r="XBB636" s="1"/>
      <c r="XBC636" s="1"/>
      <c r="XBD636" s="1"/>
      <c r="XBE636" s="1"/>
      <c r="XBF636" s="1"/>
      <c r="XBG636" s="1"/>
      <c r="XBH636" s="1"/>
      <c r="XBI636" s="1"/>
      <c r="XBJ636" s="1"/>
      <c r="XBK636" s="1"/>
      <c r="XBL636" s="1"/>
      <c r="XBM636" s="1"/>
      <c r="XBN636" s="1"/>
      <c r="XBO636" s="1"/>
      <c r="XBP636" s="1"/>
      <c r="XBQ636" s="1"/>
      <c r="XBR636" s="1"/>
      <c r="XBS636" s="1"/>
      <c r="XBT636" s="1"/>
      <c r="XBU636" s="1"/>
      <c r="XBV636" s="1"/>
      <c r="XBW636" s="1"/>
      <c r="XBX636" s="1"/>
      <c r="XBY636" s="1"/>
      <c r="XBZ636" s="1"/>
      <c r="XCA636" s="1"/>
      <c r="XCB636" s="1"/>
      <c r="XCC636" s="1"/>
      <c r="XCD636" s="1"/>
      <c r="XCE636" s="1"/>
      <c r="XCF636" s="1"/>
      <c r="XCG636" s="1"/>
      <c r="XCH636" s="1"/>
      <c r="XCI636" s="1"/>
      <c r="XCJ636" s="1"/>
      <c r="XCK636" s="1"/>
      <c r="XCL636" s="1"/>
      <c r="XCM636" s="1"/>
      <c r="XCN636" s="1"/>
      <c r="XCO636" s="1"/>
      <c r="XCP636" s="1"/>
      <c r="XCQ636" s="1"/>
      <c r="XCR636" s="1"/>
      <c r="XCS636" s="1"/>
      <c r="XCT636" s="1"/>
      <c r="XCU636" s="1"/>
      <c r="XCV636" s="1"/>
      <c r="XCW636" s="1"/>
      <c r="XCX636" s="1"/>
      <c r="XCY636" s="1"/>
      <c r="XCZ636" s="1"/>
      <c r="XDA636" s="1"/>
      <c r="XDB636" s="1"/>
      <c r="XDC636" s="1"/>
      <c r="XDD636" s="1"/>
      <c r="XDE636" s="1"/>
      <c r="XDF636" s="1"/>
      <c r="XDG636" s="1"/>
      <c r="XDH636" s="1"/>
      <c r="XDI636" s="1"/>
      <c r="XDJ636" s="1"/>
      <c r="XDK636" s="1"/>
      <c r="XDL636" s="1"/>
      <c r="XDM636" s="1"/>
      <c r="XDN636" s="1"/>
      <c r="XDO636" s="1"/>
      <c r="XDP636" s="1"/>
      <c r="XDQ636" s="1"/>
      <c r="XDR636" s="1"/>
      <c r="XDS636" s="1"/>
      <c r="XDT636" s="1"/>
      <c r="XDU636" s="1"/>
      <c r="XDV636" s="1"/>
      <c r="XDW636" s="1"/>
      <c r="XDX636" s="1"/>
      <c r="XDY636" s="1"/>
      <c r="XDZ636" s="1"/>
      <c r="XEA636" s="1"/>
      <c r="XEB636" s="1"/>
      <c r="XEC636" s="1"/>
      <c r="XED636" s="1"/>
      <c r="XEE636" s="1"/>
      <c r="XEF636" s="1"/>
      <c r="XEG636" s="1"/>
      <c r="XEH636" s="1"/>
      <c r="XEI636" s="1"/>
      <c r="XEJ636" s="1"/>
      <c r="XEK636" s="1"/>
      <c r="XEL636" s="1"/>
      <c r="XEM636" s="1"/>
      <c r="XEN636" s="1"/>
      <c r="XEO636" s="1"/>
      <c r="XEP636" s="1"/>
      <c r="XEQ636" s="1"/>
      <c r="XER636" s="1"/>
      <c r="XES636" s="1"/>
      <c r="XET636" s="1"/>
      <c r="XEU636" s="1"/>
      <c r="XEV636" s="1"/>
      <c r="XEW636" s="1"/>
      <c r="XEX636" s="1"/>
      <c r="XEY636" s="1"/>
      <c r="XEZ636" s="1"/>
      <c r="XFA636" s="1"/>
      <c r="XFB636" s="1"/>
      <c r="XFC636" s="1"/>
    </row>
    <row r="637" spans="1:150 16226:16383" s="3" customFormat="1" ht="20.25" customHeight="1" x14ac:dyDescent="0.25">
      <c r="A637" s="115">
        <f>A636+1</f>
        <v>5</v>
      </c>
      <c r="B637" s="116"/>
      <c r="C637" s="53" t="s">
        <v>88</v>
      </c>
      <c r="D637" s="5" t="s">
        <v>376</v>
      </c>
      <c r="E637" s="32">
        <f>(3.71*3.055+0.1*3.055+2.1*2.13+0.6*1.63+1.5*0.1+3.85*3.015+1*0.655+0.6*1.4+1.325*1.5+1.375*2.495+0.95*0.95+1*0.775+0.15*1.305+0.64*3.055)*10.764</f>
        <v>426.14541449999996</v>
      </c>
      <c r="F637" s="5">
        <v>0</v>
      </c>
      <c r="G637" s="5">
        <v>0</v>
      </c>
      <c r="H637" s="5">
        <f>E637+F637+(IF(G637&lt;101,G637,IF(G637&lt;201,G637/2,IF(G637&lt;=301,G637/3,G637/4))))</f>
        <v>426.14541449999996</v>
      </c>
      <c r="I637" s="1"/>
      <c r="J637" s="1"/>
      <c r="K637" s="1"/>
      <c r="L637" s="1"/>
      <c r="M637" s="1"/>
      <c r="N637" s="1"/>
      <c r="O637" s="1"/>
      <c r="P637" s="1"/>
      <c r="Q637" s="1"/>
      <c r="R637" s="1"/>
      <c r="S637" s="1"/>
      <c r="T637" s="22" t="str">
        <f t="shared" ca="1" si="70"/>
        <v>3105,..,3105</v>
      </c>
      <c r="U637" s="22">
        <f t="shared" ca="1" si="71"/>
        <v>3105</v>
      </c>
      <c r="V637" s="22">
        <f t="shared" ca="1" si="71"/>
        <v>3105</v>
      </c>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WZB637" s="1"/>
      <c r="WZC637" s="1"/>
      <c r="WZD637" s="1"/>
      <c r="WZE637" s="1"/>
      <c r="WZF637" s="1"/>
      <c r="WZG637" s="1"/>
      <c r="WZH637" s="1"/>
      <c r="WZI637" s="1"/>
      <c r="WZJ637" s="1"/>
      <c r="WZK637" s="1"/>
      <c r="WZL637" s="1"/>
      <c r="WZM637" s="1"/>
      <c r="WZN637" s="1"/>
      <c r="WZO637" s="1"/>
      <c r="WZP637" s="1"/>
      <c r="WZQ637" s="1"/>
      <c r="WZR637" s="1"/>
      <c r="WZS637" s="1"/>
      <c r="WZT637" s="1"/>
      <c r="WZU637" s="1"/>
      <c r="WZV637" s="1"/>
      <c r="WZW637" s="1"/>
      <c r="WZX637" s="1"/>
      <c r="WZY637" s="1"/>
      <c r="WZZ637" s="1"/>
      <c r="XAA637" s="1"/>
      <c r="XAB637" s="1"/>
      <c r="XAC637" s="1"/>
      <c r="XAD637" s="1"/>
      <c r="XAE637" s="1"/>
      <c r="XAF637" s="1"/>
      <c r="XAG637" s="1"/>
      <c r="XAH637" s="1"/>
      <c r="XAI637" s="1"/>
      <c r="XAJ637" s="1"/>
      <c r="XAK637" s="1"/>
      <c r="XAL637" s="1"/>
      <c r="XAM637" s="1"/>
      <c r="XAN637" s="1"/>
      <c r="XAO637" s="1"/>
      <c r="XAP637" s="1"/>
      <c r="XAQ637" s="1"/>
      <c r="XAR637" s="1"/>
      <c r="XAS637" s="1"/>
      <c r="XAT637" s="1"/>
      <c r="XAU637" s="1"/>
      <c r="XAV637" s="1"/>
      <c r="XAW637" s="1"/>
      <c r="XAX637" s="1"/>
      <c r="XAY637" s="1"/>
      <c r="XAZ637" s="1"/>
      <c r="XBA637" s="1"/>
      <c r="XBB637" s="1"/>
      <c r="XBC637" s="1"/>
      <c r="XBD637" s="1"/>
      <c r="XBE637" s="1"/>
      <c r="XBF637" s="1"/>
      <c r="XBG637" s="1"/>
      <c r="XBH637" s="1"/>
      <c r="XBI637" s="1"/>
      <c r="XBJ637" s="1"/>
      <c r="XBK637" s="1"/>
      <c r="XBL637" s="1"/>
      <c r="XBM637" s="1"/>
      <c r="XBN637" s="1"/>
      <c r="XBO637" s="1"/>
      <c r="XBP637" s="1"/>
      <c r="XBQ637" s="1"/>
      <c r="XBR637" s="1"/>
      <c r="XBS637" s="1"/>
      <c r="XBT637" s="1"/>
      <c r="XBU637" s="1"/>
      <c r="XBV637" s="1"/>
      <c r="XBW637" s="1"/>
      <c r="XBX637" s="1"/>
      <c r="XBY637" s="1"/>
      <c r="XBZ637" s="1"/>
      <c r="XCA637" s="1"/>
      <c r="XCB637" s="1"/>
      <c r="XCC637" s="1"/>
      <c r="XCD637" s="1"/>
      <c r="XCE637" s="1"/>
      <c r="XCF637" s="1"/>
      <c r="XCG637" s="1"/>
      <c r="XCH637" s="1"/>
      <c r="XCI637" s="1"/>
      <c r="XCJ637" s="1"/>
      <c r="XCK637" s="1"/>
      <c r="XCL637" s="1"/>
      <c r="XCM637" s="1"/>
      <c r="XCN637" s="1"/>
      <c r="XCO637" s="1"/>
      <c r="XCP637" s="1"/>
      <c r="XCQ637" s="1"/>
      <c r="XCR637" s="1"/>
      <c r="XCS637" s="1"/>
      <c r="XCT637" s="1"/>
      <c r="XCU637" s="1"/>
      <c r="XCV637" s="1"/>
      <c r="XCW637" s="1"/>
      <c r="XCX637" s="1"/>
      <c r="XCY637" s="1"/>
      <c r="XCZ637" s="1"/>
      <c r="XDA637" s="1"/>
      <c r="XDB637" s="1"/>
      <c r="XDC637" s="1"/>
      <c r="XDD637" s="1"/>
      <c r="XDE637" s="1"/>
      <c r="XDF637" s="1"/>
      <c r="XDG637" s="1"/>
      <c r="XDH637" s="1"/>
      <c r="XDI637" s="1"/>
      <c r="XDJ637" s="1"/>
      <c r="XDK637" s="1"/>
      <c r="XDL637" s="1"/>
      <c r="XDM637" s="1"/>
      <c r="XDN637" s="1"/>
      <c r="XDO637" s="1"/>
      <c r="XDP637" s="1"/>
      <c r="XDQ637" s="1"/>
      <c r="XDR637" s="1"/>
      <c r="XDS637" s="1"/>
      <c r="XDT637" s="1"/>
      <c r="XDU637" s="1"/>
      <c r="XDV637" s="1"/>
      <c r="XDW637" s="1"/>
      <c r="XDX637" s="1"/>
      <c r="XDY637" s="1"/>
      <c r="XDZ637" s="1"/>
      <c r="XEA637" s="1"/>
      <c r="XEB637" s="1"/>
      <c r="XEC637" s="1"/>
      <c r="XED637" s="1"/>
      <c r="XEE637" s="1"/>
      <c r="XEF637" s="1"/>
      <c r="XEG637" s="1"/>
      <c r="XEH637" s="1"/>
      <c r="XEI637" s="1"/>
      <c r="XEJ637" s="1"/>
      <c r="XEK637" s="1"/>
      <c r="XEL637" s="1"/>
      <c r="XEM637" s="1"/>
      <c r="XEN637" s="1"/>
      <c r="XEO637" s="1"/>
      <c r="XEP637" s="1"/>
      <c r="XEQ637" s="1"/>
      <c r="XER637" s="1"/>
      <c r="XES637" s="1"/>
      <c r="XET637" s="1"/>
      <c r="XEU637" s="1"/>
      <c r="XEV637" s="1"/>
      <c r="XEW637" s="1"/>
      <c r="XEX637" s="1"/>
      <c r="XEY637" s="1"/>
      <c r="XEZ637" s="1"/>
      <c r="XFA637" s="1"/>
      <c r="XFB637" s="1"/>
      <c r="XFC637" s="1"/>
    </row>
    <row r="638" spans="1:150 16226:16383" s="3" customFormat="1" ht="20.25" customHeight="1" x14ac:dyDescent="0.25">
      <c r="A638" s="115">
        <f>A637+1</f>
        <v>6</v>
      </c>
      <c r="B638" s="116"/>
      <c r="C638" s="53" t="s">
        <v>88</v>
      </c>
      <c r="D638" s="5" t="s">
        <v>363</v>
      </c>
      <c r="E638" s="32">
        <f>(3.825*3.05+0.1*3.05+2.4*2.2+0.6*1.7+1.8*0.1+3.05*2.78+0.6*1.4+2.8*3.08+0.1*3.08+1.405*2.45+1*1+1.405*2.375+1*3.7+1*1.78+2*3.05+0.75*3.08)*10.764</f>
        <v>628.30948050000006</v>
      </c>
      <c r="F638" s="5">
        <v>0</v>
      </c>
      <c r="G638" s="5">
        <v>0</v>
      </c>
      <c r="H638" s="5">
        <f>E638+F638+(IF(G638&lt;101,G638,IF(G638&lt;201,G638/2,IF(G638&lt;=301,G638/3,G638/4))))</f>
        <v>628.30948050000006</v>
      </c>
      <c r="I638" s="1"/>
      <c r="J638" s="1"/>
      <c r="K638" s="1"/>
      <c r="L638" s="1"/>
      <c r="M638" s="1"/>
      <c r="N638" s="1"/>
      <c r="O638" s="1"/>
      <c r="P638" s="1"/>
      <c r="Q638" s="1"/>
      <c r="R638" s="1"/>
      <c r="S638" s="1"/>
      <c r="T638" s="22" t="str">
        <f t="shared" ca="1" si="70"/>
        <v>3106,..,3106</v>
      </c>
      <c r="U638" s="22">
        <f t="shared" ca="1" si="71"/>
        <v>3106</v>
      </c>
      <c r="V638" s="22">
        <f t="shared" ca="1" si="71"/>
        <v>3106</v>
      </c>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WZB638" s="1"/>
      <c r="WZC638" s="1"/>
      <c r="WZD638" s="1"/>
      <c r="WZE638" s="1"/>
      <c r="WZF638" s="1"/>
      <c r="WZG638" s="1"/>
      <c r="WZH638" s="1"/>
      <c r="WZI638" s="1"/>
      <c r="WZJ638" s="1"/>
      <c r="WZK638" s="1"/>
      <c r="WZL638" s="1"/>
      <c r="WZM638" s="1"/>
      <c r="WZN638" s="1"/>
      <c r="WZO638" s="1"/>
      <c r="WZP638" s="1"/>
      <c r="WZQ638" s="1"/>
      <c r="WZR638" s="1"/>
      <c r="WZS638" s="1"/>
      <c r="WZT638" s="1"/>
      <c r="WZU638" s="1"/>
      <c r="WZV638" s="1"/>
      <c r="WZW638" s="1"/>
      <c r="WZX638" s="1"/>
      <c r="WZY638" s="1"/>
      <c r="WZZ638" s="1"/>
      <c r="XAA638" s="1"/>
      <c r="XAB638" s="1"/>
      <c r="XAC638" s="1"/>
      <c r="XAD638" s="1"/>
      <c r="XAE638" s="1"/>
      <c r="XAF638" s="1"/>
      <c r="XAG638" s="1"/>
      <c r="XAH638" s="1"/>
      <c r="XAI638" s="1"/>
      <c r="XAJ638" s="1"/>
      <c r="XAK638" s="1"/>
      <c r="XAL638" s="1"/>
      <c r="XAM638" s="1"/>
      <c r="XAN638" s="1"/>
      <c r="XAO638" s="1"/>
      <c r="XAP638" s="1"/>
      <c r="XAQ638" s="1"/>
      <c r="XAR638" s="1"/>
      <c r="XAS638" s="1"/>
      <c r="XAT638" s="1"/>
      <c r="XAU638" s="1"/>
      <c r="XAV638" s="1"/>
      <c r="XAW638" s="1"/>
      <c r="XAX638" s="1"/>
      <c r="XAY638" s="1"/>
      <c r="XAZ638" s="1"/>
      <c r="XBA638" s="1"/>
      <c r="XBB638" s="1"/>
      <c r="XBC638" s="1"/>
      <c r="XBD638" s="1"/>
      <c r="XBE638" s="1"/>
      <c r="XBF638" s="1"/>
      <c r="XBG638" s="1"/>
      <c r="XBH638" s="1"/>
      <c r="XBI638" s="1"/>
      <c r="XBJ638" s="1"/>
      <c r="XBK638" s="1"/>
      <c r="XBL638" s="1"/>
      <c r="XBM638" s="1"/>
      <c r="XBN638" s="1"/>
      <c r="XBO638" s="1"/>
      <c r="XBP638" s="1"/>
      <c r="XBQ638" s="1"/>
      <c r="XBR638" s="1"/>
      <c r="XBS638" s="1"/>
      <c r="XBT638" s="1"/>
      <c r="XBU638" s="1"/>
      <c r="XBV638" s="1"/>
      <c r="XBW638" s="1"/>
      <c r="XBX638" s="1"/>
      <c r="XBY638" s="1"/>
      <c r="XBZ638" s="1"/>
      <c r="XCA638" s="1"/>
      <c r="XCB638" s="1"/>
      <c r="XCC638" s="1"/>
      <c r="XCD638" s="1"/>
      <c r="XCE638" s="1"/>
      <c r="XCF638" s="1"/>
      <c r="XCG638" s="1"/>
      <c r="XCH638" s="1"/>
      <c r="XCI638" s="1"/>
      <c r="XCJ638" s="1"/>
      <c r="XCK638" s="1"/>
      <c r="XCL638" s="1"/>
      <c r="XCM638" s="1"/>
      <c r="XCN638" s="1"/>
      <c r="XCO638" s="1"/>
      <c r="XCP638" s="1"/>
      <c r="XCQ638" s="1"/>
      <c r="XCR638" s="1"/>
      <c r="XCS638" s="1"/>
      <c r="XCT638" s="1"/>
      <c r="XCU638" s="1"/>
      <c r="XCV638" s="1"/>
      <c r="XCW638" s="1"/>
      <c r="XCX638" s="1"/>
      <c r="XCY638" s="1"/>
      <c r="XCZ638" s="1"/>
      <c r="XDA638" s="1"/>
      <c r="XDB638" s="1"/>
      <c r="XDC638" s="1"/>
      <c r="XDD638" s="1"/>
      <c r="XDE638" s="1"/>
      <c r="XDF638" s="1"/>
      <c r="XDG638" s="1"/>
      <c r="XDH638" s="1"/>
      <c r="XDI638" s="1"/>
      <c r="XDJ638" s="1"/>
      <c r="XDK638" s="1"/>
      <c r="XDL638" s="1"/>
      <c r="XDM638" s="1"/>
      <c r="XDN638" s="1"/>
      <c r="XDO638" s="1"/>
      <c r="XDP638" s="1"/>
      <c r="XDQ638" s="1"/>
      <c r="XDR638" s="1"/>
      <c r="XDS638" s="1"/>
      <c r="XDT638" s="1"/>
      <c r="XDU638" s="1"/>
      <c r="XDV638" s="1"/>
      <c r="XDW638" s="1"/>
      <c r="XDX638" s="1"/>
      <c r="XDY638" s="1"/>
      <c r="XDZ638" s="1"/>
      <c r="XEA638" s="1"/>
      <c r="XEB638" s="1"/>
      <c r="XEC638" s="1"/>
      <c r="XED638" s="1"/>
      <c r="XEE638" s="1"/>
      <c r="XEF638" s="1"/>
      <c r="XEG638" s="1"/>
      <c r="XEH638" s="1"/>
      <c r="XEI638" s="1"/>
      <c r="XEJ638" s="1"/>
      <c r="XEK638" s="1"/>
      <c r="XEL638" s="1"/>
      <c r="XEM638" s="1"/>
      <c r="XEN638" s="1"/>
      <c r="XEO638" s="1"/>
      <c r="XEP638" s="1"/>
      <c r="XEQ638" s="1"/>
      <c r="XER638" s="1"/>
      <c r="XES638" s="1"/>
      <c r="XET638" s="1"/>
      <c r="XEU638" s="1"/>
      <c r="XEV638" s="1"/>
      <c r="XEW638" s="1"/>
      <c r="XEX638" s="1"/>
      <c r="XEY638" s="1"/>
      <c r="XEZ638" s="1"/>
      <c r="XFA638" s="1"/>
      <c r="XFB638" s="1"/>
      <c r="XFC638" s="1"/>
    </row>
    <row r="639" spans="1:150 16226:16383" s="3" customFormat="1" ht="20.25" customHeight="1" x14ac:dyDescent="0.25">
      <c r="A639" s="112" t="s">
        <v>383</v>
      </c>
      <c r="B639" s="113"/>
      <c r="C639" s="113"/>
      <c r="D639" s="113"/>
      <c r="E639" s="113"/>
      <c r="F639" s="113"/>
      <c r="G639" s="113"/>
      <c r="H639" s="114"/>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WZB639" s="1"/>
      <c r="WZC639" s="1"/>
      <c r="WZD639" s="1"/>
      <c r="WZE639" s="1"/>
      <c r="WZF639" s="1"/>
      <c r="WZG639" s="1"/>
      <c r="WZH639" s="1"/>
      <c r="WZI639" s="1"/>
      <c r="WZJ639" s="1"/>
      <c r="WZK639" s="1"/>
      <c r="WZL639" s="1"/>
      <c r="WZM639" s="1"/>
      <c r="WZN639" s="1"/>
      <c r="WZO639" s="1"/>
      <c r="WZP639" s="1"/>
      <c r="WZQ639" s="1"/>
      <c r="WZR639" s="1"/>
      <c r="WZS639" s="1"/>
      <c r="WZT639" s="1"/>
      <c r="WZU639" s="1"/>
      <c r="WZV639" s="1"/>
      <c r="WZW639" s="1"/>
      <c r="WZX639" s="1"/>
      <c r="WZY639" s="1"/>
      <c r="WZZ639" s="1"/>
      <c r="XAA639" s="1"/>
      <c r="XAB639" s="1"/>
      <c r="XAC639" s="1"/>
      <c r="XAD639" s="1"/>
      <c r="XAE639" s="1"/>
      <c r="XAF639" s="1"/>
      <c r="XAG639" s="1"/>
      <c r="XAH639" s="1"/>
      <c r="XAI639" s="1"/>
      <c r="XAJ639" s="1"/>
      <c r="XAK639" s="1"/>
      <c r="XAL639" s="1"/>
      <c r="XAM639" s="1"/>
      <c r="XAN639" s="1"/>
      <c r="XAO639" s="1"/>
      <c r="XAP639" s="1"/>
      <c r="XAQ639" s="1"/>
      <c r="XAR639" s="1"/>
      <c r="XAS639" s="1"/>
      <c r="XAT639" s="1"/>
      <c r="XAU639" s="1"/>
      <c r="XAV639" s="1"/>
      <c r="XAW639" s="1"/>
      <c r="XAX639" s="1"/>
      <c r="XAY639" s="1"/>
      <c r="XAZ639" s="1"/>
      <c r="XBA639" s="1"/>
      <c r="XBB639" s="1"/>
      <c r="XBC639" s="1"/>
      <c r="XBD639" s="1"/>
      <c r="XBE639" s="1"/>
      <c r="XBF639" s="1"/>
      <c r="XBG639" s="1"/>
      <c r="XBH639" s="1"/>
      <c r="XBI639" s="1"/>
      <c r="XBJ639" s="1"/>
      <c r="XBK639" s="1"/>
      <c r="XBL639" s="1"/>
      <c r="XBM639" s="1"/>
      <c r="XBN639" s="1"/>
      <c r="XBO639" s="1"/>
      <c r="XBP639" s="1"/>
      <c r="XBQ639" s="1"/>
      <c r="XBR639" s="1"/>
      <c r="XBS639" s="1"/>
      <c r="XBT639" s="1"/>
      <c r="XBU639" s="1"/>
      <c r="XBV639" s="1"/>
      <c r="XBW639" s="1"/>
      <c r="XBX639" s="1"/>
      <c r="XBY639" s="1"/>
      <c r="XBZ639" s="1"/>
      <c r="XCA639" s="1"/>
      <c r="XCB639" s="1"/>
      <c r="XCC639" s="1"/>
      <c r="XCD639" s="1"/>
      <c r="XCE639" s="1"/>
      <c r="XCF639" s="1"/>
      <c r="XCG639" s="1"/>
      <c r="XCH639" s="1"/>
      <c r="XCI639" s="1"/>
      <c r="XCJ639" s="1"/>
      <c r="XCK639" s="1"/>
      <c r="XCL639" s="1"/>
      <c r="XCM639" s="1"/>
      <c r="XCN639" s="1"/>
      <c r="XCO639" s="1"/>
      <c r="XCP639" s="1"/>
      <c r="XCQ639" s="1"/>
      <c r="XCR639" s="1"/>
      <c r="XCS639" s="1"/>
      <c r="XCT639" s="1"/>
      <c r="XCU639" s="1"/>
      <c r="XCV639" s="1"/>
      <c r="XCW639" s="1"/>
      <c r="XCX639" s="1"/>
      <c r="XCY639" s="1"/>
      <c r="XCZ639" s="1"/>
      <c r="XDA639" s="1"/>
      <c r="XDB639" s="1"/>
      <c r="XDC639" s="1"/>
      <c r="XDD639" s="1"/>
      <c r="XDE639" s="1"/>
      <c r="XDF639" s="1"/>
      <c r="XDG639" s="1"/>
      <c r="XDH639" s="1"/>
      <c r="XDI639" s="1"/>
      <c r="XDJ639" s="1"/>
      <c r="XDK639" s="1"/>
      <c r="XDL639" s="1"/>
      <c r="XDM639" s="1"/>
      <c r="XDN639" s="1"/>
      <c r="XDO639" s="1"/>
      <c r="XDP639" s="1"/>
      <c r="XDQ639" s="1"/>
      <c r="XDR639" s="1"/>
      <c r="XDS639" s="1"/>
      <c r="XDT639" s="1"/>
      <c r="XDU639" s="1"/>
      <c r="XDV639" s="1"/>
      <c r="XDW639" s="1"/>
      <c r="XDX639" s="1"/>
      <c r="XDY639" s="1"/>
      <c r="XDZ639" s="1"/>
      <c r="XEA639" s="1"/>
      <c r="XEB639" s="1"/>
      <c r="XEC639" s="1"/>
      <c r="XED639" s="1"/>
      <c r="XEE639" s="1"/>
      <c r="XEF639" s="1"/>
      <c r="XEG639" s="1"/>
      <c r="XEH639" s="1"/>
      <c r="XEI639" s="1"/>
      <c r="XEJ639" s="1"/>
      <c r="XEK639" s="1"/>
      <c r="XEL639" s="1"/>
      <c r="XEM639" s="1"/>
      <c r="XEN639" s="1"/>
      <c r="XEO639" s="1"/>
      <c r="XEP639" s="1"/>
      <c r="XEQ639" s="1"/>
      <c r="XER639" s="1"/>
      <c r="XES639" s="1"/>
      <c r="XET639" s="1"/>
      <c r="XEU639" s="1"/>
      <c r="XEV639" s="1"/>
      <c r="XEW639" s="1"/>
      <c r="XEX639" s="1"/>
      <c r="XEY639" s="1"/>
      <c r="XEZ639" s="1"/>
      <c r="XFA639" s="1"/>
      <c r="XFB639" s="1"/>
      <c r="XFC639" s="1"/>
    </row>
    <row r="640" spans="1:150 16226:16383" s="3" customFormat="1" ht="20.25" customHeight="1" x14ac:dyDescent="0.25">
      <c r="A640" s="90">
        <v>1</v>
      </c>
      <c r="B640" s="90"/>
      <c r="C640" s="53" t="s">
        <v>88</v>
      </c>
      <c r="D640" s="5" t="s">
        <v>363</v>
      </c>
      <c r="E640" s="32">
        <f>(3.8*3.05+0.1*3.05+2.4*2.2+0.6*1.7+1.8*0.1+3.05*2.78+2.8*3.08+0.1*3.08+0.45*1.8+1.405*2.45+1.405*2.375+1*3.7+1*1.78+0.75*3.08+2*3.05)*10.764</f>
        <v>616.40180550000002</v>
      </c>
      <c r="F640" s="5">
        <f>(1*1)*10.764</f>
        <v>10.763999999999999</v>
      </c>
      <c r="G640" s="5">
        <v>0</v>
      </c>
      <c r="H640" s="5">
        <f>E640+F640+(IF(G640&lt;101,G640,IF(G640&lt;201,G640/2,IF(G640&lt;=301,G640/3,G640/4))))</f>
        <v>627.16580550000003</v>
      </c>
      <c r="I640" s="1"/>
      <c r="J640" s="1"/>
      <c r="K640" s="1"/>
      <c r="L640" s="1"/>
      <c r="M640" s="1"/>
      <c r="N640" s="1"/>
      <c r="O640" s="1"/>
      <c r="P640" s="1"/>
      <c r="Q640" s="1"/>
      <c r="R640" s="1"/>
      <c r="S640" s="1"/>
      <c r="T640" s="22" t="str">
        <f t="shared" ref="T640:T645" ca="1" si="72">U640&amp;""&amp;",..,"&amp;""&amp;V640</f>
        <v>3201,..,3201</v>
      </c>
      <c r="U640" s="22">
        <f ca="1">(SUMPRODUCT(MID(0&amp;(LEFT(A639,SUM(LEN(A639)-LEN(SUBSTITUTE(A639,{"0","1","2","3"},""))))), LARGE(INDEX(ISNUMBER(--MID((LEFT(A639,SUM(LEN(A639)-LEN(SUBSTITUTE(A639,{"0","1","2","3"},""))))), ROW(INDIRECT("1:"&amp;LEN((LEFT(A639,SUM(LEN(A639)-LEN(SUBSTITUTE(A639,{"0","1","2","3"},"")))))))), 1)) * ROW(INDIRECT("1:"&amp;LEN((LEFT(A639,SUM(LEN(A639)-LEN(SUBSTITUTE(A639,{"0","1","2","3"},"")))))))), 0), ROW(INDIRECT("1:"&amp;LEN((LEFT(A639,SUM(LEN(A639)-LEN(SUBSTITUTE(A639,{"0","1","2","3"},"")))))))))+1, 1) * 10^ROW(INDIRECT("1:"&amp;LEN((LEFT(A639,SUM(LEN(A639)-LEN(SUBSTITUTE(A639,{"0","1","2","3"},""))))))))/10))*100+1</f>
        <v>3201</v>
      </c>
      <c r="V640" s="22">
        <f ca="1">(SUMPRODUCT(MID(0&amp;(--TRIM(RIGHT(SUBSTITUTE(LEFT(A639,_xlfn.AGGREGATE(16,6,FIND({0,1,2,3,4,5,6,7,8,9},A639,ROW(INDIRECT("1:"&amp;LEN(A639)))),1))," ",REPT(" ",LEN(A639))),LEN(A639)))), LARGE(INDEX(ISNUMBER(--MID((--TRIM(RIGHT(SUBSTITUTE(LEFT(A639,_xlfn.AGGREGATE(16,6,FIND({0,1,2,3,4,5,6,7,8,9},A639,ROW(INDIRECT("1:"&amp;LEN(A639)))),1))," ",REPT(" ",LEN(A639))),LEN(A639)))), ROW(INDIRECT("1:"&amp;LEN((--TRIM(RIGHT(SUBSTITUTE(LEFT(A639,_xlfn.AGGREGATE(16,6,FIND({0,1,2,3,4,5,6,7,8,9},A639,ROW(INDIRECT("1:"&amp;LEN(A639)))),1))," ",REPT(" ",LEN(A639))),LEN(A639))))))), 1)) * ROW(INDIRECT("1:"&amp;LEN((--TRIM(RIGHT(SUBSTITUTE(LEFT(A639,_xlfn.AGGREGATE(16,6,FIND({0,1,2,3,4,5,6,7,8,9},A639,ROW(INDIRECT("1:"&amp;LEN(A639)))),1))," ",REPT(" ",LEN(A639))),LEN(A639))))))), 0), ROW(INDIRECT("1:"&amp;LEN((--TRIM(RIGHT(SUBSTITUTE(LEFT(A639,_xlfn.AGGREGATE(16,6,FIND({0,1,2,3,4,5,6,7,8,9},A639,ROW(INDIRECT("1:"&amp;LEN(A639)))),1))," ",REPT(" ",LEN(A639))),LEN(A639))))))))+1, 1) * 10^ROW(INDIRECT("1:"&amp;LEN((--TRIM(RIGHT(SUBSTITUTE(LEFT(A639,_xlfn.AGGREGATE(16,6,FIND({0,1,2,3,4,5,6,7,8,9},A639,ROW(INDIRECT("1:"&amp;LEN(A639)))),1))," ",REPT(" ",LEN(A639))),LEN(A639)))))))/10))*100+1</f>
        <v>3201</v>
      </c>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WZB640" s="1"/>
      <c r="WZC640" s="1"/>
      <c r="WZD640" s="1"/>
      <c r="WZE640" s="1"/>
      <c r="WZF640" s="1"/>
      <c r="WZG640" s="1"/>
      <c r="WZH640" s="1"/>
      <c r="WZI640" s="1"/>
      <c r="WZJ640" s="1"/>
      <c r="WZK640" s="1"/>
      <c r="WZL640" s="1"/>
      <c r="WZM640" s="1"/>
      <c r="WZN640" s="1"/>
      <c r="WZO640" s="1"/>
      <c r="WZP640" s="1"/>
      <c r="WZQ640" s="1"/>
      <c r="WZR640" s="1"/>
      <c r="WZS640" s="1"/>
      <c r="WZT640" s="1"/>
      <c r="WZU640" s="1"/>
      <c r="WZV640" s="1"/>
      <c r="WZW640" s="1"/>
      <c r="WZX640" s="1"/>
      <c r="WZY640" s="1"/>
      <c r="WZZ640" s="1"/>
      <c r="XAA640" s="1"/>
      <c r="XAB640" s="1"/>
      <c r="XAC640" s="1"/>
      <c r="XAD640" s="1"/>
      <c r="XAE640" s="1"/>
      <c r="XAF640" s="1"/>
      <c r="XAG640" s="1"/>
      <c r="XAH640" s="1"/>
      <c r="XAI640" s="1"/>
      <c r="XAJ640" s="1"/>
      <c r="XAK640" s="1"/>
      <c r="XAL640" s="1"/>
      <c r="XAM640" s="1"/>
      <c r="XAN640" s="1"/>
      <c r="XAO640" s="1"/>
      <c r="XAP640" s="1"/>
      <c r="XAQ640" s="1"/>
      <c r="XAR640" s="1"/>
      <c r="XAS640" s="1"/>
      <c r="XAT640" s="1"/>
      <c r="XAU640" s="1"/>
      <c r="XAV640" s="1"/>
      <c r="XAW640" s="1"/>
      <c r="XAX640" s="1"/>
      <c r="XAY640" s="1"/>
      <c r="XAZ640" s="1"/>
      <c r="XBA640" s="1"/>
      <c r="XBB640" s="1"/>
      <c r="XBC640" s="1"/>
      <c r="XBD640" s="1"/>
      <c r="XBE640" s="1"/>
      <c r="XBF640" s="1"/>
      <c r="XBG640" s="1"/>
      <c r="XBH640" s="1"/>
      <c r="XBI640" s="1"/>
      <c r="XBJ640" s="1"/>
      <c r="XBK640" s="1"/>
      <c r="XBL640" s="1"/>
      <c r="XBM640" s="1"/>
      <c r="XBN640" s="1"/>
      <c r="XBO640" s="1"/>
      <c r="XBP640" s="1"/>
      <c r="XBQ640" s="1"/>
      <c r="XBR640" s="1"/>
      <c r="XBS640" s="1"/>
      <c r="XBT640" s="1"/>
      <c r="XBU640" s="1"/>
      <c r="XBV640" s="1"/>
      <c r="XBW640" s="1"/>
      <c r="XBX640" s="1"/>
      <c r="XBY640" s="1"/>
      <c r="XBZ640" s="1"/>
      <c r="XCA640" s="1"/>
      <c r="XCB640" s="1"/>
      <c r="XCC640" s="1"/>
      <c r="XCD640" s="1"/>
      <c r="XCE640" s="1"/>
      <c r="XCF640" s="1"/>
      <c r="XCG640" s="1"/>
      <c r="XCH640" s="1"/>
      <c r="XCI640" s="1"/>
      <c r="XCJ640" s="1"/>
      <c r="XCK640" s="1"/>
      <c r="XCL640" s="1"/>
      <c r="XCM640" s="1"/>
      <c r="XCN640" s="1"/>
      <c r="XCO640" s="1"/>
      <c r="XCP640" s="1"/>
      <c r="XCQ640" s="1"/>
      <c r="XCR640" s="1"/>
      <c r="XCS640" s="1"/>
      <c r="XCT640" s="1"/>
      <c r="XCU640" s="1"/>
      <c r="XCV640" s="1"/>
      <c r="XCW640" s="1"/>
      <c r="XCX640" s="1"/>
      <c r="XCY640" s="1"/>
      <c r="XCZ640" s="1"/>
      <c r="XDA640" s="1"/>
      <c r="XDB640" s="1"/>
      <c r="XDC640" s="1"/>
      <c r="XDD640" s="1"/>
      <c r="XDE640" s="1"/>
      <c r="XDF640" s="1"/>
      <c r="XDG640" s="1"/>
      <c r="XDH640" s="1"/>
      <c r="XDI640" s="1"/>
      <c r="XDJ640" s="1"/>
      <c r="XDK640" s="1"/>
      <c r="XDL640" s="1"/>
      <c r="XDM640" s="1"/>
      <c r="XDN640" s="1"/>
      <c r="XDO640" s="1"/>
      <c r="XDP640" s="1"/>
      <c r="XDQ640" s="1"/>
      <c r="XDR640" s="1"/>
      <c r="XDS640" s="1"/>
      <c r="XDT640" s="1"/>
      <c r="XDU640" s="1"/>
      <c r="XDV640" s="1"/>
      <c r="XDW640" s="1"/>
      <c r="XDX640" s="1"/>
      <c r="XDY640" s="1"/>
      <c r="XDZ640" s="1"/>
      <c r="XEA640" s="1"/>
      <c r="XEB640" s="1"/>
      <c r="XEC640" s="1"/>
      <c r="XED640" s="1"/>
      <c r="XEE640" s="1"/>
      <c r="XEF640" s="1"/>
      <c r="XEG640" s="1"/>
      <c r="XEH640" s="1"/>
      <c r="XEI640" s="1"/>
      <c r="XEJ640" s="1"/>
      <c r="XEK640" s="1"/>
      <c r="XEL640" s="1"/>
      <c r="XEM640" s="1"/>
      <c r="XEN640" s="1"/>
      <c r="XEO640" s="1"/>
      <c r="XEP640" s="1"/>
      <c r="XEQ640" s="1"/>
      <c r="XER640" s="1"/>
      <c r="XES640" s="1"/>
      <c r="XET640" s="1"/>
      <c r="XEU640" s="1"/>
      <c r="XEV640" s="1"/>
      <c r="XEW640" s="1"/>
      <c r="XEX640" s="1"/>
      <c r="XEY640" s="1"/>
      <c r="XEZ640" s="1"/>
      <c r="XFA640" s="1"/>
      <c r="XFB640" s="1"/>
      <c r="XFC640" s="1"/>
    </row>
    <row r="641" spans="1:150 16226:16383" s="3" customFormat="1" ht="20.25" customHeight="1" x14ac:dyDescent="0.25">
      <c r="A641" s="115">
        <f>A640+1</f>
        <v>2</v>
      </c>
      <c r="B641" s="116"/>
      <c r="C641" s="53" t="s">
        <v>88</v>
      </c>
      <c r="D641" s="5" t="s">
        <v>376</v>
      </c>
      <c r="E641" s="32">
        <f>(3.71*3.055+0.1*3.055+2.1*2.13+0.6*1.63+1.5*0.1+3.85*3.015+1*0.655+0.6*1.4+1.375*2.495+1.325*1.5+0.95*0.95+1*1.775+0.15*1.305+0.64*3.055)*10.764</f>
        <v>436.90941449999997</v>
      </c>
      <c r="F641" s="5">
        <v>0</v>
      </c>
      <c r="G641" s="5">
        <v>0</v>
      </c>
      <c r="H641" s="5">
        <f>E641+F641+(IF(G641&lt;101,G641,IF(G641&lt;201,G641/2,IF(G641&lt;=301,G641/3,G641/4))))</f>
        <v>436.90941449999997</v>
      </c>
      <c r="I641" s="1"/>
      <c r="J641" s="5">
        <v>10.763999999999999</v>
      </c>
      <c r="K641" s="1"/>
      <c r="L641" s="1"/>
      <c r="M641" s="1"/>
      <c r="N641" s="1"/>
      <c r="O641" s="1"/>
      <c r="P641" s="1"/>
      <c r="Q641" s="1"/>
      <c r="R641" s="1"/>
      <c r="S641" s="1"/>
      <c r="T641" s="22" t="str">
        <f t="shared" ca="1" si="72"/>
        <v>3202,..,3202</v>
      </c>
      <c r="U641" s="22">
        <f t="shared" ref="U641:V645" ca="1" si="73">U640+1</f>
        <v>3202</v>
      </c>
      <c r="V641" s="22">
        <f t="shared" ca="1" si="73"/>
        <v>3202</v>
      </c>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WZB641" s="1"/>
      <c r="WZC641" s="1"/>
      <c r="WZD641" s="1"/>
      <c r="WZE641" s="1"/>
      <c r="WZF641" s="1"/>
      <c r="WZG641" s="1"/>
      <c r="WZH641" s="1"/>
      <c r="WZI641" s="1"/>
      <c r="WZJ641" s="1"/>
      <c r="WZK641" s="1"/>
      <c r="WZL641" s="1"/>
      <c r="WZM641" s="1"/>
      <c r="WZN641" s="1"/>
      <c r="WZO641" s="1"/>
      <c r="WZP641" s="1"/>
      <c r="WZQ641" s="1"/>
      <c r="WZR641" s="1"/>
      <c r="WZS641" s="1"/>
      <c r="WZT641" s="1"/>
      <c r="WZU641" s="1"/>
      <c r="WZV641" s="1"/>
      <c r="WZW641" s="1"/>
      <c r="WZX641" s="1"/>
      <c r="WZY641" s="1"/>
      <c r="WZZ641" s="1"/>
      <c r="XAA641" s="1"/>
      <c r="XAB641" s="1"/>
      <c r="XAC641" s="1"/>
      <c r="XAD641" s="1"/>
      <c r="XAE641" s="1"/>
      <c r="XAF641" s="1"/>
      <c r="XAG641" s="1"/>
      <c r="XAH641" s="1"/>
      <c r="XAI641" s="1"/>
      <c r="XAJ641" s="1"/>
      <c r="XAK641" s="1"/>
      <c r="XAL641" s="1"/>
      <c r="XAM641" s="1"/>
      <c r="XAN641" s="1"/>
      <c r="XAO641" s="1"/>
      <c r="XAP641" s="1"/>
      <c r="XAQ641" s="1"/>
      <c r="XAR641" s="1"/>
      <c r="XAS641" s="1"/>
      <c r="XAT641" s="1"/>
      <c r="XAU641" s="1"/>
      <c r="XAV641" s="1"/>
      <c r="XAW641" s="1"/>
      <c r="XAX641" s="1"/>
      <c r="XAY641" s="1"/>
      <c r="XAZ641" s="1"/>
      <c r="XBA641" s="1"/>
      <c r="XBB641" s="1"/>
      <c r="XBC641" s="1"/>
      <c r="XBD641" s="1"/>
      <c r="XBE641" s="1"/>
      <c r="XBF641" s="1"/>
      <c r="XBG641" s="1"/>
      <c r="XBH641" s="1"/>
      <c r="XBI641" s="1"/>
      <c r="XBJ641" s="1"/>
      <c r="XBK641" s="1"/>
      <c r="XBL641" s="1"/>
      <c r="XBM641" s="1"/>
      <c r="XBN641" s="1"/>
      <c r="XBO641" s="1"/>
      <c r="XBP641" s="1"/>
      <c r="XBQ641" s="1"/>
      <c r="XBR641" s="1"/>
      <c r="XBS641" s="1"/>
      <c r="XBT641" s="1"/>
      <c r="XBU641" s="1"/>
      <c r="XBV641" s="1"/>
      <c r="XBW641" s="1"/>
      <c r="XBX641" s="1"/>
      <c r="XBY641" s="1"/>
      <c r="XBZ641" s="1"/>
      <c r="XCA641" s="1"/>
      <c r="XCB641" s="1"/>
      <c r="XCC641" s="1"/>
      <c r="XCD641" s="1"/>
      <c r="XCE641" s="1"/>
      <c r="XCF641" s="1"/>
      <c r="XCG641" s="1"/>
      <c r="XCH641" s="1"/>
      <c r="XCI641" s="1"/>
      <c r="XCJ641" s="1"/>
      <c r="XCK641" s="1"/>
      <c r="XCL641" s="1"/>
      <c r="XCM641" s="1"/>
      <c r="XCN641" s="1"/>
      <c r="XCO641" s="1"/>
      <c r="XCP641" s="1"/>
      <c r="XCQ641" s="1"/>
      <c r="XCR641" s="1"/>
      <c r="XCS641" s="1"/>
      <c r="XCT641" s="1"/>
      <c r="XCU641" s="1"/>
      <c r="XCV641" s="1"/>
      <c r="XCW641" s="1"/>
      <c r="XCX641" s="1"/>
      <c r="XCY641" s="1"/>
      <c r="XCZ641" s="1"/>
      <c r="XDA641" s="1"/>
      <c r="XDB641" s="1"/>
      <c r="XDC641" s="1"/>
      <c r="XDD641" s="1"/>
      <c r="XDE641" s="1"/>
      <c r="XDF641" s="1"/>
      <c r="XDG641" s="1"/>
      <c r="XDH641" s="1"/>
      <c r="XDI641" s="1"/>
      <c r="XDJ641" s="1"/>
      <c r="XDK641" s="1"/>
      <c r="XDL641" s="1"/>
      <c r="XDM641" s="1"/>
      <c r="XDN641" s="1"/>
      <c r="XDO641" s="1"/>
      <c r="XDP641" s="1"/>
      <c r="XDQ641" s="1"/>
      <c r="XDR641" s="1"/>
      <c r="XDS641" s="1"/>
      <c r="XDT641" s="1"/>
      <c r="XDU641" s="1"/>
      <c r="XDV641" s="1"/>
      <c r="XDW641" s="1"/>
      <c r="XDX641" s="1"/>
      <c r="XDY641" s="1"/>
      <c r="XDZ641" s="1"/>
      <c r="XEA641" s="1"/>
      <c r="XEB641" s="1"/>
      <c r="XEC641" s="1"/>
      <c r="XED641" s="1"/>
      <c r="XEE641" s="1"/>
      <c r="XEF641" s="1"/>
      <c r="XEG641" s="1"/>
      <c r="XEH641" s="1"/>
      <c r="XEI641" s="1"/>
      <c r="XEJ641" s="1"/>
      <c r="XEK641" s="1"/>
      <c r="XEL641" s="1"/>
      <c r="XEM641" s="1"/>
      <c r="XEN641" s="1"/>
      <c r="XEO641" s="1"/>
      <c r="XEP641" s="1"/>
      <c r="XEQ641" s="1"/>
      <c r="XER641" s="1"/>
      <c r="XES641" s="1"/>
      <c r="XET641" s="1"/>
      <c r="XEU641" s="1"/>
      <c r="XEV641" s="1"/>
      <c r="XEW641" s="1"/>
      <c r="XEX641" s="1"/>
      <c r="XEY641" s="1"/>
      <c r="XEZ641" s="1"/>
      <c r="XFA641" s="1"/>
      <c r="XFB641" s="1"/>
      <c r="XFC641" s="1"/>
    </row>
    <row r="642" spans="1:150 16226:16383" s="3" customFormat="1" ht="20.25" customHeight="1" x14ac:dyDescent="0.25">
      <c r="A642" s="115">
        <f>A641+1</f>
        <v>3</v>
      </c>
      <c r="B642" s="116"/>
      <c r="C642" s="96" t="s">
        <v>384</v>
      </c>
      <c r="D642" s="97"/>
      <c r="E642" s="97"/>
      <c r="F642" s="97"/>
      <c r="G642" s="97"/>
      <c r="H642" s="98"/>
      <c r="I642" s="1"/>
      <c r="J642" s="1"/>
      <c r="K642" s="1"/>
      <c r="L642" s="1"/>
      <c r="M642" s="1"/>
      <c r="N642" s="1"/>
      <c r="O642" s="1"/>
      <c r="P642" s="1"/>
      <c r="Q642" s="1"/>
      <c r="R642" s="1"/>
      <c r="S642" s="1"/>
      <c r="T642" s="22" t="str">
        <f t="shared" ca="1" si="72"/>
        <v>3203,..,3203</v>
      </c>
      <c r="U642" s="22">
        <f t="shared" ca="1" si="73"/>
        <v>3203</v>
      </c>
      <c r="V642" s="22">
        <f t="shared" ca="1" si="73"/>
        <v>3203</v>
      </c>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WZB642" s="1"/>
      <c r="WZC642" s="1"/>
      <c r="WZD642" s="1"/>
      <c r="WZE642" s="1"/>
      <c r="WZF642" s="1"/>
      <c r="WZG642" s="1"/>
      <c r="WZH642" s="1"/>
      <c r="WZI642" s="1"/>
      <c r="WZJ642" s="1"/>
      <c r="WZK642" s="1"/>
      <c r="WZL642" s="1"/>
      <c r="WZM642" s="1"/>
      <c r="WZN642" s="1"/>
      <c r="WZO642" s="1"/>
      <c r="WZP642" s="1"/>
      <c r="WZQ642" s="1"/>
      <c r="WZR642" s="1"/>
      <c r="WZS642" s="1"/>
      <c r="WZT642" s="1"/>
      <c r="WZU642" s="1"/>
      <c r="WZV642" s="1"/>
      <c r="WZW642" s="1"/>
      <c r="WZX642" s="1"/>
      <c r="WZY642" s="1"/>
      <c r="WZZ642" s="1"/>
      <c r="XAA642" s="1"/>
      <c r="XAB642" s="1"/>
      <c r="XAC642" s="1"/>
      <c r="XAD642" s="1"/>
      <c r="XAE642" s="1"/>
      <c r="XAF642" s="1"/>
      <c r="XAG642" s="1"/>
      <c r="XAH642" s="1"/>
      <c r="XAI642" s="1"/>
      <c r="XAJ642" s="1"/>
      <c r="XAK642" s="1"/>
      <c r="XAL642" s="1"/>
      <c r="XAM642" s="1"/>
      <c r="XAN642" s="1"/>
      <c r="XAO642" s="1"/>
      <c r="XAP642" s="1"/>
      <c r="XAQ642" s="1"/>
      <c r="XAR642" s="1"/>
      <c r="XAS642" s="1"/>
      <c r="XAT642" s="1"/>
      <c r="XAU642" s="1"/>
      <c r="XAV642" s="1"/>
      <c r="XAW642" s="1"/>
      <c r="XAX642" s="1"/>
      <c r="XAY642" s="1"/>
      <c r="XAZ642" s="1"/>
      <c r="XBA642" s="1"/>
      <c r="XBB642" s="1"/>
      <c r="XBC642" s="1"/>
      <c r="XBD642" s="1"/>
      <c r="XBE642" s="1"/>
      <c r="XBF642" s="1"/>
      <c r="XBG642" s="1"/>
      <c r="XBH642" s="1"/>
      <c r="XBI642" s="1"/>
      <c r="XBJ642" s="1"/>
      <c r="XBK642" s="1"/>
      <c r="XBL642" s="1"/>
      <c r="XBM642" s="1"/>
      <c r="XBN642" s="1"/>
      <c r="XBO642" s="1"/>
      <c r="XBP642" s="1"/>
      <c r="XBQ642" s="1"/>
      <c r="XBR642" s="1"/>
      <c r="XBS642" s="1"/>
      <c r="XBT642" s="1"/>
      <c r="XBU642" s="1"/>
      <c r="XBV642" s="1"/>
      <c r="XBW642" s="1"/>
      <c r="XBX642" s="1"/>
      <c r="XBY642" s="1"/>
      <c r="XBZ642" s="1"/>
      <c r="XCA642" s="1"/>
      <c r="XCB642" s="1"/>
      <c r="XCC642" s="1"/>
      <c r="XCD642" s="1"/>
      <c r="XCE642" s="1"/>
      <c r="XCF642" s="1"/>
      <c r="XCG642" s="1"/>
      <c r="XCH642" s="1"/>
      <c r="XCI642" s="1"/>
      <c r="XCJ642" s="1"/>
      <c r="XCK642" s="1"/>
      <c r="XCL642" s="1"/>
      <c r="XCM642" s="1"/>
      <c r="XCN642" s="1"/>
      <c r="XCO642" s="1"/>
      <c r="XCP642" s="1"/>
      <c r="XCQ642" s="1"/>
      <c r="XCR642" s="1"/>
      <c r="XCS642" s="1"/>
      <c r="XCT642" s="1"/>
      <c r="XCU642" s="1"/>
      <c r="XCV642" s="1"/>
      <c r="XCW642" s="1"/>
      <c r="XCX642" s="1"/>
      <c r="XCY642" s="1"/>
      <c r="XCZ642" s="1"/>
      <c r="XDA642" s="1"/>
      <c r="XDB642" s="1"/>
      <c r="XDC642" s="1"/>
      <c r="XDD642" s="1"/>
      <c r="XDE642" s="1"/>
      <c r="XDF642" s="1"/>
      <c r="XDG642" s="1"/>
      <c r="XDH642" s="1"/>
      <c r="XDI642" s="1"/>
      <c r="XDJ642" s="1"/>
      <c r="XDK642" s="1"/>
      <c r="XDL642" s="1"/>
      <c r="XDM642" s="1"/>
      <c r="XDN642" s="1"/>
      <c r="XDO642" s="1"/>
      <c r="XDP642" s="1"/>
      <c r="XDQ642" s="1"/>
      <c r="XDR642" s="1"/>
      <c r="XDS642" s="1"/>
      <c r="XDT642" s="1"/>
      <c r="XDU642" s="1"/>
      <c r="XDV642" s="1"/>
      <c r="XDW642" s="1"/>
      <c r="XDX642" s="1"/>
      <c r="XDY642" s="1"/>
      <c r="XDZ642" s="1"/>
      <c r="XEA642" s="1"/>
      <c r="XEB642" s="1"/>
      <c r="XEC642" s="1"/>
      <c r="XED642" s="1"/>
      <c r="XEE642" s="1"/>
      <c r="XEF642" s="1"/>
      <c r="XEG642" s="1"/>
      <c r="XEH642" s="1"/>
      <c r="XEI642" s="1"/>
      <c r="XEJ642" s="1"/>
      <c r="XEK642" s="1"/>
      <c r="XEL642" s="1"/>
      <c r="XEM642" s="1"/>
      <c r="XEN642" s="1"/>
      <c r="XEO642" s="1"/>
      <c r="XEP642" s="1"/>
      <c r="XEQ642" s="1"/>
      <c r="XER642" s="1"/>
      <c r="XES642" s="1"/>
      <c r="XET642" s="1"/>
      <c r="XEU642" s="1"/>
      <c r="XEV642" s="1"/>
      <c r="XEW642" s="1"/>
      <c r="XEX642" s="1"/>
      <c r="XEY642" s="1"/>
      <c r="XEZ642" s="1"/>
      <c r="XFA642" s="1"/>
      <c r="XFB642" s="1"/>
      <c r="XFC642" s="1"/>
    </row>
    <row r="643" spans="1:150 16226:16383" s="3" customFormat="1" ht="20.25" customHeight="1" x14ac:dyDescent="0.25">
      <c r="A643" s="115">
        <f>A642+1</f>
        <v>4</v>
      </c>
      <c r="B643" s="116"/>
      <c r="C643" s="53" t="s">
        <v>88</v>
      </c>
      <c r="D643" s="5" t="s">
        <v>375</v>
      </c>
      <c r="E643" s="32">
        <f>(2.75*3.58+2.75*0.1+2.125*2.25+1.525*0.6+2.85*2.45+2.93*2.42+2.93*0.1+2.93*1.18+2.305*1.375+1.075*0.9+0.9*0.9+1.375*1.32+1.75*1+1.3*1+1.07*2.75)*10.764</f>
        <v>499.38636150000002</v>
      </c>
      <c r="F643" s="5">
        <v>0</v>
      </c>
      <c r="G643" s="5">
        <v>0</v>
      </c>
      <c r="H643" s="5">
        <f>E643+F643+(IF(G643&lt;101,G643,IF(G643&lt;201,G643/2,IF(G643&lt;=301,G643/3,G643/4))))</f>
        <v>499.38636150000002</v>
      </c>
      <c r="I643" s="1"/>
      <c r="J643" s="1"/>
      <c r="K643" s="1"/>
      <c r="L643" s="1"/>
      <c r="M643" s="1"/>
      <c r="N643" s="1"/>
      <c r="O643" s="1"/>
      <c r="P643" s="1"/>
      <c r="Q643" s="1"/>
      <c r="R643" s="1"/>
      <c r="S643" s="1"/>
      <c r="T643" s="22" t="str">
        <f t="shared" ca="1" si="72"/>
        <v>3204,..,3204</v>
      </c>
      <c r="U643" s="22">
        <f t="shared" ca="1" si="73"/>
        <v>3204</v>
      </c>
      <c r="V643" s="22">
        <f t="shared" ca="1" si="73"/>
        <v>3204</v>
      </c>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WZB643" s="1"/>
      <c r="WZC643" s="1"/>
      <c r="WZD643" s="1"/>
      <c r="WZE643" s="1"/>
      <c r="WZF643" s="1"/>
      <c r="WZG643" s="1"/>
      <c r="WZH643" s="1"/>
      <c r="WZI643" s="1"/>
      <c r="WZJ643" s="1"/>
      <c r="WZK643" s="1"/>
      <c r="WZL643" s="1"/>
      <c r="WZM643" s="1"/>
      <c r="WZN643" s="1"/>
      <c r="WZO643" s="1"/>
      <c r="WZP643" s="1"/>
      <c r="WZQ643" s="1"/>
      <c r="WZR643" s="1"/>
      <c r="WZS643" s="1"/>
      <c r="WZT643" s="1"/>
      <c r="WZU643" s="1"/>
      <c r="WZV643" s="1"/>
      <c r="WZW643" s="1"/>
      <c r="WZX643" s="1"/>
      <c r="WZY643" s="1"/>
      <c r="WZZ643" s="1"/>
      <c r="XAA643" s="1"/>
      <c r="XAB643" s="1"/>
      <c r="XAC643" s="1"/>
      <c r="XAD643" s="1"/>
      <c r="XAE643" s="1"/>
      <c r="XAF643" s="1"/>
      <c r="XAG643" s="1"/>
      <c r="XAH643" s="1"/>
      <c r="XAI643" s="1"/>
      <c r="XAJ643" s="1"/>
      <c r="XAK643" s="1"/>
      <c r="XAL643" s="1"/>
      <c r="XAM643" s="1"/>
      <c r="XAN643" s="1"/>
      <c r="XAO643" s="1"/>
      <c r="XAP643" s="1"/>
      <c r="XAQ643" s="1"/>
      <c r="XAR643" s="1"/>
      <c r="XAS643" s="1"/>
      <c r="XAT643" s="1"/>
      <c r="XAU643" s="1"/>
      <c r="XAV643" s="1"/>
      <c r="XAW643" s="1"/>
      <c r="XAX643" s="1"/>
      <c r="XAY643" s="1"/>
      <c r="XAZ643" s="1"/>
      <c r="XBA643" s="1"/>
      <c r="XBB643" s="1"/>
      <c r="XBC643" s="1"/>
      <c r="XBD643" s="1"/>
      <c r="XBE643" s="1"/>
      <c r="XBF643" s="1"/>
      <c r="XBG643" s="1"/>
      <c r="XBH643" s="1"/>
      <c r="XBI643" s="1"/>
      <c r="XBJ643" s="1"/>
      <c r="XBK643" s="1"/>
      <c r="XBL643" s="1"/>
      <c r="XBM643" s="1"/>
      <c r="XBN643" s="1"/>
      <c r="XBO643" s="1"/>
      <c r="XBP643" s="1"/>
      <c r="XBQ643" s="1"/>
      <c r="XBR643" s="1"/>
      <c r="XBS643" s="1"/>
      <c r="XBT643" s="1"/>
      <c r="XBU643" s="1"/>
      <c r="XBV643" s="1"/>
      <c r="XBW643" s="1"/>
      <c r="XBX643" s="1"/>
      <c r="XBY643" s="1"/>
      <c r="XBZ643" s="1"/>
      <c r="XCA643" s="1"/>
      <c r="XCB643" s="1"/>
      <c r="XCC643" s="1"/>
      <c r="XCD643" s="1"/>
      <c r="XCE643" s="1"/>
      <c r="XCF643" s="1"/>
      <c r="XCG643" s="1"/>
      <c r="XCH643" s="1"/>
      <c r="XCI643" s="1"/>
      <c r="XCJ643" s="1"/>
      <c r="XCK643" s="1"/>
      <c r="XCL643" s="1"/>
      <c r="XCM643" s="1"/>
      <c r="XCN643" s="1"/>
      <c r="XCO643" s="1"/>
      <c r="XCP643" s="1"/>
      <c r="XCQ643" s="1"/>
      <c r="XCR643" s="1"/>
      <c r="XCS643" s="1"/>
      <c r="XCT643" s="1"/>
      <c r="XCU643" s="1"/>
      <c r="XCV643" s="1"/>
      <c r="XCW643" s="1"/>
      <c r="XCX643" s="1"/>
      <c r="XCY643" s="1"/>
      <c r="XCZ643" s="1"/>
      <c r="XDA643" s="1"/>
      <c r="XDB643" s="1"/>
      <c r="XDC643" s="1"/>
      <c r="XDD643" s="1"/>
      <c r="XDE643" s="1"/>
      <c r="XDF643" s="1"/>
      <c r="XDG643" s="1"/>
      <c r="XDH643" s="1"/>
      <c r="XDI643" s="1"/>
      <c r="XDJ643" s="1"/>
      <c r="XDK643" s="1"/>
      <c r="XDL643" s="1"/>
      <c r="XDM643" s="1"/>
      <c r="XDN643" s="1"/>
      <c r="XDO643" s="1"/>
      <c r="XDP643" s="1"/>
      <c r="XDQ643" s="1"/>
      <c r="XDR643" s="1"/>
      <c r="XDS643" s="1"/>
      <c r="XDT643" s="1"/>
      <c r="XDU643" s="1"/>
      <c r="XDV643" s="1"/>
      <c r="XDW643" s="1"/>
      <c r="XDX643" s="1"/>
      <c r="XDY643" s="1"/>
      <c r="XDZ643" s="1"/>
      <c r="XEA643" s="1"/>
      <c r="XEB643" s="1"/>
      <c r="XEC643" s="1"/>
      <c r="XED643" s="1"/>
      <c r="XEE643" s="1"/>
      <c r="XEF643" s="1"/>
      <c r="XEG643" s="1"/>
      <c r="XEH643" s="1"/>
      <c r="XEI643" s="1"/>
      <c r="XEJ643" s="1"/>
      <c r="XEK643" s="1"/>
      <c r="XEL643" s="1"/>
      <c r="XEM643" s="1"/>
      <c r="XEN643" s="1"/>
      <c r="XEO643" s="1"/>
      <c r="XEP643" s="1"/>
      <c r="XEQ643" s="1"/>
      <c r="XER643" s="1"/>
      <c r="XES643" s="1"/>
      <c r="XET643" s="1"/>
      <c r="XEU643" s="1"/>
      <c r="XEV643" s="1"/>
      <c r="XEW643" s="1"/>
      <c r="XEX643" s="1"/>
      <c r="XEY643" s="1"/>
      <c r="XEZ643" s="1"/>
      <c r="XFA643" s="1"/>
      <c r="XFB643" s="1"/>
      <c r="XFC643" s="1"/>
    </row>
    <row r="644" spans="1:150 16226:16383" s="3" customFormat="1" ht="20.25" customHeight="1" x14ac:dyDescent="0.25">
      <c r="A644" s="115">
        <f>A643+1</f>
        <v>5</v>
      </c>
      <c r="B644" s="116"/>
      <c r="C644" s="53" t="s">
        <v>88</v>
      </c>
      <c r="D644" s="5" t="s">
        <v>376</v>
      </c>
      <c r="E644" s="32">
        <f>(3.71*3.055+0.1*3.055+2.1*2.13+0.6*1.63+1.5*0.1+3.85*3.015+1*0.655+0.6*1.4+1.325*1.5+1.375*2.495+0.95*0.95+1*0.775+0.15*1.305+0.64*3.055)*10.764</f>
        <v>426.14541449999996</v>
      </c>
      <c r="F644" s="5">
        <v>0</v>
      </c>
      <c r="G644" s="5">
        <v>0</v>
      </c>
      <c r="H644" s="5">
        <f>E644+F644+(IF(G644&lt;101,G644,IF(G644&lt;201,G644/2,IF(G644&lt;=301,G644/3,G644/4))))</f>
        <v>426.14541449999996</v>
      </c>
      <c r="I644" s="1"/>
      <c r="J644" s="1"/>
      <c r="K644" s="1"/>
      <c r="L644" s="1"/>
      <c r="M644" s="1"/>
      <c r="N644" s="1"/>
      <c r="O644" s="1"/>
      <c r="P644" s="1"/>
      <c r="Q644" s="1"/>
      <c r="R644" s="1"/>
      <c r="S644" s="1"/>
      <c r="T644" s="22" t="str">
        <f t="shared" ca="1" si="72"/>
        <v>3205,..,3205</v>
      </c>
      <c r="U644" s="22">
        <f t="shared" ca="1" si="73"/>
        <v>3205</v>
      </c>
      <c r="V644" s="22">
        <f t="shared" ca="1" si="73"/>
        <v>3205</v>
      </c>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WZB644" s="1"/>
      <c r="WZC644" s="1"/>
      <c r="WZD644" s="1"/>
      <c r="WZE644" s="1"/>
      <c r="WZF644" s="1"/>
      <c r="WZG644" s="1"/>
      <c r="WZH644" s="1"/>
      <c r="WZI644" s="1"/>
      <c r="WZJ644" s="1"/>
      <c r="WZK644" s="1"/>
      <c r="WZL644" s="1"/>
      <c r="WZM644" s="1"/>
      <c r="WZN644" s="1"/>
      <c r="WZO644" s="1"/>
      <c r="WZP644" s="1"/>
      <c r="WZQ644" s="1"/>
      <c r="WZR644" s="1"/>
      <c r="WZS644" s="1"/>
      <c r="WZT644" s="1"/>
      <c r="WZU644" s="1"/>
      <c r="WZV644" s="1"/>
      <c r="WZW644" s="1"/>
      <c r="WZX644" s="1"/>
      <c r="WZY644" s="1"/>
      <c r="WZZ644" s="1"/>
      <c r="XAA644" s="1"/>
      <c r="XAB644" s="1"/>
      <c r="XAC644" s="1"/>
      <c r="XAD644" s="1"/>
      <c r="XAE644" s="1"/>
      <c r="XAF644" s="1"/>
      <c r="XAG644" s="1"/>
      <c r="XAH644" s="1"/>
      <c r="XAI644" s="1"/>
      <c r="XAJ644" s="1"/>
      <c r="XAK644" s="1"/>
      <c r="XAL644" s="1"/>
      <c r="XAM644" s="1"/>
      <c r="XAN644" s="1"/>
      <c r="XAO644" s="1"/>
      <c r="XAP644" s="1"/>
      <c r="XAQ644" s="1"/>
      <c r="XAR644" s="1"/>
      <c r="XAS644" s="1"/>
      <c r="XAT644" s="1"/>
      <c r="XAU644" s="1"/>
      <c r="XAV644" s="1"/>
      <c r="XAW644" s="1"/>
      <c r="XAX644" s="1"/>
      <c r="XAY644" s="1"/>
      <c r="XAZ644" s="1"/>
      <c r="XBA644" s="1"/>
      <c r="XBB644" s="1"/>
      <c r="XBC644" s="1"/>
      <c r="XBD644" s="1"/>
      <c r="XBE644" s="1"/>
      <c r="XBF644" s="1"/>
      <c r="XBG644" s="1"/>
      <c r="XBH644" s="1"/>
      <c r="XBI644" s="1"/>
      <c r="XBJ644" s="1"/>
      <c r="XBK644" s="1"/>
      <c r="XBL644" s="1"/>
      <c r="XBM644" s="1"/>
      <c r="XBN644" s="1"/>
      <c r="XBO644" s="1"/>
      <c r="XBP644" s="1"/>
      <c r="XBQ644" s="1"/>
      <c r="XBR644" s="1"/>
      <c r="XBS644" s="1"/>
      <c r="XBT644" s="1"/>
      <c r="XBU644" s="1"/>
      <c r="XBV644" s="1"/>
      <c r="XBW644" s="1"/>
      <c r="XBX644" s="1"/>
      <c r="XBY644" s="1"/>
      <c r="XBZ644" s="1"/>
      <c r="XCA644" s="1"/>
      <c r="XCB644" s="1"/>
      <c r="XCC644" s="1"/>
      <c r="XCD644" s="1"/>
      <c r="XCE644" s="1"/>
      <c r="XCF644" s="1"/>
      <c r="XCG644" s="1"/>
      <c r="XCH644" s="1"/>
      <c r="XCI644" s="1"/>
      <c r="XCJ644" s="1"/>
      <c r="XCK644" s="1"/>
      <c r="XCL644" s="1"/>
      <c r="XCM644" s="1"/>
      <c r="XCN644" s="1"/>
      <c r="XCO644" s="1"/>
      <c r="XCP644" s="1"/>
      <c r="XCQ644" s="1"/>
      <c r="XCR644" s="1"/>
      <c r="XCS644" s="1"/>
      <c r="XCT644" s="1"/>
      <c r="XCU644" s="1"/>
      <c r="XCV644" s="1"/>
      <c r="XCW644" s="1"/>
      <c r="XCX644" s="1"/>
      <c r="XCY644" s="1"/>
      <c r="XCZ644" s="1"/>
      <c r="XDA644" s="1"/>
      <c r="XDB644" s="1"/>
      <c r="XDC644" s="1"/>
      <c r="XDD644" s="1"/>
      <c r="XDE644" s="1"/>
      <c r="XDF644" s="1"/>
      <c r="XDG644" s="1"/>
      <c r="XDH644" s="1"/>
      <c r="XDI644" s="1"/>
      <c r="XDJ644" s="1"/>
      <c r="XDK644" s="1"/>
      <c r="XDL644" s="1"/>
      <c r="XDM644" s="1"/>
      <c r="XDN644" s="1"/>
      <c r="XDO644" s="1"/>
      <c r="XDP644" s="1"/>
      <c r="XDQ644" s="1"/>
      <c r="XDR644" s="1"/>
      <c r="XDS644" s="1"/>
      <c r="XDT644" s="1"/>
      <c r="XDU644" s="1"/>
      <c r="XDV644" s="1"/>
      <c r="XDW644" s="1"/>
      <c r="XDX644" s="1"/>
      <c r="XDY644" s="1"/>
      <c r="XDZ644" s="1"/>
      <c r="XEA644" s="1"/>
      <c r="XEB644" s="1"/>
      <c r="XEC644" s="1"/>
      <c r="XED644" s="1"/>
      <c r="XEE644" s="1"/>
      <c r="XEF644" s="1"/>
      <c r="XEG644" s="1"/>
      <c r="XEH644" s="1"/>
      <c r="XEI644" s="1"/>
      <c r="XEJ644" s="1"/>
      <c r="XEK644" s="1"/>
      <c r="XEL644" s="1"/>
      <c r="XEM644" s="1"/>
      <c r="XEN644" s="1"/>
      <c r="XEO644" s="1"/>
      <c r="XEP644" s="1"/>
      <c r="XEQ644" s="1"/>
      <c r="XER644" s="1"/>
      <c r="XES644" s="1"/>
      <c r="XET644" s="1"/>
      <c r="XEU644" s="1"/>
      <c r="XEV644" s="1"/>
      <c r="XEW644" s="1"/>
      <c r="XEX644" s="1"/>
      <c r="XEY644" s="1"/>
      <c r="XEZ644" s="1"/>
      <c r="XFA644" s="1"/>
      <c r="XFB644" s="1"/>
      <c r="XFC644" s="1"/>
    </row>
    <row r="645" spans="1:150 16226:16383" s="3" customFormat="1" ht="20.25" customHeight="1" x14ac:dyDescent="0.25">
      <c r="A645" s="115">
        <f>A644+1</f>
        <v>6</v>
      </c>
      <c r="B645" s="116"/>
      <c r="C645" s="53" t="s">
        <v>88</v>
      </c>
      <c r="D645" s="5" t="s">
        <v>363</v>
      </c>
      <c r="E645" s="32">
        <f>(3.825*3.05+0.1*3.05+2.4*2.2+0.6*1.7+1.8*0.1+3.05*2.78+0.6*1.4+2.8*3.08+0.1*3.08+1.405*2.45+1*1+1.405*2.375+1*3.7+1*1.78+2*3.05+0.75*3.08)*10.764</f>
        <v>628.30948050000006</v>
      </c>
      <c r="F645" s="5">
        <v>0</v>
      </c>
      <c r="G645" s="5">
        <v>0</v>
      </c>
      <c r="H645" s="5">
        <f>E645+F645+(IF(G645&lt;101,G645,IF(G645&lt;201,G645/2,IF(G645&lt;=301,G645/3,G645/4))))</f>
        <v>628.30948050000006</v>
      </c>
      <c r="I645" s="1"/>
      <c r="J645" s="1"/>
      <c r="K645" s="1"/>
      <c r="L645" s="1"/>
      <c r="M645" s="1"/>
      <c r="N645" s="1"/>
      <c r="O645" s="1"/>
      <c r="P645" s="1"/>
      <c r="Q645" s="1"/>
      <c r="R645" s="1"/>
      <c r="S645" s="1"/>
      <c r="T645" s="22" t="str">
        <f t="shared" ca="1" si="72"/>
        <v>3206,..,3206</v>
      </c>
      <c r="U645" s="22">
        <f t="shared" ca="1" si="73"/>
        <v>3206</v>
      </c>
      <c r="V645" s="22">
        <f t="shared" ca="1" si="73"/>
        <v>3206</v>
      </c>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WZB645" s="1"/>
      <c r="WZC645" s="1"/>
      <c r="WZD645" s="1"/>
      <c r="WZE645" s="1"/>
      <c r="WZF645" s="1"/>
      <c r="WZG645" s="1"/>
      <c r="WZH645" s="1"/>
      <c r="WZI645" s="1"/>
      <c r="WZJ645" s="1"/>
      <c r="WZK645" s="1"/>
      <c r="WZL645" s="1"/>
      <c r="WZM645" s="1"/>
      <c r="WZN645" s="1"/>
      <c r="WZO645" s="1"/>
      <c r="WZP645" s="1"/>
      <c r="WZQ645" s="1"/>
      <c r="WZR645" s="1"/>
      <c r="WZS645" s="1"/>
      <c r="WZT645" s="1"/>
      <c r="WZU645" s="1"/>
      <c r="WZV645" s="1"/>
      <c r="WZW645" s="1"/>
      <c r="WZX645" s="1"/>
      <c r="WZY645" s="1"/>
      <c r="WZZ645" s="1"/>
      <c r="XAA645" s="1"/>
      <c r="XAB645" s="1"/>
      <c r="XAC645" s="1"/>
      <c r="XAD645" s="1"/>
      <c r="XAE645" s="1"/>
      <c r="XAF645" s="1"/>
      <c r="XAG645" s="1"/>
      <c r="XAH645" s="1"/>
      <c r="XAI645" s="1"/>
      <c r="XAJ645" s="1"/>
      <c r="XAK645" s="1"/>
      <c r="XAL645" s="1"/>
      <c r="XAM645" s="1"/>
      <c r="XAN645" s="1"/>
      <c r="XAO645" s="1"/>
      <c r="XAP645" s="1"/>
      <c r="XAQ645" s="1"/>
      <c r="XAR645" s="1"/>
      <c r="XAS645" s="1"/>
      <c r="XAT645" s="1"/>
      <c r="XAU645" s="1"/>
      <c r="XAV645" s="1"/>
      <c r="XAW645" s="1"/>
      <c r="XAX645" s="1"/>
      <c r="XAY645" s="1"/>
      <c r="XAZ645" s="1"/>
      <c r="XBA645" s="1"/>
      <c r="XBB645" s="1"/>
      <c r="XBC645" s="1"/>
      <c r="XBD645" s="1"/>
      <c r="XBE645" s="1"/>
      <c r="XBF645" s="1"/>
      <c r="XBG645" s="1"/>
      <c r="XBH645" s="1"/>
      <c r="XBI645" s="1"/>
      <c r="XBJ645" s="1"/>
      <c r="XBK645" s="1"/>
      <c r="XBL645" s="1"/>
      <c r="XBM645" s="1"/>
      <c r="XBN645" s="1"/>
      <c r="XBO645" s="1"/>
      <c r="XBP645" s="1"/>
      <c r="XBQ645" s="1"/>
      <c r="XBR645" s="1"/>
      <c r="XBS645" s="1"/>
      <c r="XBT645" s="1"/>
      <c r="XBU645" s="1"/>
      <c r="XBV645" s="1"/>
      <c r="XBW645" s="1"/>
      <c r="XBX645" s="1"/>
      <c r="XBY645" s="1"/>
      <c r="XBZ645" s="1"/>
      <c r="XCA645" s="1"/>
      <c r="XCB645" s="1"/>
      <c r="XCC645" s="1"/>
      <c r="XCD645" s="1"/>
      <c r="XCE645" s="1"/>
      <c r="XCF645" s="1"/>
      <c r="XCG645" s="1"/>
      <c r="XCH645" s="1"/>
      <c r="XCI645" s="1"/>
      <c r="XCJ645" s="1"/>
      <c r="XCK645" s="1"/>
      <c r="XCL645" s="1"/>
      <c r="XCM645" s="1"/>
      <c r="XCN645" s="1"/>
      <c r="XCO645" s="1"/>
      <c r="XCP645" s="1"/>
      <c r="XCQ645" s="1"/>
      <c r="XCR645" s="1"/>
      <c r="XCS645" s="1"/>
      <c r="XCT645" s="1"/>
      <c r="XCU645" s="1"/>
      <c r="XCV645" s="1"/>
      <c r="XCW645" s="1"/>
      <c r="XCX645" s="1"/>
      <c r="XCY645" s="1"/>
      <c r="XCZ645" s="1"/>
      <c r="XDA645" s="1"/>
      <c r="XDB645" s="1"/>
      <c r="XDC645" s="1"/>
      <c r="XDD645" s="1"/>
      <c r="XDE645" s="1"/>
      <c r="XDF645" s="1"/>
      <c r="XDG645" s="1"/>
      <c r="XDH645" s="1"/>
      <c r="XDI645" s="1"/>
      <c r="XDJ645" s="1"/>
      <c r="XDK645" s="1"/>
      <c r="XDL645" s="1"/>
      <c r="XDM645" s="1"/>
      <c r="XDN645" s="1"/>
      <c r="XDO645" s="1"/>
      <c r="XDP645" s="1"/>
      <c r="XDQ645" s="1"/>
      <c r="XDR645" s="1"/>
      <c r="XDS645" s="1"/>
      <c r="XDT645" s="1"/>
      <c r="XDU645" s="1"/>
      <c r="XDV645" s="1"/>
      <c r="XDW645" s="1"/>
      <c r="XDX645" s="1"/>
      <c r="XDY645" s="1"/>
      <c r="XDZ645" s="1"/>
      <c r="XEA645" s="1"/>
      <c r="XEB645" s="1"/>
      <c r="XEC645" s="1"/>
      <c r="XED645" s="1"/>
      <c r="XEE645" s="1"/>
      <c r="XEF645" s="1"/>
      <c r="XEG645" s="1"/>
      <c r="XEH645" s="1"/>
      <c r="XEI645" s="1"/>
      <c r="XEJ645" s="1"/>
      <c r="XEK645" s="1"/>
      <c r="XEL645" s="1"/>
      <c r="XEM645" s="1"/>
      <c r="XEN645" s="1"/>
      <c r="XEO645" s="1"/>
      <c r="XEP645" s="1"/>
      <c r="XEQ645" s="1"/>
      <c r="XER645" s="1"/>
      <c r="XES645" s="1"/>
      <c r="XET645" s="1"/>
      <c r="XEU645" s="1"/>
      <c r="XEV645" s="1"/>
      <c r="XEW645" s="1"/>
      <c r="XEX645" s="1"/>
      <c r="XEY645" s="1"/>
      <c r="XEZ645" s="1"/>
      <c r="XFA645" s="1"/>
      <c r="XFB645" s="1"/>
      <c r="XFC645" s="1"/>
    </row>
    <row r="646" spans="1:150 16226:16383" s="3" customFormat="1" ht="20.25" customHeight="1" x14ac:dyDescent="0.25">
      <c r="A646" s="112" t="s">
        <v>337</v>
      </c>
      <c r="B646" s="113"/>
      <c r="C646" s="113"/>
      <c r="D646" s="113"/>
      <c r="E646" s="113"/>
      <c r="F646" s="113"/>
      <c r="G646" s="113"/>
      <c r="H646" s="114"/>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WZB646" s="1"/>
      <c r="WZC646" s="1"/>
      <c r="WZD646" s="1"/>
      <c r="WZE646" s="1"/>
      <c r="WZF646" s="1"/>
      <c r="WZG646" s="1"/>
      <c r="WZH646" s="1"/>
      <c r="WZI646" s="1"/>
      <c r="WZJ646" s="1"/>
      <c r="WZK646" s="1"/>
      <c r="WZL646" s="1"/>
      <c r="WZM646" s="1"/>
      <c r="WZN646" s="1"/>
      <c r="WZO646" s="1"/>
      <c r="WZP646" s="1"/>
      <c r="WZQ646" s="1"/>
      <c r="WZR646" s="1"/>
      <c r="WZS646" s="1"/>
      <c r="WZT646" s="1"/>
      <c r="WZU646" s="1"/>
      <c r="WZV646" s="1"/>
      <c r="WZW646" s="1"/>
      <c r="WZX646" s="1"/>
      <c r="WZY646" s="1"/>
      <c r="WZZ646" s="1"/>
      <c r="XAA646" s="1"/>
      <c r="XAB646" s="1"/>
      <c r="XAC646" s="1"/>
      <c r="XAD646" s="1"/>
      <c r="XAE646" s="1"/>
      <c r="XAF646" s="1"/>
      <c r="XAG646" s="1"/>
      <c r="XAH646" s="1"/>
      <c r="XAI646" s="1"/>
      <c r="XAJ646" s="1"/>
      <c r="XAK646" s="1"/>
      <c r="XAL646" s="1"/>
      <c r="XAM646" s="1"/>
      <c r="XAN646" s="1"/>
      <c r="XAO646" s="1"/>
      <c r="XAP646" s="1"/>
      <c r="XAQ646" s="1"/>
      <c r="XAR646" s="1"/>
      <c r="XAS646" s="1"/>
      <c r="XAT646" s="1"/>
      <c r="XAU646" s="1"/>
      <c r="XAV646" s="1"/>
      <c r="XAW646" s="1"/>
      <c r="XAX646" s="1"/>
      <c r="XAY646" s="1"/>
      <c r="XAZ646" s="1"/>
      <c r="XBA646" s="1"/>
      <c r="XBB646" s="1"/>
      <c r="XBC646" s="1"/>
      <c r="XBD646" s="1"/>
      <c r="XBE646" s="1"/>
      <c r="XBF646" s="1"/>
      <c r="XBG646" s="1"/>
      <c r="XBH646" s="1"/>
      <c r="XBI646" s="1"/>
      <c r="XBJ646" s="1"/>
      <c r="XBK646" s="1"/>
      <c r="XBL646" s="1"/>
      <c r="XBM646" s="1"/>
      <c r="XBN646" s="1"/>
      <c r="XBO646" s="1"/>
      <c r="XBP646" s="1"/>
      <c r="XBQ646" s="1"/>
      <c r="XBR646" s="1"/>
      <c r="XBS646" s="1"/>
      <c r="XBT646" s="1"/>
      <c r="XBU646" s="1"/>
      <c r="XBV646" s="1"/>
      <c r="XBW646" s="1"/>
      <c r="XBX646" s="1"/>
      <c r="XBY646" s="1"/>
      <c r="XBZ646" s="1"/>
      <c r="XCA646" s="1"/>
      <c r="XCB646" s="1"/>
      <c r="XCC646" s="1"/>
      <c r="XCD646" s="1"/>
      <c r="XCE646" s="1"/>
      <c r="XCF646" s="1"/>
      <c r="XCG646" s="1"/>
      <c r="XCH646" s="1"/>
      <c r="XCI646" s="1"/>
      <c r="XCJ646" s="1"/>
      <c r="XCK646" s="1"/>
      <c r="XCL646" s="1"/>
      <c r="XCM646" s="1"/>
      <c r="XCN646" s="1"/>
      <c r="XCO646" s="1"/>
      <c r="XCP646" s="1"/>
      <c r="XCQ646" s="1"/>
      <c r="XCR646" s="1"/>
      <c r="XCS646" s="1"/>
      <c r="XCT646" s="1"/>
      <c r="XCU646" s="1"/>
      <c r="XCV646" s="1"/>
      <c r="XCW646" s="1"/>
      <c r="XCX646" s="1"/>
      <c r="XCY646" s="1"/>
      <c r="XCZ646" s="1"/>
      <c r="XDA646" s="1"/>
      <c r="XDB646" s="1"/>
      <c r="XDC646" s="1"/>
      <c r="XDD646" s="1"/>
      <c r="XDE646" s="1"/>
      <c r="XDF646" s="1"/>
      <c r="XDG646" s="1"/>
      <c r="XDH646" s="1"/>
      <c r="XDI646" s="1"/>
      <c r="XDJ646" s="1"/>
      <c r="XDK646" s="1"/>
      <c r="XDL646" s="1"/>
      <c r="XDM646" s="1"/>
      <c r="XDN646" s="1"/>
      <c r="XDO646" s="1"/>
      <c r="XDP646" s="1"/>
      <c r="XDQ646" s="1"/>
      <c r="XDR646" s="1"/>
      <c r="XDS646" s="1"/>
      <c r="XDT646" s="1"/>
      <c r="XDU646" s="1"/>
      <c r="XDV646" s="1"/>
      <c r="XDW646" s="1"/>
      <c r="XDX646" s="1"/>
      <c r="XDY646" s="1"/>
      <c r="XDZ646" s="1"/>
      <c r="XEA646" s="1"/>
      <c r="XEB646" s="1"/>
      <c r="XEC646" s="1"/>
      <c r="XED646" s="1"/>
      <c r="XEE646" s="1"/>
      <c r="XEF646" s="1"/>
      <c r="XEG646" s="1"/>
      <c r="XEH646" s="1"/>
      <c r="XEI646" s="1"/>
      <c r="XEJ646" s="1"/>
      <c r="XEK646" s="1"/>
      <c r="XEL646" s="1"/>
      <c r="XEM646" s="1"/>
      <c r="XEN646" s="1"/>
      <c r="XEO646" s="1"/>
      <c r="XEP646" s="1"/>
      <c r="XEQ646" s="1"/>
      <c r="XER646" s="1"/>
      <c r="XES646" s="1"/>
      <c r="XET646" s="1"/>
      <c r="XEU646" s="1"/>
      <c r="XEV646" s="1"/>
      <c r="XEW646" s="1"/>
      <c r="XEX646" s="1"/>
      <c r="XEY646" s="1"/>
      <c r="XEZ646" s="1"/>
      <c r="XFA646" s="1"/>
      <c r="XFB646" s="1"/>
      <c r="XFC646" s="1"/>
    </row>
    <row r="647" spans="1:150 16226:16383" s="3" customFormat="1" ht="20.25" customHeight="1" x14ac:dyDescent="0.25">
      <c r="A647" s="112" t="s">
        <v>357</v>
      </c>
      <c r="B647" s="113"/>
      <c r="C647" s="113"/>
      <c r="D647" s="113"/>
      <c r="E647" s="113"/>
      <c r="F647" s="113"/>
      <c r="G647" s="113"/>
      <c r="H647" s="114"/>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WZB647" s="1"/>
      <c r="WZC647" s="1"/>
      <c r="WZD647" s="1"/>
      <c r="WZE647" s="1"/>
      <c r="WZF647" s="1"/>
      <c r="WZG647" s="1"/>
      <c r="WZH647" s="1"/>
      <c r="WZI647" s="1"/>
      <c r="WZJ647" s="1"/>
      <c r="WZK647" s="1"/>
      <c r="WZL647" s="1"/>
      <c r="WZM647" s="1"/>
      <c r="WZN647" s="1"/>
      <c r="WZO647" s="1"/>
      <c r="WZP647" s="1"/>
      <c r="WZQ647" s="1"/>
      <c r="WZR647" s="1"/>
      <c r="WZS647" s="1"/>
      <c r="WZT647" s="1"/>
      <c r="WZU647" s="1"/>
      <c r="WZV647" s="1"/>
      <c r="WZW647" s="1"/>
      <c r="WZX647" s="1"/>
      <c r="WZY647" s="1"/>
      <c r="WZZ647" s="1"/>
      <c r="XAA647" s="1"/>
      <c r="XAB647" s="1"/>
      <c r="XAC647" s="1"/>
      <c r="XAD647" s="1"/>
      <c r="XAE647" s="1"/>
      <c r="XAF647" s="1"/>
      <c r="XAG647" s="1"/>
      <c r="XAH647" s="1"/>
      <c r="XAI647" s="1"/>
      <c r="XAJ647" s="1"/>
      <c r="XAK647" s="1"/>
      <c r="XAL647" s="1"/>
      <c r="XAM647" s="1"/>
      <c r="XAN647" s="1"/>
      <c r="XAO647" s="1"/>
      <c r="XAP647" s="1"/>
      <c r="XAQ647" s="1"/>
      <c r="XAR647" s="1"/>
      <c r="XAS647" s="1"/>
      <c r="XAT647" s="1"/>
      <c r="XAU647" s="1"/>
      <c r="XAV647" s="1"/>
      <c r="XAW647" s="1"/>
      <c r="XAX647" s="1"/>
      <c r="XAY647" s="1"/>
      <c r="XAZ647" s="1"/>
      <c r="XBA647" s="1"/>
      <c r="XBB647" s="1"/>
      <c r="XBC647" s="1"/>
      <c r="XBD647" s="1"/>
      <c r="XBE647" s="1"/>
      <c r="XBF647" s="1"/>
      <c r="XBG647" s="1"/>
      <c r="XBH647" s="1"/>
      <c r="XBI647" s="1"/>
      <c r="XBJ647" s="1"/>
      <c r="XBK647" s="1"/>
      <c r="XBL647" s="1"/>
      <c r="XBM647" s="1"/>
      <c r="XBN647" s="1"/>
      <c r="XBO647" s="1"/>
      <c r="XBP647" s="1"/>
      <c r="XBQ647" s="1"/>
      <c r="XBR647" s="1"/>
      <c r="XBS647" s="1"/>
      <c r="XBT647" s="1"/>
      <c r="XBU647" s="1"/>
      <c r="XBV647" s="1"/>
      <c r="XBW647" s="1"/>
      <c r="XBX647" s="1"/>
      <c r="XBY647" s="1"/>
      <c r="XBZ647" s="1"/>
      <c r="XCA647" s="1"/>
      <c r="XCB647" s="1"/>
      <c r="XCC647" s="1"/>
      <c r="XCD647" s="1"/>
      <c r="XCE647" s="1"/>
      <c r="XCF647" s="1"/>
      <c r="XCG647" s="1"/>
      <c r="XCH647" s="1"/>
      <c r="XCI647" s="1"/>
      <c r="XCJ647" s="1"/>
      <c r="XCK647" s="1"/>
      <c r="XCL647" s="1"/>
      <c r="XCM647" s="1"/>
      <c r="XCN647" s="1"/>
      <c r="XCO647" s="1"/>
      <c r="XCP647" s="1"/>
      <c r="XCQ647" s="1"/>
      <c r="XCR647" s="1"/>
      <c r="XCS647" s="1"/>
      <c r="XCT647" s="1"/>
      <c r="XCU647" s="1"/>
      <c r="XCV647" s="1"/>
      <c r="XCW647" s="1"/>
      <c r="XCX647" s="1"/>
      <c r="XCY647" s="1"/>
      <c r="XCZ647" s="1"/>
      <c r="XDA647" s="1"/>
      <c r="XDB647" s="1"/>
      <c r="XDC647" s="1"/>
      <c r="XDD647" s="1"/>
      <c r="XDE647" s="1"/>
      <c r="XDF647" s="1"/>
      <c r="XDG647" s="1"/>
      <c r="XDH647" s="1"/>
      <c r="XDI647" s="1"/>
      <c r="XDJ647" s="1"/>
      <c r="XDK647" s="1"/>
      <c r="XDL647" s="1"/>
      <c r="XDM647" s="1"/>
      <c r="XDN647" s="1"/>
      <c r="XDO647" s="1"/>
      <c r="XDP647" s="1"/>
      <c r="XDQ647" s="1"/>
      <c r="XDR647" s="1"/>
      <c r="XDS647" s="1"/>
      <c r="XDT647" s="1"/>
      <c r="XDU647" s="1"/>
      <c r="XDV647" s="1"/>
      <c r="XDW647" s="1"/>
      <c r="XDX647" s="1"/>
      <c r="XDY647" s="1"/>
      <c r="XDZ647" s="1"/>
      <c r="XEA647" s="1"/>
      <c r="XEB647" s="1"/>
      <c r="XEC647" s="1"/>
      <c r="XED647" s="1"/>
      <c r="XEE647" s="1"/>
      <c r="XEF647" s="1"/>
      <c r="XEG647" s="1"/>
      <c r="XEH647" s="1"/>
      <c r="XEI647" s="1"/>
      <c r="XEJ647" s="1"/>
      <c r="XEK647" s="1"/>
      <c r="XEL647" s="1"/>
      <c r="XEM647" s="1"/>
      <c r="XEN647" s="1"/>
      <c r="XEO647" s="1"/>
      <c r="XEP647" s="1"/>
      <c r="XEQ647" s="1"/>
      <c r="XER647" s="1"/>
      <c r="XES647" s="1"/>
      <c r="XET647" s="1"/>
      <c r="XEU647" s="1"/>
      <c r="XEV647" s="1"/>
      <c r="XEW647" s="1"/>
      <c r="XEX647" s="1"/>
      <c r="XEY647" s="1"/>
      <c r="XEZ647" s="1"/>
      <c r="XFA647" s="1"/>
      <c r="XFB647" s="1"/>
      <c r="XFC647" s="1"/>
    </row>
    <row r="648" spans="1:150 16226:16383" s="3" customFormat="1" ht="20.25" customHeight="1" x14ac:dyDescent="0.25">
      <c r="A648" s="112" t="s">
        <v>370</v>
      </c>
      <c r="B648" s="113"/>
      <c r="C648" s="113"/>
      <c r="D648" s="113"/>
      <c r="E648" s="113"/>
      <c r="F648" s="113"/>
      <c r="G648" s="113"/>
      <c r="H648" s="114"/>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WZB648" s="1"/>
      <c r="WZC648" s="1"/>
      <c r="WZD648" s="1"/>
      <c r="WZE648" s="1"/>
      <c r="WZF648" s="1"/>
      <c r="WZG648" s="1"/>
      <c r="WZH648" s="1"/>
      <c r="WZI648" s="1"/>
      <c r="WZJ648" s="1"/>
      <c r="WZK648" s="1"/>
      <c r="WZL648" s="1"/>
      <c r="WZM648" s="1"/>
      <c r="WZN648" s="1"/>
      <c r="WZO648" s="1"/>
      <c r="WZP648" s="1"/>
      <c r="WZQ648" s="1"/>
      <c r="WZR648" s="1"/>
      <c r="WZS648" s="1"/>
      <c r="WZT648" s="1"/>
      <c r="WZU648" s="1"/>
      <c r="WZV648" s="1"/>
      <c r="WZW648" s="1"/>
      <c r="WZX648" s="1"/>
      <c r="WZY648" s="1"/>
      <c r="WZZ648" s="1"/>
      <c r="XAA648" s="1"/>
      <c r="XAB648" s="1"/>
      <c r="XAC648" s="1"/>
      <c r="XAD648" s="1"/>
      <c r="XAE648" s="1"/>
      <c r="XAF648" s="1"/>
      <c r="XAG648" s="1"/>
      <c r="XAH648" s="1"/>
      <c r="XAI648" s="1"/>
      <c r="XAJ648" s="1"/>
      <c r="XAK648" s="1"/>
      <c r="XAL648" s="1"/>
      <c r="XAM648" s="1"/>
      <c r="XAN648" s="1"/>
      <c r="XAO648" s="1"/>
      <c r="XAP648" s="1"/>
      <c r="XAQ648" s="1"/>
      <c r="XAR648" s="1"/>
      <c r="XAS648" s="1"/>
      <c r="XAT648" s="1"/>
      <c r="XAU648" s="1"/>
      <c r="XAV648" s="1"/>
      <c r="XAW648" s="1"/>
      <c r="XAX648" s="1"/>
      <c r="XAY648" s="1"/>
      <c r="XAZ648" s="1"/>
      <c r="XBA648" s="1"/>
      <c r="XBB648" s="1"/>
      <c r="XBC648" s="1"/>
      <c r="XBD648" s="1"/>
      <c r="XBE648" s="1"/>
      <c r="XBF648" s="1"/>
      <c r="XBG648" s="1"/>
      <c r="XBH648" s="1"/>
      <c r="XBI648" s="1"/>
      <c r="XBJ648" s="1"/>
      <c r="XBK648" s="1"/>
      <c r="XBL648" s="1"/>
      <c r="XBM648" s="1"/>
      <c r="XBN648" s="1"/>
      <c r="XBO648" s="1"/>
      <c r="XBP648" s="1"/>
      <c r="XBQ648" s="1"/>
      <c r="XBR648" s="1"/>
      <c r="XBS648" s="1"/>
      <c r="XBT648" s="1"/>
      <c r="XBU648" s="1"/>
      <c r="XBV648" s="1"/>
      <c r="XBW648" s="1"/>
      <c r="XBX648" s="1"/>
      <c r="XBY648" s="1"/>
      <c r="XBZ648" s="1"/>
      <c r="XCA648" s="1"/>
      <c r="XCB648" s="1"/>
      <c r="XCC648" s="1"/>
      <c r="XCD648" s="1"/>
      <c r="XCE648" s="1"/>
      <c r="XCF648" s="1"/>
      <c r="XCG648" s="1"/>
      <c r="XCH648" s="1"/>
      <c r="XCI648" s="1"/>
      <c r="XCJ648" s="1"/>
      <c r="XCK648" s="1"/>
      <c r="XCL648" s="1"/>
      <c r="XCM648" s="1"/>
      <c r="XCN648" s="1"/>
      <c r="XCO648" s="1"/>
      <c r="XCP648" s="1"/>
      <c r="XCQ648" s="1"/>
      <c r="XCR648" s="1"/>
      <c r="XCS648" s="1"/>
      <c r="XCT648" s="1"/>
      <c r="XCU648" s="1"/>
      <c r="XCV648" s="1"/>
      <c r="XCW648" s="1"/>
      <c r="XCX648" s="1"/>
      <c r="XCY648" s="1"/>
      <c r="XCZ648" s="1"/>
      <c r="XDA648" s="1"/>
      <c r="XDB648" s="1"/>
      <c r="XDC648" s="1"/>
      <c r="XDD648" s="1"/>
      <c r="XDE648" s="1"/>
      <c r="XDF648" s="1"/>
      <c r="XDG648" s="1"/>
      <c r="XDH648" s="1"/>
      <c r="XDI648" s="1"/>
      <c r="XDJ648" s="1"/>
      <c r="XDK648" s="1"/>
      <c r="XDL648" s="1"/>
      <c r="XDM648" s="1"/>
      <c r="XDN648" s="1"/>
      <c r="XDO648" s="1"/>
      <c r="XDP648" s="1"/>
      <c r="XDQ648" s="1"/>
      <c r="XDR648" s="1"/>
      <c r="XDS648" s="1"/>
      <c r="XDT648" s="1"/>
      <c r="XDU648" s="1"/>
      <c r="XDV648" s="1"/>
      <c r="XDW648" s="1"/>
      <c r="XDX648" s="1"/>
      <c r="XDY648" s="1"/>
      <c r="XDZ648" s="1"/>
      <c r="XEA648" s="1"/>
      <c r="XEB648" s="1"/>
      <c r="XEC648" s="1"/>
      <c r="XED648" s="1"/>
      <c r="XEE648" s="1"/>
      <c r="XEF648" s="1"/>
      <c r="XEG648" s="1"/>
      <c r="XEH648" s="1"/>
      <c r="XEI648" s="1"/>
      <c r="XEJ648" s="1"/>
      <c r="XEK648" s="1"/>
      <c r="XEL648" s="1"/>
      <c r="XEM648" s="1"/>
      <c r="XEN648" s="1"/>
      <c r="XEO648" s="1"/>
      <c r="XEP648" s="1"/>
      <c r="XEQ648" s="1"/>
      <c r="XER648" s="1"/>
      <c r="XES648" s="1"/>
      <c r="XET648" s="1"/>
      <c r="XEU648" s="1"/>
      <c r="XEV648" s="1"/>
      <c r="XEW648" s="1"/>
      <c r="XEX648" s="1"/>
      <c r="XEY648" s="1"/>
      <c r="XEZ648" s="1"/>
      <c r="XFA648" s="1"/>
      <c r="XFB648" s="1"/>
      <c r="XFC648" s="1"/>
    </row>
    <row r="649" spans="1:150 16226:16383" s="3" customFormat="1" ht="20.25" customHeight="1" x14ac:dyDescent="0.25">
      <c r="A649" s="112" t="s">
        <v>393</v>
      </c>
      <c r="B649" s="113"/>
      <c r="C649" s="113"/>
      <c r="D649" s="113"/>
      <c r="E649" s="113"/>
      <c r="F649" s="113"/>
      <c r="G649" s="113"/>
      <c r="H649" s="114"/>
      <c r="I649" s="1">
        <v>1</v>
      </c>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WZB649" s="1"/>
      <c r="WZC649" s="1"/>
      <c r="WZD649" s="1"/>
      <c r="WZE649" s="1"/>
      <c r="WZF649" s="1"/>
      <c r="WZG649" s="1"/>
      <c r="WZH649" s="1"/>
      <c r="WZI649" s="1"/>
      <c r="WZJ649" s="1"/>
      <c r="WZK649" s="1"/>
      <c r="WZL649" s="1"/>
      <c r="WZM649" s="1"/>
      <c r="WZN649" s="1"/>
      <c r="WZO649" s="1"/>
      <c r="WZP649" s="1"/>
      <c r="WZQ649" s="1"/>
      <c r="WZR649" s="1"/>
      <c r="WZS649" s="1"/>
      <c r="WZT649" s="1"/>
      <c r="WZU649" s="1"/>
      <c r="WZV649" s="1"/>
      <c r="WZW649" s="1"/>
      <c r="WZX649" s="1"/>
      <c r="WZY649" s="1"/>
      <c r="WZZ649" s="1"/>
      <c r="XAA649" s="1"/>
      <c r="XAB649" s="1"/>
      <c r="XAC649" s="1"/>
      <c r="XAD649" s="1"/>
      <c r="XAE649" s="1"/>
      <c r="XAF649" s="1"/>
      <c r="XAG649" s="1"/>
      <c r="XAH649" s="1"/>
      <c r="XAI649" s="1"/>
      <c r="XAJ649" s="1"/>
      <c r="XAK649" s="1"/>
      <c r="XAL649" s="1"/>
      <c r="XAM649" s="1"/>
      <c r="XAN649" s="1"/>
      <c r="XAO649" s="1"/>
      <c r="XAP649" s="1"/>
      <c r="XAQ649" s="1"/>
      <c r="XAR649" s="1"/>
      <c r="XAS649" s="1"/>
      <c r="XAT649" s="1"/>
      <c r="XAU649" s="1"/>
      <c r="XAV649" s="1"/>
      <c r="XAW649" s="1"/>
      <c r="XAX649" s="1"/>
      <c r="XAY649" s="1"/>
      <c r="XAZ649" s="1"/>
      <c r="XBA649" s="1"/>
      <c r="XBB649" s="1"/>
      <c r="XBC649" s="1"/>
      <c r="XBD649" s="1"/>
      <c r="XBE649" s="1"/>
      <c r="XBF649" s="1"/>
      <c r="XBG649" s="1"/>
      <c r="XBH649" s="1"/>
      <c r="XBI649" s="1"/>
      <c r="XBJ649" s="1"/>
      <c r="XBK649" s="1"/>
      <c r="XBL649" s="1"/>
      <c r="XBM649" s="1"/>
      <c r="XBN649" s="1"/>
      <c r="XBO649" s="1"/>
      <c r="XBP649" s="1"/>
      <c r="XBQ649" s="1"/>
      <c r="XBR649" s="1"/>
      <c r="XBS649" s="1"/>
      <c r="XBT649" s="1"/>
      <c r="XBU649" s="1"/>
      <c r="XBV649" s="1"/>
      <c r="XBW649" s="1"/>
      <c r="XBX649" s="1"/>
      <c r="XBY649" s="1"/>
      <c r="XBZ649" s="1"/>
      <c r="XCA649" s="1"/>
      <c r="XCB649" s="1"/>
      <c r="XCC649" s="1"/>
      <c r="XCD649" s="1"/>
      <c r="XCE649" s="1"/>
      <c r="XCF649" s="1"/>
      <c r="XCG649" s="1"/>
      <c r="XCH649" s="1"/>
      <c r="XCI649" s="1"/>
      <c r="XCJ649" s="1"/>
      <c r="XCK649" s="1"/>
      <c r="XCL649" s="1"/>
      <c r="XCM649" s="1"/>
      <c r="XCN649" s="1"/>
      <c r="XCO649" s="1"/>
      <c r="XCP649" s="1"/>
      <c r="XCQ649" s="1"/>
      <c r="XCR649" s="1"/>
      <c r="XCS649" s="1"/>
      <c r="XCT649" s="1"/>
      <c r="XCU649" s="1"/>
      <c r="XCV649" s="1"/>
      <c r="XCW649" s="1"/>
      <c r="XCX649" s="1"/>
      <c r="XCY649" s="1"/>
      <c r="XCZ649" s="1"/>
      <c r="XDA649" s="1"/>
      <c r="XDB649" s="1"/>
      <c r="XDC649" s="1"/>
      <c r="XDD649" s="1"/>
      <c r="XDE649" s="1"/>
      <c r="XDF649" s="1"/>
      <c r="XDG649" s="1"/>
      <c r="XDH649" s="1"/>
      <c r="XDI649" s="1"/>
      <c r="XDJ649" s="1"/>
      <c r="XDK649" s="1"/>
      <c r="XDL649" s="1"/>
      <c r="XDM649" s="1"/>
      <c r="XDN649" s="1"/>
      <c r="XDO649" s="1"/>
      <c r="XDP649" s="1"/>
      <c r="XDQ649" s="1"/>
      <c r="XDR649" s="1"/>
      <c r="XDS649" s="1"/>
      <c r="XDT649" s="1"/>
      <c r="XDU649" s="1"/>
      <c r="XDV649" s="1"/>
      <c r="XDW649" s="1"/>
      <c r="XDX649" s="1"/>
      <c r="XDY649" s="1"/>
      <c r="XDZ649" s="1"/>
      <c r="XEA649" s="1"/>
      <c r="XEB649" s="1"/>
      <c r="XEC649" s="1"/>
      <c r="XED649" s="1"/>
      <c r="XEE649" s="1"/>
      <c r="XEF649" s="1"/>
      <c r="XEG649" s="1"/>
      <c r="XEH649" s="1"/>
      <c r="XEI649" s="1"/>
      <c r="XEJ649" s="1"/>
      <c r="XEK649" s="1"/>
      <c r="XEL649" s="1"/>
      <c r="XEM649" s="1"/>
      <c r="XEN649" s="1"/>
      <c r="XEO649" s="1"/>
      <c r="XEP649" s="1"/>
      <c r="XEQ649" s="1"/>
      <c r="XER649" s="1"/>
      <c r="XES649" s="1"/>
      <c r="XET649" s="1"/>
      <c r="XEU649" s="1"/>
      <c r="XEV649" s="1"/>
      <c r="XEW649" s="1"/>
      <c r="XEX649" s="1"/>
      <c r="XEY649" s="1"/>
      <c r="XEZ649" s="1"/>
      <c r="XFA649" s="1"/>
      <c r="XFB649" s="1"/>
      <c r="XFC649" s="1"/>
    </row>
    <row r="650" spans="1:150 16226:16383" s="3" customFormat="1" ht="20.25" customHeight="1" x14ac:dyDescent="0.25">
      <c r="A650" s="90">
        <v>1</v>
      </c>
      <c r="B650" s="90"/>
      <c r="C650" s="53" t="s">
        <v>88</v>
      </c>
      <c r="D650" s="5" t="s">
        <v>363</v>
      </c>
      <c r="E650" s="32">
        <f>(2.75*3.48+2.75*0.1+2.125*2.25+1.525*0.6+2.78*2.45+0.7*0.18+2.93*2.4+2.93*0.1+2.93*1.2+0.6*1.4+2.305*1.375+0.9*0.9+1.25*1.375+1.07*2.75)*10.764</f>
        <v>460.69785450000006</v>
      </c>
      <c r="F650" s="5">
        <f>(1.075*0.9)*10.764</f>
        <v>10.41417</v>
      </c>
      <c r="G650" s="5">
        <v>0</v>
      </c>
      <c r="H650" s="5">
        <f>E650+F650+(IF(G650&lt;101,G650,IF(G650&lt;201,G650/2,IF(G650&lt;=301,G650/3,G650/4))))</f>
        <v>471.11202450000008</v>
      </c>
      <c r="I650" s="1"/>
      <c r="J650" s="1"/>
      <c r="K650" s="1"/>
      <c r="L650" s="1"/>
      <c r="M650" s="1"/>
      <c r="N650" s="1"/>
      <c r="O650" s="1"/>
      <c r="P650" s="1"/>
      <c r="Q650" s="1"/>
      <c r="R650" s="1"/>
      <c r="S650" s="1"/>
      <c r="T650" s="22" t="e">
        <f t="shared" ref="T650:T657" ca="1" si="74">U650&amp;""&amp;",..,"&amp;""&amp;V650</f>
        <v>#REF!</v>
      </c>
      <c r="U650" s="22" t="e">
        <f ca="1">(SUMPRODUCT(MID(0&amp;(LEFT(A649,SUM(LEN(A649)-LEN(SUBSTITUTE(A649,{"0","1","2","3"},""))))), LARGE(INDEX(ISNUMBER(--MID((LEFT(A649,SUM(LEN(A649)-LEN(SUBSTITUTE(A649,{"0","1","2","3"},""))))), ROW(INDIRECT("1:"&amp;LEN((LEFT(A649,SUM(LEN(A649)-LEN(SUBSTITUTE(A649,{"0","1","2","3"},"")))))))), 1)) * ROW(INDIRECT("1:"&amp;LEN((LEFT(A649,SUM(LEN(A649)-LEN(SUBSTITUTE(A649,{"0","1","2","3"},"")))))))), 0), ROW(INDIRECT("1:"&amp;LEN((LEFT(A649,SUM(LEN(A649)-LEN(SUBSTITUTE(A649,{"0","1","2","3"},"")))))))))+1, 1) * 10^ROW(INDIRECT("1:"&amp;LEN((LEFT(A649,SUM(LEN(A649)-LEN(SUBSTITUTE(A649,{"0","1","2","3"},""))))))))/10))*100+1</f>
        <v>#REF!</v>
      </c>
      <c r="V650" s="22" t="e">
        <f ca="1">(SUMPRODUCT(MID(0&amp;(--TRIM(RIGHT(SUBSTITUTE(LEFT(A649,_xlfn.AGGREGATE(16,6,FIND({0,1,2,3,4,5,6,7,8,9},A649,ROW(INDIRECT("1:"&amp;LEN(A649)))),1))," ",REPT(" ",LEN(A649))),LEN(A649)))), LARGE(INDEX(ISNUMBER(--MID((--TRIM(RIGHT(SUBSTITUTE(LEFT(A649,_xlfn.AGGREGATE(16,6,FIND({0,1,2,3,4,5,6,7,8,9},A649,ROW(INDIRECT("1:"&amp;LEN(A649)))),1))," ",REPT(" ",LEN(A649))),LEN(A649)))), ROW(INDIRECT("1:"&amp;LEN((--TRIM(RIGHT(SUBSTITUTE(LEFT(A649,_xlfn.AGGREGATE(16,6,FIND({0,1,2,3,4,5,6,7,8,9},A649,ROW(INDIRECT("1:"&amp;LEN(A649)))),1))," ",REPT(" ",LEN(A649))),LEN(A649))))))), 1)) * ROW(INDIRECT("1:"&amp;LEN((--TRIM(RIGHT(SUBSTITUTE(LEFT(A649,_xlfn.AGGREGATE(16,6,FIND({0,1,2,3,4,5,6,7,8,9},A649,ROW(INDIRECT("1:"&amp;LEN(A649)))),1))," ",REPT(" ",LEN(A649))),LEN(A649))))))), 0), ROW(INDIRECT("1:"&amp;LEN((--TRIM(RIGHT(SUBSTITUTE(LEFT(A649,_xlfn.AGGREGATE(16,6,FIND({0,1,2,3,4,5,6,7,8,9},A649,ROW(INDIRECT("1:"&amp;LEN(A649)))),1))," ",REPT(" ",LEN(A649))),LEN(A649))))))))+1, 1) * 10^ROW(INDIRECT("1:"&amp;LEN((--TRIM(RIGHT(SUBSTITUTE(LEFT(A649,_xlfn.AGGREGATE(16,6,FIND({0,1,2,3,4,5,6,7,8,9},A649,ROW(INDIRECT("1:"&amp;LEN(A649)))),1))," ",REPT(" ",LEN(A649))),LEN(A649)))))))/10))*100+1</f>
        <v>#NUM!</v>
      </c>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WZB650" s="1"/>
      <c r="WZC650" s="1"/>
      <c r="WZD650" s="1"/>
      <c r="WZE650" s="1"/>
      <c r="WZF650" s="1"/>
      <c r="WZG650" s="1"/>
      <c r="WZH650" s="1"/>
      <c r="WZI650" s="1"/>
      <c r="WZJ650" s="1"/>
      <c r="WZK650" s="1"/>
      <c r="WZL650" s="1"/>
      <c r="WZM650" s="1"/>
      <c r="WZN650" s="1"/>
      <c r="WZO650" s="1"/>
      <c r="WZP650" s="1"/>
      <c r="WZQ650" s="1"/>
      <c r="WZR650" s="1"/>
      <c r="WZS650" s="1"/>
      <c r="WZT650" s="1"/>
      <c r="WZU650" s="1"/>
      <c r="WZV650" s="1"/>
      <c r="WZW650" s="1"/>
      <c r="WZX650" s="1"/>
      <c r="WZY650" s="1"/>
      <c r="WZZ650" s="1"/>
      <c r="XAA650" s="1"/>
      <c r="XAB650" s="1"/>
      <c r="XAC650" s="1"/>
      <c r="XAD650" s="1"/>
      <c r="XAE650" s="1"/>
      <c r="XAF650" s="1"/>
      <c r="XAG650" s="1"/>
      <c r="XAH650" s="1"/>
      <c r="XAI650" s="1"/>
      <c r="XAJ650" s="1"/>
      <c r="XAK650" s="1"/>
      <c r="XAL650" s="1"/>
      <c r="XAM650" s="1"/>
      <c r="XAN650" s="1"/>
      <c r="XAO650" s="1"/>
      <c r="XAP650" s="1"/>
      <c r="XAQ650" s="1"/>
      <c r="XAR650" s="1"/>
      <c r="XAS650" s="1"/>
      <c r="XAT650" s="1"/>
      <c r="XAU650" s="1"/>
      <c r="XAV650" s="1"/>
      <c r="XAW650" s="1"/>
      <c r="XAX650" s="1"/>
      <c r="XAY650" s="1"/>
      <c r="XAZ650" s="1"/>
      <c r="XBA650" s="1"/>
      <c r="XBB650" s="1"/>
      <c r="XBC650" s="1"/>
      <c r="XBD650" s="1"/>
      <c r="XBE650" s="1"/>
      <c r="XBF650" s="1"/>
      <c r="XBG650" s="1"/>
      <c r="XBH650" s="1"/>
      <c r="XBI650" s="1"/>
      <c r="XBJ650" s="1"/>
      <c r="XBK650" s="1"/>
      <c r="XBL650" s="1"/>
      <c r="XBM650" s="1"/>
      <c r="XBN650" s="1"/>
      <c r="XBO650" s="1"/>
      <c r="XBP650" s="1"/>
      <c r="XBQ650" s="1"/>
      <c r="XBR650" s="1"/>
      <c r="XBS650" s="1"/>
      <c r="XBT650" s="1"/>
      <c r="XBU650" s="1"/>
      <c r="XBV650" s="1"/>
      <c r="XBW650" s="1"/>
      <c r="XBX650" s="1"/>
      <c r="XBY650" s="1"/>
      <c r="XBZ650" s="1"/>
      <c r="XCA650" s="1"/>
      <c r="XCB650" s="1"/>
      <c r="XCC650" s="1"/>
      <c r="XCD650" s="1"/>
      <c r="XCE650" s="1"/>
      <c r="XCF650" s="1"/>
      <c r="XCG650" s="1"/>
      <c r="XCH650" s="1"/>
      <c r="XCI650" s="1"/>
      <c r="XCJ650" s="1"/>
      <c r="XCK650" s="1"/>
      <c r="XCL650" s="1"/>
      <c r="XCM650" s="1"/>
      <c r="XCN650" s="1"/>
      <c r="XCO650" s="1"/>
      <c r="XCP650" s="1"/>
      <c r="XCQ650" s="1"/>
      <c r="XCR650" s="1"/>
      <c r="XCS650" s="1"/>
      <c r="XCT650" s="1"/>
      <c r="XCU650" s="1"/>
      <c r="XCV650" s="1"/>
      <c r="XCW650" s="1"/>
      <c r="XCX650" s="1"/>
      <c r="XCY650" s="1"/>
      <c r="XCZ650" s="1"/>
      <c r="XDA650" s="1"/>
      <c r="XDB650" s="1"/>
      <c r="XDC650" s="1"/>
      <c r="XDD650" s="1"/>
      <c r="XDE650" s="1"/>
      <c r="XDF650" s="1"/>
      <c r="XDG650" s="1"/>
      <c r="XDH650" s="1"/>
      <c r="XDI650" s="1"/>
      <c r="XDJ650" s="1"/>
      <c r="XDK650" s="1"/>
      <c r="XDL650" s="1"/>
      <c r="XDM650" s="1"/>
      <c r="XDN650" s="1"/>
      <c r="XDO650" s="1"/>
      <c r="XDP650" s="1"/>
      <c r="XDQ650" s="1"/>
      <c r="XDR650" s="1"/>
      <c r="XDS650" s="1"/>
      <c r="XDT650" s="1"/>
      <c r="XDU650" s="1"/>
      <c r="XDV650" s="1"/>
      <c r="XDW650" s="1"/>
      <c r="XDX650" s="1"/>
      <c r="XDY650" s="1"/>
      <c r="XDZ650" s="1"/>
      <c r="XEA650" s="1"/>
      <c r="XEB650" s="1"/>
      <c r="XEC650" s="1"/>
      <c r="XED650" s="1"/>
      <c r="XEE650" s="1"/>
      <c r="XEF650" s="1"/>
      <c r="XEG650" s="1"/>
      <c r="XEH650" s="1"/>
      <c r="XEI650" s="1"/>
      <c r="XEJ650" s="1"/>
      <c r="XEK650" s="1"/>
      <c r="XEL650" s="1"/>
      <c r="XEM650" s="1"/>
      <c r="XEN650" s="1"/>
      <c r="XEO650" s="1"/>
      <c r="XEP650" s="1"/>
      <c r="XEQ650" s="1"/>
      <c r="XER650" s="1"/>
      <c r="XES650" s="1"/>
      <c r="XET650" s="1"/>
      <c r="XEU650" s="1"/>
      <c r="XEV650" s="1"/>
      <c r="XEW650" s="1"/>
      <c r="XEX650" s="1"/>
      <c r="XEY650" s="1"/>
      <c r="XEZ650" s="1"/>
      <c r="XFA650" s="1"/>
      <c r="XFB650" s="1"/>
      <c r="XFC650" s="1"/>
    </row>
    <row r="651" spans="1:150 16226:16383" s="3" customFormat="1" ht="20.25" customHeight="1" x14ac:dyDescent="0.25">
      <c r="A651" s="115">
        <f>A650+1</f>
        <v>2</v>
      </c>
      <c r="B651" s="116"/>
      <c r="C651" s="53" t="s">
        <v>88</v>
      </c>
      <c r="D651" s="5" t="s">
        <v>363</v>
      </c>
      <c r="E651" s="32">
        <f>(2.75*3.48+2.75*0.1+2.125*2.25+1.525*0.6+2.78*2.45+0.7*0.18+2.93*2.4+2.93*0.1+2.93*1.2+0.6*1.4+2.305*1.375+0.9*0.9+1.25*1.375+1.07*2.75)*10.764</f>
        <v>460.69785450000006</v>
      </c>
      <c r="F651" s="5">
        <f>(1.075*0.9)*10.764</f>
        <v>10.41417</v>
      </c>
      <c r="G651" s="5">
        <v>0</v>
      </c>
      <c r="H651" s="5">
        <f>E651+F651+(IF(G651&lt;101,G651,IF(G651&lt;201,G651/2,IF(G651&lt;=301,G651/3,G651/4))))</f>
        <v>471.11202450000008</v>
      </c>
      <c r="I651" s="1"/>
      <c r="J651" s="1"/>
      <c r="K651" s="1"/>
      <c r="L651" s="1"/>
      <c r="M651" s="1"/>
      <c r="N651" s="1"/>
      <c r="O651" s="1"/>
      <c r="P651" s="1"/>
      <c r="Q651" s="1"/>
      <c r="R651" s="1"/>
      <c r="S651" s="1"/>
      <c r="T651" s="22" t="e">
        <f t="shared" ca="1" si="74"/>
        <v>#REF!</v>
      </c>
      <c r="U651" s="22" t="e">
        <f t="shared" ref="U651:V657" ca="1" si="75">U650+1</f>
        <v>#REF!</v>
      </c>
      <c r="V651" s="22" t="e">
        <f t="shared" ca="1" si="75"/>
        <v>#NUM!</v>
      </c>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WZB651" s="1"/>
      <c r="WZC651" s="1"/>
      <c r="WZD651" s="1"/>
      <c r="WZE651" s="1"/>
      <c r="WZF651" s="1"/>
      <c r="WZG651" s="1"/>
      <c r="WZH651" s="1"/>
      <c r="WZI651" s="1"/>
      <c r="WZJ651" s="1"/>
      <c r="WZK651" s="1"/>
      <c r="WZL651" s="1"/>
      <c r="WZM651" s="1"/>
      <c r="WZN651" s="1"/>
      <c r="WZO651" s="1"/>
      <c r="WZP651" s="1"/>
      <c r="WZQ651" s="1"/>
      <c r="WZR651" s="1"/>
      <c r="WZS651" s="1"/>
      <c r="WZT651" s="1"/>
      <c r="WZU651" s="1"/>
      <c r="WZV651" s="1"/>
      <c r="WZW651" s="1"/>
      <c r="WZX651" s="1"/>
      <c r="WZY651" s="1"/>
      <c r="WZZ651" s="1"/>
      <c r="XAA651" s="1"/>
      <c r="XAB651" s="1"/>
      <c r="XAC651" s="1"/>
      <c r="XAD651" s="1"/>
      <c r="XAE651" s="1"/>
      <c r="XAF651" s="1"/>
      <c r="XAG651" s="1"/>
      <c r="XAH651" s="1"/>
      <c r="XAI651" s="1"/>
      <c r="XAJ651" s="1"/>
      <c r="XAK651" s="1"/>
      <c r="XAL651" s="1"/>
      <c r="XAM651" s="1"/>
      <c r="XAN651" s="1"/>
      <c r="XAO651" s="1"/>
      <c r="XAP651" s="1"/>
      <c r="XAQ651" s="1"/>
      <c r="XAR651" s="1"/>
      <c r="XAS651" s="1"/>
      <c r="XAT651" s="1"/>
      <c r="XAU651" s="1"/>
      <c r="XAV651" s="1"/>
      <c r="XAW651" s="1"/>
      <c r="XAX651" s="1"/>
      <c r="XAY651" s="1"/>
      <c r="XAZ651" s="1"/>
      <c r="XBA651" s="1"/>
      <c r="XBB651" s="1"/>
      <c r="XBC651" s="1"/>
      <c r="XBD651" s="1"/>
      <c r="XBE651" s="1"/>
      <c r="XBF651" s="1"/>
      <c r="XBG651" s="1"/>
      <c r="XBH651" s="1"/>
      <c r="XBI651" s="1"/>
      <c r="XBJ651" s="1"/>
      <c r="XBK651" s="1"/>
      <c r="XBL651" s="1"/>
      <c r="XBM651" s="1"/>
      <c r="XBN651" s="1"/>
      <c r="XBO651" s="1"/>
      <c r="XBP651" s="1"/>
      <c r="XBQ651" s="1"/>
      <c r="XBR651" s="1"/>
      <c r="XBS651" s="1"/>
      <c r="XBT651" s="1"/>
      <c r="XBU651" s="1"/>
      <c r="XBV651" s="1"/>
      <c r="XBW651" s="1"/>
      <c r="XBX651" s="1"/>
      <c r="XBY651" s="1"/>
      <c r="XBZ651" s="1"/>
      <c r="XCA651" s="1"/>
      <c r="XCB651" s="1"/>
      <c r="XCC651" s="1"/>
      <c r="XCD651" s="1"/>
      <c r="XCE651" s="1"/>
      <c r="XCF651" s="1"/>
      <c r="XCG651" s="1"/>
      <c r="XCH651" s="1"/>
      <c r="XCI651" s="1"/>
      <c r="XCJ651" s="1"/>
      <c r="XCK651" s="1"/>
      <c r="XCL651" s="1"/>
      <c r="XCM651" s="1"/>
      <c r="XCN651" s="1"/>
      <c r="XCO651" s="1"/>
      <c r="XCP651" s="1"/>
      <c r="XCQ651" s="1"/>
      <c r="XCR651" s="1"/>
      <c r="XCS651" s="1"/>
      <c r="XCT651" s="1"/>
      <c r="XCU651" s="1"/>
      <c r="XCV651" s="1"/>
      <c r="XCW651" s="1"/>
      <c r="XCX651" s="1"/>
      <c r="XCY651" s="1"/>
      <c r="XCZ651" s="1"/>
      <c r="XDA651" s="1"/>
      <c r="XDB651" s="1"/>
      <c r="XDC651" s="1"/>
      <c r="XDD651" s="1"/>
      <c r="XDE651" s="1"/>
      <c r="XDF651" s="1"/>
      <c r="XDG651" s="1"/>
      <c r="XDH651" s="1"/>
      <c r="XDI651" s="1"/>
      <c r="XDJ651" s="1"/>
      <c r="XDK651" s="1"/>
      <c r="XDL651" s="1"/>
      <c r="XDM651" s="1"/>
      <c r="XDN651" s="1"/>
      <c r="XDO651" s="1"/>
      <c r="XDP651" s="1"/>
      <c r="XDQ651" s="1"/>
      <c r="XDR651" s="1"/>
      <c r="XDS651" s="1"/>
      <c r="XDT651" s="1"/>
      <c r="XDU651" s="1"/>
      <c r="XDV651" s="1"/>
      <c r="XDW651" s="1"/>
      <c r="XDX651" s="1"/>
      <c r="XDY651" s="1"/>
      <c r="XDZ651" s="1"/>
      <c r="XEA651" s="1"/>
      <c r="XEB651" s="1"/>
      <c r="XEC651" s="1"/>
      <c r="XED651" s="1"/>
      <c r="XEE651" s="1"/>
      <c r="XEF651" s="1"/>
      <c r="XEG651" s="1"/>
      <c r="XEH651" s="1"/>
      <c r="XEI651" s="1"/>
      <c r="XEJ651" s="1"/>
      <c r="XEK651" s="1"/>
      <c r="XEL651" s="1"/>
      <c r="XEM651" s="1"/>
      <c r="XEN651" s="1"/>
      <c r="XEO651" s="1"/>
      <c r="XEP651" s="1"/>
      <c r="XEQ651" s="1"/>
      <c r="XER651" s="1"/>
      <c r="XES651" s="1"/>
      <c r="XET651" s="1"/>
      <c r="XEU651" s="1"/>
      <c r="XEV651" s="1"/>
      <c r="XEW651" s="1"/>
      <c r="XEX651" s="1"/>
      <c r="XEY651" s="1"/>
      <c r="XEZ651" s="1"/>
      <c r="XFA651" s="1"/>
      <c r="XFB651" s="1"/>
      <c r="XFC651" s="1"/>
    </row>
    <row r="652" spans="1:150 16226:16383" s="3" customFormat="1" ht="20.25" customHeight="1" x14ac:dyDescent="0.25">
      <c r="A652" s="115">
        <f t="shared" ref="A652:A657" si="76">A651+1</f>
        <v>3</v>
      </c>
      <c r="B652" s="116"/>
      <c r="C652" s="53" t="s">
        <v>88</v>
      </c>
      <c r="D652" s="5" t="s">
        <v>363</v>
      </c>
      <c r="E652" s="32">
        <f>(2.75*3.48+2.75*0.1+2.125*2.25+1.525*0.6+2.78*2.45+0.7*0.18+2.93*2.4+2.93*0.1+2.93*1.2+0.6*1.4+2.305*1.375+0.9*0.9+1.25*1.375+1.07*2.75)*10.764</f>
        <v>460.69785450000006</v>
      </c>
      <c r="F652" s="5">
        <f>(1.075*0.9)*10.764</f>
        <v>10.41417</v>
      </c>
      <c r="G652" s="5">
        <v>0</v>
      </c>
      <c r="H652" s="5">
        <f>E652+F652+(IF(G652&lt;101,G652,IF(G652&lt;201,G652/2,IF(G652&lt;=301,G652/3,G652/4))))</f>
        <v>471.11202450000008</v>
      </c>
      <c r="I652" s="1"/>
      <c r="J652" s="1"/>
      <c r="K652" s="1"/>
      <c r="L652" s="1"/>
      <c r="M652" s="1"/>
      <c r="N652" s="1"/>
      <c r="O652" s="1"/>
      <c r="P652" s="1"/>
      <c r="Q652" s="1"/>
      <c r="R652" s="1"/>
      <c r="S652" s="1"/>
      <c r="T652" s="22" t="e">
        <f t="shared" ca="1" si="74"/>
        <v>#REF!</v>
      </c>
      <c r="U652" s="22" t="e">
        <f t="shared" ca="1" si="75"/>
        <v>#REF!</v>
      </c>
      <c r="V652" s="22" t="e">
        <f t="shared" ca="1" si="75"/>
        <v>#NUM!</v>
      </c>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WZB652" s="1"/>
      <c r="WZC652" s="1"/>
      <c r="WZD652" s="1"/>
      <c r="WZE652" s="1"/>
      <c r="WZF652" s="1"/>
      <c r="WZG652" s="1"/>
      <c r="WZH652" s="1"/>
      <c r="WZI652" s="1"/>
      <c r="WZJ652" s="1"/>
      <c r="WZK652" s="1"/>
      <c r="WZL652" s="1"/>
      <c r="WZM652" s="1"/>
      <c r="WZN652" s="1"/>
      <c r="WZO652" s="1"/>
      <c r="WZP652" s="1"/>
      <c r="WZQ652" s="1"/>
      <c r="WZR652" s="1"/>
      <c r="WZS652" s="1"/>
      <c r="WZT652" s="1"/>
      <c r="WZU652" s="1"/>
      <c r="WZV652" s="1"/>
      <c r="WZW652" s="1"/>
      <c r="WZX652" s="1"/>
      <c r="WZY652" s="1"/>
      <c r="WZZ652" s="1"/>
      <c r="XAA652" s="1"/>
      <c r="XAB652" s="1"/>
      <c r="XAC652" s="1"/>
      <c r="XAD652" s="1"/>
      <c r="XAE652" s="1"/>
      <c r="XAF652" s="1"/>
      <c r="XAG652" s="1"/>
      <c r="XAH652" s="1"/>
      <c r="XAI652" s="1"/>
      <c r="XAJ652" s="1"/>
      <c r="XAK652" s="1"/>
      <c r="XAL652" s="1"/>
      <c r="XAM652" s="1"/>
      <c r="XAN652" s="1"/>
      <c r="XAO652" s="1"/>
      <c r="XAP652" s="1"/>
      <c r="XAQ652" s="1"/>
      <c r="XAR652" s="1"/>
      <c r="XAS652" s="1"/>
      <c r="XAT652" s="1"/>
      <c r="XAU652" s="1"/>
      <c r="XAV652" s="1"/>
      <c r="XAW652" s="1"/>
      <c r="XAX652" s="1"/>
      <c r="XAY652" s="1"/>
      <c r="XAZ652" s="1"/>
      <c r="XBA652" s="1"/>
      <c r="XBB652" s="1"/>
      <c r="XBC652" s="1"/>
      <c r="XBD652" s="1"/>
      <c r="XBE652" s="1"/>
      <c r="XBF652" s="1"/>
      <c r="XBG652" s="1"/>
      <c r="XBH652" s="1"/>
      <c r="XBI652" s="1"/>
      <c r="XBJ652" s="1"/>
      <c r="XBK652" s="1"/>
      <c r="XBL652" s="1"/>
      <c r="XBM652" s="1"/>
      <c r="XBN652" s="1"/>
      <c r="XBO652" s="1"/>
      <c r="XBP652" s="1"/>
      <c r="XBQ652" s="1"/>
      <c r="XBR652" s="1"/>
      <c r="XBS652" s="1"/>
      <c r="XBT652" s="1"/>
      <c r="XBU652" s="1"/>
      <c r="XBV652" s="1"/>
      <c r="XBW652" s="1"/>
      <c r="XBX652" s="1"/>
      <c r="XBY652" s="1"/>
      <c r="XBZ652" s="1"/>
      <c r="XCA652" s="1"/>
      <c r="XCB652" s="1"/>
      <c r="XCC652" s="1"/>
      <c r="XCD652" s="1"/>
      <c r="XCE652" s="1"/>
      <c r="XCF652" s="1"/>
      <c r="XCG652" s="1"/>
      <c r="XCH652" s="1"/>
      <c r="XCI652" s="1"/>
      <c r="XCJ652" s="1"/>
      <c r="XCK652" s="1"/>
      <c r="XCL652" s="1"/>
      <c r="XCM652" s="1"/>
      <c r="XCN652" s="1"/>
      <c r="XCO652" s="1"/>
      <c r="XCP652" s="1"/>
      <c r="XCQ652" s="1"/>
      <c r="XCR652" s="1"/>
      <c r="XCS652" s="1"/>
      <c r="XCT652" s="1"/>
      <c r="XCU652" s="1"/>
      <c r="XCV652" s="1"/>
      <c r="XCW652" s="1"/>
      <c r="XCX652" s="1"/>
      <c r="XCY652" s="1"/>
      <c r="XCZ652" s="1"/>
      <c r="XDA652" s="1"/>
      <c r="XDB652" s="1"/>
      <c r="XDC652" s="1"/>
      <c r="XDD652" s="1"/>
      <c r="XDE652" s="1"/>
      <c r="XDF652" s="1"/>
      <c r="XDG652" s="1"/>
      <c r="XDH652" s="1"/>
      <c r="XDI652" s="1"/>
      <c r="XDJ652" s="1"/>
      <c r="XDK652" s="1"/>
      <c r="XDL652" s="1"/>
      <c r="XDM652" s="1"/>
      <c r="XDN652" s="1"/>
      <c r="XDO652" s="1"/>
      <c r="XDP652" s="1"/>
      <c r="XDQ652" s="1"/>
      <c r="XDR652" s="1"/>
      <c r="XDS652" s="1"/>
      <c r="XDT652" s="1"/>
      <c r="XDU652" s="1"/>
      <c r="XDV652" s="1"/>
      <c r="XDW652" s="1"/>
      <c r="XDX652" s="1"/>
      <c r="XDY652" s="1"/>
      <c r="XDZ652" s="1"/>
      <c r="XEA652" s="1"/>
      <c r="XEB652" s="1"/>
      <c r="XEC652" s="1"/>
      <c r="XED652" s="1"/>
      <c r="XEE652" s="1"/>
      <c r="XEF652" s="1"/>
      <c r="XEG652" s="1"/>
      <c r="XEH652" s="1"/>
      <c r="XEI652" s="1"/>
      <c r="XEJ652" s="1"/>
      <c r="XEK652" s="1"/>
      <c r="XEL652" s="1"/>
      <c r="XEM652" s="1"/>
      <c r="XEN652" s="1"/>
      <c r="XEO652" s="1"/>
      <c r="XEP652" s="1"/>
      <c r="XEQ652" s="1"/>
      <c r="XER652" s="1"/>
      <c r="XES652" s="1"/>
      <c r="XET652" s="1"/>
      <c r="XEU652" s="1"/>
      <c r="XEV652" s="1"/>
      <c r="XEW652" s="1"/>
      <c r="XEX652" s="1"/>
      <c r="XEY652" s="1"/>
      <c r="XEZ652" s="1"/>
      <c r="XFA652" s="1"/>
      <c r="XFB652" s="1"/>
      <c r="XFC652" s="1"/>
    </row>
    <row r="653" spans="1:150 16226:16383" s="3" customFormat="1" ht="20.25" customHeight="1" x14ac:dyDescent="0.25">
      <c r="A653" s="115">
        <f t="shared" si="76"/>
        <v>4</v>
      </c>
      <c r="B653" s="116"/>
      <c r="C653" s="53" t="s">
        <v>88</v>
      </c>
      <c r="D653" s="5" t="s">
        <v>363</v>
      </c>
      <c r="E653" s="32">
        <f>(2.75*3.48+2.75*0.1+2.125*2.25+1.525*0.6+2.78*2.45+0.7*0.18+2.93*2.4+2.93*0.1+2.93*1.2+0.6*1.4+2.305*1.375+0.9*0.9+1.25*1.375+1.07*2.75)*10.764</f>
        <v>460.69785450000006</v>
      </c>
      <c r="F653" s="5">
        <f>(1.075*0.9)*10.764</f>
        <v>10.41417</v>
      </c>
      <c r="G653" s="5">
        <v>0</v>
      </c>
      <c r="H653" s="5">
        <f>E653+F653+(IF(G653&lt;101,G653,IF(G653&lt;201,G653/2,IF(G653&lt;=301,G653/3,G653/4))))</f>
        <v>471.11202450000008</v>
      </c>
      <c r="I653" s="1"/>
      <c r="J653" s="1"/>
      <c r="K653" s="1"/>
      <c r="L653" s="1"/>
      <c r="M653" s="1"/>
      <c r="N653" s="1"/>
      <c r="O653" s="1"/>
      <c r="P653" s="1"/>
      <c r="Q653" s="1"/>
      <c r="R653" s="1"/>
      <c r="S653" s="1"/>
      <c r="T653" s="22" t="e">
        <f t="shared" ca="1" si="74"/>
        <v>#REF!</v>
      </c>
      <c r="U653" s="22" t="e">
        <f t="shared" ca="1" si="75"/>
        <v>#REF!</v>
      </c>
      <c r="V653" s="22" t="e">
        <f t="shared" ca="1" si="75"/>
        <v>#NUM!</v>
      </c>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WZB653" s="1"/>
      <c r="WZC653" s="1"/>
      <c r="WZD653" s="1"/>
      <c r="WZE653" s="1"/>
      <c r="WZF653" s="1"/>
      <c r="WZG653" s="1"/>
      <c r="WZH653" s="1"/>
      <c r="WZI653" s="1"/>
      <c r="WZJ653" s="1"/>
      <c r="WZK653" s="1"/>
      <c r="WZL653" s="1"/>
      <c r="WZM653" s="1"/>
      <c r="WZN653" s="1"/>
      <c r="WZO653" s="1"/>
      <c r="WZP653" s="1"/>
      <c r="WZQ653" s="1"/>
      <c r="WZR653" s="1"/>
      <c r="WZS653" s="1"/>
      <c r="WZT653" s="1"/>
      <c r="WZU653" s="1"/>
      <c r="WZV653" s="1"/>
      <c r="WZW653" s="1"/>
      <c r="WZX653" s="1"/>
      <c r="WZY653" s="1"/>
      <c r="WZZ653" s="1"/>
      <c r="XAA653" s="1"/>
      <c r="XAB653" s="1"/>
      <c r="XAC653" s="1"/>
      <c r="XAD653" s="1"/>
      <c r="XAE653" s="1"/>
      <c r="XAF653" s="1"/>
      <c r="XAG653" s="1"/>
      <c r="XAH653" s="1"/>
      <c r="XAI653" s="1"/>
      <c r="XAJ653" s="1"/>
      <c r="XAK653" s="1"/>
      <c r="XAL653" s="1"/>
      <c r="XAM653" s="1"/>
      <c r="XAN653" s="1"/>
      <c r="XAO653" s="1"/>
      <c r="XAP653" s="1"/>
      <c r="XAQ653" s="1"/>
      <c r="XAR653" s="1"/>
      <c r="XAS653" s="1"/>
      <c r="XAT653" s="1"/>
      <c r="XAU653" s="1"/>
      <c r="XAV653" s="1"/>
      <c r="XAW653" s="1"/>
      <c r="XAX653" s="1"/>
      <c r="XAY653" s="1"/>
      <c r="XAZ653" s="1"/>
      <c r="XBA653" s="1"/>
      <c r="XBB653" s="1"/>
      <c r="XBC653" s="1"/>
      <c r="XBD653" s="1"/>
      <c r="XBE653" s="1"/>
      <c r="XBF653" s="1"/>
      <c r="XBG653" s="1"/>
      <c r="XBH653" s="1"/>
      <c r="XBI653" s="1"/>
      <c r="XBJ653" s="1"/>
      <c r="XBK653" s="1"/>
      <c r="XBL653" s="1"/>
      <c r="XBM653" s="1"/>
      <c r="XBN653" s="1"/>
      <c r="XBO653" s="1"/>
      <c r="XBP653" s="1"/>
      <c r="XBQ653" s="1"/>
      <c r="XBR653" s="1"/>
      <c r="XBS653" s="1"/>
      <c r="XBT653" s="1"/>
      <c r="XBU653" s="1"/>
      <c r="XBV653" s="1"/>
      <c r="XBW653" s="1"/>
      <c r="XBX653" s="1"/>
      <c r="XBY653" s="1"/>
      <c r="XBZ653" s="1"/>
      <c r="XCA653" s="1"/>
      <c r="XCB653" s="1"/>
      <c r="XCC653" s="1"/>
      <c r="XCD653" s="1"/>
      <c r="XCE653" s="1"/>
      <c r="XCF653" s="1"/>
      <c r="XCG653" s="1"/>
      <c r="XCH653" s="1"/>
      <c r="XCI653" s="1"/>
      <c r="XCJ653" s="1"/>
      <c r="XCK653" s="1"/>
      <c r="XCL653" s="1"/>
      <c r="XCM653" s="1"/>
      <c r="XCN653" s="1"/>
      <c r="XCO653" s="1"/>
      <c r="XCP653" s="1"/>
      <c r="XCQ653" s="1"/>
      <c r="XCR653" s="1"/>
      <c r="XCS653" s="1"/>
      <c r="XCT653" s="1"/>
      <c r="XCU653" s="1"/>
      <c r="XCV653" s="1"/>
      <c r="XCW653" s="1"/>
      <c r="XCX653" s="1"/>
      <c r="XCY653" s="1"/>
      <c r="XCZ653" s="1"/>
      <c r="XDA653" s="1"/>
      <c r="XDB653" s="1"/>
      <c r="XDC653" s="1"/>
      <c r="XDD653" s="1"/>
      <c r="XDE653" s="1"/>
      <c r="XDF653" s="1"/>
      <c r="XDG653" s="1"/>
      <c r="XDH653" s="1"/>
      <c r="XDI653" s="1"/>
      <c r="XDJ653" s="1"/>
      <c r="XDK653" s="1"/>
      <c r="XDL653" s="1"/>
      <c r="XDM653" s="1"/>
      <c r="XDN653" s="1"/>
      <c r="XDO653" s="1"/>
      <c r="XDP653" s="1"/>
      <c r="XDQ653" s="1"/>
      <c r="XDR653" s="1"/>
      <c r="XDS653" s="1"/>
      <c r="XDT653" s="1"/>
      <c r="XDU653" s="1"/>
      <c r="XDV653" s="1"/>
      <c r="XDW653" s="1"/>
      <c r="XDX653" s="1"/>
      <c r="XDY653" s="1"/>
      <c r="XDZ653" s="1"/>
      <c r="XEA653" s="1"/>
      <c r="XEB653" s="1"/>
      <c r="XEC653" s="1"/>
      <c r="XED653" s="1"/>
      <c r="XEE653" s="1"/>
      <c r="XEF653" s="1"/>
      <c r="XEG653" s="1"/>
      <c r="XEH653" s="1"/>
      <c r="XEI653" s="1"/>
      <c r="XEJ653" s="1"/>
      <c r="XEK653" s="1"/>
      <c r="XEL653" s="1"/>
      <c r="XEM653" s="1"/>
      <c r="XEN653" s="1"/>
      <c r="XEO653" s="1"/>
      <c r="XEP653" s="1"/>
      <c r="XEQ653" s="1"/>
      <c r="XER653" s="1"/>
      <c r="XES653" s="1"/>
      <c r="XET653" s="1"/>
      <c r="XEU653" s="1"/>
      <c r="XEV653" s="1"/>
      <c r="XEW653" s="1"/>
      <c r="XEX653" s="1"/>
      <c r="XEY653" s="1"/>
      <c r="XEZ653" s="1"/>
      <c r="XFA653" s="1"/>
      <c r="XFB653" s="1"/>
      <c r="XFC653" s="1"/>
    </row>
    <row r="654" spans="1:150 16226:16383" s="3" customFormat="1" ht="20.25" customHeight="1" x14ac:dyDescent="0.25">
      <c r="A654" s="115">
        <f t="shared" si="76"/>
        <v>5</v>
      </c>
      <c r="B654" s="116"/>
      <c r="C654" s="103" t="s">
        <v>377</v>
      </c>
      <c r="D654" s="104"/>
      <c r="E654" s="104"/>
      <c r="F654" s="104"/>
      <c r="G654" s="104"/>
      <c r="H654" s="105"/>
      <c r="I654" s="1"/>
      <c r="J654" s="1"/>
      <c r="K654" s="1"/>
      <c r="L654" s="1"/>
      <c r="M654" s="1"/>
      <c r="N654" s="1"/>
      <c r="O654" s="1"/>
      <c r="P654" s="1"/>
      <c r="Q654" s="1"/>
      <c r="R654" s="1"/>
      <c r="S654" s="1"/>
      <c r="T654" s="22" t="e">
        <f t="shared" ca="1" si="74"/>
        <v>#REF!</v>
      </c>
      <c r="U654" s="22" t="e">
        <f t="shared" ca="1" si="75"/>
        <v>#REF!</v>
      </c>
      <c r="V654" s="22" t="e">
        <f t="shared" ca="1" si="75"/>
        <v>#NUM!</v>
      </c>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WZB654" s="1"/>
      <c r="WZC654" s="1"/>
      <c r="WZD654" s="1"/>
      <c r="WZE654" s="1"/>
      <c r="WZF654" s="1"/>
      <c r="WZG654" s="1"/>
      <c r="WZH654" s="1"/>
      <c r="WZI654" s="1"/>
      <c r="WZJ654" s="1"/>
      <c r="WZK654" s="1"/>
      <c r="WZL654" s="1"/>
      <c r="WZM654" s="1"/>
      <c r="WZN654" s="1"/>
      <c r="WZO654" s="1"/>
      <c r="WZP654" s="1"/>
      <c r="WZQ654" s="1"/>
      <c r="WZR654" s="1"/>
      <c r="WZS654" s="1"/>
      <c r="WZT654" s="1"/>
      <c r="WZU654" s="1"/>
      <c r="WZV654" s="1"/>
      <c r="WZW654" s="1"/>
      <c r="WZX654" s="1"/>
      <c r="WZY654" s="1"/>
      <c r="WZZ654" s="1"/>
      <c r="XAA654" s="1"/>
      <c r="XAB654" s="1"/>
      <c r="XAC654" s="1"/>
      <c r="XAD654" s="1"/>
      <c r="XAE654" s="1"/>
      <c r="XAF654" s="1"/>
      <c r="XAG654" s="1"/>
      <c r="XAH654" s="1"/>
      <c r="XAI654" s="1"/>
      <c r="XAJ654" s="1"/>
      <c r="XAK654" s="1"/>
      <c r="XAL654" s="1"/>
      <c r="XAM654" s="1"/>
      <c r="XAN654" s="1"/>
      <c r="XAO654" s="1"/>
      <c r="XAP654" s="1"/>
      <c r="XAQ654" s="1"/>
      <c r="XAR654" s="1"/>
      <c r="XAS654" s="1"/>
      <c r="XAT654" s="1"/>
      <c r="XAU654" s="1"/>
      <c r="XAV654" s="1"/>
      <c r="XAW654" s="1"/>
      <c r="XAX654" s="1"/>
      <c r="XAY654" s="1"/>
      <c r="XAZ654" s="1"/>
      <c r="XBA654" s="1"/>
      <c r="XBB654" s="1"/>
      <c r="XBC654" s="1"/>
      <c r="XBD654" s="1"/>
      <c r="XBE654" s="1"/>
      <c r="XBF654" s="1"/>
      <c r="XBG654" s="1"/>
      <c r="XBH654" s="1"/>
      <c r="XBI654" s="1"/>
      <c r="XBJ654" s="1"/>
      <c r="XBK654" s="1"/>
      <c r="XBL654" s="1"/>
      <c r="XBM654" s="1"/>
      <c r="XBN654" s="1"/>
      <c r="XBO654" s="1"/>
      <c r="XBP654" s="1"/>
      <c r="XBQ654" s="1"/>
      <c r="XBR654" s="1"/>
      <c r="XBS654" s="1"/>
      <c r="XBT654" s="1"/>
      <c r="XBU654" s="1"/>
      <c r="XBV654" s="1"/>
      <c r="XBW654" s="1"/>
      <c r="XBX654" s="1"/>
      <c r="XBY654" s="1"/>
      <c r="XBZ654" s="1"/>
      <c r="XCA654" s="1"/>
      <c r="XCB654" s="1"/>
      <c r="XCC654" s="1"/>
      <c r="XCD654" s="1"/>
      <c r="XCE654" s="1"/>
      <c r="XCF654" s="1"/>
      <c r="XCG654" s="1"/>
      <c r="XCH654" s="1"/>
      <c r="XCI654" s="1"/>
      <c r="XCJ654" s="1"/>
      <c r="XCK654" s="1"/>
      <c r="XCL654" s="1"/>
      <c r="XCM654" s="1"/>
      <c r="XCN654" s="1"/>
      <c r="XCO654" s="1"/>
      <c r="XCP654" s="1"/>
      <c r="XCQ654" s="1"/>
      <c r="XCR654" s="1"/>
      <c r="XCS654" s="1"/>
      <c r="XCT654" s="1"/>
      <c r="XCU654" s="1"/>
      <c r="XCV654" s="1"/>
      <c r="XCW654" s="1"/>
      <c r="XCX654" s="1"/>
      <c r="XCY654" s="1"/>
      <c r="XCZ654" s="1"/>
      <c r="XDA654" s="1"/>
      <c r="XDB654" s="1"/>
      <c r="XDC654" s="1"/>
      <c r="XDD654" s="1"/>
      <c r="XDE654" s="1"/>
      <c r="XDF654" s="1"/>
      <c r="XDG654" s="1"/>
      <c r="XDH654" s="1"/>
      <c r="XDI654" s="1"/>
      <c r="XDJ654" s="1"/>
      <c r="XDK654" s="1"/>
      <c r="XDL654" s="1"/>
      <c r="XDM654" s="1"/>
      <c r="XDN654" s="1"/>
      <c r="XDO654" s="1"/>
      <c r="XDP654" s="1"/>
      <c r="XDQ654" s="1"/>
      <c r="XDR654" s="1"/>
      <c r="XDS654" s="1"/>
      <c r="XDT654" s="1"/>
      <c r="XDU654" s="1"/>
      <c r="XDV654" s="1"/>
      <c r="XDW654" s="1"/>
      <c r="XDX654" s="1"/>
      <c r="XDY654" s="1"/>
      <c r="XDZ654" s="1"/>
      <c r="XEA654" s="1"/>
      <c r="XEB654" s="1"/>
      <c r="XEC654" s="1"/>
      <c r="XED654" s="1"/>
      <c r="XEE654" s="1"/>
      <c r="XEF654" s="1"/>
      <c r="XEG654" s="1"/>
      <c r="XEH654" s="1"/>
      <c r="XEI654" s="1"/>
      <c r="XEJ654" s="1"/>
      <c r="XEK654" s="1"/>
      <c r="XEL654" s="1"/>
      <c r="XEM654" s="1"/>
      <c r="XEN654" s="1"/>
      <c r="XEO654" s="1"/>
      <c r="XEP654" s="1"/>
      <c r="XEQ654" s="1"/>
      <c r="XER654" s="1"/>
      <c r="XES654" s="1"/>
      <c r="XET654" s="1"/>
      <c r="XEU654" s="1"/>
      <c r="XEV654" s="1"/>
      <c r="XEW654" s="1"/>
      <c r="XEX654" s="1"/>
      <c r="XEY654" s="1"/>
      <c r="XEZ654" s="1"/>
      <c r="XFA654" s="1"/>
      <c r="XFB654" s="1"/>
      <c r="XFC654" s="1"/>
    </row>
    <row r="655" spans="1:150 16226:16383" s="3" customFormat="1" ht="20.25" customHeight="1" x14ac:dyDescent="0.25">
      <c r="A655" s="115">
        <f t="shared" si="76"/>
        <v>6</v>
      </c>
      <c r="B655" s="116"/>
      <c r="C655" s="106"/>
      <c r="D655" s="107"/>
      <c r="E655" s="107"/>
      <c r="F655" s="107"/>
      <c r="G655" s="107"/>
      <c r="H655" s="108"/>
      <c r="I655" s="1"/>
      <c r="J655" s="1"/>
      <c r="K655" s="1"/>
      <c r="L655" s="1"/>
      <c r="M655" s="1"/>
      <c r="N655" s="1"/>
      <c r="O655" s="1"/>
      <c r="P655" s="1"/>
      <c r="Q655" s="1"/>
      <c r="R655" s="1"/>
      <c r="S655" s="1"/>
      <c r="T655" s="22" t="e">
        <f t="shared" ca="1" si="74"/>
        <v>#REF!</v>
      </c>
      <c r="U655" s="22" t="e">
        <f t="shared" ca="1" si="75"/>
        <v>#REF!</v>
      </c>
      <c r="V655" s="22" t="e">
        <f t="shared" ca="1" si="75"/>
        <v>#NUM!</v>
      </c>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WZB655" s="1"/>
      <c r="WZC655" s="1"/>
      <c r="WZD655" s="1"/>
      <c r="WZE655" s="1"/>
      <c r="WZF655" s="1"/>
      <c r="WZG655" s="1"/>
      <c r="WZH655" s="1"/>
      <c r="WZI655" s="1"/>
      <c r="WZJ655" s="1"/>
      <c r="WZK655" s="1"/>
      <c r="WZL655" s="1"/>
      <c r="WZM655" s="1"/>
      <c r="WZN655" s="1"/>
      <c r="WZO655" s="1"/>
      <c r="WZP655" s="1"/>
      <c r="WZQ655" s="1"/>
      <c r="WZR655" s="1"/>
      <c r="WZS655" s="1"/>
      <c r="WZT655" s="1"/>
      <c r="WZU655" s="1"/>
      <c r="WZV655" s="1"/>
      <c r="WZW655" s="1"/>
      <c r="WZX655" s="1"/>
      <c r="WZY655" s="1"/>
      <c r="WZZ655" s="1"/>
      <c r="XAA655" s="1"/>
      <c r="XAB655" s="1"/>
      <c r="XAC655" s="1"/>
      <c r="XAD655" s="1"/>
      <c r="XAE655" s="1"/>
      <c r="XAF655" s="1"/>
      <c r="XAG655" s="1"/>
      <c r="XAH655" s="1"/>
      <c r="XAI655" s="1"/>
      <c r="XAJ655" s="1"/>
      <c r="XAK655" s="1"/>
      <c r="XAL655" s="1"/>
      <c r="XAM655" s="1"/>
      <c r="XAN655" s="1"/>
      <c r="XAO655" s="1"/>
      <c r="XAP655" s="1"/>
      <c r="XAQ655" s="1"/>
      <c r="XAR655" s="1"/>
      <c r="XAS655" s="1"/>
      <c r="XAT655" s="1"/>
      <c r="XAU655" s="1"/>
      <c r="XAV655" s="1"/>
      <c r="XAW655" s="1"/>
      <c r="XAX655" s="1"/>
      <c r="XAY655" s="1"/>
      <c r="XAZ655" s="1"/>
      <c r="XBA655" s="1"/>
      <c r="XBB655" s="1"/>
      <c r="XBC655" s="1"/>
      <c r="XBD655" s="1"/>
      <c r="XBE655" s="1"/>
      <c r="XBF655" s="1"/>
      <c r="XBG655" s="1"/>
      <c r="XBH655" s="1"/>
      <c r="XBI655" s="1"/>
      <c r="XBJ655" s="1"/>
      <c r="XBK655" s="1"/>
      <c r="XBL655" s="1"/>
      <c r="XBM655" s="1"/>
      <c r="XBN655" s="1"/>
      <c r="XBO655" s="1"/>
      <c r="XBP655" s="1"/>
      <c r="XBQ655" s="1"/>
      <c r="XBR655" s="1"/>
      <c r="XBS655" s="1"/>
      <c r="XBT655" s="1"/>
      <c r="XBU655" s="1"/>
      <c r="XBV655" s="1"/>
      <c r="XBW655" s="1"/>
      <c r="XBX655" s="1"/>
      <c r="XBY655" s="1"/>
      <c r="XBZ655" s="1"/>
      <c r="XCA655" s="1"/>
      <c r="XCB655" s="1"/>
      <c r="XCC655" s="1"/>
      <c r="XCD655" s="1"/>
      <c r="XCE655" s="1"/>
      <c r="XCF655" s="1"/>
      <c r="XCG655" s="1"/>
      <c r="XCH655" s="1"/>
      <c r="XCI655" s="1"/>
      <c r="XCJ655" s="1"/>
      <c r="XCK655" s="1"/>
      <c r="XCL655" s="1"/>
      <c r="XCM655" s="1"/>
      <c r="XCN655" s="1"/>
      <c r="XCO655" s="1"/>
      <c r="XCP655" s="1"/>
      <c r="XCQ655" s="1"/>
      <c r="XCR655" s="1"/>
      <c r="XCS655" s="1"/>
      <c r="XCT655" s="1"/>
      <c r="XCU655" s="1"/>
      <c r="XCV655" s="1"/>
      <c r="XCW655" s="1"/>
      <c r="XCX655" s="1"/>
      <c r="XCY655" s="1"/>
      <c r="XCZ655" s="1"/>
      <c r="XDA655" s="1"/>
      <c r="XDB655" s="1"/>
      <c r="XDC655" s="1"/>
      <c r="XDD655" s="1"/>
      <c r="XDE655" s="1"/>
      <c r="XDF655" s="1"/>
      <c r="XDG655" s="1"/>
      <c r="XDH655" s="1"/>
      <c r="XDI655" s="1"/>
      <c r="XDJ655" s="1"/>
      <c r="XDK655" s="1"/>
      <c r="XDL655" s="1"/>
      <c r="XDM655" s="1"/>
      <c r="XDN655" s="1"/>
      <c r="XDO655" s="1"/>
      <c r="XDP655" s="1"/>
      <c r="XDQ655" s="1"/>
      <c r="XDR655" s="1"/>
      <c r="XDS655" s="1"/>
      <c r="XDT655" s="1"/>
      <c r="XDU655" s="1"/>
      <c r="XDV655" s="1"/>
      <c r="XDW655" s="1"/>
      <c r="XDX655" s="1"/>
      <c r="XDY655" s="1"/>
      <c r="XDZ655" s="1"/>
      <c r="XEA655" s="1"/>
      <c r="XEB655" s="1"/>
      <c r="XEC655" s="1"/>
      <c r="XED655" s="1"/>
      <c r="XEE655" s="1"/>
      <c r="XEF655" s="1"/>
      <c r="XEG655" s="1"/>
      <c r="XEH655" s="1"/>
      <c r="XEI655" s="1"/>
      <c r="XEJ655" s="1"/>
      <c r="XEK655" s="1"/>
      <c r="XEL655" s="1"/>
      <c r="XEM655" s="1"/>
      <c r="XEN655" s="1"/>
      <c r="XEO655" s="1"/>
      <c r="XEP655" s="1"/>
      <c r="XEQ655" s="1"/>
      <c r="XER655" s="1"/>
      <c r="XES655" s="1"/>
      <c r="XET655" s="1"/>
      <c r="XEU655" s="1"/>
      <c r="XEV655" s="1"/>
      <c r="XEW655" s="1"/>
      <c r="XEX655" s="1"/>
      <c r="XEY655" s="1"/>
      <c r="XEZ655" s="1"/>
      <c r="XFA655" s="1"/>
      <c r="XFB655" s="1"/>
      <c r="XFC655" s="1"/>
    </row>
    <row r="656" spans="1:150 16226:16383" s="3" customFormat="1" ht="20.25" customHeight="1" x14ac:dyDescent="0.25">
      <c r="A656" s="115">
        <f t="shared" si="76"/>
        <v>7</v>
      </c>
      <c r="B656" s="116"/>
      <c r="C656" s="106"/>
      <c r="D656" s="107"/>
      <c r="E656" s="107"/>
      <c r="F656" s="107"/>
      <c r="G656" s="107"/>
      <c r="H656" s="108"/>
      <c r="I656" s="1"/>
      <c r="J656" s="1"/>
      <c r="K656" s="1"/>
      <c r="L656" s="1"/>
      <c r="M656" s="1"/>
      <c r="N656" s="1"/>
      <c r="O656" s="1"/>
      <c r="P656" s="1"/>
      <c r="Q656" s="1"/>
      <c r="R656" s="1"/>
      <c r="S656" s="1"/>
      <c r="T656" s="22" t="e">
        <f t="shared" ca="1" si="74"/>
        <v>#REF!</v>
      </c>
      <c r="U656" s="22" t="e">
        <f t="shared" ca="1" si="75"/>
        <v>#REF!</v>
      </c>
      <c r="V656" s="22" t="e">
        <f t="shared" ca="1" si="75"/>
        <v>#NUM!</v>
      </c>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WZB656" s="1"/>
      <c r="WZC656" s="1"/>
      <c r="WZD656" s="1"/>
      <c r="WZE656" s="1"/>
      <c r="WZF656" s="1"/>
      <c r="WZG656" s="1"/>
      <c r="WZH656" s="1"/>
      <c r="WZI656" s="1"/>
      <c r="WZJ656" s="1"/>
      <c r="WZK656" s="1"/>
      <c r="WZL656" s="1"/>
      <c r="WZM656" s="1"/>
      <c r="WZN656" s="1"/>
      <c r="WZO656" s="1"/>
      <c r="WZP656" s="1"/>
      <c r="WZQ656" s="1"/>
      <c r="WZR656" s="1"/>
      <c r="WZS656" s="1"/>
      <c r="WZT656" s="1"/>
      <c r="WZU656" s="1"/>
      <c r="WZV656" s="1"/>
      <c r="WZW656" s="1"/>
      <c r="WZX656" s="1"/>
      <c r="WZY656" s="1"/>
      <c r="WZZ656" s="1"/>
      <c r="XAA656" s="1"/>
      <c r="XAB656" s="1"/>
      <c r="XAC656" s="1"/>
      <c r="XAD656" s="1"/>
      <c r="XAE656" s="1"/>
      <c r="XAF656" s="1"/>
      <c r="XAG656" s="1"/>
      <c r="XAH656" s="1"/>
      <c r="XAI656" s="1"/>
      <c r="XAJ656" s="1"/>
      <c r="XAK656" s="1"/>
      <c r="XAL656" s="1"/>
      <c r="XAM656" s="1"/>
      <c r="XAN656" s="1"/>
      <c r="XAO656" s="1"/>
      <c r="XAP656" s="1"/>
      <c r="XAQ656" s="1"/>
      <c r="XAR656" s="1"/>
      <c r="XAS656" s="1"/>
      <c r="XAT656" s="1"/>
      <c r="XAU656" s="1"/>
      <c r="XAV656" s="1"/>
      <c r="XAW656" s="1"/>
      <c r="XAX656" s="1"/>
      <c r="XAY656" s="1"/>
      <c r="XAZ656" s="1"/>
      <c r="XBA656" s="1"/>
      <c r="XBB656" s="1"/>
      <c r="XBC656" s="1"/>
      <c r="XBD656" s="1"/>
      <c r="XBE656" s="1"/>
      <c r="XBF656" s="1"/>
      <c r="XBG656" s="1"/>
      <c r="XBH656" s="1"/>
      <c r="XBI656" s="1"/>
      <c r="XBJ656" s="1"/>
      <c r="XBK656" s="1"/>
      <c r="XBL656" s="1"/>
      <c r="XBM656" s="1"/>
      <c r="XBN656" s="1"/>
      <c r="XBO656" s="1"/>
      <c r="XBP656" s="1"/>
      <c r="XBQ656" s="1"/>
      <c r="XBR656" s="1"/>
      <c r="XBS656" s="1"/>
      <c r="XBT656" s="1"/>
      <c r="XBU656" s="1"/>
      <c r="XBV656" s="1"/>
      <c r="XBW656" s="1"/>
      <c r="XBX656" s="1"/>
      <c r="XBY656" s="1"/>
      <c r="XBZ656" s="1"/>
      <c r="XCA656" s="1"/>
      <c r="XCB656" s="1"/>
      <c r="XCC656" s="1"/>
      <c r="XCD656" s="1"/>
      <c r="XCE656" s="1"/>
      <c r="XCF656" s="1"/>
      <c r="XCG656" s="1"/>
      <c r="XCH656" s="1"/>
      <c r="XCI656" s="1"/>
      <c r="XCJ656" s="1"/>
      <c r="XCK656" s="1"/>
      <c r="XCL656" s="1"/>
      <c r="XCM656" s="1"/>
      <c r="XCN656" s="1"/>
      <c r="XCO656" s="1"/>
      <c r="XCP656" s="1"/>
      <c r="XCQ656" s="1"/>
      <c r="XCR656" s="1"/>
      <c r="XCS656" s="1"/>
      <c r="XCT656" s="1"/>
      <c r="XCU656" s="1"/>
      <c r="XCV656" s="1"/>
      <c r="XCW656" s="1"/>
      <c r="XCX656" s="1"/>
      <c r="XCY656" s="1"/>
      <c r="XCZ656" s="1"/>
      <c r="XDA656" s="1"/>
      <c r="XDB656" s="1"/>
      <c r="XDC656" s="1"/>
      <c r="XDD656" s="1"/>
      <c r="XDE656" s="1"/>
      <c r="XDF656" s="1"/>
      <c r="XDG656" s="1"/>
      <c r="XDH656" s="1"/>
      <c r="XDI656" s="1"/>
      <c r="XDJ656" s="1"/>
      <c r="XDK656" s="1"/>
      <c r="XDL656" s="1"/>
      <c r="XDM656" s="1"/>
      <c r="XDN656" s="1"/>
      <c r="XDO656" s="1"/>
      <c r="XDP656" s="1"/>
      <c r="XDQ656" s="1"/>
      <c r="XDR656" s="1"/>
      <c r="XDS656" s="1"/>
      <c r="XDT656" s="1"/>
      <c r="XDU656" s="1"/>
      <c r="XDV656" s="1"/>
      <c r="XDW656" s="1"/>
      <c r="XDX656" s="1"/>
      <c r="XDY656" s="1"/>
      <c r="XDZ656" s="1"/>
      <c r="XEA656" s="1"/>
      <c r="XEB656" s="1"/>
      <c r="XEC656" s="1"/>
      <c r="XED656" s="1"/>
      <c r="XEE656" s="1"/>
      <c r="XEF656" s="1"/>
      <c r="XEG656" s="1"/>
      <c r="XEH656" s="1"/>
      <c r="XEI656" s="1"/>
      <c r="XEJ656" s="1"/>
      <c r="XEK656" s="1"/>
      <c r="XEL656" s="1"/>
      <c r="XEM656" s="1"/>
      <c r="XEN656" s="1"/>
      <c r="XEO656" s="1"/>
      <c r="XEP656" s="1"/>
      <c r="XEQ656" s="1"/>
      <c r="XER656" s="1"/>
      <c r="XES656" s="1"/>
      <c r="XET656" s="1"/>
      <c r="XEU656" s="1"/>
      <c r="XEV656" s="1"/>
      <c r="XEW656" s="1"/>
      <c r="XEX656" s="1"/>
      <c r="XEY656" s="1"/>
      <c r="XEZ656" s="1"/>
      <c r="XFA656" s="1"/>
      <c r="XFB656" s="1"/>
      <c r="XFC656" s="1"/>
    </row>
    <row r="657" spans="1:150 16226:16383" s="3" customFormat="1" ht="20.25" customHeight="1" x14ac:dyDescent="0.25">
      <c r="A657" s="115">
        <f t="shared" si="76"/>
        <v>8</v>
      </c>
      <c r="B657" s="116"/>
      <c r="C657" s="109"/>
      <c r="D657" s="110"/>
      <c r="E657" s="110"/>
      <c r="F657" s="110"/>
      <c r="G657" s="110"/>
      <c r="H657" s="111"/>
      <c r="I657" s="1"/>
      <c r="J657" s="1"/>
      <c r="K657" s="1"/>
      <c r="L657" s="1"/>
      <c r="M657" s="1"/>
      <c r="N657" s="1"/>
      <c r="O657" s="1"/>
      <c r="P657" s="1"/>
      <c r="Q657" s="1"/>
      <c r="R657" s="1"/>
      <c r="S657" s="1"/>
      <c r="T657" s="22" t="e">
        <f t="shared" ca="1" si="74"/>
        <v>#REF!</v>
      </c>
      <c r="U657" s="22" t="e">
        <f t="shared" ca="1" si="75"/>
        <v>#REF!</v>
      </c>
      <c r="V657" s="22" t="e">
        <f t="shared" ca="1" si="75"/>
        <v>#NUM!</v>
      </c>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WZB657" s="1"/>
      <c r="WZC657" s="1"/>
      <c r="WZD657" s="1"/>
      <c r="WZE657" s="1"/>
      <c r="WZF657" s="1"/>
      <c r="WZG657" s="1"/>
      <c r="WZH657" s="1"/>
      <c r="WZI657" s="1"/>
      <c r="WZJ657" s="1"/>
      <c r="WZK657" s="1"/>
      <c r="WZL657" s="1"/>
      <c r="WZM657" s="1"/>
      <c r="WZN657" s="1"/>
      <c r="WZO657" s="1"/>
      <c r="WZP657" s="1"/>
      <c r="WZQ657" s="1"/>
      <c r="WZR657" s="1"/>
      <c r="WZS657" s="1"/>
      <c r="WZT657" s="1"/>
      <c r="WZU657" s="1"/>
      <c r="WZV657" s="1"/>
      <c r="WZW657" s="1"/>
      <c r="WZX657" s="1"/>
      <c r="WZY657" s="1"/>
      <c r="WZZ657" s="1"/>
      <c r="XAA657" s="1"/>
      <c r="XAB657" s="1"/>
      <c r="XAC657" s="1"/>
      <c r="XAD657" s="1"/>
      <c r="XAE657" s="1"/>
      <c r="XAF657" s="1"/>
      <c r="XAG657" s="1"/>
      <c r="XAH657" s="1"/>
      <c r="XAI657" s="1"/>
      <c r="XAJ657" s="1"/>
      <c r="XAK657" s="1"/>
      <c r="XAL657" s="1"/>
      <c r="XAM657" s="1"/>
      <c r="XAN657" s="1"/>
      <c r="XAO657" s="1"/>
      <c r="XAP657" s="1"/>
      <c r="XAQ657" s="1"/>
      <c r="XAR657" s="1"/>
      <c r="XAS657" s="1"/>
      <c r="XAT657" s="1"/>
      <c r="XAU657" s="1"/>
      <c r="XAV657" s="1"/>
      <c r="XAW657" s="1"/>
      <c r="XAX657" s="1"/>
      <c r="XAY657" s="1"/>
      <c r="XAZ657" s="1"/>
      <c r="XBA657" s="1"/>
      <c r="XBB657" s="1"/>
      <c r="XBC657" s="1"/>
      <c r="XBD657" s="1"/>
      <c r="XBE657" s="1"/>
      <c r="XBF657" s="1"/>
      <c r="XBG657" s="1"/>
      <c r="XBH657" s="1"/>
      <c r="XBI657" s="1"/>
      <c r="XBJ657" s="1"/>
      <c r="XBK657" s="1"/>
      <c r="XBL657" s="1"/>
      <c r="XBM657" s="1"/>
      <c r="XBN657" s="1"/>
      <c r="XBO657" s="1"/>
      <c r="XBP657" s="1"/>
      <c r="XBQ657" s="1"/>
      <c r="XBR657" s="1"/>
      <c r="XBS657" s="1"/>
      <c r="XBT657" s="1"/>
      <c r="XBU657" s="1"/>
      <c r="XBV657" s="1"/>
      <c r="XBW657" s="1"/>
      <c r="XBX657" s="1"/>
      <c r="XBY657" s="1"/>
      <c r="XBZ657" s="1"/>
      <c r="XCA657" s="1"/>
      <c r="XCB657" s="1"/>
      <c r="XCC657" s="1"/>
      <c r="XCD657" s="1"/>
      <c r="XCE657" s="1"/>
      <c r="XCF657" s="1"/>
      <c r="XCG657" s="1"/>
      <c r="XCH657" s="1"/>
      <c r="XCI657" s="1"/>
      <c r="XCJ657" s="1"/>
      <c r="XCK657" s="1"/>
      <c r="XCL657" s="1"/>
      <c r="XCM657" s="1"/>
      <c r="XCN657" s="1"/>
      <c r="XCO657" s="1"/>
      <c r="XCP657" s="1"/>
      <c r="XCQ657" s="1"/>
      <c r="XCR657" s="1"/>
      <c r="XCS657" s="1"/>
      <c r="XCT657" s="1"/>
      <c r="XCU657" s="1"/>
      <c r="XCV657" s="1"/>
      <c r="XCW657" s="1"/>
      <c r="XCX657" s="1"/>
      <c r="XCY657" s="1"/>
      <c r="XCZ657" s="1"/>
      <c r="XDA657" s="1"/>
      <c r="XDB657" s="1"/>
      <c r="XDC657" s="1"/>
      <c r="XDD657" s="1"/>
      <c r="XDE657" s="1"/>
      <c r="XDF657" s="1"/>
      <c r="XDG657" s="1"/>
      <c r="XDH657" s="1"/>
      <c r="XDI657" s="1"/>
      <c r="XDJ657" s="1"/>
      <c r="XDK657" s="1"/>
      <c r="XDL657" s="1"/>
      <c r="XDM657" s="1"/>
      <c r="XDN657" s="1"/>
      <c r="XDO657" s="1"/>
      <c r="XDP657" s="1"/>
      <c r="XDQ657" s="1"/>
      <c r="XDR657" s="1"/>
      <c r="XDS657" s="1"/>
      <c r="XDT657" s="1"/>
      <c r="XDU657" s="1"/>
      <c r="XDV657" s="1"/>
      <c r="XDW657" s="1"/>
      <c r="XDX657" s="1"/>
      <c r="XDY657" s="1"/>
      <c r="XDZ657" s="1"/>
      <c r="XEA657" s="1"/>
      <c r="XEB657" s="1"/>
      <c r="XEC657" s="1"/>
      <c r="XED657" s="1"/>
      <c r="XEE657" s="1"/>
      <c r="XEF657" s="1"/>
      <c r="XEG657" s="1"/>
      <c r="XEH657" s="1"/>
      <c r="XEI657" s="1"/>
      <c r="XEJ657" s="1"/>
      <c r="XEK657" s="1"/>
      <c r="XEL657" s="1"/>
      <c r="XEM657" s="1"/>
      <c r="XEN657" s="1"/>
      <c r="XEO657" s="1"/>
      <c r="XEP657" s="1"/>
      <c r="XEQ657" s="1"/>
      <c r="XER657" s="1"/>
      <c r="XES657" s="1"/>
      <c r="XET657" s="1"/>
      <c r="XEU657" s="1"/>
      <c r="XEV657" s="1"/>
      <c r="XEW657" s="1"/>
      <c r="XEX657" s="1"/>
      <c r="XEY657" s="1"/>
      <c r="XEZ657" s="1"/>
      <c r="XFA657" s="1"/>
      <c r="XFB657" s="1"/>
      <c r="XFC657" s="1"/>
    </row>
    <row r="658" spans="1:150 16226:16383" s="3" customFormat="1" ht="20.25" customHeight="1" x14ac:dyDescent="0.25">
      <c r="A658" s="112" t="s">
        <v>394</v>
      </c>
      <c r="B658" s="113"/>
      <c r="C658" s="113"/>
      <c r="D658" s="113"/>
      <c r="E658" s="113"/>
      <c r="F658" s="113"/>
      <c r="G658" s="113"/>
      <c r="H658" s="114"/>
      <c r="I658" s="1">
        <v>1</v>
      </c>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WZB658" s="1"/>
      <c r="WZC658" s="1"/>
      <c r="WZD658" s="1"/>
      <c r="WZE658" s="1"/>
      <c r="WZF658" s="1"/>
      <c r="WZG658" s="1"/>
      <c r="WZH658" s="1"/>
      <c r="WZI658" s="1"/>
      <c r="WZJ658" s="1"/>
      <c r="WZK658" s="1"/>
      <c r="WZL658" s="1"/>
      <c r="WZM658" s="1"/>
      <c r="WZN658" s="1"/>
      <c r="WZO658" s="1"/>
      <c r="WZP658" s="1"/>
      <c r="WZQ658" s="1"/>
      <c r="WZR658" s="1"/>
      <c r="WZS658" s="1"/>
      <c r="WZT658" s="1"/>
      <c r="WZU658" s="1"/>
      <c r="WZV658" s="1"/>
      <c r="WZW658" s="1"/>
      <c r="WZX658" s="1"/>
      <c r="WZY658" s="1"/>
      <c r="WZZ658" s="1"/>
      <c r="XAA658" s="1"/>
      <c r="XAB658" s="1"/>
      <c r="XAC658" s="1"/>
      <c r="XAD658" s="1"/>
      <c r="XAE658" s="1"/>
      <c r="XAF658" s="1"/>
      <c r="XAG658" s="1"/>
      <c r="XAH658" s="1"/>
      <c r="XAI658" s="1"/>
      <c r="XAJ658" s="1"/>
      <c r="XAK658" s="1"/>
      <c r="XAL658" s="1"/>
      <c r="XAM658" s="1"/>
      <c r="XAN658" s="1"/>
      <c r="XAO658" s="1"/>
      <c r="XAP658" s="1"/>
      <c r="XAQ658" s="1"/>
      <c r="XAR658" s="1"/>
      <c r="XAS658" s="1"/>
      <c r="XAT658" s="1"/>
      <c r="XAU658" s="1"/>
      <c r="XAV658" s="1"/>
      <c r="XAW658" s="1"/>
      <c r="XAX658" s="1"/>
      <c r="XAY658" s="1"/>
      <c r="XAZ658" s="1"/>
      <c r="XBA658" s="1"/>
      <c r="XBB658" s="1"/>
      <c r="XBC658" s="1"/>
      <c r="XBD658" s="1"/>
      <c r="XBE658" s="1"/>
      <c r="XBF658" s="1"/>
      <c r="XBG658" s="1"/>
      <c r="XBH658" s="1"/>
      <c r="XBI658" s="1"/>
      <c r="XBJ658" s="1"/>
      <c r="XBK658" s="1"/>
      <c r="XBL658" s="1"/>
      <c r="XBM658" s="1"/>
      <c r="XBN658" s="1"/>
      <c r="XBO658" s="1"/>
      <c r="XBP658" s="1"/>
      <c r="XBQ658" s="1"/>
      <c r="XBR658" s="1"/>
      <c r="XBS658" s="1"/>
      <c r="XBT658" s="1"/>
      <c r="XBU658" s="1"/>
      <c r="XBV658" s="1"/>
      <c r="XBW658" s="1"/>
      <c r="XBX658" s="1"/>
      <c r="XBY658" s="1"/>
      <c r="XBZ658" s="1"/>
      <c r="XCA658" s="1"/>
      <c r="XCB658" s="1"/>
      <c r="XCC658" s="1"/>
      <c r="XCD658" s="1"/>
      <c r="XCE658" s="1"/>
      <c r="XCF658" s="1"/>
      <c r="XCG658" s="1"/>
      <c r="XCH658" s="1"/>
      <c r="XCI658" s="1"/>
      <c r="XCJ658" s="1"/>
      <c r="XCK658" s="1"/>
      <c r="XCL658" s="1"/>
      <c r="XCM658" s="1"/>
      <c r="XCN658" s="1"/>
      <c r="XCO658" s="1"/>
      <c r="XCP658" s="1"/>
      <c r="XCQ658" s="1"/>
      <c r="XCR658" s="1"/>
      <c r="XCS658" s="1"/>
      <c r="XCT658" s="1"/>
      <c r="XCU658" s="1"/>
      <c r="XCV658" s="1"/>
      <c r="XCW658" s="1"/>
      <c r="XCX658" s="1"/>
      <c r="XCY658" s="1"/>
      <c r="XCZ658" s="1"/>
      <c r="XDA658" s="1"/>
      <c r="XDB658" s="1"/>
      <c r="XDC658" s="1"/>
      <c r="XDD658" s="1"/>
      <c r="XDE658" s="1"/>
      <c r="XDF658" s="1"/>
      <c r="XDG658" s="1"/>
      <c r="XDH658" s="1"/>
      <c r="XDI658" s="1"/>
      <c r="XDJ658" s="1"/>
      <c r="XDK658" s="1"/>
      <c r="XDL658" s="1"/>
      <c r="XDM658" s="1"/>
      <c r="XDN658" s="1"/>
      <c r="XDO658" s="1"/>
      <c r="XDP658" s="1"/>
      <c r="XDQ658" s="1"/>
      <c r="XDR658" s="1"/>
      <c r="XDS658" s="1"/>
      <c r="XDT658" s="1"/>
      <c r="XDU658" s="1"/>
      <c r="XDV658" s="1"/>
      <c r="XDW658" s="1"/>
      <c r="XDX658" s="1"/>
      <c r="XDY658" s="1"/>
      <c r="XDZ658" s="1"/>
      <c r="XEA658" s="1"/>
      <c r="XEB658" s="1"/>
      <c r="XEC658" s="1"/>
      <c r="XED658" s="1"/>
      <c r="XEE658" s="1"/>
      <c r="XEF658" s="1"/>
      <c r="XEG658" s="1"/>
      <c r="XEH658" s="1"/>
      <c r="XEI658" s="1"/>
      <c r="XEJ658" s="1"/>
      <c r="XEK658" s="1"/>
      <c r="XEL658" s="1"/>
      <c r="XEM658" s="1"/>
      <c r="XEN658" s="1"/>
      <c r="XEO658" s="1"/>
      <c r="XEP658" s="1"/>
      <c r="XEQ658" s="1"/>
      <c r="XER658" s="1"/>
      <c r="XES658" s="1"/>
      <c r="XET658" s="1"/>
      <c r="XEU658" s="1"/>
      <c r="XEV658" s="1"/>
      <c r="XEW658" s="1"/>
      <c r="XEX658" s="1"/>
      <c r="XEY658" s="1"/>
      <c r="XEZ658" s="1"/>
      <c r="XFA658" s="1"/>
      <c r="XFB658" s="1"/>
      <c r="XFC658" s="1"/>
    </row>
    <row r="659" spans="1:150 16226:16383" s="3" customFormat="1" ht="20.25" customHeight="1" x14ac:dyDescent="0.25">
      <c r="A659" s="90">
        <v>1</v>
      </c>
      <c r="B659" s="90"/>
      <c r="C659" s="53" t="s">
        <v>88</v>
      </c>
      <c r="D659" s="5" t="s">
        <v>363</v>
      </c>
      <c r="E659" s="32">
        <f>(2.75*3.48+2.75*0.1+2.125*2.25+1.525*0.6+2.78*2.45+0.7*0.18+2.93*2.4+2.93*0.1+2.93*1.2+0.6*1.4+2.305*1.375+0.9*0.9+1.25*1.375+1.07*2.75)*10.764</f>
        <v>460.69785450000006</v>
      </c>
      <c r="F659" s="5">
        <f>(1.075*0.9)*10.764</f>
        <v>10.41417</v>
      </c>
      <c r="G659" s="5">
        <v>0</v>
      </c>
      <c r="H659" s="5">
        <f>E659+F659+(IF(G659&lt;101,G659,IF(G659&lt;201,G659/2,IF(G659&lt;=301,G659/3,G659/4))))</f>
        <v>471.11202450000008</v>
      </c>
      <c r="I659" s="1"/>
      <c r="J659" s="1"/>
      <c r="K659" s="1"/>
      <c r="L659" s="1"/>
      <c r="M659" s="1"/>
      <c r="N659" s="1"/>
      <c r="O659" s="1"/>
      <c r="P659" s="1"/>
      <c r="Q659" s="1"/>
      <c r="R659" s="1"/>
      <c r="S659" s="1"/>
      <c r="T659" s="22" t="str">
        <f t="shared" ref="T659:T666" ca="1" si="77">U659&amp;""&amp;",..,"&amp;""&amp;V659</f>
        <v>101,..,101</v>
      </c>
      <c r="U659" s="22">
        <f ca="1">(SUMPRODUCT(MID(0&amp;(LEFT(A658,SUM(LEN(A658)-LEN(SUBSTITUTE(A658,{"0","1","2","3"},""))))), LARGE(INDEX(ISNUMBER(--MID((LEFT(A658,SUM(LEN(A658)-LEN(SUBSTITUTE(A658,{"0","1","2","3"},""))))), ROW(INDIRECT("1:"&amp;LEN((LEFT(A658,SUM(LEN(A658)-LEN(SUBSTITUTE(A658,{"0","1","2","3"},"")))))))), 1)) * ROW(INDIRECT("1:"&amp;LEN((LEFT(A658,SUM(LEN(A658)-LEN(SUBSTITUTE(A658,{"0","1","2","3"},"")))))))), 0), ROW(INDIRECT("1:"&amp;LEN((LEFT(A658,SUM(LEN(A658)-LEN(SUBSTITUTE(A658,{"0","1","2","3"},"")))))))))+1, 1) * 10^ROW(INDIRECT("1:"&amp;LEN((LEFT(A658,SUM(LEN(A658)-LEN(SUBSTITUTE(A658,{"0","1","2","3"},""))))))))/10))*100+1</f>
        <v>101</v>
      </c>
      <c r="V659" s="22">
        <f ca="1">(SUMPRODUCT(MID(0&amp;(--TRIM(RIGHT(SUBSTITUTE(LEFT(A658,_xlfn.AGGREGATE(16,6,FIND({0,1,2,3,4,5,6,7,8,9},A658,ROW(INDIRECT("1:"&amp;LEN(A658)))),1))," ",REPT(" ",LEN(A658))),LEN(A658)))), LARGE(INDEX(ISNUMBER(--MID((--TRIM(RIGHT(SUBSTITUTE(LEFT(A658,_xlfn.AGGREGATE(16,6,FIND({0,1,2,3,4,5,6,7,8,9},A658,ROW(INDIRECT("1:"&amp;LEN(A658)))),1))," ",REPT(" ",LEN(A658))),LEN(A658)))), ROW(INDIRECT("1:"&amp;LEN((--TRIM(RIGHT(SUBSTITUTE(LEFT(A658,_xlfn.AGGREGATE(16,6,FIND({0,1,2,3,4,5,6,7,8,9},A658,ROW(INDIRECT("1:"&amp;LEN(A658)))),1))," ",REPT(" ",LEN(A658))),LEN(A658))))))), 1)) * ROW(INDIRECT("1:"&amp;LEN((--TRIM(RIGHT(SUBSTITUTE(LEFT(A658,_xlfn.AGGREGATE(16,6,FIND({0,1,2,3,4,5,6,7,8,9},A658,ROW(INDIRECT("1:"&amp;LEN(A658)))),1))," ",REPT(" ",LEN(A658))),LEN(A658))))))), 0), ROW(INDIRECT("1:"&amp;LEN((--TRIM(RIGHT(SUBSTITUTE(LEFT(A658,_xlfn.AGGREGATE(16,6,FIND({0,1,2,3,4,5,6,7,8,9},A658,ROW(INDIRECT("1:"&amp;LEN(A658)))),1))," ",REPT(" ",LEN(A658))),LEN(A658))))))))+1, 1) * 10^ROW(INDIRECT("1:"&amp;LEN((--TRIM(RIGHT(SUBSTITUTE(LEFT(A658,_xlfn.AGGREGATE(16,6,FIND({0,1,2,3,4,5,6,7,8,9},A658,ROW(INDIRECT("1:"&amp;LEN(A658)))),1))," ",REPT(" ",LEN(A658))),LEN(A658)))))))/10))*100+1</f>
        <v>101</v>
      </c>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WZB659" s="1"/>
      <c r="WZC659" s="1"/>
      <c r="WZD659" s="1"/>
      <c r="WZE659" s="1"/>
      <c r="WZF659" s="1"/>
      <c r="WZG659" s="1"/>
      <c r="WZH659" s="1"/>
      <c r="WZI659" s="1"/>
      <c r="WZJ659" s="1"/>
      <c r="WZK659" s="1"/>
      <c r="WZL659" s="1"/>
      <c r="WZM659" s="1"/>
      <c r="WZN659" s="1"/>
      <c r="WZO659" s="1"/>
      <c r="WZP659" s="1"/>
      <c r="WZQ659" s="1"/>
      <c r="WZR659" s="1"/>
      <c r="WZS659" s="1"/>
      <c r="WZT659" s="1"/>
      <c r="WZU659" s="1"/>
      <c r="WZV659" s="1"/>
      <c r="WZW659" s="1"/>
      <c r="WZX659" s="1"/>
      <c r="WZY659" s="1"/>
      <c r="WZZ659" s="1"/>
      <c r="XAA659" s="1"/>
      <c r="XAB659" s="1"/>
      <c r="XAC659" s="1"/>
      <c r="XAD659" s="1"/>
      <c r="XAE659" s="1"/>
      <c r="XAF659" s="1"/>
      <c r="XAG659" s="1"/>
      <c r="XAH659" s="1"/>
      <c r="XAI659" s="1"/>
      <c r="XAJ659" s="1"/>
      <c r="XAK659" s="1"/>
      <c r="XAL659" s="1"/>
      <c r="XAM659" s="1"/>
      <c r="XAN659" s="1"/>
      <c r="XAO659" s="1"/>
      <c r="XAP659" s="1"/>
      <c r="XAQ659" s="1"/>
      <c r="XAR659" s="1"/>
      <c r="XAS659" s="1"/>
      <c r="XAT659" s="1"/>
      <c r="XAU659" s="1"/>
      <c r="XAV659" s="1"/>
      <c r="XAW659" s="1"/>
      <c r="XAX659" s="1"/>
      <c r="XAY659" s="1"/>
      <c r="XAZ659" s="1"/>
      <c r="XBA659" s="1"/>
      <c r="XBB659" s="1"/>
      <c r="XBC659" s="1"/>
      <c r="XBD659" s="1"/>
      <c r="XBE659" s="1"/>
      <c r="XBF659" s="1"/>
      <c r="XBG659" s="1"/>
      <c r="XBH659" s="1"/>
      <c r="XBI659" s="1"/>
      <c r="XBJ659" s="1"/>
      <c r="XBK659" s="1"/>
      <c r="XBL659" s="1"/>
      <c r="XBM659" s="1"/>
      <c r="XBN659" s="1"/>
      <c r="XBO659" s="1"/>
      <c r="XBP659" s="1"/>
      <c r="XBQ659" s="1"/>
      <c r="XBR659" s="1"/>
      <c r="XBS659" s="1"/>
      <c r="XBT659" s="1"/>
      <c r="XBU659" s="1"/>
      <c r="XBV659" s="1"/>
      <c r="XBW659" s="1"/>
      <c r="XBX659" s="1"/>
      <c r="XBY659" s="1"/>
      <c r="XBZ659" s="1"/>
      <c r="XCA659" s="1"/>
      <c r="XCB659" s="1"/>
      <c r="XCC659" s="1"/>
      <c r="XCD659" s="1"/>
      <c r="XCE659" s="1"/>
      <c r="XCF659" s="1"/>
      <c r="XCG659" s="1"/>
      <c r="XCH659" s="1"/>
      <c r="XCI659" s="1"/>
      <c r="XCJ659" s="1"/>
      <c r="XCK659" s="1"/>
      <c r="XCL659" s="1"/>
      <c r="XCM659" s="1"/>
      <c r="XCN659" s="1"/>
      <c r="XCO659" s="1"/>
      <c r="XCP659" s="1"/>
      <c r="XCQ659" s="1"/>
      <c r="XCR659" s="1"/>
      <c r="XCS659" s="1"/>
      <c r="XCT659" s="1"/>
      <c r="XCU659" s="1"/>
      <c r="XCV659" s="1"/>
      <c r="XCW659" s="1"/>
      <c r="XCX659" s="1"/>
      <c r="XCY659" s="1"/>
      <c r="XCZ659" s="1"/>
      <c r="XDA659" s="1"/>
      <c r="XDB659" s="1"/>
      <c r="XDC659" s="1"/>
      <c r="XDD659" s="1"/>
      <c r="XDE659" s="1"/>
      <c r="XDF659" s="1"/>
      <c r="XDG659" s="1"/>
      <c r="XDH659" s="1"/>
      <c r="XDI659" s="1"/>
      <c r="XDJ659" s="1"/>
      <c r="XDK659" s="1"/>
      <c r="XDL659" s="1"/>
      <c r="XDM659" s="1"/>
      <c r="XDN659" s="1"/>
      <c r="XDO659" s="1"/>
      <c r="XDP659" s="1"/>
      <c r="XDQ659" s="1"/>
      <c r="XDR659" s="1"/>
      <c r="XDS659" s="1"/>
      <c r="XDT659" s="1"/>
      <c r="XDU659" s="1"/>
      <c r="XDV659" s="1"/>
      <c r="XDW659" s="1"/>
      <c r="XDX659" s="1"/>
      <c r="XDY659" s="1"/>
      <c r="XDZ659" s="1"/>
      <c r="XEA659" s="1"/>
      <c r="XEB659" s="1"/>
      <c r="XEC659" s="1"/>
      <c r="XED659" s="1"/>
      <c r="XEE659" s="1"/>
      <c r="XEF659" s="1"/>
      <c r="XEG659" s="1"/>
      <c r="XEH659" s="1"/>
      <c r="XEI659" s="1"/>
      <c r="XEJ659" s="1"/>
      <c r="XEK659" s="1"/>
      <c r="XEL659" s="1"/>
      <c r="XEM659" s="1"/>
      <c r="XEN659" s="1"/>
      <c r="XEO659" s="1"/>
      <c r="XEP659" s="1"/>
      <c r="XEQ659" s="1"/>
      <c r="XER659" s="1"/>
      <c r="XES659" s="1"/>
      <c r="XET659" s="1"/>
      <c r="XEU659" s="1"/>
      <c r="XEV659" s="1"/>
      <c r="XEW659" s="1"/>
      <c r="XEX659" s="1"/>
      <c r="XEY659" s="1"/>
      <c r="XEZ659" s="1"/>
      <c r="XFA659" s="1"/>
      <c r="XFB659" s="1"/>
      <c r="XFC659" s="1"/>
    </row>
    <row r="660" spans="1:150 16226:16383" s="3" customFormat="1" ht="20.25" customHeight="1" x14ac:dyDescent="0.25">
      <c r="A660" s="115">
        <f>A659+1</f>
        <v>2</v>
      </c>
      <c r="B660" s="116"/>
      <c r="C660" s="53" t="s">
        <v>88</v>
      </c>
      <c r="D660" s="5" t="s">
        <v>363</v>
      </c>
      <c r="E660" s="32">
        <f>(2.75*3.48+2.75*0.1+2.125*2.25+1.525*0.6+2.78*2.45+0.7*0.18+2.93*2.4+2.93*0.1+2.93*1.2+0.6*1.4+2.305*1.375+0.9*0.9+1.25*1.375+1.07*2.75)*10.764</f>
        <v>460.69785450000006</v>
      </c>
      <c r="F660" s="5">
        <f>(1.075*0.9)*10.764</f>
        <v>10.41417</v>
      </c>
      <c r="G660" s="5">
        <v>0</v>
      </c>
      <c r="H660" s="5">
        <f>E660+F660+(IF(G660&lt;101,G660,IF(G660&lt;201,G660/2,IF(G660&lt;=301,G660/3,G660/4))))</f>
        <v>471.11202450000008</v>
      </c>
      <c r="I660" s="1"/>
      <c r="J660" s="1"/>
      <c r="K660" s="1"/>
      <c r="L660" s="1"/>
      <c r="M660" s="1"/>
      <c r="N660" s="1"/>
      <c r="O660" s="1"/>
      <c r="P660" s="1"/>
      <c r="Q660" s="1"/>
      <c r="R660" s="1"/>
      <c r="S660" s="1"/>
      <c r="T660" s="22" t="str">
        <f t="shared" ca="1" si="77"/>
        <v>102,..,102</v>
      </c>
      <c r="U660" s="22">
        <f t="shared" ref="U660:V666" ca="1" si="78">U659+1</f>
        <v>102</v>
      </c>
      <c r="V660" s="22">
        <f t="shared" ca="1" si="78"/>
        <v>102</v>
      </c>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WZB660" s="1"/>
      <c r="WZC660" s="1"/>
      <c r="WZD660" s="1"/>
      <c r="WZE660" s="1"/>
      <c r="WZF660" s="1"/>
      <c r="WZG660" s="1"/>
      <c r="WZH660" s="1"/>
      <c r="WZI660" s="1"/>
      <c r="WZJ660" s="1"/>
      <c r="WZK660" s="1"/>
      <c r="WZL660" s="1"/>
      <c r="WZM660" s="1"/>
      <c r="WZN660" s="1"/>
      <c r="WZO660" s="1"/>
      <c r="WZP660" s="1"/>
      <c r="WZQ660" s="1"/>
      <c r="WZR660" s="1"/>
      <c r="WZS660" s="1"/>
      <c r="WZT660" s="1"/>
      <c r="WZU660" s="1"/>
      <c r="WZV660" s="1"/>
      <c r="WZW660" s="1"/>
      <c r="WZX660" s="1"/>
      <c r="WZY660" s="1"/>
      <c r="WZZ660" s="1"/>
      <c r="XAA660" s="1"/>
      <c r="XAB660" s="1"/>
      <c r="XAC660" s="1"/>
      <c r="XAD660" s="1"/>
      <c r="XAE660" s="1"/>
      <c r="XAF660" s="1"/>
      <c r="XAG660" s="1"/>
      <c r="XAH660" s="1"/>
      <c r="XAI660" s="1"/>
      <c r="XAJ660" s="1"/>
      <c r="XAK660" s="1"/>
      <c r="XAL660" s="1"/>
      <c r="XAM660" s="1"/>
      <c r="XAN660" s="1"/>
      <c r="XAO660" s="1"/>
      <c r="XAP660" s="1"/>
      <c r="XAQ660" s="1"/>
      <c r="XAR660" s="1"/>
      <c r="XAS660" s="1"/>
      <c r="XAT660" s="1"/>
      <c r="XAU660" s="1"/>
      <c r="XAV660" s="1"/>
      <c r="XAW660" s="1"/>
      <c r="XAX660" s="1"/>
      <c r="XAY660" s="1"/>
      <c r="XAZ660" s="1"/>
      <c r="XBA660" s="1"/>
      <c r="XBB660" s="1"/>
      <c r="XBC660" s="1"/>
      <c r="XBD660" s="1"/>
      <c r="XBE660" s="1"/>
      <c r="XBF660" s="1"/>
      <c r="XBG660" s="1"/>
      <c r="XBH660" s="1"/>
      <c r="XBI660" s="1"/>
      <c r="XBJ660" s="1"/>
      <c r="XBK660" s="1"/>
      <c r="XBL660" s="1"/>
      <c r="XBM660" s="1"/>
      <c r="XBN660" s="1"/>
      <c r="XBO660" s="1"/>
      <c r="XBP660" s="1"/>
      <c r="XBQ660" s="1"/>
      <c r="XBR660" s="1"/>
      <c r="XBS660" s="1"/>
      <c r="XBT660" s="1"/>
      <c r="XBU660" s="1"/>
      <c r="XBV660" s="1"/>
      <c r="XBW660" s="1"/>
      <c r="XBX660" s="1"/>
      <c r="XBY660" s="1"/>
      <c r="XBZ660" s="1"/>
      <c r="XCA660" s="1"/>
      <c r="XCB660" s="1"/>
      <c r="XCC660" s="1"/>
      <c r="XCD660" s="1"/>
      <c r="XCE660" s="1"/>
      <c r="XCF660" s="1"/>
      <c r="XCG660" s="1"/>
      <c r="XCH660" s="1"/>
      <c r="XCI660" s="1"/>
      <c r="XCJ660" s="1"/>
      <c r="XCK660" s="1"/>
      <c r="XCL660" s="1"/>
      <c r="XCM660" s="1"/>
      <c r="XCN660" s="1"/>
      <c r="XCO660" s="1"/>
      <c r="XCP660" s="1"/>
      <c r="XCQ660" s="1"/>
      <c r="XCR660" s="1"/>
      <c r="XCS660" s="1"/>
      <c r="XCT660" s="1"/>
      <c r="XCU660" s="1"/>
      <c r="XCV660" s="1"/>
      <c r="XCW660" s="1"/>
      <c r="XCX660" s="1"/>
      <c r="XCY660" s="1"/>
      <c r="XCZ660" s="1"/>
      <c r="XDA660" s="1"/>
      <c r="XDB660" s="1"/>
      <c r="XDC660" s="1"/>
      <c r="XDD660" s="1"/>
      <c r="XDE660" s="1"/>
      <c r="XDF660" s="1"/>
      <c r="XDG660" s="1"/>
      <c r="XDH660" s="1"/>
      <c r="XDI660" s="1"/>
      <c r="XDJ660" s="1"/>
      <c r="XDK660" s="1"/>
      <c r="XDL660" s="1"/>
      <c r="XDM660" s="1"/>
      <c r="XDN660" s="1"/>
      <c r="XDO660" s="1"/>
      <c r="XDP660" s="1"/>
      <c r="XDQ660" s="1"/>
      <c r="XDR660" s="1"/>
      <c r="XDS660" s="1"/>
      <c r="XDT660" s="1"/>
      <c r="XDU660" s="1"/>
      <c r="XDV660" s="1"/>
      <c r="XDW660" s="1"/>
      <c r="XDX660" s="1"/>
      <c r="XDY660" s="1"/>
      <c r="XDZ660" s="1"/>
      <c r="XEA660" s="1"/>
      <c r="XEB660" s="1"/>
      <c r="XEC660" s="1"/>
      <c r="XED660" s="1"/>
      <c r="XEE660" s="1"/>
      <c r="XEF660" s="1"/>
      <c r="XEG660" s="1"/>
      <c r="XEH660" s="1"/>
      <c r="XEI660" s="1"/>
      <c r="XEJ660" s="1"/>
      <c r="XEK660" s="1"/>
      <c r="XEL660" s="1"/>
      <c r="XEM660" s="1"/>
      <c r="XEN660" s="1"/>
      <c r="XEO660" s="1"/>
      <c r="XEP660" s="1"/>
      <c r="XEQ660" s="1"/>
      <c r="XER660" s="1"/>
      <c r="XES660" s="1"/>
      <c r="XET660" s="1"/>
      <c r="XEU660" s="1"/>
      <c r="XEV660" s="1"/>
      <c r="XEW660" s="1"/>
      <c r="XEX660" s="1"/>
      <c r="XEY660" s="1"/>
      <c r="XEZ660" s="1"/>
      <c r="XFA660" s="1"/>
      <c r="XFB660" s="1"/>
      <c r="XFC660" s="1"/>
    </row>
    <row r="661" spans="1:150 16226:16383" s="3" customFormat="1" ht="20.25" customHeight="1" x14ac:dyDescent="0.25">
      <c r="A661" s="115">
        <f t="shared" ref="A661:A666" si="79">A660+1</f>
        <v>3</v>
      </c>
      <c r="B661" s="116"/>
      <c r="C661" s="53" t="s">
        <v>88</v>
      </c>
      <c r="D661" s="5" t="s">
        <v>363</v>
      </c>
      <c r="E661" s="32">
        <f>(2.75*3.48+2.75*0.1+2.125*2.25+1.525*0.6+2.78*2.45+0.7*0.18+2.93*2.4+2.93*0.1+2.93*1.2+0.6*1.4+2.305*1.375+0.9*0.9+1.25*1.375+1.07*2.75)*10.764</f>
        <v>460.69785450000006</v>
      </c>
      <c r="F661" s="5">
        <f>(1.075*0.9)*10.764</f>
        <v>10.41417</v>
      </c>
      <c r="G661" s="5">
        <v>0</v>
      </c>
      <c r="H661" s="5">
        <f>E661+F661+(IF(G661&lt;101,G661,IF(G661&lt;201,G661/2,IF(G661&lt;=301,G661/3,G661/4))))</f>
        <v>471.11202450000008</v>
      </c>
      <c r="I661" s="1"/>
      <c r="J661" s="1"/>
      <c r="K661" s="1"/>
      <c r="L661" s="1"/>
      <c r="M661" s="1"/>
      <c r="N661" s="1"/>
      <c r="O661" s="1"/>
      <c r="P661" s="1"/>
      <c r="Q661" s="1"/>
      <c r="R661" s="1"/>
      <c r="S661" s="1"/>
      <c r="T661" s="22" t="str">
        <f t="shared" ca="1" si="77"/>
        <v>103,..,103</v>
      </c>
      <c r="U661" s="22">
        <f t="shared" ca="1" si="78"/>
        <v>103</v>
      </c>
      <c r="V661" s="22">
        <f t="shared" ca="1" si="78"/>
        <v>103</v>
      </c>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WZB661" s="1"/>
      <c r="WZC661" s="1"/>
      <c r="WZD661" s="1"/>
      <c r="WZE661" s="1"/>
      <c r="WZF661" s="1"/>
      <c r="WZG661" s="1"/>
      <c r="WZH661" s="1"/>
      <c r="WZI661" s="1"/>
      <c r="WZJ661" s="1"/>
      <c r="WZK661" s="1"/>
      <c r="WZL661" s="1"/>
      <c r="WZM661" s="1"/>
      <c r="WZN661" s="1"/>
      <c r="WZO661" s="1"/>
      <c r="WZP661" s="1"/>
      <c r="WZQ661" s="1"/>
      <c r="WZR661" s="1"/>
      <c r="WZS661" s="1"/>
      <c r="WZT661" s="1"/>
      <c r="WZU661" s="1"/>
      <c r="WZV661" s="1"/>
      <c r="WZW661" s="1"/>
      <c r="WZX661" s="1"/>
      <c r="WZY661" s="1"/>
      <c r="WZZ661" s="1"/>
      <c r="XAA661" s="1"/>
      <c r="XAB661" s="1"/>
      <c r="XAC661" s="1"/>
      <c r="XAD661" s="1"/>
      <c r="XAE661" s="1"/>
      <c r="XAF661" s="1"/>
      <c r="XAG661" s="1"/>
      <c r="XAH661" s="1"/>
      <c r="XAI661" s="1"/>
      <c r="XAJ661" s="1"/>
      <c r="XAK661" s="1"/>
      <c r="XAL661" s="1"/>
      <c r="XAM661" s="1"/>
      <c r="XAN661" s="1"/>
      <c r="XAO661" s="1"/>
      <c r="XAP661" s="1"/>
      <c r="XAQ661" s="1"/>
      <c r="XAR661" s="1"/>
      <c r="XAS661" s="1"/>
      <c r="XAT661" s="1"/>
      <c r="XAU661" s="1"/>
      <c r="XAV661" s="1"/>
      <c r="XAW661" s="1"/>
      <c r="XAX661" s="1"/>
      <c r="XAY661" s="1"/>
      <c r="XAZ661" s="1"/>
      <c r="XBA661" s="1"/>
      <c r="XBB661" s="1"/>
      <c r="XBC661" s="1"/>
      <c r="XBD661" s="1"/>
      <c r="XBE661" s="1"/>
      <c r="XBF661" s="1"/>
      <c r="XBG661" s="1"/>
      <c r="XBH661" s="1"/>
      <c r="XBI661" s="1"/>
      <c r="XBJ661" s="1"/>
      <c r="XBK661" s="1"/>
      <c r="XBL661" s="1"/>
      <c r="XBM661" s="1"/>
      <c r="XBN661" s="1"/>
      <c r="XBO661" s="1"/>
      <c r="XBP661" s="1"/>
      <c r="XBQ661" s="1"/>
      <c r="XBR661" s="1"/>
      <c r="XBS661" s="1"/>
      <c r="XBT661" s="1"/>
      <c r="XBU661" s="1"/>
      <c r="XBV661" s="1"/>
      <c r="XBW661" s="1"/>
      <c r="XBX661" s="1"/>
      <c r="XBY661" s="1"/>
      <c r="XBZ661" s="1"/>
      <c r="XCA661" s="1"/>
      <c r="XCB661" s="1"/>
      <c r="XCC661" s="1"/>
      <c r="XCD661" s="1"/>
      <c r="XCE661" s="1"/>
      <c r="XCF661" s="1"/>
      <c r="XCG661" s="1"/>
      <c r="XCH661" s="1"/>
      <c r="XCI661" s="1"/>
      <c r="XCJ661" s="1"/>
      <c r="XCK661" s="1"/>
      <c r="XCL661" s="1"/>
      <c r="XCM661" s="1"/>
      <c r="XCN661" s="1"/>
      <c r="XCO661" s="1"/>
      <c r="XCP661" s="1"/>
      <c r="XCQ661" s="1"/>
      <c r="XCR661" s="1"/>
      <c r="XCS661" s="1"/>
      <c r="XCT661" s="1"/>
      <c r="XCU661" s="1"/>
      <c r="XCV661" s="1"/>
      <c r="XCW661" s="1"/>
      <c r="XCX661" s="1"/>
      <c r="XCY661" s="1"/>
      <c r="XCZ661" s="1"/>
      <c r="XDA661" s="1"/>
      <c r="XDB661" s="1"/>
      <c r="XDC661" s="1"/>
      <c r="XDD661" s="1"/>
      <c r="XDE661" s="1"/>
      <c r="XDF661" s="1"/>
      <c r="XDG661" s="1"/>
      <c r="XDH661" s="1"/>
      <c r="XDI661" s="1"/>
      <c r="XDJ661" s="1"/>
      <c r="XDK661" s="1"/>
      <c r="XDL661" s="1"/>
      <c r="XDM661" s="1"/>
      <c r="XDN661" s="1"/>
      <c r="XDO661" s="1"/>
      <c r="XDP661" s="1"/>
      <c r="XDQ661" s="1"/>
      <c r="XDR661" s="1"/>
      <c r="XDS661" s="1"/>
      <c r="XDT661" s="1"/>
      <c r="XDU661" s="1"/>
      <c r="XDV661" s="1"/>
      <c r="XDW661" s="1"/>
      <c r="XDX661" s="1"/>
      <c r="XDY661" s="1"/>
      <c r="XDZ661" s="1"/>
      <c r="XEA661" s="1"/>
      <c r="XEB661" s="1"/>
      <c r="XEC661" s="1"/>
      <c r="XED661" s="1"/>
      <c r="XEE661" s="1"/>
      <c r="XEF661" s="1"/>
      <c r="XEG661" s="1"/>
      <c r="XEH661" s="1"/>
      <c r="XEI661" s="1"/>
      <c r="XEJ661" s="1"/>
      <c r="XEK661" s="1"/>
      <c r="XEL661" s="1"/>
      <c r="XEM661" s="1"/>
      <c r="XEN661" s="1"/>
      <c r="XEO661" s="1"/>
      <c r="XEP661" s="1"/>
      <c r="XEQ661" s="1"/>
      <c r="XER661" s="1"/>
      <c r="XES661" s="1"/>
      <c r="XET661" s="1"/>
      <c r="XEU661" s="1"/>
      <c r="XEV661" s="1"/>
      <c r="XEW661" s="1"/>
      <c r="XEX661" s="1"/>
      <c r="XEY661" s="1"/>
      <c r="XEZ661" s="1"/>
      <c r="XFA661" s="1"/>
      <c r="XFB661" s="1"/>
      <c r="XFC661" s="1"/>
    </row>
    <row r="662" spans="1:150 16226:16383" s="3" customFormat="1" ht="20.25" customHeight="1" x14ac:dyDescent="0.25">
      <c r="A662" s="115">
        <f t="shared" si="79"/>
        <v>4</v>
      </c>
      <c r="B662" s="116"/>
      <c r="C662" s="53" t="s">
        <v>88</v>
      </c>
      <c r="D662" s="5" t="s">
        <v>363</v>
      </c>
      <c r="E662" s="32">
        <f>(2.75*3.48+2.75*0.1+2.125*2.25+1.525*0.6+2.78*2.45+0.7*0.18+2.93*2.4+2.93*0.1+2.93*1.2+0.6*1.4+2.305*1.375+0.9*0.9+1.25*1.375+1.07*2.75)*10.764</f>
        <v>460.69785450000006</v>
      </c>
      <c r="F662" s="5">
        <f>(1.075*0.9)*10.764</f>
        <v>10.41417</v>
      </c>
      <c r="G662" s="5">
        <v>0</v>
      </c>
      <c r="H662" s="5">
        <f>E662+F662+(IF(G662&lt;101,G662,IF(G662&lt;201,G662/2,IF(G662&lt;=301,G662/3,G662/4))))</f>
        <v>471.11202450000008</v>
      </c>
      <c r="I662" s="1"/>
      <c r="J662" s="1"/>
      <c r="K662" s="1"/>
      <c r="L662" s="1"/>
      <c r="M662" s="1"/>
      <c r="N662" s="1"/>
      <c r="O662" s="1"/>
      <c r="P662" s="1"/>
      <c r="Q662" s="1"/>
      <c r="R662" s="1"/>
      <c r="S662" s="1"/>
      <c r="T662" s="22" t="str">
        <f t="shared" ca="1" si="77"/>
        <v>104,..,104</v>
      </c>
      <c r="U662" s="22">
        <f t="shared" ca="1" si="78"/>
        <v>104</v>
      </c>
      <c r="V662" s="22">
        <f t="shared" ca="1" si="78"/>
        <v>104</v>
      </c>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WZB662" s="1"/>
      <c r="WZC662" s="1"/>
      <c r="WZD662" s="1"/>
      <c r="WZE662" s="1"/>
      <c r="WZF662" s="1"/>
      <c r="WZG662" s="1"/>
      <c r="WZH662" s="1"/>
      <c r="WZI662" s="1"/>
      <c r="WZJ662" s="1"/>
      <c r="WZK662" s="1"/>
      <c r="WZL662" s="1"/>
      <c r="WZM662" s="1"/>
      <c r="WZN662" s="1"/>
      <c r="WZO662" s="1"/>
      <c r="WZP662" s="1"/>
      <c r="WZQ662" s="1"/>
      <c r="WZR662" s="1"/>
      <c r="WZS662" s="1"/>
      <c r="WZT662" s="1"/>
      <c r="WZU662" s="1"/>
      <c r="WZV662" s="1"/>
      <c r="WZW662" s="1"/>
      <c r="WZX662" s="1"/>
      <c r="WZY662" s="1"/>
      <c r="WZZ662" s="1"/>
      <c r="XAA662" s="1"/>
      <c r="XAB662" s="1"/>
      <c r="XAC662" s="1"/>
      <c r="XAD662" s="1"/>
      <c r="XAE662" s="1"/>
      <c r="XAF662" s="1"/>
      <c r="XAG662" s="1"/>
      <c r="XAH662" s="1"/>
      <c r="XAI662" s="1"/>
      <c r="XAJ662" s="1"/>
      <c r="XAK662" s="1"/>
      <c r="XAL662" s="1"/>
      <c r="XAM662" s="1"/>
      <c r="XAN662" s="1"/>
      <c r="XAO662" s="1"/>
      <c r="XAP662" s="1"/>
      <c r="XAQ662" s="1"/>
      <c r="XAR662" s="1"/>
      <c r="XAS662" s="1"/>
      <c r="XAT662" s="1"/>
      <c r="XAU662" s="1"/>
      <c r="XAV662" s="1"/>
      <c r="XAW662" s="1"/>
      <c r="XAX662" s="1"/>
      <c r="XAY662" s="1"/>
      <c r="XAZ662" s="1"/>
      <c r="XBA662" s="1"/>
      <c r="XBB662" s="1"/>
      <c r="XBC662" s="1"/>
      <c r="XBD662" s="1"/>
      <c r="XBE662" s="1"/>
      <c r="XBF662" s="1"/>
      <c r="XBG662" s="1"/>
      <c r="XBH662" s="1"/>
      <c r="XBI662" s="1"/>
      <c r="XBJ662" s="1"/>
      <c r="XBK662" s="1"/>
      <c r="XBL662" s="1"/>
      <c r="XBM662" s="1"/>
      <c r="XBN662" s="1"/>
      <c r="XBO662" s="1"/>
      <c r="XBP662" s="1"/>
      <c r="XBQ662" s="1"/>
      <c r="XBR662" s="1"/>
      <c r="XBS662" s="1"/>
      <c r="XBT662" s="1"/>
      <c r="XBU662" s="1"/>
      <c r="XBV662" s="1"/>
      <c r="XBW662" s="1"/>
      <c r="XBX662" s="1"/>
      <c r="XBY662" s="1"/>
      <c r="XBZ662" s="1"/>
      <c r="XCA662" s="1"/>
      <c r="XCB662" s="1"/>
      <c r="XCC662" s="1"/>
      <c r="XCD662" s="1"/>
      <c r="XCE662" s="1"/>
      <c r="XCF662" s="1"/>
      <c r="XCG662" s="1"/>
      <c r="XCH662" s="1"/>
      <c r="XCI662" s="1"/>
      <c r="XCJ662" s="1"/>
      <c r="XCK662" s="1"/>
      <c r="XCL662" s="1"/>
      <c r="XCM662" s="1"/>
      <c r="XCN662" s="1"/>
      <c r="XCO662" s="1"/>
      <c r="XCP662" s="1"/>
      <c r="XCQ662" s="1"/>
      <c r="XCR662" s="1"/>
      <c r="XCS662" s="1"/>
      <c r="XCT662" s="1"/>
      <c r="XCU662" s="1"/>
      <c r="XCV662" s="1"/>
      <c r="XCW662" s="1"/>
      <c r="XCX662" s="1"/>
      <c r="XCY662" s="1"/>
      <c r="XCZ662" s="1"/>
      <c r="XDA662" s="1"/>
      <c r="XDB662" s="1"/>
      <c r="XDC662" s="1"/>
      <c r="XDD662" s="1"/>
      <c r="XDE662" s="1"/>
      <c r="XDF662" s="1"/>
      <c r="XDG662" s="1"/>
      <c r="XDH662" s="1"/>
      <c r="XDI662" s="1"/>
      <c r="XDJ662" s="1"/>
      <c r="XDK662" s="1"/>
      <c r="XDL662" s="1"/>
      <c r="XDM662" s="1"/>
      <c r="XDN662" s="1"/>
      <c r="XDO662" s="1"/>
      <c r="XDP662" s="1"/>
      <c r="XDQ662" s="1"/>
      <c r="XDR662" s="1"/>
      <c r="XDS662" s="1"/>
      <c r="XDT662" s="1"/>
      <c r="XDU662" s="1"/>
      <c r="XDV662" s="1"/>
      <c r="XDW662" s="1"/>
      <c r="XDX662" s="1"/>
      <c r="XDY662" s="1"/>
      <c r="XDZ662" s="1"/>
      <c r="XEA662" s="1"/>
      <c r="XEB662" s="1"/>
      <c r="XEC662" s="1"/>
      <c r="XED662" s="1"/>
      <c r="XEE662" s="1"/>
      <c r="XEF662" s="1"/>
      <c r="XEG662" s="1"/>
      <c r="XEH662" s="1"/>
      <c r="XEI662" s="1"/>
      <c r="XEJ662" s="1"/>
      <c r="XEK662" s="1"/>
      <c r="XEL662" s="1"/>
      <c r="XEM662" s="1"/>
      <c r="XEN662" s="1"/>
      <c r="XEO662" s="1"/>
      <c r="XEP662" s="1"/>
      <c r="XEQ662" s="1"/>
      <c r="XER662" s="1"/>
      <c r="XES662" s="1"/>
      <c r="XET662" s="1"/>
      <c r="XEU662" s="1"/>
      <c r="XEV662" s="1"/>
      <c r="XEW662" s="1"/>
      <c r="XEX662" s="1"/>
      <c r="XEY662" s="1"/>
      <c r="XEZ662" s="1"/>
      <c r="XFA662" s="1"/>
      <c r="XFB662" s="1"/>
      <c r="XFC662" s="1"/>
    </row>
    <row r="663" spans="1:150 16226:16383" s="3" customFormat="1" ht="20.25" customHeight="1" x14ac:dyDescent="0.25">
      <c r="A663" s="115">
        <f t="shared" si="79"/>
        <v>5</v>
      </c>
      <c r="B663" s="116"/>
      <c r="C663" s="103" t="s">
        <v>377</v>
      </c>
      <c r="D663" s="104"/>
      <c r="E663" s="104"/>
      <c r="F663" s="104"/>
      <c r="G663" s="104"/>
      <c r="H663" s="105"/>
      <c r="I663" s="1"/>
      <c r="J663" s="1"/>
      <c r="K663" s="1"/>
      <c r="L663" s="1"/>
      <c r="M663" s="1"/>
      <c r="N663" s="1"/>
      <c r="O663" s="1"/>
      <c r="P663" s="1"/>
      <c r="Q663" s="1"/>
      <c r="R663" s="1"/>
      <c r="S663" s="1"/>
      <c r="T663" s="22" t="str">
        <f t="shared" ca="1" si="77"/>
        <v>105,..,105</v>
      </c>
      <c r="U663" s="22">
        <f t="shared" ca="1" si="78"/>
        <v>105</v>
      </c>
      <c r="V663" s="22">
        <f t="shared" ca="1" si="78"/>
        <v>105</v>
      </c>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WZB663" s="1"/>
      <c r="WZC663" s="1"/>
      <c r="WZD663" s="1"/>
      <c r="WZE663" s="1"/>
      <c r="WZF663" s="1"/>
      <c r="WZG663" s="1"/>
      <c r="WZH663" s="1"/>
      <c r="WZI663" s="1"/>
      <c r="WZJ663" s="1"/>
      <c r="WZK663" s="1"/>
      <c r="WZL663" s="1"/>
      <c r="WZM663" s="1"/>
      <c r="WZN663" s="1"/>
      <c r="WZO663" s="1"/>
      <c r="WZP663" s="1"/>
      <c r="WZQ663" s="1"/>
      <c r="WZR663" s="1"/>
      <c r="WZS663" s="1"/>
      <c r="WZT663" s="1"/>
      <c r="WZU663" s="1"/>
      <c r="WZV663" s="1"/>
      <c r="WZW663" s="1"/>
      <c r="WZX663" s="1"/>
      <c r="WZY663" s="1"/>
      <c r="WZZ663" s="1"/>
      <c r="XAA663" s="1"/>
      <c r="XAB663" s="1"/>
      <c r="XAC663" s="1"/>
      <c r="XAD663" s="1"/>
      <c r="XAE663" s="1"/>
      <c r="XAF663" s="1"/>
      <c r="XAG663" s="1"/>
      <c r="XAH663" s="1"/>
      <c r="XAI663" s="1"/>
      <c r="XAJ663" s="1"/>
      <c r="XAK663" s="1"/>
      <c r="XAL663" s="1"/>
      <c r="XAM663" s="1"/>
      <c r="XAN663" s="1"/>
      <c r="XAO663" s="1"/>
      <c r="XAP663" s="1"/>
      <c r="XAQ663" s="1"/>
      <c r="XAR663" s="1"/>
      <c r="XAS663" s="1"/>
      <c r="XAT663" s="1"/>
      <c r="XAU663" s="1"/>
      <c r="XAV663" s="1"/>
      <c r="XAW663" s="1"/>
      <c r="XAX663" s="1"/>
      <c r="XAY663" s="1"/>
      <c r="XAZ663" s="1"/>
      <c r="XBA663" s="1"/>
      <c r="XBB663" s="1"/>
      <c r="XBC663" s="1"/>
      <c r="XBD663" s="1"/>
      <c r="XBE663" s="1"/>
      <c r="XBF663" s="1"/>
      <c r="XBG663" s="1"/>
      <c r="XBH663" s="1"/>
      <c r="XBI663" s="1"/>
      <c r="XBJ663" s="1"/>
      <c r="XBK663" s="1"/>
      <c r="XBL663" s="1"/>
      <c r="XBM663" s="1"/>
      <c r="XBN663" s="1"/>
      <c r="XBO663" s="1"/>
      <c r="XBP663" s="1"/>
      <c r="XBQ663" s="1"/>
      <c r="XBR663" s="1"/>
      <c r="XBS663" s="1"/>
      <c r="XBT663" s="1"/>
      <c r="XBU663" s="1"/>
      <c r="XBV663" s="1"/>
      <c r="XBW663" s="1"/>
      <c r="XBX663" s="1"/>
      <c r="XBY663" s="1"/>
      <c r="XBZ663" s="1"/>
      <c r="XCA663" s="1"/>
      <c r="XCB663" s="1"/>
      <c r="XCC663" s="1"/>
      <c r="XCD663" s="1"/>
      <c r="XCE663" s="1"/>
      <c r="XCF663" s="1"/>
      <c r="XCG663" s="1"/>
      <c r="XCH663" s="1"/>
      <c r="XCI663" s="1"/>
      <c r="XCJ663" s="1"/>
      <c r="XCK663" s="1"/>
      <c r="XCL663" s="1"/>
      <c r="XCM663" s="1"/>
      <c r="XCN663" s="1"/>
      <c r="XCO663" s="1"/>
      <c r="XCP663" s="1"/>
      <c r="XCQ663" s="1"/>
      <c r="XCR663" s="1"/>
      <c r="XCS663" s="1"/>
      <c r="XCT663" s="1"/>
      <c r="XCU663" s="1"/>
      <c r="XCV663" s="1"/>
      <c r="XCW663" s="1"/>
      <c r="XCX663" s="1"/>
      <c r="XCY663" s="1"/>
      <c r="XCZ663" s="1"/>
      <c r="XDA663" s="1"/>
      <c r="XDB663" s="1"/>
      <c r="XDC663" s="1"/>
      <c r="XDD663" s="1"/>
      <c r="XDE663" s="1"/>
      <c r="XDF663" s="1"/>
      <c r="XDG663" s="1"/>
      <c r="XDH663" s="1"/>
      <c r="XDI663" s="1"/>
      <c r="XDJ663" s="1"/>
      <c r="XDK663" s="1"/>
      <c r="XDL663" s="1"/>
      <c r="XDM663" s="1"/>
      <c r="XDN663" s="1"/>
      <c r="XDO663" s="1"/>
      <c r="XDP663" s="1"/>
      <c r="XDQ663" s="1"/>
      <c r="XDR663" s="1"/>
      <c r="XDS663" s="1"/>
      <c r="XDT663" s="1"/>
      <c r="XDU663" s="1"/>
      <c r="XDV663" s="1"/>
      <c r="XDW663" s="1"/>
      <c r="XDX663" s="1"/>
      <c r="XDY663" s="1"/>
      <c r="XDZ663" s="1"/>
      <c r="XEA663" s="1"/>
      <c r="XEB663" s="1"/>
      <c r="XEC663" s="1"/>
      <c r="XED663" s="1"/>
      <c r="XEE663" s="1"/>
      <c r="XEF663" s="1"/>
      <c r="XEG663" s="1"/>
      <c r="XEH663" s="1"/>
      <c r="XEI663" s="1"/>
      <c r="XEJ663" s="1"/>
      <c r="XEK663" s="1"/>
      <c r="XEL663" s="1"/>
      <c r="XEM663" s="1"/>
      <c r="XEN663" s="1"/>
      <c r="XEO663" s="1"/>
      <c r="XEP663" s="1"/>
      <c r="XEQ663" s="1"/>
      <c r="XER663" s="1"/>
      <c r="XES663" s="1"/>
      <c r="XET663" s="1"/>
      <c r="XEU663" s="1"/>
      <c r="XEV663" s="1"/>
      <c r="XEW663" s="1"/>
      <c r="XEX663" s="1"/>
      <c r="XEY663" s="1"/>
      <c r="XEZ663" s="1"/>
      <c r="XFA663" s="1"/>
      <c r="XFB663" s="1"/>
      <c r="XFC663" s="1"/>
    </row>
    <row r="664" spans="1:150 16226:16383" s="3" customFormat="1" ht="20.25" customHeight="1" x14ac:dyDescent="0.25">
      <c r="A664" s="115">
        <f t="shared" si="79"/>
        <v>6</v>
      </c>
      <c r="B664" s="116"/>
      <c r="C664" s="106"/>
      <c r="D664" s="107"/>
      <c r="E664" s="107"/>
      <c r="F664" s="107"/>
      <c r="G664" s="107"/>
      <c r="H664" s="108"/>
      <c r="I664" s="1"/>
      <c r="J664" s="1"/>
      <c r="K664" s="1"/>
      <c r="L664" s="1"/>
      <c r="M664" s="1"/>
      <c r="N664" s="1"/>
      <c r="O664" s="1"/>
      <c r="P664" s="1"/>
      <c r="Q664" s="1"/>
      <c r="R664" s="1"/>
      <c r="S664" s="1"/>
      <c r="T664" s="22" t="str">
        <f t="shared" ca="1" si="77"/>
        <v>106,..,106</v>
      </c>
      <c r="U664" s="22">
        <f t="shared" ca="1" si="78"/>
        <v>106</v>
      </c>
      <c r="V664" s="22">
        <f t="shared" ca="1" si="78"/>
        <v>106</v>
      </c>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WZB664" s="1"/>
      <c r="WZC664" s="1"/>
      <c r="WZD664" s="1"/>
      <c r="WZE664" s="1"/>
      <c r="WZF664" s="1"/>
      <c r="WZG664" s="1"/>
      <c r="WZH664" s="1"/>
      <c r="WZI664" s="1"/>
      <c r="WZJ664" s="1"/>
      <c r="WZK664" s="1"/>
      <c r="WZL664" s="1"/>
      <c r="WZM664" s="1"/>
      <c r="WZN664" s="1"/>
      <c r="WZO664" s="1"/>
      <c r="WZP664" s="1"/>
      <c r="WZQ664" s="1"/>
      <c r="WZR664" s="1"/>
      <c r="WZS664" s="1"/>
      <c r="WZT664" s="1"/>
      <c r="WZU664" s="1"/>
      <c r="WZV664" s="1"/>
      <c r="WZW664" s="1"/>
      <c r="WZX664" s="1"/>
      <c r="WZY664" s="1"/>
      <c r="WZZ664" s="1"/>
      <c r="XAA664" s="1"/>
      <c r="XAB664" s="1"/>
      <c r="XAC664" s="1"/>
      <c r="XAD664" s="1"/>
      <c r="XAE664" s="1"/>
      <c r="XAF664" s="1"/>
      <c r="XAG664" s="1"/>
      <c r="XAH664" s="1"/>
      <c r="XAI664" s="1"/>
      <c r="XAJ664" s="1"/>
      <c r="XAK664" s="1"/>
      <c r="XAL664" s="1"/>
      <c r="XAM664" s="1"/>
      <c r="XAN664" s="1"/>
      <c r="XAO664" s="1"/>
      <c r="XAP664" s="1"/>
      <c r="XAQ664" s="1"/>
      <c r="XAR664" s="1"/>
      <c r="XAS664" s="1"/>
      <c r="XAT664" s="1"/>
      <c r="XAU664" s="1"/>
      <c r="XAV664" s="1"/>
      <c r="XAW664" s="1"/>
      <c r="XAX664" s="1"/>
      <c r="XAY664" s="1"/>
      <c r="XAZ664" s="1"/>
      <c r="XBA664" s="1"/>
      <c r="XBB664" s="1"/>
      <c r="XBC664" s="1"/>
      <c r="XBD664" s="1"/>
      <c r="XBE664" s="1"/>
      <c r="XBF664" s="1"/>
      <c r="XBG664" s="1"/>
      <c r="XBH664" s="1"/>
      <c r="XBI664" s="1"/>
      <c r="XBJ664" s="1"/>
      <c r="XBK664" s="1"/>
      <c r="XBL664" s="1"/>
      <c r="XBM664" s="1"/>
      <c r="XBN664" s="1"/>
      <c r="XBO664" s="1"/>
      <c r="XBP664" s="1"/>
      <c r="XBQ664" s="1"/>
      <c r="XBR664" s="1"/>
      <c r="XBS664" s="1"/>
      <c r="XBT664" s="1"/>
      <c r="XBU664" s="1"/>
      <c r="XBV664" s="1"/>
      <c r="XBW664" s="1"/>
      <c r="XBX664" s="1"/>
      <c r="XBY664" s="1"/>
      <c r="XBZ664" s="1"/>
      <c r="XCA664" s="1"/>
      <c r="XCB664" s="1"/>
      <c r="XCC664" s="1"/>
      <c r="XCD664" s="1"/>
      <c r="XCE664" s="1"/>
      <c r="XCF664" s="1"/>
      <c r="XCG664" s="1"/>
      <c r="XCH664" s="1"/>
      <c r="XCI664" s="1"/>
      <c r="XCJ664" s="1"/>
      <c r="XCK664" s="1"/>
      <c r="XCL664" s="1"/>
      <c r="XCM664" s="1"/>
      <c r="XCN664" s="1"/>
      <c r="XCO664" s="1"/>
      <c r="XCP664" s="1"/>
      <c r="XCQ664" s="1"/>
      <c r="XCR664" s="1"/>
      <c r="XCS664" s="1"/>
      <c r="XCT664" s="1"/>
      <c r="XCU664" s="1"/>
      <c r="XCV664" s="1"/>
      <c r="XCW664" s="1"/>
      <c r="XCX664" s="1"/>
      <c r="XCY664" s="1"/>
      <c r="XCZ664" s="1"/>
      <c r="XDA664" s="1"/>
      <c r="XDB664" s="1"/>
      <c r="XDC664" s="1"/>
      <c r="XDD664" s="1"/>
      <c r="XDE664" s="1"/>
      <c r="XDF664" s="1"/>
      <c r="XDG664" s="1"/>
      <c r="XDH664" s="1"/>
      <c r="XDI664" s="1"/>
      <c r="XDJ664" s="1"/>
      <c r="XDK664" s="1"/>
      <c r="XDL664" s="1"/>
      <c r="XDM664" s="1"/>
      <c r="XDN664" s="1"/>
      <c r="XDO664" s="1"/>
      <c r="XDP664" s="1"/>
      <c r="XDQ664" s="1"/>
      <c r="XDR664" s="1"/>
      <c r="XDS664" s="1"/>
      <c r="XDT664" s="1"/>
      <c r="XDU664" s="1"/>
      <c r="XDV664" s="1"/>
      <c r="XDW664" s="1"/>
      <c r="XDX664" s="1"/>
      <c r="XDY664" s="1"/>
      <c r="XDZ664" s="1"/>
      <c r="XEA664" s="1"/>
      <c r="XEB664" s="1"/>
      <c r="XEC664" s="1"/>
      <c r="XED664" s="1"/>
      <c r="XEE664" s="1"/>
      <c r="XEF664" s="1"/>
      <c r="XEG664" s="1"/>
      <c r="XEH664" s="1"/>
      <c r="XEI664" s="1"/>
      <c r="XEJ664" s="1"/>
      <c r="XEK664" s="1"/>
      <c r="XEL664" s="1"/>
      <c r="XEM664" s="1"/>
      <c r="XEN664" s="1"/>
      <c r="XEO664" s="1"/>
      <c r="XEP664" s="1"/>
      <c r="XEQ664" s="1"/>
      <c r="XER664" s="1"/>
      <c r="XES664" s="1"/>
      <c r="XET664" s="1"/>
      <c r="XEU664" s="1"/>
      <c r="XEV664" s="1"/>
      <c r="XEW664" s="1"/>
      <c r="XEX664" s="1"/>
      <c r="XEY664" s="1"/>
      <c r="XEZ664" s="1"/>
      <c r="XFA664" s="1"/>
      <c r="XFB664" s="1"/>
      <c r="XFC664" s="1"/>
    </row>
    <row r="665" spans="1:150 16226:16383" s="3" customFormat="1" ht="20.25" customHeight="1" x14ac:dyDescent="0.25">
      <c r="A665" s="115">
        <f t="shared" si="79"/>
        <v>7</v>
      </c>
      <c r="B665" s="116"/>
      <c r="C665" s="106"/>
      <c r="D665" s="107"/>
      <c r="E665" s="107"/>
      <c r="F665" s="107"/>
      <c r="G665" s="107"/>
      <c r="H665" s="108"/>
      <c r="I665" s="1"/>
      <c r="J665" s="1"/>
      <c r="K665" s="1"/>
      <c r="L665" s="1"/>
      <c r="M665" s="1"/>
      <c r="N665" s="1"/>
      <c r="O665" s="1"/>
      <c r="P665" s="1"/>
      <c r="Q665" s="1"/>
      <c r="R665" s="1"/>
      <c r="S665" s="1"/>
      <c r="T665" s="22" t="str">
        <f t="shared" ca="1" si="77"/>
        <v>107,..,107</v>
      </c>
      <c r="U665" s="22">
        <f t="shared" ca="1" si="78"/>
        <v>107</v>
      </c>
      <c r="V665" s="22">
        <f t="shared" ca="1" si="78"/>
        <v>107</v>
      </c>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WZB665" s="1"/>
      <c r="WZC665" s="1"/>
      <c r="WZD665" s="1"/>
      <c r="WZE665" s="1"/>
      <c r="WZF665" s="1"/>
      <c r="WZG665" s="1"/>
      <c r="WZH665" s="1"/>
      <c r="WZI665" s="1"/>
      <c r="WZJ665" s="1"/>
      <c r="WZK665" s="1"/>
      <c r="WZL665" s="1"/>
      <c r="WZM665" s="1"/>
      <c r="WZN665" s="1"/>
      <c r="WZO665" s="1"/>
      <c r="WZP665" s="1"/>
      <c r="WZQ665" s="1"/>
      <c r="WZR665" s="1"/>
      <c r="WZS665" s="1"/>
      <c r="WZT665" s="1"/>
      <c r="WZU665" s="1"/>
      <c r="WZV665" s="1"/>
      <c r="WZW665" s="1"/>
      <c r="WZX665" s="1"/>
      <c r="WZY665" s="1"/>
      <c r="WZZ665" s="1"/>
      <c r="XAA665" s="1"/>
      <c r="XAB665" s="1"/>
      <c r="XAC665" s="1"/>
      <c r="XAD665" s="1"/>
      <c r="XAE665" s="1"/>
      <c r="XAF665" s="1"/>
      <c r="XAG665" s="1"/>
      <c r="XAH665" s="1"/>
      <c r="XAI665" s="1"/>
      <c r="XAJ665" s="1"/>
      <c r="XAK665" s="1"/>
      <c r="XAL665" s="1"/>
      <c r="XAM665" s="1"/>
      <c r="XAN665" s="1"/>
      <c r="XAO665" s="1"/>
      <c r="XAP665" s="1"/>
      <c r="XAQ665" s="1"/>
      <c r="XAR665" s="1"/>
      <c r="XAS665" s="1"/>
      <c r="XAT665" s="1"/>
      <c r="XAU665" s="1"/>
      <c r="XAV665" s="1"/>
      <c r="XAW665" s="1"/>
      <c r="XAX665" s="1"/>
      <c r="XAY665" s="1"/>
      <c r="XAZ665" s="1"/>
      <c r="XBA665" s="1"/>
      <c r="XBB665" s="1"/>
      <c r="XBC665" s="1"/>
      <c r="XBD665" s="1"/>
      <c r="XBE665" s="1"/>
      <c r="XBF665" s="1"/>
      <c r="XBG665" s="1"/>
      <c r="XBH665" s="1"/>
      <c r="XBI665" s="1"/>
      <c r="XBJ665" s="1"/>
      <c r="XBK665" s="1"/>
      <c r="XBL665" s="1"/>
      <c r="XBM665" s="1"/>
      <c r="XBN665" s="1"/>
      <c r="XBO665" s="1"/>
      <c r="XBP665" s="1"/>
      <c r="XBQ665" s="1"/>
      <c r="XBR665" s="1"/>
      <c r="XBS665" s="1"/>
      <c r="XBT665" s="1"/>
      <c r="XBU665" s="1"/>
      <c r="XBV665" s="1"/>
      <c r="XBW665" s="1"/>
      <c r="XBX665" s="1"/>
      <c r="XBY665" s="1"/>
      <c r="XBZ665" s="1"/>
      <c r="XCA665" s="1"/>
      <c r="XCB665" s="1"/>
      <c r="XCC665" s="1"/>
      <c r="XCD665" s="1"/>
      <c r="XCE665" s="1"/>
      <c r="XCF665" s="1"/>
      <c r="XCG665" s="1"/>
      <c r="XCH665" s="1"/>
      <c r="XCI665" s="1"/>
      <c r="XCJ665" s="1"/>
      <c r="XCK665" s="1"/>
      <c r="XCL665" s="1"/>
      <c r="XCM665" s="1"/>
      <c r="XCN665" s="1"/>
      <c r="XCO665" s="1"/>
      <c r="XCP665" s="1"/>
      <c r="XCQ665" s="1"/>
      <c r="XCR665" s="1"/>
      <c r="XCS665" s="1"/>
      <c r="XCT665" s="1"/>
      <c r="XCU665" s="1"/>
      <c r="XCV665" s="1"/>
      <c r="XCW665" s="1"/>
      <c r="XCX665" s="1"/>
      <c r="XCY665" s="1"/>
      <c r="XCZ665" s="1"/>
      <c r="XDA665" s="1"/>
      <c r="XDB665" s="1"/>
      <c r="XDC665" s="1"/>
      <c r="XDD665" s="1"/>
      <c r="XDE665" s="1"/>
      <c r="XDF665" s="1"/>
      <c r="XDG665" s="1"/>
      <c r="XDH665" s="1"/>
      <c r="XDI665" s="1"/>
      <c r="XDJ665" s="1"/>
      <c r="XDK665" s="1"/>
      <c r="XDL665" s="1"/>
      <c r="XDM665" s="1"/>
      <c r="XDN665" s="1"/>
      <c r="XDO665" s="1"/>
      <c r="XDP665" s="1"/>
      <c r="XDQ665" s="1"/>
      <c r="XDR665" s="1"/>
      <c r="XDS665" s="1"/>
      <c r="XDT665" s="1"/>
      <c r="XDU665" s="1"/>
      <c r="XDV665" s="1"/>
      <c r="XDW665" s="1"/>
      <c r="XDX665" s="1"/>
      <c r="XDY665" s="1"/>
      <c r="XDZ665" s="1"/>
      <c r="XEA665" s="1"/>
      <c r="XEB665" s="1"/>
      <c r="XEC665" s="1"/>
      <c r="XED665" s="1"/>
      <c r="XEE665" s="1"/>
      <c r="XEF665" s="1"/>
      <c r="XEG665" s="1"/>
      <c r="XEH665" s="1"/>
      <c r="XEI665" s="1"/>
      <c r="XEJ665" s="1"/>
      <c r="XEK665" s="1"/>
      <c r="XEL665" s="1"/>
      <c r="XEM665" s="1"/>
      <c r="XEN665" s="1"/>
      <c r="XEO665" s="1"/>
      <c r="XEP665" s="1"/>
      <c r="XEQ665" s="1"/>
      <c r="XER665" s="1"/>
      <c r="XES665" s="1"/>
      <c r="XET665" s="1"/>
      <c r="XEU665" s="1"/>
      <c r="XEV665" s="1"/>
      <c r="XEW665" s="1"/>
      <c r="XEX665" s="1"/>
      <c r="XEY665" s="1"/>
      <c r="XEZ665" s="1"/>
      <c r="XFA665" s="1"/>
      <c r="XFB665" s="1"/>
      <c r="XFC665" s="1"/>
    </row>
    <row r="666" spans="1:150 16226:16383" s="3" customFormat="1" ht="20.25" customHeight="1" x14ac:dyDescent="0.25">
      <c r="A666" s="115">
        <f t="shared" si="79"/>
        <v>8</v>
      </c>
      <c r="B666" s="116"/>
      <c r="C666" s="109"/>
      <c r="D666" s="110"/>
      <c r="E666" s="110"/>
      <c r="F666" s="110"/>
      <c r="G666" s="110"/>
      <c r="H666" s="111"/>
      <c r="I666" s="1"/>
      <c r="J666" s="1"/>
      <c r="K666" s="1"/>
      <c r="L666" s="1"/>
      <c r="M666" s="1"/>
      <c r="N666" s="1"/>
      <c r="O666" s="1"/>
      <c r="P666" s="1"/>
      <c r="Q666" s="1"/>
      <c r="R666" s="1"/>
      <c r="S666" s="1"/>
      <c r="T666" s="22" t="str">
        <f t="shared" ca="1" si="77"/>
        <v>108,..,108</v>
      </c>
      <c r="U666" s="22">
        <f t="shared" ca="1" si="78"/>
        <v>108</v>
      </c>
      <c r="V666" s="22">
        <f t="shared" ca="1" si="78"/>
        <v>108</v>
      </c>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WZB666" s="1"/>
      <c r="WZC666" s="1"/>
      <c r="WZD666" s="1"/>
      <c r="WZE666" s="1"/>
      <c r="WZF666" s="1"/>
      <c r="WZG666" s="1"/>
      <c r="WZH666" s="1"/>
      <c r="WZI666" s="1"/>
      <c r="WZJ666" s="1"/>
      <c r="WZK666" s="1"/>
      <c r="WZL666" s="1"/>
      <c r="WZM666" s="1"/>
      <c r="WZN666" s="1"/>
      <c r="WZO666" s="1"/>
      <c r="WZP666" s="1"/>
      <c r="WZQ666" s="1"/>
      <c r="WZR666" s="1"/>
      <c r="WZS666" s="1"/>
      <c r="WZT666" s="1"/>
      <c r="WZU666" s="1"/>
      <c r="WZV666" s="1"/>
      <c r="WZW666" s="1"/>
      <c r="WZX666" s="1"/>
      <c r="WZY666" s="1"/>
      <c r="WZZ666" s="1"/>
      <c r="XAA666" s="1"/>
      <c r="XAB666" s="1"/>
      <c r="XAC666" s="1"/>
      <c r="XAD666" s="1"/>
      <c r="XAE666" s="1"/>
      <c r="XAF666" s="1"/>
      <c r="XAG666" s="1"/>
      <c r="XAH666" s="1"/>
      <c r="XAI666" s="1"/>
      <c r="XAJ666" s="1"/>
      <c r="XAK666" s="1"/>
      <c r="XAL666" s="1"/>
      <c r="XAM666" s="1"/>
      <c r="XAN666" s="1"/>
      <c r="XAO666" s="1"/>
      <c r="XAP666" s="1"/>
      <c r="XAQ666" s="1"/>
      <c r="XAR666" s="1"/>
      <c r="XAS666" s="1"/>
      <c r="XAT666" s="1"/>
      <c r="XAU666" s="1"/>
      <c r="XAV666" s="1"/>
      <c r="XAW666" s="1"/>
      <c r="XAX666" s="1"/>
      <c r="XAY666" s="1"/>
      <c r="XAZ666" s="1"/>
      <c r="XBA666" s="1"/>
      <c r="XBB666" s="1"/>
      <c r="XBC666" s="1"/>
      <c r="XBD666" s="1"/>
      <c r="XBE666" s="1"/>
      <c r="XBF666" s="1"/>
      <c r="XBG666" s="1"/>
      <c r="XBH666" s="1"/>
      <c r="XBI666" s="1"/>
      <c r="XBJ666" s="1"/>
      <c r="XBK666" s="1"/>
      <c r="XBL666" s="1"/>
      <c r="XBM666" s="1"/>
      <c r="XBN666" s="1"/>
      <c r="XBO666" s="1"/>
      <c r="XBP666" s="1"/>
      <c r="XBQ666" s="1"/>
      <c r="XBR666" s="1"/>
      <c r="XBS666" s="1"/>
      <c r="XBT666" s="1"/>
      <c r="XBU666" s="1"/>
      <c r="XBV666" s="1"/>
      <c r="XBW666" s="1"/>
      <c r="XBX666" s="1"/>
      <c r="XBY666" s="1"/>
      <c r="XBZ666" s="1"/>
      <c r="XCA666" s="1"/>
      <c r="XCB666" s="1"/>
      <c r="XCC666" s="1"/>
      <c r="XCD666" s="1"/>
      <c r="XCE666" s="1"/>
      <c r="XCF666" s="1"/>
      <c r="XCG666" s="1"/>
      <c r="XCH666" s="1"/>
      <c r="XCI666" s="1"/>
      <c r="XCJ666" s="1"/>
      <c r="XCK666" s="1"/>
      <c r="XCL666" s="1"/>
      <c r="XCM666" s="1"/>
      <c r="XCN666" s="1"/>
      <c r="XCO666" s="1"/>
      <c r="XCP666" s="1"/>
      <c r="XCQ666" s="1"/>
      <c r="XCR666" s="1"/>
      <c r="XCS666" s="1"/>
      <c r="XCT666" s="1"/>
      <c r="XCU666" s="1"/>
      <c r="XCV666" s="1"/>
      <c r="XCW666" s="1"/>
      <c r="XCX666" s="1"/>
      <c r="XCY666" s="1"/>
      <c r="XCZ666" s="1"/>
      <c r="XDA666" s="1"/>
      <c r="XDB666" s="1"/>
      <c r="XDC666" s="1"/>
      <c r="XDD666" s="1"/>
      <c r="XDE666" s="1"/>
      <c r="XDF666" s="1"/>
      <c r="XDG666" s="1"/>
      <c r="XDH666" s="1"/>
      <c r="XDI666" s="1"/>
      <c r="XDJ666" s="1"/>
      <c r="XDK666" s="1"/>
      <c r="XDL666" s="1"/>
      <c r="XDM666" s="1"/>
      <c r="XDN666" s="1"/>
      <c r="XDO666" s="1"/>
      <c r="XDP666" s="1"/>
      <c r="XDQ666" s="1"/>
      <c r="XDR666" s="1"/>
      <c r="XDS666" s="1"/>
      <c r="XDT666" s="1"/>
      <c r="XDU666" s="1"/>
      <c r="XDV666" s="1"/>
      <c r="XDW666" s="1"/>
      <c r="XDX666" s="1"/>
      <c r="XDY666" s="1"/>
      <c r="XDZ666" s="1"/>
      <c r="XEA666" s="1"/>
      <c r="XEB666" s="1"/>
      <c r="XEC666" s="1"/>
      <c r="XED666" s="1"/>
      <c r="XEE666" s="1"/>
      <c r="XEF666" s="1"/>
      <c r="XEG666" s="1"/>
      <c r="XEH666" s="1"/>
      <c r="XEI666" s="1"/>
      <c r="XEJ666" s="1"/>
      <c r="XEK666" s="1"/>
      <c r="XEL666" s="1"/>
      <c r="XEM666" s="1"/>
      <c r="XEN666" s="1"/>
      <c r="XEO666" s="1"/>
      <c r="XEP666" s="1"/>
      <c r="XEQ666" s="1"/>
      <c r="XER666" s="1"/>
      <c r="XES666" s="1"/>
      <c r="XET666" s="1"/>
      <c r="XEU666" s="1"/>
      <c r="XEV666" s="1"/>
      <c r="XEW666" s="1"/>
      <c r="XEX666" s="1"/>
      <c r="XEY666" s="1"/>
      <c r="XEZ666" s="1"/>
      <c r="XFA666" s="1"/>
      <c r="XFB666" s="1"/>
      <c r="XFC666" s="1"/>
    </row>
    <row r="667" spans="1:150 16226:16383" s="3" customFormat="1" ht="20.25" customHeight="1" x14ac:dyDescent="0.25">
      <c r="A667" s="112" t="s">
        <v>395</v>
      </c>
      <c r="B667" s="113"/>
      <c r="C667" s="113"/>
      <c r="D667" s="113"/>
      <c r="E667" s="113"/>
      <c r="F667" s="113"/>
      <c r="G667" s="113"/>
      <c r="H667" s="114"/>
      <c r="I667" s="1">
        <v>1</v>
      </c>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WZB667" s="1"/>
      <c r="WZC667" s="1"/>
      <c r="WZD667" s="1"/>
      <c r="WZE667" s="1"/>
      <c r="WZF667" s="1"/>
      <c r="WZG667" s="1"/>
      <c r="WZH667" s="1"/>
      <c r="WZI667" s="1"/>
      <c r="WZJ667" s="1"/>
      <c r="WZK667" s="1"/>
      <c r="WZL667" s="1"/>
      <c r="WZM667" s="1"/>
      <c r="WZN667" s="1"/>
      <c r="WZO667" s="1"/>
      <c r="WZP667" s="1"/>
      <c r="WZQ667" s="1"/>
      <c r="WZR667" s="1"/>
      <c r="WZS667" s="1"/>
      <c r="WZT667" s="1"/>
      <c r="WZU667" s="1"/>
      <c r="WZV667" s="1"/>
      <c r="WZW667" s="1"/>
      <c r="WZX667" s="1"/>
      <c r="WZY667" s="1"/>
      <c r="WZZ667" s="1"/>
      <c r="XAA667" s="1"/>
      <c r="XAB667" s="1"/>
      <c r="XAC667" s="1"/>
      <c r="XAD667" s="1"/>
      <c r="XAE667" s="1"/>
      <c r="XAF667" s="1"/>
      <c r="XAG667" s="1"/>
      <c r="XAH667" s="1"/>
      <c r="XAI667" s="1"/>
      <c r="XAJ667" s="1"/>
      <c r="XAK667" s="1"/>
      <c r="XAL667" s="1"/>
      <c r="XAM667" s="1"/>
      <c r="XAN667" s="1"/>
      <c r="XAO667" s="1"/>
      <c r="XAP667" s="1"/>
      <c r="XAQ667" s="1"/>
      <c r="XAR667" s="1"/>
      <c r="XAS667" s="1"/>
      <c r="XAT667" s="1"/>
      <c r="XAU667" s="1"/>
      <c r="XAV667" s="1"/>
      <c r="XAW667" s="1"/>
      <c r="XAX667" s="1"/>
      <c r="XAY667" s="1"/>
      <c r="XAZ667" s="1"/>
      <c r="XBA667" s="1"/>
      <c r="XBB667" s="1"/>
      <c r="XBC667" s="1"/>
      <c r="XBD667" s="1"/>
      <c r="XBE667" s="1"/>
      <c r="XBF667" s="1"/>
      <c r="XBG667" s="1"/>
      <c r="XBH667" s="1"/>
      <c r="XBI667" s="1"/>
      <c r="XBJ667" s="1"/>
      <c r="XBK667" s="1"/>
      <c r="XBL667" s="1"/>
      <c r="XBM667" s="1"/>
      <c r="XBN667" s="1"/>
      <c r="XBO667" s="1"/>
      <c r="XBP667" s="1"/>
      <c r="XBQ667" s="1"/>
      <c r="XBR667" s="1"/>
      <c r="XBS667" s="1"/>
      <c r="XBT667" s="1"/>
      <c r="XBU667" s="1"/>
      <c r="XBV667" s="1"/>
      <c r="XBW667" s="1"/>
      <c r="XBX667" s="1"/>
      <c r="XBY667" s="1"/>
      <c r="XBZ667" s="1"/>
      <c r="XCA667" s="1"/>
      <c r="XCB667" s="1"/>
      <c r="XCC667" s="1"/>
      <c r="XCD667" s="1"/>
      <c r="XCE667" s="1"/>
      <c r="XCF667" s="1"/>
      <c r="XCG667" s="1"/>
      <c r="XCH667" s="1"/>
      <c r="XCI667" s="1"/>
      <c r="XCJ667" s="1"/>
      <c r="XCK667" s="1"/>
      <c r="XCL667" s="1"/>
      <c r="XCM667" s="1"/>
      <c r="XCN667" s="1"/>
      <c r="XCO667" s="1"/>
      <c r="XCP667" s="1"/>
      <c r="XCQ667" s="1"/>
      <c r="XCR667" s="1"/>
      <c r="XCS667" s="1"/>
      <c r="XCT667" s="1"/>
      <c r="XCU667" s="1"/>
      <c r="XCV667" s="1"/>
      <c r="XCW667" s="1"/>
      <c r="XCX667" s="1"/>
      <c r="XCY667" s="1"/>
      <c r="XCZ667" s="1"/>
      <c r="XDA667" s="1"/>
      <c r="XDB667" s="1"/>
      <c r="XDC667" s="1"/>
      <c r="XDD667" s="1"/>
      <c r="XDE667" s="1"/>
      <c r="XDF667" s="1"/>
      <c r="XDG667" s="1"/>
      <c r="XDH667" s="1"/>
      <c r="XDI667" s="1"/>
      <c r="XDJ667" s="1"/>
      <c r="XDK667" s="1"/>
      <c r="XDL667" s="1"/>
      <c r="XDM667" s="1"/>
      <c r="XDN667" s="1"/>
      <c r="XDO667" s="1"/>
      <c r="XDP667" s="1"/>
      <c r="XDQ667" s="1"/>
      <c r="XDR667" s="1"/>
      <c r="XDS667" s="1"/>
      <c r="XDT667" s="1"/>
      <c r="XDU667" s="1"/>
      <c r="XDV667" s="1"/>
      <c r="XDW667" s="1"/>
      <c r="XDX667" s="1"/>
      <c r="XDY667" s="1"/>
      <c r="XDZ667" s="1"/>
      <c r="XEA667" s="1"/>
      <c r="XEB667" s="1"/>
      <c r="XEC667" s="1"/>
      <c r="XED667" s="1"/>
      <c r="XEE667" s="1"/>
      <c r="XEF667" s="1"/>
      <c r="XEG667" s="1"/>
      <c r="XEH667" s="1"/>
      <c r="XEI667" s="1"/>
      <c r="XEJ667" s="1"/>
      <c r="XEK667" s="1"/>
      <c r="XEL667" s="1"/>
      <c r="XEM667" s="1"/>
      <c r="XEN667" s="1"/>
      <c r="XEO667" s="1"/>
      <c r="XEP667" s="1"/>
      <c r="XEQ667" s="1"/>
      <c r="XER667" s="1"/>
      <c r="XES667" s="1"/>
      <c r="XET667" s="1"/>
      <c r="XEU667" s="1"/>
      <c r="XEV667" s="1"/>
      <c r="XEW667" s="1"/>
      <c r="XEX667" s="1"/>
      <c r="XEY667" s="1"/>
      <c r="XEZ667" s="1"/>
      <c r="XFA667" s="1"/>
      <c r="XFB667" s="1"/>
      <c r="XFC667" s="1"/>
    </row>
    <row r="668" spans="1:150 16226:16383" s="3" customFormat="1" ht="20.25" customHeight="1" x14ac:dyDescent="0.25">
      <c r="A668" s="90">
        <v>1</v>
      </c>
      <c r="B668" s="90"/>
      <c r="C668" s="53" t="s">
        <v>88</v>
      </c>
      <c r="D668" s="5" t="s">
        <v>363</v>
      </c>
      <c r="E668" s="32">
        <f>(2.75*3.48+2.75*0.1+2.125*2.25+1.525*0.6+2.78*2.45+0.7*0.18+2.93*2.4+2.93*0.1+2.93*1.2+0.6*1.4+2.305*1.375+0.9*0.9+1.25*1.375+1.07*2.75)*10.764</f>
        <v>460.69785450000006</v>
      </c>
      <c r="F668" s="5">
        <f>(1.075*0.9)*10.764</f>
        <v>10.41417</v>
      </c>
      <c r="G668" s="5">
        <v>0</v>
      </c>
      <c r="H668" s="5">
        <f>E668+F668+(IF(G668&lt;101,G668,IF(G668&lt;201,G668/2,IF(G668&lt;=301,G668/3,G668/4))))</f>
        <v>471.11202450000008</v>
      </c>
      <c r="I668" s="1"/>
      <c r="J668" s="1"/>
      <c r="K668" s="1"/>
      <c r="L668" s="1"/>
      <c r="M668" s="1"/>
      <c r="N668" s="1"/>
      <c r="O668" s="1"/>
      <c r="P668" s="1"/>
      <c r="Q668" s="1"/>
      <c r="R668" s="1"/>
      <c r="S668" s="1"/>
      <c r="T668" s="22" t="str">
        <f t="shared" ref="T668:T675" ca="1" si="80">U668&amp;""&amp;",..,"&amp;""&amp;V668</f>
        <v>201,..,201</v>
      </c>
      <c r="U668" s="22">
        <f ca="1">(SUMPRODUCT(MID(0&amp;(LEFT(A667,SUM(LEN(A667)-LEN(SUBSTITUTE(A667,{"0","1","2","3"},""))))), LARGE(INDEX(ISNUMBER(--MID((LEFT(A667,SUM(LEN(A667)-LEN(SUBSTITUTE(A667,{"0","1","2","3"},""))))), ROW(INDIRECT("1:"&amp;LEN((LEFT(A667,SUM(LEN(A667)-LEN(SUBSTITUTE(A667,{"0","1","2","3"},"")))))))), 1)) * ROW(INDIRECT("1:"&amp;LEN((LEFT(A667,SUM(LEN(A667)-LEN(SUBSTITUTE(A667,{"0","1","2","3"},"")))))))), 0), ROW(INDIRECT("1:"&amp;LEN((LEFT(A667,SUM(LEN(A667)-LEN(SUBSTITUTE(A667,{"0","1","2","3"},"")))))))))+1, 1) * 10^ROW(INDIRECT("1:"&amp;LEN((LEFT(A667,SUM(LEN(A667)-LEN(SUBSTITUTE(A667,{"0","1","2","3"},""))))))))/10))*100+1</f>
        <v>201</v>
      </c>
      <c r="V668" s="22">
        <f ca="1">(SUMPRODUCT(MID(0&amp;(--TRIM(RIGHT(SUBSTITUTE(LEFT(A667,_xlfn.AGGREGATE(16,6,FIND({0,1,2,3,4,5,6,7,8,9},A667,ROW(INDIRECT("1:"&amp;LEN(A667)))),1))," ",REPT(" ",LEN(A667))),LEN(A667)))), LARGE(INDEX(ISNUMBER(--MID((--TRIM(RIGHT(SUBSTITUTE(LEFT(A667,_xlfn.AGGREGATE(16,6,FIND({0,1,2,3,4,5,6,7,8,9},A667,ROW(INDIRECT("1:"&amp;LEN(A667)))),1))," ",REPT(" ",LEN(A667))),LEN(A667)))), ROW(INDIRECT("1:"&amp;LEN((--TRIM(RIGHT(SUBSTITUTE(LEFT(A667,_xlfn.AGGREGATE(16,6,FIND({0,1,2,3,4,5,6,7,8,9},A667,ROW(INDIRECT("1:"&amp;LEN(A667)))),1))," ",REPT(" ",LEN(A667))),LEN(A667))))))), 1)) * ROW(INDIRECT("1:"&amp;LEN((--TRIM(RIGHT(SUBSTITUTE(LEFT(A667,_xlfn.AGGREGATE(16,6,FIND({0,1,2,3,4,5,6,7,8,9},A667,ROW(INDIRECT("1:"&amp;LEN(A667)))),1))," ",REPT(" ",LEN(A667))),LEN(A667))))))), 0), ROW(INDIRECT("1:"&amp;LEN((--TRIM(RIGHT(SUBSTITUTE(LEFT(A667,_xlfn.AGGREGATE(16,6,FIND({0,1,2,3,4,5,6,7,8,9},A667,ROW(INDIRECT("1:"&amp;LEN(A667)))),1))," ",REPT(" ",LEN(A667))),LEN(A667))))))))+1, 1) * 10^ROW(INDIRECT("1:"&amp;LEN((--TRIM(RIGHT(SUBSTITUTE(LEFT(A667,_xlfn.AGGREGATE(16,6,FIND({0,1,2,3,4,5,6,7,8,9},A667,ROW(INDIRECT("1:"&amp;LEN(A667)))),1))," ",REPT(" ",LEN(A667))),LEN(A667)))))))/10))*100+1</f>
        <v>201</v>
      </c>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WZB668" s="1"/>
      <c r="WZC668" s="1"/>
      <c r="WZD668" s="1"/>
      <c r="WZE668" s="1"/>
      <c r="WZF668" s="1"/>
      <c r="WZG668" s="1"/>
      <c r="WZH668" s="1"/>
      <c r="WZI668" s="1"/>
      <c r="WZJ668" s="1"/>
      <c r="WZK668" s="1"/>
      <c r="WZL668" s="1"/>
      <c r="WZM668" s="1"/>
      <c r="WZN668" s="1"/>
      <c r="WZO668" s="1"/>
      <c r="WZP668" s="1"/>
      <c r="WZQ668" s="1"/>
      <c r="WZR668" s="1"/>
      <c r="WZS668" s="1"/>
      <c r="WZT668" s="1"/>
      <c r="WZU668" s="1"/>
      <c r="WZV668" s="1"/>
      <c r="WZW668" s="1"/>
      <c r="WZX668" s="1"/>
      <c r="WZY668" s="1"/>
      <c r="WZZ668" s="1"/>
      <c r="XAA668" s="1"/>
      <c r="XAB668" s="1"/>
      <c r="XAC668" s="1"/>
      <c r="XAD668" s="1"/>
      <c r="XAE668" s="1"/>
      <c r="XAF668" s="1"/>
      <c r="XAG668" s="1"/>
      <c r="XAH668" s="1"/>
      <c r="XAI668" s="1"/>
      <c r="XAJ668" s="1"/>
      <c r="XAK668" s="1"/>
      <c r="XAL668" s="1"/>
      <c r="XAM668" s="1"/>
      <c r="XAN668" s="1"/>
      <c r="XAO668" s="1"/>
      <c r="XAP668" s="1"/>
      <c r="XAQ668" s="1"/>
      <c r="XAR668" s="1"/>
      <c r="XAS668" s="1"/>
      <c r="XAT668" s="1"/>
      <c r="XAU668" s="1"/>
      <c r="XAV668" s="1"/>
      <c r="XAW668" s="1"/>
      <c r="XAX668" s="1"/>
      <c r="XAY668" s="1"/>
      <c r="XAZ668" s="1"/>
      <c r="XBA668" s="1"/>
      <c r="XBB668" s="1"/>
      <c r="XBC668" s="1"/>
      <c r="XBD668" s="1"/>
      <c r="XBE668" s="1"/>
      <c r="XBF668" s="1"/>
      <c r="XBG668" s="1"/>
      <c r="XBH668" s="1"/>
      <c r="XBI668" s="1"/>
      <c r="XBJ668" s="1"/>
      <c r="XBK668" s="1"/>
      <c r="XBL668" s="1"/>
      <c r="XBM668" s="1"/>
      <c r="XBN668" s="1"/>
      <c r="XBO668" s="1"/>
      <c r="XBP668" s="1"/>
      <c r="XBQ668" s="1"/>
      <c r="XBR668" s="1"/>
      <c r="XBS668" s="1"/>
      <c r="XBT668" s="1"/>
      <c r="XBU668" s="1"/>
      <c r="XBV668" s="1"/>
      <c r="XBW668" s="1"/>
      <c r="XBX668" s="1"/>
      <c r="XBY668" s="1"/>
      <c r="XBZ668" s="1"/>
      <c r="XCA668" s="1"/>
      <c r="XCB668" s="1"/>
      <c r="XCC668" s="1"/>
      <c r="XCD668" s="1"/>
      <c r="XCE668" s="1"/>
      <c r="XCF668" s="1"/>
      <c r="XCG668" s="1"/>
      <c r="XCH668" s="1"/>
      <c r="XCI668" s="1"/>
      <c r="XCJ668" s="1"/>
      <c r="XCK668" s="1"/>
      <c r="XCL668" s="1"/>
      <c r="XCM668" s="1"/>
      <c r="XCN668" s="1"/>
      <c r="XCO668" s="1"/>
      <c r="XCP668" s="1"/>
      <c r="XCQ668" s="1"/>
      <c r="XCR668" s="1"/>
      <c r="XCS668" s="1"/>
      <c r="XCT668" s="1"/>
      <c r="XCU668" s="1"/>
      <c r="XCV668" s="1"/>
      <c r="XCW668" s="1"/>
      <c r="XCX668" s="1"/>
      <c r="XCY668" s="1"/>
      <c r="XCZ668" s="1"/>
      <c r="XDA668" s="1"/>
      <c r="XDB668" s="1"/>
      <c r="XDC668" s="1"/>
      <c r="XDD668" s="1"/>
      <c r="XDE668" s="1"/>
      <c r="XDF668" s="1"/>
      <c r="XDG668" s="1"/>
      <c r="XDH668" s="1"/>
      <c r="XDI668" s="1"/>
      <c r="XDJ668" s="1"/>
      <c r="XDK668" s="1"/>
      <c r="XDL668" s="1"/>
      <c r="XDM668" s="1"/>
      <c r="XDN668" s="1"/>
      <c r="XDO668" s="1"/>
      <c r="XDP668" s="1"/>
      <c r="XDQ668" s="1"/>
      <c r="XDR668" s="1"/>
      <c r="XDS668" s="1"/>
      <c r="XDT668" s="1"/>
      <c r="XDU668" s="1"/>
      <c r="XDV668" s="1"/>
      <c r="XDW668" s="1"/>
      <c r="XDX668" s="1"/>
      <c r="XDY668" s="1"/>
      <c r="XDZ668" s="1"/>
      <c r="XEA668" s="1"/>
      <c r="XEB668" s="1"/>
      <c r="XEC668" s="1"/>
      <c r="XED668" s="1"/>
      <c r="XEE668" s="1"/>
      <c r="XEF668" s="1"/>
      <c r="XEG668" s="1"/>
      <c r="XEH668" s="1"/>
      <c r="XEI668" s="1"/>
      <c r="XEJ668" s="1"/>
      <c r="XEK668" s="1"/>
      <c r="XEL668" s="1"/>
      <c r="XEM668" s="1"/>
      <c r="XEN668" s="1"/>
      <c r="XEO668" s="1"/>
      <c r="XEP668" s="1"/>
      <c r="XEQ668" s="1"/>
      <c r="XER668" s="1"/>
      <c r="XES668" s="1"/>
      <c r="XET668" s="1"/>
      <c r="XEU668" s="1"/>
      <c r="XEV668" s="1"/>
      <c r="XEW668" s="1"/>
      <c r="XEX668" s="1"/>
      <c r="XEY668" s="1"/>
      <c r="XEZ668" s="1"/>
      <c r="XFA668" s="1"/>
      <c r="XFB668" s="1"/>
      <c r="XFC668" s="1"/>
    </row>
    <row r="669" spans="1:150 16226:16383" s="3" customFormat="1" ht="20.25" customHeight="1" x14ac:dyDescent="0.25">
      <c r="A669" s="115">
        <f>A668+1</f>
        <v>2</v>
      </c>
      <c r="B669" s="116"/>
      <c r="C669" s="53" t="s">
        <v>88</v>
      </c>
      <c r="D669" s="5" t="s">
        <v>363</v>
      </c>
      <c r="E669" s="32">
        <f>(2.75*3.48+2.75*0.1+2.125*2.25+1.525*0.6+2.78*2.45+0.7*0.18+2.93*2.4+2.93*0.1+2.93*1.2+0.6*1.4+2.305*1.375+0.9*0.9+1.25*1.375+1.07*2.75)*10.764</f>
        <v>460.69785450000006</v>
      </c>
      <c r="F669" s="5">
        <f>(1.075*0.9)*10.764</f>
        <v>10.41417</v>
      </c>
      <c r="G669" s="5">
        <v>0</v>
      </c>
      <c r="H669" s="5">
        <f>E669+F669+(IF(G669&lt;101,G669,IF(G669&lt;201,G669/2,IF(G669&lt;=301,G669/3,G669/4))))</f>
        <v>471.11202450000008</v>
      </c>
      <c r="I669" s="1"/>
      <c r="J669" s="1"/>
      <c r="K669" s="1"/>
      <c r="L669" s="1"/>
      <c r="M669" s="1"/>
      <c r="N669" s="1"/>
      <c r="O669" s="1"/>
      <c r="P669" s="1"/>
      <c r="Q669" s="1"/>
      <c r="R669" s="1"/>
      <c r="S669" s="1"/>
      <c r="T669" s="22" t="str">
        <f t="shared" ca="1" si="80"/>
        <v>202,..,202</v>
      </c>
      <c r="U669" s="22">
        <f t="shared" ref="U669:V675" ca="1" si="81">U668+1</f>
        <v>202</v>
      </c>
      <c r="V669" s="22">
        <f t="shared" ca="1" si="81"/>
        <v>202</v>
      </c>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WZB669" s="1"/>
      <c r="WZC669" s="1"/>
      <c r="WZD669" s="1"/>
      <c r="WZE669" s="1"/>
      <c r="WZF669" s="1"/>
      <c r="WZG669" s="1"/>
      <c r="WZH669" s="1"/>
      <c r="WZI669" s="1"/>
      <c r="WZJ669" s="1"/>
      <c r="WZK669" s="1"/>
      <c r="WZL669" s="1"/>
      <c r="WZM669" s="1"/>
      <c r="WZN669" s="1"/>
      <c r="WZO669" s="1"/>
      <c r="WZP669" s="1"/>
      <c r="WZQ669" s="1"/>
      <c r="WZR669" s="1"/>
      <c r="WZS669" s="1"/>
      <c r="WZT669" s="1"/>
      <c r="WZU669" s="1"/>
      <c r="WZV669" s="1"/>
      <c r="WZW669" s="1"/>
      <c r="WZX669" s="1"/>
      <c r="WZY669" s="1"/>
      <c r="WZZ669" s="1"/>
      <c r="XAA669" s="1"/>
      <c r="XAB669" s="1"/>
      <c r="XAC669" s="1"/>
      <c r="XAD669" s="1"/>
      <c r="XAE669" s="1"/>
      <c r="XAF669" s="1"/>
      <c r="XAG669" s="1"/>
      <c r="XAH669" s="1"/>
      <c r="XAI669" s="1"/>
      <c r="XAJ669" s="1"/>
      <c r="XAK669" s="1"/>
      <c r="XAL669" s="1"/>
      <c r="XAM669" s="1"/>
      <c r="XAN669" s="1"/>
      <c r="XAO669" s="1"/>
      <c r="XAP669" s="1"/>
      <c r="XAQ669" s="1"/>
      <c r="XAR669" s="1"/>
      <c r="XAS669" s="1"/>
      <c r="XAT669" s="1"/>
      <c r="XAU669" s="1"/>
      <c r="XAV669" s="1"/>
      <c r="XAW669" s="1"/>
      <c r="XAX669" s="1"/>
      <c r="XAY669" s="1"/>
      <c r="XAZ669" s="1"/>
      <c r="XBA669" s="1"/>
      <c r="XBB669" s="1"/>
      <c r="XBC669" s="1"/>
      <c r="XBD669" s="1"/>
      <c r="XBE669" s="1"/>
      <c r="XBF669" s="1"/>
      <c r="XBG669" s="1"/>
      <c r="XBH669" s="1"/>
      <c r="XBI669" s="1"/>
      <c r="XBJ669" s="1"/>
      <c r="XBK669" s="1"/>
      <c r="XBL669" s="1"/>
      <c r="XBM669" s="1"/>
      <c r="XBN669" s="1"/>
      <c r="XBO669" s="1"/>
      <c r="XBP669" s="1"/>
      <c r="XBQ669" s="1"/>
      <c r="XBR669" s="1"/>
      <c r="XBS669" s="1"/>
      <c r="XBT669" s="1"/>
      <c r="XBU669" s="1"/>
      <c r="XBV669" s="1"/>
      <c r="XBW669" s="1"/>
      <c r="XBX669" s="1"/>
      <c r="XBY669" s="1"/>
      <c r="XBZ669" s="1"/>
      <c r="XCA669" s="1"/>
      <c r="XCB669" s="1"/>
      <c r="XCC669" s="1"/>
      <c r="XCD669" s="1"/>
      <c r="XCE669" s="1"/>
      <c r="XCF669" s="1"/>
      <c r="XCG669" s="1"/>
      <c r="XCH669" s="1"/>
      <c r="XCI669" s="1"/>
      <c r="XCJ669" s="1"/>
      <c r="XCK669" s="1"/>
      <c r="XCL669" s="1"/>
      <c r="XCM669" s="1"/>
      <c r="XCN669" s="1"/>
      <c r="XCO669" s="1"/>
      <c r="XCP669" s="1"/>
      <c r="XCQ669" s="1"/>
      <c r="XCR669" s="1"/>
      <c r="XCS669" s="1"/>
      <c r="XCT669" s="1"/>
      <c r="XCU669" s="1"/>
      <c r="XCV669" s="1"/>
      <c r="XCW669" s="1"/>
      <c r="XCX669" s="1"/>
      <c r="XCY669" s="1"/>
      <c r="XCZ669" s="1"/>
      <c r="XDA669" s="1"/>
      <c r="XDB669" s="1"/>
      <c r="XDC669" s="1"/>
      <c r="XDD669" s="1"/>
      <c r="XDE669" s="1"/>
      <c r="XDF669" s="1"/>
      <c r="XDG669" s="1"/>
      <c r="XDH669" s="1"/>
      <c r="XDI669" s="1"/>
      <c r="XDJ669" s="1"/>
      <c r="XDK669" s="1"/>
      <c r="XDL669" s="1"/>
      <c r="XDM669" s="1"/>
      <c r="XDN669" s="1"/>
      <c r="XDO669" s="1"/>
      <c r="XDP669" s="1"/>
      <c r="XDQ669" s="1"/>
      <c r="XDR669" s="1"/>
      <c r="XDS669" s="1"/>
      <c r="XDT669" s="1"/>
      <c r="XDU669" s="1"/>
      <c r="XDV669" s="1"/>
      <c r="XDW669" s="1"/>
      <c r="XDX669" s="1"/>
      <c r="XDY669" s="1"/>
      <c r="XDZ669" s="1"/>
      <c r="XEA669" s="1"/>
      <c r="XEB669" s="1"/>
      <c r="XEC669" s="1"/>
      <c r="XED669" s="1"/>
      <c r="XEE669" s="1"/>
      <c r="XEF669" s="1"/>
      <c r="XEG669" s="1"/>
      <c r="XEH669" s="1"/>
      <c r="XEI669" s="1"/>
      <c r="XEJ669" s="1"/>
      <c r="XEK669" s="1"/>
      <c r="XEL669" s="1"/>
      <c r="XEM669" s="1"/>
      <c r="XEN669" s="1"/>
      <c r="XEO669" s="1"/>
      <c r="XEP669" s="1"/>
      <c r="XEQ669" s="1"/>
      <c r="XER669" s="1"/>
      <c r="XES669" s="1"/>
      <c r="XET669" s="1"/>
      <c r="XEU669" s="1"/>
      <c r="XEV669" s="1"/>
      <c r="XEW669" s="1"/>
      <c r="XEX669" s="1"/>
      <c r="XEY669" s="1"/>
      <c r="XEZ669" s="1"/>
      <c r="XFA669" s="1"/>
      <c r="XFB669" s="1"/>
      <c r="XFC669" s="1"/>
    </row>
    <row r="670" spans="1:150 16226:16383" s="3" customFormat="1" ht="20.25" customHeight="1" x14ac:dyDescent="0.25">
      <c r="A670" s="115">
        <f t="shared" ref="A670:A675" si="82">A669+1</f>
        <v>3</v>
      </c>
      <c r="B670" s="116"/>
      <c r="C670" s="53" t="s">
        <v>88</v>
      </c>
      <c r="D670" s="5" t="s">
        <v>363</v>
      </c>
      <c r="E670" s="32">
        <f>(2.75*3.48+2.75*0.1+2.125*2.25+1.525*0.6+2.78*2.45+0.7*0.18+2.93*2.4+2.93*0.1+2.93*1.2+0.6*1.4+2.305*1.375+0.9*0.9+1.25*1.375+1.07*2.75)*10.764</f>
        <v>460.69785450000006</v>
      </c>
      <c r="F670" s="5">
        <f>(1.075*0.9)*10.764</f>
        <v>10.41417</v>
      </c>
      <c r="G670" s="5">
        <v>0</v>
      </c>
      <c r="H670" s="5">
        <f>E670+F670+(IF(G670&lt;101,G670,IF(G670&lt;201,G670/2,IF(G670&lt;=301,G670/3,G670/4))))</f>
        <v>471.11202450000008</v>
      </c>
      <c r="I670" s="1"/>
      <c r="J670" s="1"/>
      <c r="K670" s="1"/>
      <c r="L670" s="1"/>
      <c r="M670" s="1"/>
      <c r="N670" s="1"/>
      <c r="O670" s="1"/>
      <c r="P670" s="1"/>
      <c r="Q670" s="1"/>
      <c r="R670" s="1"/>
      <c r="S670" s="1"/>
      <c r="T670" s="22" t="str">
        <f t="shared" ca="1" si="80"/>
        <v>203,..,203</v>
      </c>
      <c r="U670" s="22">
        <f t="shared" ca="1" si="81"/>
        <v>203</v>
      </c>
      <c r="V670" s="22">
        <f t="shared" ca="1" si="81"/>
        <v>203</v>
      </c>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WZB670" s="1"/>
      <c r="WZC670" s="1"/>
      <c r="WZD670" s="1"/>
      <c r="WZE670" s="1"/>
      <c r="WZF670" s="1"/>
      <c r="WZG670" s="1"/>
      <c r="WZH670" s="1"/>
      <c r="WZI670" s="1"/>
      <c r="WZJ670" s="1"/>
      <c r="WZK670" s="1"/>
      <c r="WZL670" s="1"/>
      <c r="WZM670" s="1"/>
      <c r="WZN670" s="1"/>
      <c r="WZO670" s="1"/>
      <c r="WZP670" s="1"/>
      <c r="WZQ670" s="1"/>
      <c r="WZR670" s="1"/>
      <c r="WZS670" s="1"/>
      <c r="WZT670" s="1"/>
      <c r="WZU670" s="1"/>
      <c r="WZV670" s="1"/>
      <c r="WZW670" s="1"/>
      <c r="WZX670" s="1"/>
      <c r="WZY670" s="1"/>
      <c r="WZZ670" s="1"/>
      <c r="XAA670" s="1"/>
      <c r="XAB670" s="1"/>
      <c r="XAC670" s="1"/>
      <c r="XAD670" s="1"/>
      <c r="XAE670" s="1"/>
      <c r="XAF670" s="1"/>
      <c r="XAG670" s="1"/>
      <c r="XAH670" s="1"/>
      <c r="XAI670" s="1"/>
      <c r="XAJ670" s="1"/>
      <c r="XAK670" s="1"/>
      <c r="XAL670" s="1"/>
      <c r="XAM670" s="1"/>
      <c r="XAN670" s="1"/>
      <c r="XAO670" s="1"/>
      <c r="XAP670" s="1"/>
      <c r="XAQ670" s="1"/>
      <c r="XAR670" s="1"/>
      <c r="XAS670" s="1"/>
      <c r="XAT670" s="1"/>
      <c r="XAU670" s="1"/>
      <c r="XAV670" s="1"/>
      <c r="XAW670" s="1"/>
      <c r="XAX670" s="1"/>
      <c r="XAY670" s="1"/>
      <c r="XAZ670" s="1"/>
      <c r="XBA670" s="1"/>
      <c r="XBB670" s="1"/>
      <c r="XBC670" s="1"/>
      <c r="XBD670" s="1"/>
      <c r="XBE670" s="1"/>
      <c r="XBF670" s="1"/>
      <c r="XBG670" s="1"/>
      <c r="XBH670" s="1"/>
      <c r="XBI670" s="1"/>
      <c r="XBJ670" s="1"/>
      <c r="XBK670" s="1"/>
      <c r="XBL670" s="1"/>
      <c r="XBM670" s="1"/>
      <c r="XBN670" s="1"/>
      <c r="XBO670" s="1"/>
      <c r="XBP670" s="1"/>
      <c r="XBQ670" s="1"/>
      <c r="XBR670" s="1"/>
      <c r="XBS670" s="1"/>
      <c r="XBT670" s="1"/>
      <c r="XBU670" s="1"/>
      <c r="XBV670" s="1"/>
      <c r="XBW670" s="1"/>
      <c r="XBX670" s="1"/>
      <c r="XBY670" s="1"/>
      <c r="XBZ670" s="1"/>
      <c r="XCA670" s="1"/>
      <c r="XCB670" s="1"/>
      <c r="XCC670" s="1"/>
      <c r="XCD670" s="1"/>
      <c r="XCE670" s="1"/>
      <c r="XCF670" s="1"/>
      <c r="XCG670" s="1"/>
      <c r="XCH670" s="1"/>
      <c r="XCI670" s="1"/>
      <c r="XCJ670" s="1"/>
      <c r="XCK670" s="1"/>
      <c r="XCL670" s="1"/>
      <c r="XCM670" s="1"/>
      <c r="XCN670" s="1"/>
      <c r="XCO670" s="1"/>
      <c r="XCP670" s="1"/>
      <c r="XCQ670" s="1"/>
      <c r="XCR670" s="1"/>
      <c r="XCS670" s="1"/>
      <c r="XCT670" s="1"/>
      <c r="XCU670" s="1"/>
      <c r="XCV670" s="1"/>
      <c r="XCW670" s="1"/>
      <c r="XCX670" s="1"/>
      <c r="XCY670" s="1"/>
      <c r="XCZ670" s="1"/>
      <c r="XDA670" s="1"/>
      <c r="XDB670" s="1"/>
      <c r="XDC670" s="1"/>
      <c r="XDD670" s="1"/>
      <c r="XDE670" s="1"/>
      <c r="XDF670" s="1"/>
      <c r="XDG670" s="1"/>
      <c r="XDH670" s="1"/>
      <c r="XDI670" s="1"/>
      <c r="XDJ670" s="1"/>
      <c r="XDK670" s="1"/>
      <c r="XDL670" s="1"/>
      <c r="XDM670" s="1"/>
      <c r="XDN670" s="1"/>
      <c r="XDO670" s="1"/>
      <c r="XDP670" s="1"/>
      <c r="XDQ670" s="1"/>
      <c r="XDR670" s="1"/>
      <c r="XDS670" s="1"/>
      <c r="XDT670" s="1"/>
      <c r="XDU670" s="1"/>
      <c r="XDV670" s="1"/>
      <c r="XDW670" s="1"/>
      <c r="XDX670" s="1"/>
      <c r="XDY670" s="1"/>
      <c r="XDZ670" s="1"/>
      <c r="XEA670" s="1"/>
      <c r="XEB670" s="1"/>
      <c r="XEC670" s="1"/>
      <c r="XED670" s="1"/>
      <c r="XEE670" s="1"/>
      <c r="XEF670" s="1"/>
      <c r="XEG670" s="1"/>
      <c r="XEH670" s="1"/>
      <c r="XEI670" s="1"/>
      <c r="XEJ670" s="1"/>
      <c r="XEK670" s="1"/>
      <c r="XEL670" s="1"/>
      <c r="XEM670" s="1"/>
      <c r="XEN670" s="1"/>
      <c r="XEO670" s="1"/>
      <c r="XEP670" s="1"/>
      <c r="XEQ670" s="1"/>
      <c r="XER670" s="1"/>
      <c r="XES670" s="1"/>
      <c r="XET670" s="1"/>
      <c r="XEU670" s="1"/>
      <c r="XEV670" s="1"/>
      <c r="XEW670" s="1"/>
      <c r="XEX670" s="1"/>
      <c r="XEY670" s="1"/>
      <c r="XEZ670" s="1"/>
      <c r="XFA670" s="1"/>
      <c r="XFB670" s="1"/>
      <c r="XFC670" s="1"/>
    </row>
    <row r="671" spans="1:150 16226:16383" s="3" customFormat="1" ht="20.25" customHeight="1" x14ac:dyDescent="0.25">
      <c r="A671" s="115">
        <f t="shared" si="82"/>
        <v>4</v>
      </c>
      <c r="B671" s="116"/>
      <c r="C671" s="53" t="s">
        <v>88</v>
      </c>
      <c r="D671" s="5" t="s">
        <v>363</v>
      </c>
      <c r="E671" s="32">
        <f>(2.75*3.48+2.75*0.1+2.125*2.25+1.525*0.6+2.78*2.45+0.7*0.18+2.93*2.4+2.93*0.1+2.93*1.2+0.6*1.4+2.305*1.375+0.9*0.9+1.25*1.375+1.07*2.75)*10.764</f>
        <v>460.69785450000006</v>
      </c>
      <c r="F671" s="5">
        <f>(1.075*0.9)*10.764</f>
        <v>10.41417</v>
      </c>
      <c r="G671" s="5">
        <v>0</v>
      </c>
      <c r="H671" s="5">
        <f>E671+F671+(IF(G671&lt;101,G671,IF(G671&lt;201,G671/2,IF(G671&lt;=301,G671/3,G671/4))))</f>
        <v>471.11202450000008</v>
      </c>
      <c r="I671" s="1"/>
      <c r="J671" s="1"/>
      <c r="K671" s="1"/>
      <c r="L671" s="1"/>
      <c r="M671" s="1"/>
      <c r="N671" s="1"/>
      <c r="O671" s="1"/>
      <c r="P671" s="1"/>
      <c r="Q671" s="1"/>
      <c r="R671" s="1"/>
      <c r="S671" s="1"/>
      <c r="T671" s="22" t="str">
        <f t="shared" ca="1" si="80"/>
        <v>204,..,204</v>
      </c>
      <c r="U671" s="22">
        <f t="shared" ca="1" si="81"/>
        <v>204</v>
      </c>
      <c r="V671" s="22">
        <f t="shared" ca="1" si="81"/>
        <v>204</v>
      </c>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WZB671" s="1"/>
      <c r="WZC671" s="1"/>
      <c r="WZD671" s="1"/>
      <c r="WZE671" s="1"/>
      <c r="WZF671" s="1"/>
      <c r="WZG671" s="1"/>
      <c r="WZH671" s="1"/>
      <c r="WZI671" s="1"/>
      <c r="WZJ671" s="1"/>
      <c r="WZK671" s="1"/>
      <c r="WZL671" s="1"/>
      <c r="WZM671" s="1"/>
      <c r="WZN671" s="1"/>
      <c r="WZO671" s="1"/>
      <c r="WZP671" s="1"/>
      <c r="WZQ671" s="1"/>
      <c r="WZR671" s="1"/>
      <c r="WZS671" s="1"/>
      <c r="WZT671" s="1"/>
      <c r="WZU671" s="1"/>
      <c r="WZV671" s="1"/>
      <c r="WZW671" s="1"/>
      <c r="WZX671" s="1"/>
      <c r="WZY671" s="1"/>
      <c r="WZZ671" s="1"/>
      <c r="XAA671" s="1"/>
      <c r="XAB671" s="1"/>
      <c r="XAC671" s="1"/>
      <c r="XAD671" s="1"/>
      <c r="XAE671" s="1"/>
      <c r="XAF671" s="1"/>
      <c r="XAG671" s="1"/>
      <c r="XAH671" s="1"/>
      <c r="XAI671" s="1"/>
      <c r="XAJ671" s="1"/>
      <c r="XAK671" s="1"/>
      <c r="XAL671" s="1"/>
      <c r="XAM671" s="1"/>
      <c r="XAN671" s="1"/>
      <c r="XAO671" s="1"/>
      <c r="XAP671" s="1"/>
      <c r="XAQ671" s="1"/>
      <c r="XAR671" s="1"/>
      <c r="XAS671" s="1"/>
      <c r="XAT671" s="1"/>
      <c r="XAU671" s="1"/>
      <c r="XAV671" s="1"/>
      <c r="XAW671" s="1"/>
      <c r="XAX671" s="1"/>
      <c r="XAY671" s="1"/>
      <c r="XAZ671" s="1"/>
      <c r="XBA671" s="1"/>
      <c r="XBB671" s="1"/>
      <c r="XBC671" s="1"/>
      <c r="XBD671" s="1"/>
      <c r="XBE671" s="1"/>
      <c r="XBF671" s="1"/>
      <c r="XBG671" s="1"/>
      <c r="XBH671" s="1"/>
      <c r="XBI671" s="1"/>
      <c r="XBJ671" s="1"/>
      <c r="XBK671" s="1"/>
      <c r="XBL671" s="1"/>
      <c r="XBM671" s="1"/>
      <c r="XBN671" s="1"/>
      <c r="XBO671" s="1"/>
      <c r="XBP671" s="1"/>
      <c r="XBQ671" s="1"/>
      <c r="XBR671" s="1"/>
      <c r="XBS671" s="1"/>
      <c r="XBT671" s="1"/>
      <c r="XBU671" s="1"/>
      <c r="XBV671" s="1"/>
      <c r="XBW671" s="1"/>
      <c r="XBX671" s="1"/>
      <c r="XBY671" s="1"/>
      <c r="XBZ671" s="1"/>
      <c r="XCA671" s="1"/>
      <c r="XCB671" s="1"/>
      <c r="XCC671" s="1"/>
      <c r="XCD671" s="1"/>
      <c r="XCE671" s="1"/>
      <c r="XCF671" s="1"/>
      <c r="XCG671" s="1"/>
      <c r="XCH671" s="1"/>
      <c r="XCI671" s="1"/>
      <c r="XCJ671" s="1"/>
      <c r="XCK671" s="1"/>
      <c r="XCL671" s="1"/>
      <c r="XCM671" s="1"/>
      <c r="XCN671" s="1"/>
      <c r="XCO671" s="1"/>
      <c r="XCP671" s="1"/>
      <c r="XCQ671" s="1"/>
      <c r="XCR671" s="1"/>
      <c r="XCS671" s="1"/>
      <c r="XCT671" s="1"/>
      <c r="XCU671" s="1"/>
      <c r="XCV671" s="1"/>
      <c r="XCW671" s="1"/>
      <c r="XCX671" s="1"/>
      <c r="XCY671" s="1"/>
      <c r="XCZ671" s="1"/>
      <c r="XDA671" s="1"/>
      <c r="XDB671" s="1"/>
      <c r="XDC671" s="1"/>
      <c r="XDD671" s="1"/>
      <c r="XDE671" s="1"/>
      <c r="XDF671" s="1"/>
      <c r="XDG671" s="1"/>
      <c r="XDH671" s="1"/>
      <c r="XDI671" s="1"/>
      <c r="XDJ671" s="1"/>
      <c r="XDK671" s="1"/>
      <c r="XDL671" s="1"/>
      <c r="XDM671" s="1"/>
      <c r="XDN671" s="1"/>
      <c r="XDO671" s="1"/>
      <c r="XDP671" s="1"/>
      <c r="XDQ671" s="1"/>
      <c r="XDR671" s="1"/>
      <c r="XDS671" s="1"/>
      <c r="XDT671" s="1"/>
      <c r="XDU671" s="1"/>
      <c r="XDV671" s="1"/>
      <c r="XDW671" s="1"/>
      <c r="XDX671" s="1"/>
      <c r="XDY671" s="1"/>
      <c r="XDZ671" s="1"/>
      <c r="XEA671" s="1"/>
      <c r="XEB671" s="1"/>
      <c r="XEC671" s="1"/>
      <c r="XED671" s="1"/>
      <c r="XEE671" s="1"/>
      <c r="XEF671" s="1"/>
      <c r="XEG671" s="1"/>
      <c r="XEH671" s="1"/>
      <c r="XEI671" s="1"/>
      <c r="XEJ671" s="1"/>
      <c r="XEK671" s="1"/>
      <c r="XEL671" s="1"/>
      <c r="XEM671" s="1"/>
      <c r="XEN671" s="1"/>
      <c r="XEO671" s="1"/>
      <c r="XEP671" s="1"/>
      <c r="XEQ671" s="1"/>
      <c r="XER671" s="1"/>
      <c r="XES671" s="1"/>
      <c r="XET671" s="1"/>
      <c r="XEU671" s="1"/>
      <c r="XEV671" s="1"/>
      <c r="XEW671" s="1"/>
      <c r="XEX671" s="1"/>
      <c r="XEY671" s="1"/>
      <c r="XEZ671" s="1"/>
      <c r="XFA671" s="1"/>
      <c r="XFB671" s="1"/>
      <c r="XFC671" s="1"/>
    </row>
    <row r="672" spans="1:150 16226:16383" s="3" customFormat="1" ht="20.25" customHeight="1" x14ac:dyDescent="0.25">
      <c r="A672" s="115">
        <f t="shared" si="82"/>
        <v>5</v>
      </c>
      <c r="B672" s="116"/>
      <c r="C672" s="103" t="s">
        <v>377</v>
      </c>
      <c r="D672" s="104"/>
      <c r="E672" s="104"/>
      <c r="F672" s="104"/>
      <c r="G672" s="104"/>
      <c r="H672" s="105"/>
      <c r="I672" s="1"/>
      <c r="J672" s="1"/>
      <c r="K672" s="1"/>
      <c r="L672" s="1"/>
      <c r="M672" s="1"/>
      <c r="N672" s="1"/>
      <c r="O672" s="1"/>
      <c r="P672" s="1"/>
      <c r="Q672" s="1"/>
      <c r="R672" s="1"/>
      <c r="S672" s="1"/>
      <c r="T672" s="22" t="str">
        <f t="shared" ca="1" si="80"/>
        <v>205,..,205</v>
      </c>
      <c r="U672" s="22">
        <f t="shared" ca="1" si="81"/>
        <v>205</v>
      </c>
      <c r="V672" s="22">
        <f t="shared" ca="1" si="81"/>
        <v>205</v>
      </c>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WZB672" s="1"/>
      <c r="WZC672" s="1"/>
      <c r="WZD672" s="1"/>
      <c r="WZE672" s="1"/>
      <c r="WZF672" s="1"/>
      <c r="WZG672" s="1"/>
      <c r="WZH672" s="1"/>
      <c r="WZI672" s="1"/>
      <c r="WZJ672" s="1"/>
      <c r="WZK672" s="1"/>
      <c r="WZL672" s="1"/>
      <c r="WZM672" s="1"/>
      <c r="WZN672" s="1"/>
      <c r="WZO672" s="1"/>
      <c r="WZP672" s="1"/>
      <c r="WZQ672" s="1"/>
      <c r="WZR672" s="1"/>
      <c r="WZS672" s="1"/>
      <c r="WZT672" s="1"/>
      <c r="WZU672" s="1"/>
      <c r="WZV672" s="1"/>
      <c r="WZW672" s="1"/>
      <c r="WZX672" s="1"/>
      <c r="WZY672" s="1"/>
      <c r="WZZ672" s="1"/>
      <c r="XAA672" s="1"/>
      <c r="XAB672" s="1"/>
      <c r="XAC672" s="1"/>
      <c r="XAD672" s="1"/>
      <c r="XAE672" s="1"/>
      <c r="XAF672" s="1"/>
      <c r="XAG672" s="1"/>
      <c r="XAH672" s="1"/>
      <c r="XAI672" s="1"/>
      <c r="XAJ672" s="1"/>
      <c r="XAK672" s="1"/>
      <c r="XAL672" s="1"/>
      <c r="XAM672" s="1"/>
      <c r="XAN672" s="1"/>
      <c r="XAO672" s="1"/>
      <c r="XAP672" s="1"/>
      <c r="XAQ672" s="1"/>
      <c r="XAR672" s="1"/>
      <c r="XAS672" s="1"/>
      <c r="XAT672" s="1"/>
      <c r="XAU672" s="1"/>
      <c r="XAV672" s="1"/>
      <c r="XAW672" s="1"/>
      <c r="XAX672" s="1"/>
      <c r="XAY672" s="1"/>
      <c r="XAZ672" s="1"/>
      <c r="XBA672" s="1"/>
      <c r="XBB672" s="1"/>
      <c r="XBC672" s="1"/>
      <c r="XBD672" s="1"/>
      <c r="XBE672" s="1"/>
      <c r="XBF672" s="1"/>
      <c r="XBG672" s="1"/>
      <c r="XBH672" s="1"/>
      <c r="XBI672" s="1"/>
      <c r="XBJ672" s="1"/>
      <c r="XBK672" s="1"/>
      <c r="XBL672" s="1"/>
      <c r="XBM672" s="1"/>
      <c r="XBN672" s="1"/>
      <c r="XBO672" s="1"/>
      <c r="XBP672" s="1"/>
      <c r="XBQ672" s="1"/>
      <c r="XBR672" s="1"/>
      <c r="XBS672" s="1"/>
      <c r="XBT672" s="1"/>
      <c r="XBU672" s="1"/>
      <c r="XBV672" s="1"/>
      <c r="XBW672" s="1"/>
      <c r="XBX672" s="1"/>
      <c r="XBY672" s="1"/>
      <c r="XBZ672" s="1"/>
      <c r="XCA672" s="1"/>
      <c r="XCB672" s="1"/>
      <c r="XCC672" s="1"/>
      <c r="XCD672" s="1"/>
      <c r="XCE672" s="1"/>
      <c r="XCF672" s="1"/>
      <c r="XCG672" s="1"/>
      <c r="XCH672" s="1"/>
      <c r="XCI672" s="1"/>
      <c r="XCJ672" s="1"/>
      <c r="XCK672" s="1"/>
      <c r="XCL672" s="1"/>
      <c r="XCM672" s="1"/>
      <c r="XCN672" s="1"/>
      <c r="XCO672" s="1"/>
      <c r="XCP672" s="1"/>
      <c r="XCQ672" s="1"/>
      <c r="XCR672" s="1"/>
      <c r="XCS672" s="1"/>
      <c r="XCT672" s="1"/>
      <c r="XCU672" s="1"/>
      <c r="XCV672" s="1"/>
      <c r="XCW672" s="1"/>
      <c r="XCX672" s="1"/>
      <c r="XCY672" s="1"/>
      <c r="XCZ672" s="1"/>
      <c r="XDA672" s="1"/>
      <c r="XDB672" s="1"/>
      <c r="XDC672" s="1"/>
      <c r="XDD672" s="1"/>
      <c r="XDE672" s="1"/>
      <c r="XDF672" s="1"/>
      <c r="XDG672" s="1"/>
      <c r="XDH672" s="1"/>
      <c r="XDI672" s="1"/>
      <c r="XDJ672" s="1"/>
      <c r="XDK672" s="1"/>
      <c r="XDL672" s="1"/>
      <c r="XDM672" s="1"/>
      <c r="XDN672" s="1"/>
      <c r="XDO672" s="1"/>
      <c r="XDP672" s="1"/>
      <c r="XDQ672" s="1"/>
      <c r="XDR672" s="1"/>
      <c r="XDS672" s="1"/>
      <c r="XDT672" s="1"/>
      <c r="XDU672" s="1"/>
      <c r="XDV672" s="1"/>
      <c r="XDW672" s="1"/>
      <c r="XDX672" s="1"/>
      <c r="XDY672" s="1"/>
      <c r="XDZ672" s="1"/>
      <c r="XEA672" s="1"/>
      <c r="XEB672" s="1"/>
      <c r="XEC672" s="1"/>
      <c r="XED672" s="1"/>
      <c r="XEE672" s="1"/>
      <c r="XEF672" s="1"/>
      <c r="XEG672" s="1"/>
      <c r="XEH672" s="1"/>
      <c r="XEI672" s="1"/>
      <c r="XEJ672" s="1"/>
      <c r="XEK672" s="1"/>
      <c r="XEL672" s="1"/>
      <c r="XEM672" s="1"/>
      <c r="XEN672" s="1"/>
      <c r="XEO672" s="1"/>
      <c r="XEP672" s="1"/>
      <c r="XEQ672" s="1"/>
      <c r="XER672" s="1"/>
      <c r="XES672" s="1"/>
      <c r="XET672" s="1"/>
      <c r="XEU672" s="1"/>
      <c r="XEV672" s="1"/>
      <c r="XEW672" s="1"/>
      <c r="XEX672" s="1"/>
      <c r="XEY672" s="1"/>
      <c r="XEZ672" s="1"/>
      <c r="XFA672" s="1"/>
      <c r="XFB672" s="1"/>
      <c r="XFC672" s="1"/>
    </row>
    <row r="673" spans="1:150 16226:16383" s="3" customFormat="1" ht="20.25" customHeight="1" x14ac:dyDescent="0.25">
      <c r="A673" s="115">
        <f t="shared" si="82"/>
        <v>6</v>
      </c>
      <c r="B673" s="116"/>
      <c r="C673" s="106"/>
      <c r="D673" s="107"/>
      <c r="E673" s="107"/>
      <c r="F673" s="107"/>
      <c r="G673" s="107"/>
      <c r="H673" s="108"/>
      <c r="I673" s="1"/>
      <c r="J673" s="1"/>
      <c r="K673" s="1"/>
      <c r="L673" s="1"/>
      <c r="M673" s="1"/>
      <c r="N673" s="1"/>
      <c r="O673" s="1"/>
      <c r="P673" s="1"/>
      <c r="Q673" s="1"/>
      <c r="R673" s="1"/>
      <c r="S673" s="1"/>
      <c r="T673" s="22" t="str">
        <f t="shared" ca="1" si="80"/>
        <v>206,..,206</v>
      </c>
      <c r="U673" s="22">
        <f t="shared" ca="1" si="81"/>
        <v>206</v>
      </c>
      <c r="V673" s="22">
        <f t="shared" ca="1" si="81"/>
        <v>206</v>
      </c>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WZB673" s="1"/>
      <c r="WZC673" s="1"/>
      <c r="WZD673" s="1"/>
      <c r="WZE673" s="1"/>
      <c r="WZF673" s="1"/>
      <c r="WZG673" s="1"/>
      <c r="WZH673" s="1"/>
      <c r="WZI673" s="1"/>
      <c r="WZJ673" s="1"/>
      <c r="WZK673" s="1"/>
      <c r="WZL673" s="1"/>
      <c r="WZM673" s="1"/>
      <c r="WZN673" s="1"/>
      <c r="WZO673" s="1"/>
      <c r="WZP673" s="1"/>
      <c r="WZQ673" s="1"/>
      <c r="WZR673" s="1"/>
      <c r="WZS673" s="1"/>
      <c r="WZT673" s="1"/>
      <c r="WZU673" s="1"/>
      <c r="WZV673" s="1"/>
      <c r="WZW673" s="1"/>
      <c r="WZX673" s="1"/>
      <c r="WZY673" s="1"/>
      <c r="WZZ673" s="1"/>
      <c r="XAA673" s="1"/>
      <c r="XAB673" s="1"/>
      <c r="XAC673" s="1"/>
      <c r="XAD673" s="1"/>
      <c r="XAE673" s="1"/>
      <c r="XAF673" s="1"/>
      <c r="XAG673" s="1"/>
      <c r="XAH673" s="1"/>
      <c r="XAI673" s="1"/>
      <c r="XAJ673" s="1"/>
      <c r="XAK673" s="1"/>
      <c r="XAL673" s="1"/>
      <c r="XAM673" s="1"/>
      <c r="XAN673" s="1"/>
      <c r="XAO673" s="1"/>
      <c r="XAP673" s="1"/>
      <c r="XAQ673" s="1"/>
      <c r="XAR673" s="1"/>
      <c r="XAS673" s="1"/>
      <c r="XAT673" s="1"/>
      <c r="XAU673" s="1"/>
      <c r="XAV673" s="1"/>
      <c r="XAW673" s="1"/>
      <c r="XAX673" s="1"/>
      <c r="XAY673" s="1"/>
      <c r="XAZ673" s="1"/>
      <c r="XBA673" s="1"/>
      <c r="XBB673" s="1"/>
      <c r="XBC673" s="1"/>
      <c r="XBD673" s="1"/>
      <c r="XBE673" s="1"/>
      <c r="XBF673" s="1"/>
      <c r="XBG673" s="1"/>
      <c r="XBH673" s="1"/>
      <c r="XBI673" s="1"/>
      <c r="XBJ673" s="1"/>
      <c r="XBK673" s="1"/>
      <c r="XBL673" s="1"/>
      <c r="XBM673" s="1"/>
      <c r="XBN673" s="1"/>
      <c r="XBO673" s="1"/>
      <c r="XBP673" s="1"/>
      <c r="XBQ673" s="1"/>
      <c r="XBR673" s="1"/>
      <c r="XBS673" s="1"/>
      <c r="XBT673" s="1"/>
      <c r="XBU673" s="1"/>
      <c r="XBV673" s="1"/>
      <c r="XBW673" s="1"/>
      <c r="XBX673" s="1"/>
      <c r="XBY673" s="1"/>
      <c r="XBZ673" s="1"/>
      <c r="XCA673" s="1"/>
      <c r="XCB673" s="1"/>
      <c r="XCC673" s="1"/>
      <c r="XCD673" s="1"/>
      <c r="XCE673" s="1"/>
      <c r="XCF673" s="1"/>
      <c r="XCG673" s="1"/>
      <c r="XCH673" s="1"/>
      <c r="XCI673" s="1"/>
      <c r="XCJ673" s="1"/>
      <c r="XCK673" s="1"/>
      <c r="XCL673" s="1"/>
      <c r="XCM673" s="1"/>
      <c r="XCN673" s="1"/>
      <c r="XCO673" s="1"/>
      <c r="XCP673" s="1"/>
      <c r="XCQ673" s="1"/>
      <c r="XCR673" s="1"/>
      <c r="XCS673" s="1"/>
      <c r="XCT673" s="1"/>
      <c r="XCU673" s="1"/>
      <c r="XCV673" s="1"/>
      <c r="XCW673" s="1"/>
      <c r="XCX673" s="1"/>
      <c r="XCY673" s="1"/>
      <c r="XCZ673" s="1"/>
      <c r="XDA673" s="1"/>
      <c r="XDB673" s="1"/>
      <c r="XDC673" s="1"/>
      <c r="XDD673" s="1"/>
      <c r="XDE673" s="1"/>
      <c r="XDF673" s="1"/>
      <c r="XDG673" s="1"/>
      <c r="XDH673" s="1"/>
      <c r="XDI673" s="1"/>
      <c r="XDJ673" s="1"/>
      <c r="XDK673" s="1"/>
      <c r="XDL673" s="1"/>
      <c r="XDM673" s="1"/>
      <c r="XDN673" s="1"/>
      <c r="XDO673" s="1"/>
      <c r="XDP673" s="1"/>
      <c r="XDQ673" s="1"/>
      <c r="XDR673" s="1"/>
      <c r="XDS673" s="1"/>
      <c r="XDT673" s="1"/>
      <c r="XDU673" s="1"/>
      <c r="XDV673" s="1"/>
      <c r="XDW673" s="1"/>
      <c r="XDX673" s="1"/>
      <c r="XDY673" s="1"/>
      <c r="XDZ673" s="1"/>
      <c r="XEA673" s="1"/>
      <c r="XEB673" s="1"/>
      <c r="XEC673" s="1"/>
      <c r="XED673" s="1"/>
      <c r="XEE673" s="1"/>
      <c r="XEF673" s="1"/>
      <c r="XEG673" s="1"/>
      <c r="XEH673" s="1"/>
      <c r="XEI673" s="1"/>
      <c r="XEJ673" s="1"/>
      <c r="XEK673" s="1"/>
      <c r="XEL673" s="1"/>
      <c r="XEM673" s="1"/>
      <c r="XEN673" s="1"/>
      <c r="XEO673" s="1"/>
      <c r="XEP673" s="1"/>
      <c r="XEQ673" s="1"/>
      <c r="XER673" s="1"/>
      <c r="XES673" s="1"/>
      <c r="XET673" s="1"/>
      <c r="XEU673" s="1"/>
      <c r="XEV673" s="1"/>
      <c r="XEW673" s="1"/>
      <c r="XEX673" s="1"/>
      <c r="XEY673" s="1"/>
      <c r="XEZ673" s="1"/>
      <c r="XFA673" s="1"/>
      <c r="XFB673" s="1"/>
      <c r="XFC673" s="1"/>
    </row>
    <row r="674" spans="1:150 16226:16383" s="3" customFormat="1" ht="20.25" customHeight="1" x14ac:dyDescent="0.25">
      <c r="A674" s="115">
        <f t="shared" si="82"/>
        <v>7</v>
      </c>
      <c r="B674" s="116"/>
      <c r="C674" s="106"/>
      <c r="D674" s="107"/>
      <c r="E674" s="107"/>
      <c r="F674" s="107"/>
      <c r="G674" s="107"/>
      <c r="H674" s="108"/>
      <c r="I674" s="1"/>
      <c r="J674" s="1"/>
      <c r="K674" s="1"/>
      <c r="L674" s="1"/>
      <c r="M674" s="1"/>
      <c r="N674" s="1"/>
      <c r="O674" s="1"/>
      <c r="P674" s="1"/>
      <c r="Q674" s="1"/>
      <c r="R674" s="1"/>
      <c r="S674" s="1"/>
      <c r="T674" s="22" t="str">
        <f t="shared" ca="1" si="80"/>
        <v>207,..,207</v>
      </c>
      <c r="U674" s="22">
        <f t="shared" ca="1" si="81"/>
        <v>207</v>
      </c>
      <c r="V674" s="22">
        <f t="shared" ca="1" si="81"/>
        <v>207</v>
      </c>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WZB674" s="1"/>
      <c r="WZC674" s="1"/>
      <c r="WZD674" s="1"/>
      <c r="WZE674" s="1"/>
      <c r="WZF674" s="1"/>
      <c r="WZG674" s="1"/>
      <c r="WZH674" s="1"/>
      <c r="WZI674" s="1"/>
      <c r="WZJ674" s="1"/>
      <c r="WZK674" s="1"/>
      <c r="WZL674" s="1"/>
      <c r="WZM674" s="1"/>
      <c r="WZN674" s="1"/>
      <c r="WZO674" s="1"/>
      <c r="WZP674" s="1"/>
      <c r="WZQ674" s="1"/>
      <c r="WZR674" s="1"/>
      <c r="WZS674" s="1"/>
      <c r="WZT674" s="1"/>
      <c r="WZU674" s="1"/>
      <c r="WZV674" s="1"/>
      <c r="WZW674" s="1"/>
      <c r="WZX674" s="1"/>
      <c r="WZY674" s="1"/>
      <c r="WZZ674" s="1"/>
      <c r="XAA674" s="1"/>
      <c r="XAB674" s="1"/>
      <c r="XAC674" s="1"/>
      <c r="XAD674" s="1"/>
      <c r="XAE674" s="1"/>
      <c r="XAF674" s="1"/>
      <c r="XAG674" s="1"/>
      <c r="XAH674" s="1"/>
      <c r="XAI674" s="1"/>
      <c r="XAJ674" s="1"/>
      <c r="XAK674" s="1"/>
      <c r="XAL674" s="1"/>
      <c r="XAM674" s="1"/>
      <c r="XAN674" s="1"/>
      <c r="XAO674" s="1"/>
      <c r="XAP674" s="1"/>
      <c r="XAQ674" s="1"/>
      <c r="XAR674" s="1"/>
      <c r="XAS674" s="1"/>
      <c r="XAT674" s="1"/>
      <c r="XAU674" s="1"/>
      <c r="XAV674" s="1"/>
      <c r="XAW674" s="1"/>
      <c r="XAX674" s="1"/>
      <c r="XAY674" s="1"/>
      <c r="XAZ674" s="1"/>
      <c r="XBA674" s="1"/>
      <c r="XBB674" s="1"/>
      <c r="XBC674" s="1"/>
      <c r="XBD674" s="1"/>
      <c r="XBE674" s="1"/>
      <c r="XBF674" s="1"/>
      <c r="XBG674" s="1"/>
      <c r="XBH674" s="1"/>
      <c r="XBI674" s="1"/>
      <c r="XBJ674" s="1"/>
      <c r="XBK674" s="1"/>
      <c r="XBL674" s="1"/>
      <c r="XBM674" s="1"/>
      <c r="XBN674" s="1"/>
      <c r="XBO674" s="1"/>
      <c r="XBP674" s="1"/>
      <c r="XBQ674" s="1"/>
      <c r="XBR674" s="1"/>
      <c r="XBS674" s="1"/>
      <c r="XBT674" s="1"/>
      <c r="XBU674" s="1"/>
      <c r="XBV674" s="1"/>
      <c r="XBW674" s="1"/>
      <c r="XBX674" s="1"/>
      <c r="XBY674" s="1"/>
      <c r="XBZ674" s="1"/>
      <c r="XCA674" s="1"/>
      <c r="XCB674" s="1"/>
      <c r="XCC674" s="1"/>
      <c r="XCD674" s="1"/>
      <c r="XCE674" s="1"/>
      <c r="XCF674" s="1"/>
      <c r="XCG674" s="1"/>
      <c r="XCH674" s="1"/>
      <c r="XCI674" s="1"/>
      <c r="XCJ674" s="1"/>
      <c r="XCK674" s="1"/>
      <c r="XCL674" s="1"/>
      <c r="XCM674" s="1"/>
      <c r="XCN674" s="1"/>
      <c r="XCO674" s="1"/>
      <c r="XCP674" s="1"/>
      <c r="XCQ674" s="1"/>
      <c r="XCR674" s="1"/>
      <c r="XCS674" s="1"/>
      <c r="XCT674" s="1"/>
      <c r="XCU674" s="1"/>
      <c r="XCV674" s="1"/>
      <c r="XCW674" s="1"/>
      <c r="XCX674" s="1"/>
      <c r="XCY674" s="1"/>
      <c r="XCZ674" s="1"/>
      <c r="XDA674" s="1"/>
      <c r="XDB674" s="1"/>
      <c r="XDC674" s="1"/>
      <c r="XDD674" s="1"/>
      <c r="XDE674" s="1"/>
      <c r="XDF674" s="1"/>
      <c r="XDG674" s="1"/>
      <c r="XDH674" s="1"/>
      <c r="XDI674" s="1"/>
      <c r="XDJ674" s="1"/>
      <c r="XDK674" s="1"/>
      <c r="XDL674" s="1"/>
      <c r="XDM674" s="1"/>
      <c r="XDN674" s="1"/>
      <c r="XDO674" s="1"/>
      <c r="XDP674" s="1"/>
      <c r="XDQ674" s="1"/>
      <c r="XDR674" s="1"/>
      <c r="XDS674" s="1"/>
      <c r="XDT674" s="1"/>
      <c r="XDU674" s="1"/>
      <c r="XDV674" s="1"/>
      <c r="XDW674" s="1"/>
      <c r="XDX674" s="1"/>
      <c r="XDY674" s="1"/>
      <c r="XDZ674" s="1"/>
      <c r="XEA674" s="1"/>
      <c r="XEB674" s="1"/>
      <c r="XEC674" s="1"/>
      <c r="XED674" s="1"/>
      <c r="XEE674" s="1"/>
      <c r="XEF674" s="1"/>
      <c r="XEG674" s="1"/>
      <c r="XEH674" s="1"/>
      <c r="XEI674" s="1"/>
      <c r="XEJ674" s="1"/>
      <c r="XEK674" s="1"/>
      <c r="XEL674" s="1"/>
      <c r="XEM674" s="1"/>
      <c r="XEN674" s="1"/>
      <c r="XEO674" s="1"/>
      <c r="XEP674" s="1"/>
      <c r="XEQ674" s="1"/>
      <c r="XER674" s="1"/>
      <c r="XES674" s="1"/>
      <c r="XET674" s="1"/>
      <c r="XEU674" s="1"/>
      <c r="XEV674" s="1"/>
      <c r="XEW674" s="1"/>
      <c r="XEX674" s="1"/>
      <c r="XEY674" s="1"/>
      <c r="XEZ674" s="1"/>
      <c r="XFA674" s="1"/>
      <c r="XFB674" s="1"/>
      <c r="XFC674" s="1"/>
    </row>
    <row r="675" spans="1:150 16226:16383" s="3" customFormat="1" ht="20.25" customHeight="1" x14ac:dyDescent="0.25">
      <c r="A675" s="115">
        <f t="shared" si="82"/>
        <v>8</v>
      </c>
      <c r="B675" s="116"/>
      <c r="C675" s="109"/>
      <c r="D675" s="110"/>
      <c r="E675" s="110"/>
      <c r="F675" s="110"/>
      <c r="G675" s="110"/>
      <c r="H675" s="111"/>
      <c r="I675" s="1"/>
      <c r="J675" s="1"/>
      <c r="K675" s="1"/>
      <c r="L675" s="1"/>
      <c r="M675" s="1"/>
      <c r="N675" s="1"/>
      <c r="O675" s="1"/>
      <c r="P675" s="1"/>
      <c r="Q675" s="1"/>
      <c r="R675" s="1"/>
      <c r="S675" s="1"/>
      <c r="T675" s="22" t="str">
        <f t="shared" ca="1" si="80"/>
        <v>208,..,208</v>
      </c>
      <c r="U675" s="22">
        <f t="shared" ca="1" si="81"/>
        <v>208</v>
      </c>
      <c r="V675" s="22">
        <f t="shared" ca="1" si="81"/>
        <v>208</v>
      </c>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WZB675" s="1"/>
      <c r="WZC675" s="1"/>
      <c r="WZD675" s="1"/>
      <c r="WZE675" s="1"/>
      <c r="WZF675" s="1"/>
      <c r="WZG675" s="1"/>
      <c r="WZH675" s="1"/>
      <c r="WZI675" s="1"/>
      <c r="WZJ675" s="1"/>
      <c r="WZK675" s="1"/>
      <c r="WZL675" s="1"/>
      <c r="WZM675" s="1"/>
      <c r="WZN675" s="1"/>
      <c r="WZO675" s="1"/>
      <c r="WZP675" s="1"/>
      <c r="WZQ675" s="1"/>
      <c r="WZR675" s="1"/>
      <c r="WZS675" s="1"/>
      <c r="WZT675" s="1"/>
      <c r="WZU675" s="1"/>
      <c r="WZV675" s="1"/>
      <c r="WZW675" s="1"/>
      <c r="WZX675" s="1"/>
      <c r="WZY675" s="1"/>
      <c r="WZZ675" s="1"/>
      <c r="XAA675" s="1"/>
      <c r="XAB675" s="1"/>
      <c r="XAC675" s="1"/>
      <c r="XAD675" s="1"/>
      <c r="XAE675" s="1"/>
      <c r="XAF675" s="1"/>
      <c r="XAG675" s="1"/>
      <c r="XAH675" s="1"/>
      <c r="XAI675" s="1"/>
      <c r="XAJ675" s="1"/>
      <c r="XAK675" s="1"/>
      <c r="XAL675" s="1"/>
      <c r="XAM675" s="1"/>
      <c r="XAN675" s="1"/>
      <c r="XAO675" s="1"/>
      <c r="XAP675" s="1"/>
      <c r="XAQ675" s="1"/>
      <c r="XAR675" s="1"/>
      <c r="XAS675" s="1"/>
      <c r="XAT675" s="1"/>
      <c r="XAU675" s="1"/>
      <c r="XAV675" s="1"/>
      <c r="XAW675" s="1"/>
      <c r="XAX675" s="1"/>
      <c r="XAY675" s="1"/>
      <c r="XAZ675" s="1"/>
      <c r="XBA675" s="1"/>
      <c r="XBB675" s="1"/>
      <c r="XBC675" s="1"/>
      <c r="XBD675" s="1"/>
      <c r="XBE675" s="1"/>
      <c r="XBF675" s="1"/>
      <c r="XBG675" s="1"/>
      <c r="XBH675" s="1"/>
      <c r="XBI675" s="1"/>
      <c r="XBJ675" s="1"/>
      <c r="XBK675" s="1"/>
      <c r="XBL675" s="1"/>
      <c r="XBM675" s="1"/>
      <c r="XBN675" s="1"/>
      <c r="XBO675" s="1"/>
      <c r="XBP675" s="1"/>
      <c r="XBQ675" s="1"/>
      <c r="XBR675" s="1"/>
      <c r="XBS675" s="1"/>
      <c r="XBT675" s="1"/>
      <c r="XBU675" s="1"/>
      <c r="XBV675" s="1"/>
      <c r="XBW675" s="1"/>
      <c r="XBX675" s="1"/>
      <c r="XBY675" s="1"/>
      <c r="XBZ675" s="1"/>
      <c r="XCA675" s="1"/>
      <c r="XCB675" s="1"/>
      <c r="XCC675" s="1"/>
      <c r="XCD675" s="1"/>
      <c r="XCE675" s="1"/>
      <c r="XCF675" s="1"/>
      <c r="XCG675" s="1"/>
      <c r="XCH675" s="1"/>
      <c r="XCI675" s="1"/>
      <c r="XCJ675" s="1"/>
      <c r="XCK675" s="1"/>
      <c r="XCL675" s="1"/>
      <c r="XCM675" s="1"/>
      <c r="XCN675" s="1"/>
      <c r="XCO675" s="1"/>
      <c r="XCP675" s="1"/>
      <c r="XCQ675" s="1"/>
      <c r="XCR675" s="1"/>
      <c r="XCS675" s="1"/>
      <c r="XCT675" s="1"/>
      <c r="XCU675" s="1"/>
      <c r="XCV675" s="1"/>
      <c r="XCW675" s="1"/>
      <c r="XCX675" s="1"/>
      <c r="XCY675" s="1"/>
      <c r="XCZ675" s="1"/>
      <c r="XDA675" s="1"/>
      <c r="XDB675" s="1"/>
      <c r="XDC675" s="1"/>
      <c r="XDD675" s="1"/>
      <c r="XDE675" s="1"/>
      <c r="XDF675" s="1"/>
      <c r="XDG675" s="1"/>
      <c r="XDH675" s="1"/>
      <c r="XDI675" s="1"/>
      <c r="XDJ675" s="1"/>
      <c r="XDK675" s="1"/>
      <c r="XDL675" s="1"/>
      <c r="XDM675" s="1"/>
      <c r="XDN675" s="1"/>
      <c r="XDO675" s="1"/>
      <c r="XDP675" s="1"/>
      <c r="XDQ675" s="1"/>
      <c r="XDR675" s="1"/>
      <c r="XDS675" s="1"/>
      <c r="XDT675" s="1"/>
      <c r="XDU675" s="1"/>
      <c r="XDV675" s="1"/>
      <c r="XDW675" s="1"/>
      <c r="XDX675" s="1"/>
      <c r="XDY675" s="1"/>
      <c r="XDZ675" s="1"/>
      <c r="XEA675" s="1"/>
      <c r="XEB675" s="1"/>
      <c r="XEC675" s="1"/>
      <c r="XED675" s="1"/>
      <c r="XEE675" s="1"/>
      <c r="XEF675" s="1"/>
      <c r="XEG675" s="1"/>
      <c r="XEH675" s="1"/>
      <c r="XEI675" s="1"/>
      <c r="XEJ675" s="1"/>
      <c r="XEK675" s="1"/>
      <c r="XEL675" s="1"/>
      <c r="XEM675" s="1"/>
      <c r="XEN675" s="1"/>
      <c r="XEO675" s="1"/>
      <c r="XEP675" s="1"/>
      <c r="XEQ675" s="1"/>
      <c r="XER675" s="1"/>
      <c r="XES675" s="1"/>
      <c r="XET675" s="1"/>
      <c r="XEU675" s="1"/>
      <c r="XEV675" s="1"/>
      <c r="XEW675" s="1"/>
      <c r="XEX675" s="1"/>
      <c r="XEY675" s="1"/>
      <c r="XEZ675" s="1"/>
      <c r="XFA675" s="1"/>
      <c r="XFB675" s="1"/>
      <c r="XFC675" s="1"/>
    </row>
    <row r="676" spans="1:150 16226:16383" s="3" customFormat="1" ht="20.25" customHeight="1" x14ac:dyDescent="0.25">
      <c r="A676" s="112" t="s">
        <v>374</v>
      </c>
      <c r="B676" s="113"/>
      <c r="C676" s="113"/>
      <c r="D676" s="113"/>
      <c r="E676" s="113"/>
      <c r="F676" s="113"/>
      <c r="G676" s="113"/>
      <c r="H676" s="114"/>
      <c r="I676" s="1">
        <v>1</v>
      </c>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WZB676" s="1"/>
      <c r="WZC676" s="1"/>
      <c r="WZD676" s="1"/>
      <c r="WZE676" s="1"/>
      <c r="WZF676" s="1"/>
      <c r="WZG676" s="1"/>
      <c r="WZH676" s="1"/>
      <c r="WZI676" s="1"/>
      <c r="WZJ676" s="1"/>
      <c r="WZK676" s="1"/>
      <c r="WZL676" s="1"/>
      <c r="WZM676" s="1"/>
      <c r="WZN676" s="1"/>
      <c r="WZO676" s="1"/>
      <c r="WZP676" s="1"/>
      <c r="WZQ676" s="1"/>
      <c r="WZR676" s="1"/>
      <c r="WZS676" s="1"/>
      <c r="WZT676" s="1"/>
      <c r="WZU676" s="1"/>
      <c r="WZV676" s="1"/>
      <c r="WZW676" s="1"/>
      <c r="WZX676" s="1"/>
      <c r="WZY676" s="1"/>
      <c r="WZZ676" s="1"/>
      <c r="XAA676" s="1"/>
      <c r="XAB676" s="1"/>
      <c r="XAC676" s="1"/>
      <c r="XAD676" s="1"/>
      <c r="XAE676" s="1"/>
      <c r="XAF676" s="1"/>
      <c r="XAG676" s="1"/>
      <c r="XAH676" s="1"/>
      <c r="XAI676" s="1"/>
      <c r="XAJ676" s="1"/>
      <c r="XAK676" s="1"/>
      <c r="XAL676" s="1"/>
      <c r="XAM676" s="1"/>
      <c r="XAN676" s="1"/>
      <c r="XAO676" s="1"/>
      <c r="XAP676" s="1"/>
      <c r="XAQ676" s="1"/>
      <c r="XAR676" s="1"/>
      <c r="XAS676" s="1"/>
      <c r="XAT676" s="1"/>
      <c r="XAU676" s="1"/>
      <c r="XAV676" s="1"/>
      <c r="XAW676" s="1"/>
      <c r="XAX676" s="1"/>
      <c r="XAY676" s="1"/>
      <c r="XAZ676" s="1"/>
      <c r="XBA676" s="1"/>
      <c r="XBB676" s="1"/>
      <c r="XBC676" s="1"/>
      <c r="XBD676" s="1"/>
      <c r="XBE676" s="1"/>
      <c r="XBF676" s="1"/>
      <c r="XBG676" s="1"/>
      <c r="XBH676" s="1"/>
      <c r="XBI676" s="1"/>
      <c r="XBJ676" s="1"/>
      <c r="XBK676" s="1"/>
      <c r="XBL676" s="1"/>
      <c r="XBM676" s="1"/>
      <c r="XBN676" s="1"/>
      <c r="XBO676" s="1"/>
      <c r="XBP676" s="1"/>
      <c r="XBQ676" s="1"/>
      <c r="XBR676" s="1"/>
      <c r="XBS676" s="1"/>
      <c r="XBT676" s="1"/>
      <c r="XBU676" s="1"/>
      <c r="XBV676" s="1"/>
      <c r="XBW676" s="1"/>
      <c r="XBX676" s="1"/>
      <c r="XBY676" s="1"/>
      <c r="XBZ676" s="1"/>
      <c r="XCA676" s="1"/>
      <c r="XCB676" s="1"/>
      <c r="XCC676" s="1"/>
      <c r="XCD676" s="1"/>
      <c r="XCE676" s="1"/>
      <c r="XCF676" s="1"/>
      <c r="XCG676" s="1"/>
      <c r="XCH676" s="1"/>
      <c r="XCI676" s="1"/>
      <c r="XCJ676" s="1"/>
      <c r="XCK676" s="1"/>
      <c r="XCL676" s="1"/>
      <c r="XCM676" s="1"/>
      <c r="XCN676" s="1"/>
      <c r="XCO676" s="1"/>
      <c r="XCP676" s="1"/>
      <c r="XCQ676" s="1"/>
      <c r="XCR676" s="1"/>
      <c r="XCS676" s="1"/>
      <c r="XCT676" s="1"/>
      <c r="XCU676" s="1"/>
      <c r="XCV676" s="1"/>
      <c r="XCW676" s="1"/>
      <c r="XCX676" s="1"/>
      <c r="XCY676" s="1"/>
      <c r="XCZ676" s="1"/>
      <c r="XDA676" s="1"/>
      <c r="XDB676" s="1"/>
      <c r="XDC676" s="1"/>
      <c r="XDD676" s="1"/>
      <c r="XDE676" s="1"/>
      <c r="XDF676" s="1"/>
      <c r="XDG676" s="1"/>
      <c r="XDH676" s="1"/>
      <c r="XDI676" s="1"/>
      <c r="XDJ676" s="1"/>
      <c r="XDK676" s="1"/>
      <c r="XDL676" s="1"/>
      <c r="XDM676" s="1"/>
      <c r="XDN676" s="1"/>
      <c r="XDO676" s="1"/>
      <c r="XDP676" s="1"/>
      <c r="XDQ676" s="1"/>
      <c r="XDR676" s="1"/>
      <c r="XDS676" s="1"/>
      <c r="XDT676" s="1"/>
      <c r="XDU676" s="1"/>
      <c r="XDV676" s="1"/>
      <c r="XDW676" s="1"/>
      <c r="XDX676" s="1"/>
      <c r="XDY676" s="1"/>
      <c r="XDZ676" s="1"/>
      <c r="XEA676" s="1"/>
      <c r="XEB676" s="1"/>
      <c r="XEC676" s="1"/>
      <c r="XED676" s="1"/>
      <c r="XEE676" s="1"/>
      <c r="XEF676" s="1"/>
      <c r="XEG676" s="1"/>
      <c r="XEH676" s="1"/>
      <c r="XEI676" s="1"/>
      <c r="XEJ676" s="1"/>
      <c r="XEK676" s="1"/>
      <c r="XEL676" s="1"/>
      <c r="XEM676" s="1"/>
      <c r="XEN676" s="1"/>
      <c r="XEO676" s="1"/>
      <c r="XEP676" s="1"/>
      <c r="XEQ676" s="1"/>
      <c r="XER676" s="1"/>
      <c r="XES676" s="1"/>
      <c r="XET676" s="1"/>
      <c r="XEU676" s="1"/>
      <c r="XEV676" s="1"/>
      <c r="XEW676" s="1"/>
      <c r="XEX676" s="1"/>
      <c r="XEY676" s="1"/>
      <c r="XEZ676" s="1"/>
      <c r="XFA676" s="1"/>
      <c r="XFB676" s="1"/>
      <c r="XFC676" s="1"/>
    </row>
    <row r="677" spans="1:150 16226:16383" s="3" customFormat="1" ht="20.25" customHeight="1" x14ac:dyDescent="0.25">
      <c r="A677" s="90">
        <v>1</v>
      </c>
      <c r="B677" s="90"/>
      <c r="C677" s="53" t="s">
        <v>88</v>
      </c>
      <c r="D677" s="5" t="s">
        <v>363</v>
      </c>
      <c r="E677" s="32">
        <f>(2.75*3.48+2.75*0.1+2.125*2.25+1.525*0.6+2.78*2.45+0.7*0.18+2.93*2.4+2.93*0.1+2.93*1.2+0.6*1.4+2.305*1.375+0.9*0.9+1.25*1.375+1.07*2.75)*10.764</f>
        <v>460.69785450000006</v>
      </c>
      <c r="F677" s="5">
        <f>(1.075*0.9)*10.764</f>
        <v>10.41417</v>
      </c>
      <c r="G677" s="5">
        <v>0</v>
      </c>
      <c r="H677" s="5">
        <f>E677+F677+(IF(G677&lt;101,G677,IF(G677&lt;201,G677/2,IF(G677&lt;=301,G677/3,G677/4))))</f>
        <v>471.11202450000008</v>
      </c>
      <c r="I677" s="1"/>
      <c r="J677" s="1"/>
      <c r="K677" s="1"/>
      <c r="L677" s="1"/>
      <c r="M677" s="1"/>
      <c r="N677" s="1"/>
      <c r="O677" s="1"/>
      <c r="P677" s="1"/>
      <c r="Q677" s="1"/>
      <c r="R677" s="1"/>
      <c r="S677" s="1"/>
      <c r="T677" s="22" t="str">
        <f t="shared" ref="T677:T684" ca="1" si="83">U677&amp;""&amp;",..,"&amp;""&amp;V677</f>
        <v>301,..,301</v>
      </c>
      <c r="U677" s="22">
        <f ca="1">(SUMPRODUCT(MID(0&amp;(LEFT(A676,SUM(LEN(A676)-LEN(SUBSTITUTE(A676,{"0","1","2","3"},""))))), LARGE(INDEX(ISNUMBER(--MID((LEFT(A676,SUM(LEN(A676)-LEN(SUBSTITUTE(A676,{"0","1","2","3"},""))))), ROW(INDIRECT("1:"&amp;LEN((LEFT(A676,SUM(LEN(A676)-LEN(SUBSTITUTE(A676,{"0","1","2","3"},"")))))))), 1)) * ROW(INDIRECT("1:"&amp;LEN((LEFT(A676,SUM(LEN(A676)-LEN(SUBSTITUTE(A676,{"0","1","2","3"},"")))))))), 0), ROW(INDIRECT("1:"&amp;LEN((LEFT(A676,SUM(LEN(A676)-LEN(SUBSTITUTE(A676,{"0","1","2","3"},"")))))))))+1, 1) * 10^ROW(INDIRECT("1:"&amp;LEN((LEFT(A676,SUM(LEN(A676)-LEN(SUBSTITUTE(A676,{"0","1","2","3"},""))))))))/10))*100+1</f>
        <v>301</v>
      </c>
      <c r="V677" s="22">
        <f ca="1">(SUMPRODUCT(MID(0&amp;(--TRIM(RIGHT(SUBSTITUTE(LEFT(A676,_xlfn.AGGREGATE(16,6,FIND({0,1,2,3,4,5,6,7,8,9},A676,ROW(INDIRECT("1:"&amp;LEN(A676)))),1))," ",REPT(" ",LEN(A676))),LEN(A676)))), LARGE(INDEX(ISNUMBER(--MID((--TRIM(RIGHT(SUBSTITUTE(LEFT(A676,_xlfn.AGGREGATE(16,6,FIND({0,1,2,3,4,5,6,7,8,9},A676,ROW(INDIRECT("1:"&amp;LEN(A676)))),1))," ",REPT(" ",LEN(A676))),LEN(A676)))), ROW(INDIRECT("1:"&amp;LEN((--TRIM(RIGHT(SUBSTITUTE(LEFT(A676,_xlfn.AGGREGATE(16,6,FIND({0,1,2,3,4,5,6,7,8,9},A676,ROW(INDIRECT("1:"&amp;LEN(A676)))),1))," ",REPT(" ",LEN(A676))),LEN(A676))))))), 1)) * ROW(INDIRECT("1:"&amp;LEN((--TRIM(RIGHT(SUBSTITUTE(LEFT(A676,_xlfn.AGGREGATE(16,6,FIND({0,1,2,3,4,5,6,7,8,9},A676,ROW(INDIRECT("1:"&amp;LEN(A676)))),1))," ",REPT(" ",LEN(A676))),LEN(A676))))))), 0), ROW(INDIRECT("1:"&amp;LEN((--TRIM(RIGHT(SUBSTITUTE(LEFT(A676,_xlfn.AGGREGATE(16,6,FIND({0,1,2,3,4,5,6,7,8,9},A676,ROW(INDIRECT("1:"&amp;LEN(A676)))),1))," ",REPT(" ",LEN(A676))),LEN(A676))))))))+1, 1) * 10^ROW(INDIRECT("1:"&amp;LEN((--TRIM(RIGHT(SUBSTITUTE(LEFT(A676,_xlfn.AGGREGATE(16,6,FIND({0,1,2,3,4,5,6,7,8,9},A676,ROW(INDIRECT("1:"&amp;LEN(A676)))),1))," ",REPT(" ",LEN(A676))),LEN(A676)))))))/10))*100+1</f>
        <v>301</v>
      </c>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WZB677" s="1"/>
      <c r="WZC677" s="1"/>
      <c r="WZD677" s="1"/>
      <c r="WZE677" s="1"/>
      <c r="WZF677" s="1"/>
      <c r="WZG677" s="1"/>
      <c r="WZH677" s="1"/>
      <c r="WZI677" s="1"/>
      <c r="WZJ677" s="1"/>
      <c r="WZK677" s="1"/>
      <c r="WZL677" s="1"/>
      <c r="WZM677" s="1"/>
      <c r="WZN677" s="1"/>
      <c r="WZO677" s="1"/>
      <c r="WZP677" s="1"/>
      <c r="WZQ677" s="1"/>
      <c r="WZR677" s="1"/>
      <c r="WZS677" s="1"/>
      <c r="WZT677" s="1"/>
      <c r="WZU677" s="1"/>
      <c r="WZV677" s="1"/>
      <c r="WZW677" s="1"/>
      <c r="WZX677" s="1"/>
      <c r="WZY677" s="1"/>
      <c r="WZZ677" s="1"/>
      <c r="XAA677" s="1"/>
      <c r="XAB677" s="1"/>
      <c r="XAC677" s="1"/>
      <c r="XAD677" s="1"/>
      <c r="XAE677" s="1"/>
      <c r="XAF677" s="1"/>
      <c r="XAG677" s="1"/>
      <c r="XAH677" s="1"/>
      <c r="XAI677" s="1"/>
      <c r="XAJ677" s="1"/>
      <c r="XAK677" s="1"/>
      <c r="XAL677" s="1"/>
      <c r="XAM677" s="1"/>
      <c r="XAN677" s="1"/>
      <c r="XAO677" s="1"/>
      <c r="XAP677" s="1"/>
      <c r="XAQ677" s="1"/>
      <c r="XAR677" s="1"/>
      <c r="XAS677" s="1"/>
      <c r="XAT677" s="1"/>
      <c r="XAU677" s="1"/>
      <c r="XAV677" s="1"/>
      <c r="XAW677" s="1"/>
      <c r="XAX677" s="1"/>
      <c r="XAY677" s="1"/>
      <c r="XAZ677" s="1"/>
      <c r="XBA677" s="1"/>
      <c r="XBB677" s="1"/>
      <c r="XBC677" s="1"/>
      <c r="XBD677" s="1"/>
      <c r="XBE677" s="1"/>
      <c r="XBF677" s="1"/>
      <c r="XBG677" s="1"/>
      <c r="XBH677" s="1"/>
      <c r="XBI677" s="1"/>
      <c r="XBJ677" s="1"/>
      <c r="XBK677" s="1"/>
      <c r="XBL677" s="1"/>
      <c r="XBM677" s="1"/>
      <c r="XBN677" s="1"/>
      <c r="XBO677" s="1"/>
      <c r="XBP677" s="1"/>
      <c r="XBQ677" s="1"/>
      <c r="XBR677" s="1"/>
      <c r="XBS677" s="1"/>
      <c r="XBT677" s="1"/>
      <c r="XBU677" s="1"/>
      <c r="XBV677" s="1"/>
      <c r="XBW677" s="1"/>
      <c r="XBX677" s="1"/>
      <c r="XBY677" s="1"/>
      <c r="XBZ677" s="1"/>
      <c r="XCA677" s="1"/>
      <c r="XCB677" s="1"/>
      <c r="XCC677" s="1"/>
      <c r="XCD677" s="1"/>
      <c r="XCE677" s="1"/>
      <c r="XCF677" s="1"/>
      <c r="XCG677" s="1"/>
      <c r="XCH677" s="1"/>
      <c r="XCI677" s="1"/>
      <c r="XCJ677" s="1"/>
      <c r="XCK677" s="1"/>
      <c r="XCL677" s="1"/>
      <c r="XCM677" s="1"/>
      <c r="XCN677" s="1"/>
      <c r="XCO677" s="1"/>
      <c r="XCP677" s="1"/>
      <c r="XCQ677" s="1"/>
      <c r="XCR677" s="1"/>
      <c r="XCS677" s="1"/>
      <c r="XCT677" s="1"/>
      <c r="XCU677" s="1"/>
      <c r="XCV677" s="1"/>
      <c r="XCW677" s="1"/>
      <c r="XCX677" s="1"/>
      <c r="XCY677" s="1"/>
      <c r="XCZ677" s="1"/>
      <c r="XDA677" s="1"/>
      <c r="XDB677" s="1"/>
      <c r="XDC677" s="1"/>
      <c r="XDD677" s="1"/>
      <c r="XDE677" s="1"/>
      <c r="XDF677" s="1"/>
      <c r="XDG677" s="1"/>
      <c r="XDH677" s="1"/>
      <c r="XDI677" s="1"/>
      <c r="XDJ677" s="1"/>
      <c r="XDK677" s="1"/>
      <c r="XDL677" s="1"/>
      <c r="XDM677" s="1"/>
      <c r="XDN677" s="1"/>
      <c r="XDO677" s="1"/>
      <c r="XDP677" s="1"/>
      <c r="XDQ677" s="1"/>
      <c r="XDR677" s="1"/>
      <c r="XDS677" s="1"/>
      <c r="XDT677" s="1"/>
      <c r="XDU677" s="1"/>
      <c r="XDV677" s="1"/>
      <c r="XDW677" s="1"/>
      <c r="XDX677" s="1"/>
      <c r="XDY677" s="1"/>
      <c r="XDZ677" s="1"/>
      <c r="XEA677" s="1"/>
      <c r="XEB677" s="1"/>
      <c r="XEC677" s="1"/>
      <c r="XED677" s="1"/>
      <c r="XEE677" s="1"/>
      <c r="XEF677" s="1"/>
      <c r="XEG677" s="1"/>
      <c r="XEH677" s="1"/>
      <c r="XEI677" s="1"/>
      <c r="XEJ677" s="1"/>
      <c r="XEK677" s="1"/>
      <c r="XEL677" s="1"/>
      <c r="XEM677" s="1"/>
      <c r="XEN677" s="1"/>
      <c r="XEO677" s="1"/>
      <c r="XEP677" s="1"/>
      <c r="XEQ677" s="1"/>
      <c r="XER677" s="1"/>
      <c r="XES677" s="1"/>
      <c r="XET677" s="1"/>
      <c r="XEU677" s="1"/>
      <c r="XEV677" s="1"/>
      <c r="XEW677" s="1"/>
      <c r="XEX677" s="1"/>
      <c r="XEY677" s="1"/>
      <c r="XEZ677" s="1"/>
      <c r="XFA677" s="1"/>
      <c r="XFB677" s="1"/>
      <c r="XFC677" s="1"/>
    </row>
    <row r="678" spans="1:150 16226:16383" s="3" customFormat="1" ht="20.25" customHeight="1" x14ac:dyDescent="0.25">
      <c r="A678" s="115">
        <f>A677+1</f>
        <v>2</v>
      </c>
      <c r="B678" s="116"/>
      <c r="C678" s="53" t="s">
        <v>88</v>
      </c>
      <c r="D678" s="5" t="s">
        <v>363</v>
      </c>
      <c r="E678" s="32">
        <f>(2.75*3.48+2.75*0.1+2.125*2.25+1.525*0.6+2.78*2.45+0.7*0.18+2.93*2.4+2.93*0.1+2.93*1.2+0.6*1.4+2.305*1.375+0.9*0.9+1.25*1.375+1.07*2.75)*10.764</f>
        <v>460.69785450000006</v>
      </c>
      <c r="F678" s="5">
        <f>(1.075*0.9)*10.764</f>
        <v>10.41417</v>
      </c>
      <c r="G678" s="5">
        <v>0</v>
      </c>
      <c r="H678" s="5">
        <f>E678+F678+(IF(G678&lt;101,G678,IF(G678&lt;201,G678/2,IF(G678&lt;=301,G678/3,G678/4))))</f>
        <v>471.11202450000008</v>
      </c>
      <c r="I678" s="1"/>
      <c r="J678" s="1"/>
      <c r="K678" s="1"/>
      <c r="L678" s="1"/>
      <c r="M678" s="1"/>
      <c r="N678" s="1"/>
      <c r="O678" s="1"/>
      <c r="P678" s="1"/>
      <c r="Q678" s="1"/>
      <c r="R678" s="1"/>
      <c r="S678" s="1"/>
      <c r="T678" s="22" t="str">
        <f t="shared" ca="1" si="83"/>
        <v>302,..,302</v>
      </c>
      <c r="U678" s="22">
        <f t="shared" ref="U678:V684" ca="1" si="84">U677+1</f>
        <v>302</v>
      </c>
      <c r="V678" s="22">
        <f t="shared" ca="1" si="84"/>
        <v>302</v>
      </c>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WZB678" s="1"/>
      <c r="WZC678" s="1"/>
      <c r="WZD678" s="1"/>
      <c r="WZE678" s="1"/>
      <c r="WZF678" s="1"/>
      <c r="WZG678" s="1"/>
      <c r="WZH678" s="1"/>
      <c r="WZI678" s="1"/>
      <c r="WZJ678" s="1"/>
      <c r="WZK678" s="1"/>
      <c r="WZL678" s="1"/>
      <c r="WZM678" s="1"/>
      <c r="WZN678" s="1"/>
      <c r="WZO678" s="1"/>
      <c r="WZP678" s="1"/>
      <c r="WZQ678" s="1"/>
      <c r="WZR678" s="1"/>
      <c r="WZS678" s="1"/>
      <c r="WZT678" s="1"/>
      <c r="WZU678" s="1"/>
      <c r="WZV678" s="1"/>
      <c r="WZW678" s="1"/>
      <c r="WZX678" s="1"/>
      <c r="WZY678" s="1"/>
      <c r="WZZ678" s="1"/>
      <c r="XAA678" s="1"/>
      <c r="XAB678" s="1"/>
      <c r="XAC678" s="1"/>
      <c r="XAD678" s="1"/>
      <c r="XAE678" s="1"/>
      <c r="XAF678" s="1"/>
      <c r="XAG678" s="1"/>
      <c r="XAH678" s="1"/>
      <c r="XAI678" s="1"/>
      <c r="XAJ678" s="1"/>
      <c r="XAK678" s="1"/>
      <c r="XAL678" s="1"/>
      <c r="XAM678" s="1"/>
      <c r="XAN678" s="1"/>
      <c r="XAO678" s="1"/>
      <c r="XAP678" s="1"/>
      <c r="XAQ678" s="1"/>
      <c r="XAR678" s="1"/>
      <c r="XAS678" s="1"/>
      <c r="XAT678" s="1"/>
      <c r="XAU678" s="1"/>
      <c r="XAV678" s="1"/>
      <c r="XAW678" s="1"/>
      <c r="XAX678" s="1"/>
      <c r="XAY678" s="1"/>
      <c r="XAZ678" s="1"/>
      <c r="XBA678" s="1"/>
      <c r="XBB678" s="1"/>
      <c r="XBC678" s="1"/>
      <c r="XBD678" s="1"/>
      <c r="XBE678" s="1"/>
      <c r="XBF678" s="1"/>
      <c r="XBG678" s="1"/>
      <c r="XBH678" s="1"/>
      <c r="XBI678" s="1"/>
      <c r="XBJ678" s="1"/>
      <c r="XBK678" s="1"/>
      <c r="XBL678" s="1"/>
      <c r="XBM678" s="1"/>
      <c r="XBN678" s="1"/>
      <c r="XBO678" s="1"/>
      <c r="XBP678" s="1"/>
      <c r="XBQ678" s="1"/>
      <c r="XBR678" s="1"/>
      <c r="XBS678" s="1"/>
      <c r="XBT678" s="1"/>
      <c r="XBU678" s="1"/>
      <c r="XBV678" s="1"/>
      <c r="XBW678" s="1"/>
      <c r="XBX678" s="1"/>
      <c r="XBY678" s="1"/>
      <c r="XBZ678" s="1"/>
      <c r="XCA678" s="1"/>
      <c r="XCB678" s="1"/>
      <c r="XCC678" s="1"/>
      <c r="XCD678" s="1"/>
      <c r="XCE678" s="1"/>
      <c r="XCF678" s="1"/>
      <c r="XCG678" s="1"/>
      <c r="XCH678" s="1"/>
      <c r="XCI678" s="1"/>
      <c r="XCJ678" s="1"/>
      <c r="XCK678" s="1"/>
      <c r="XCL678" s="1"/>
      <c r="XCM678" s="1"/>
      <c r="XCN678" s="1"/>
      <c r="XCO678" s="1"/>
      <c r="XCP678" s="1"/>
      <c r="XCQ678" s="1"/>
      <c r="XCR678" s="1"/>
      <c r="XCS678" s="1"/>
      <c r="XCT678" s="1"/>
      <c r="XCU678" s="1"/>
      <c r="XCV678" s="1"/>
      <c r="XCW678" s="1"/>
      <c r="XCX678" s="1"/>
      <c r="XCY678" s="1"/>
      <c r="XCZ678" s="1"/>
      <c r="XDA678" s="1"/>
      <c r="XDB678" s="1"/>
      <c r="XDC678" s="1"/>
      <c r="XDD678" s="1"/>
      <c r="XDE678" s="1"/>
      <c r="XDF678" s="1"/>
      <c r="XDG678" s="1"/>
      <c r="XDH678" s="1"/>
      <c r="XDI678" s="1"/>
      <c r="XDJ678" s="1"/>
      <c r="XDK678" s="1"/>
      <c r="XDL678" s="1"/>
      <c r="XDM678" s="1"/>
      <c r="XDN678" s="1"/>
      <c r="XDO678" s="1"/>
      <c r="XDP678" s="1"/>
      <c r="XDQ678" s="1"/>
      <c r="XDR678" s="1"/>
      <c r="XDS678" s="1"/>
      <c r="XDT678" s="1"/>
      <c r="XDU678" s="1"/>
      <c r="XDV678" s="1"/>
      <c r="XDW678" s="1"/>
      <c r="XDX678" s="1"/>
      <c r="XDY678" s="1"/>
      <c r="XDZ678" s="1"/>
      <c r="XEA678" s="1"/>
      <c r="XEB678" s="1"/>
      <c r="XEC678" s="1"/>
      <c r="XED678" s="1"/>
      <c r="XEE678" s="1"/>
      <c r="XEF678" s="1"/>
      <c r="XEG678" s="1"/>
      <c r="XEH678" s="1"/>
      <c r="XEI678" s="1"/>
      <c r="XEJ678" s="1"/>
      <c r="XEK678" s="1"/>
      <c r="XEL678" s="1"/>
      <c r="XEM678" s="1"/>
      <c r="XEN678" s="1"/>
      <c r="XEO678" s="1"/>
      <c r="XEP678" s="1"/>
      <c r="XEQ678" s="1"/>
      <c r="XER678" s="1"/>
      <c r="XES678" s="1"/>
      <c r="XET678" s="1"/>
      <c r="XEU678" s="1"/>
      <c r="XEV678" s="1"/>
      <c r="XEW678" s="1"/>
      <c r="XEX678" s="1"/>
      <c r="XEY678" s="1"/>
      <c r="XEZ678" s="1"/>
      <c r="XFA678" s="1"/>
      <c r="XFB678" s="1"/>
      <c r="XFC678" s="1"/>
    </row>
    <row r="679" spans="1:150 16226:16383" s="3" customFormat="1" ht="20.25" customHeight="1" x14ac:dyDescent="0.25">
      <c r="A679" s="115">
        <f t="shared" ref="A679:A684" si="85">A678+1</f>
        <v>3</v>
      </c>
      <c r="B679" s="116"/>
      <c r="C679" s="53" t="s">
        <v>88</v>
      </c>
      <c r="D679" s="5" t="s">
        <v>363</v>
      </c>
      <c r="E679" s="32">
        <f>(2.75*3.48+2.75*0.1+2.125*2.25+1.525*0.6+2.78*2.45+0.7*0.18+2.93*2.4+2.93*0.1+2.93*1.2+0.6*1.4+2.305*1.375+0.9*0.9+1.25*1.375+1.07*2.75)*10.764</f>
        <v>460.69785450000006</v>
      </c>
      <c r="F679" s="5">
        <f>(1.075*0.9)*10.764</f>
        <v>10.41417</v>
      </c>
      <c r="G679" s="5">
        <v>0</v>
      </c>
      <c r="H679" s="5">
        <f>E679+F679+(IF(G679&lt;101,G679,IF(G679&lt;201,G679/2,IF(G679&lt;=301,G679/3,G679/4))))</f>
        <v>471.11202450000008</v>
      </c>
      <c r="I679" s="1"/>
      <c r="J679" s="1"/>
      <c r="K679" s="1"/>
      <c r="L679" s="1"/>
      <c r="M679" s="1"/>
      <c r="N679" s="1"/>
      <c r="O679" s="1"/>
      <c r="P679" s="1"/>
      <c r="Q679" s="1"/>
      <c r="R679" s="1"/>
      <c r="S679" s="1"/>
      <c r="T679" s="22" t="str">
        <f t="shared" ca="1" si="83"/>
        <v>303,..,303</v>
      </c>
      <c r="U679" s="22">
        <f t="shared" ca="1" si="84"/>
        <v>303</v>
      </c>
      <c r="V679" s="22">
        <f t="shared" ca="1" si="84"/>
        <v>303</v>
      </c>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WZB679" s="1"/>
      <c r="WZC679" s="1"/>
      <c r="WZD679" s="1"/>
      <c r="WZE679" s="1"/>
      <c r="WZF679" s="1"/>
      <c r="WZG679" s="1"/>
      <c r="WZH679" s="1"/>
      <c r="WZI679" s="1"/>
      <c r="WZJ679" s="1"/>
      <c r="WZK679" s="1"/>
      <c r="WZL679" s="1"/>
      <c r="WZM679" s="1"/>
      <c r="WZN679" s="1"/>
      <c r="WZO679" s="1"/>
      <c r="WZP679" s="1"/>
      <c r="WZQ679" s="1"/>
      <c r="WZR679" s="1"/>
      <c r="WZS679" s="1"/>
      <c r="WZT679" s="1"/>
      <c r="WZU679" s="1"/>
      <c r="WZV679" s="1"/>
      <c r="WZW679" s="1"/>
      <c r="WZX679" s="1"/>
      <c r="WZY679" s="1"/>
      <c r="WZZ679" s="1"/>
      <c r="XAA679" s="1"/>
      <c r="XAB679" s="1"/>
      <c r="XAC679" s="1"/>
      <c r="XAD679" s="1"/>
      <c r="XAE679" s="1"/>
      <c r="XAF679" s="1"/>
      <c r="XAG679" s="1"/>
      <c r="XAH679" s="1"/>
      <c r="XAI679" s="1"/>
      <c r="XAJ679" s="1"/>
      <c r="XAK679" s="1"/>
      <c r="XAL679" s="1"/>
      <c r="XAM679" s="1"/>
      <c r="XAN679" s="1"/>
      <c r="XAO679" s="1"/>
      <c r="XAP679" s="1"/>
      <c r="XAQ679" s="1"/>
      <c r="XAR679" s="1"/>
      <c r="XAS679" s="1"/>
      <c r="XAT679" s="1"/>
      <c r="XAU679" s="1"/>
      <c r="XAV679" s="1"/>
      <c r="XAW679" s="1"/>
      <c r="XAX679" s="1"/>
      <c r="XAY679" s="1"/>
      <c r="XAZ679" s="1"/>
      <c r="XBA679" s="1"/>
      <c r="XBB679" s="1"/>
      <c r="XBC679" s="1"/>
      <c r="XBD679" s="1"/>
      <c r="XBE679" s="1"/>
      <c r="XBF679" s="1"/>
      <c r="XBG679" s="1"/>
      <c r="XBH679" s="1"/>
      <c r="XBI679" s="1"/>
      <c r="XBJ679" s="1"/>
      <c r="XBK679" s="1"/>
      <c r="XBL679" s="1"/>
      <c r="XBM679" s="1"/>
      <c r="XBN679" s="1"/>
      <c r="XBO679" s="1"/>
      <c r="XBP679" s="1"/>
      <c r="XBQ679" s="1"/>
      <c r="XBR679" s="1"/>
      <c r="XBS679" s="1"/>
      <c r="XBT679" s="1"/>
      <c r="XBU679" s="1"/>
      <c r="XBV679" s="1"/>
      <c r="XBW679" s="1"/>
      <c r="XBX679" s="1"/>
      <c r="XBY679" s="1"/>
      <c r="XBZ679" s="1"/>
      <c r="XCA679" s="1"/>
      <c r="XCB679" s="1"/>
      <c r="XCC679" s="1"/>
      <c r="XCD679" s="1"/>
      <c r="XCE679" s="1"/>
      <c r="XCF679" s="1"/>
      <c r="XCG679" s="1"/>
      <c r="XCH679" s="1"/>
      <c r="XCI679" s="1"/>
      <c r="XCJ679" s="1"/>
      <c r="XCK679" s="1"/>
      <c r="XCL679" s="1"/>
      <c r="XCM679" s="1"/>
      <c r="XCN679" s="1"/>
      <c r="XCO679" s="1"/>
      <c r="XCP679" s="1"/>
      <c r="XCQ679" s="1"/>
      <c r="XCR679" s="1"/>
      <c r="XCS679" s="1"/>
      <c r="XCT679" s="1"/>
      <c r="XCU679" s="1"/>
      <c r="XCV679" s="1"/>
      <c r="XCW679" s="1"/>
      <c r="XCX679" s="1"/>
      <c r="XCY679" s="1"/>
      <c r="XCZ679" s="1"/>
      <c r="XDA679" s="1"/>
      <c r="XDB679" s="1"/>
      <c r="XDC679" s="1"/>
      <c r="XDD679" s="1"/>
      <c r="XDE679" s="1"/>
      <c r="XDF679" s="1"/>
      <c r="XDG679" s="1"/>
      <c r="XDH679" s="1"/>
      <c r="XDI679" s="1"/>
      <c r="XDJ679" s="1"/>
      <c r="XDK679" s="1"/>
      <c r="XDL679" s="1"/>
      <c r="XDM679" s="1"/>
      <c r="XDN679" s="1"/>
      <c r="XDO679" s="1"/>
      <c r="XDP679" s="1"/>
      <c r="XDQ679" s="1"/>
      <c r="XDR679" s="1"/>
      <c r="XDS679" s="1"/>
      <c r="XDT679" s="1"/>
      <c r="XDU679" s="1"/>
      <c r="XDV679" s="1"/>
      <c r="XDW679" s="1"/>
      <c r="XDX679" s="1"/>
      <c r="XDY679" s="1"/>
      <c r="XDZ679" s="1"/>
      <c r="XEA679" s="1"/>
      <c r="XEB679" s="1"/>
      <c r="XEC679" s="1"/>
      <c r="XED679" s="1"/>
      <c r="XEE679" s="1"/>
      <c r="XEF679" s="1"/>
      <c r="XEG679" s="1"/>
      <c r="XEH679" s="1"/>
      <c r="XEI679" s="1"/>
      <c r="XEJ679" s="1"/>
      <c r="XEK679" s="1"/>
      <c r="XEL679" s="1"/>
      <c r="XEM679" s="1"/>
      <c r="XEN679" s="1"/>
      <c r="XEO679" s="1"/>
      <c r="XEP679" s="1"/>
      <c r="XEQ679" s="1"/>
      <c r="XER679" s="1"/>
      <c r="XES679" s="1"/>
      <c r="XET679" s="1"/>
      <c r="XEU679" s="1"/>
      <c r="XEV679" s="1"/>
      <c r="XEW679" s="1"/>
      <c r="XEX679" s="1"/>
      <c r="XEY679" s="1"/>
      <c r="XEZ679" s="1"/>
      <c r="XFA679" s="1"/>
      <c r="XFB679" s="1"/>
      <c r="XFC679" s="1"/>
    </row>
    <row r="680" spans="1:150 16226:16383" s="3" customFormat="1" ht="20.25" customHeight="1" x14ac:dyDescent="0.25">
      <c r="A680" s="115">
        <f t="shared" si="85"/>
        <v>4</v>
      </c>
      <c r="B680" s="116"/>
      <c r="C680" s="53" t="s">
        <v>88</v>
      </c>
      <c r="D680" s="5" t="s">
        <v>363</v>
      </c>
      <c r="E680" s="32">
        <f>(2.75*3.48+2.75*0.1+2.125*2.25+1.525*0.6+2.78*2.45+0.7*0.18+2.93*2.4+2.93*0.1+2.93*1.2+0.6*1.4+2.305*1.375+0.9*0.9+1.25*1.375+1.07*2.75)*10.764</f>
        <v>460.69785450000006</v>
      </c>
      <c r="F680" s="5">
        <f>(1.075*0.9)*10.764</f>
        <v>10.41417</v>
      </c>
      <c r="G680" s="5">
        <v>0</v>
      </c>
      <c r="H680" s="5">
        <f>E680+F680+(IF(G680&lt;101,G680,IF(G680&lt;201,G680/2,IF(G680&lt;=301,G680/3,G680/4))))</f>
        <v>471.11202450000008</v>
      </c>
      <c r="I680" s="1"/>
      <c r="J680" s="1"/>
      <c r="K680" s="1"/>
      <c r="L680" s="1"/>
      <c r="M680" s="1"/>
      <c r="N680" s="1"/>
      <c r="O680" s="1"/>
      <c r="P680" s="1"/>
      <c r="Q680" s="1"/>
      <c r="R680" s="1"/>
      <c r="S680" s="1"/>
      <c r="T680" s="22" t="str">
        <f t="shared" ca="1" si="83"/>
        <v>304,..,304</v>
      </c>
      <c r="U680" s="22">
        <f t="shared" ca="1" si="84"/>
        <v>304</v>
      </c>
      <c r="V680" s="22">
        <f t="shared" ca="1" si="84"/>
        <v>304</v>
      </c>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WZB680" s="1"/>
      <c r="WZC680" s="1"/>
      <c r="WZD680" s="1"/>
      <c r="WZE680" s="1"/>
      <c r="WZF680" s="1"/>
      <c r="WZG680" s="1"/>
      <c r="WZH680" s="1"/>
      <c r="WZI680" s="1"/>
      <c r="WZJ680" s="1"/>
      <c r="WZK680" s="1"/>
      <c r="WZL680" s="1"/>
      <c r="WZM680" s="1"/>
      <c r="WZN680" s="1"/>
      <c r="WZO680" s="1"/>
      <c r="WZP680" s="1"/>
      <c r="WZQ680" s="1"/>
      <c r="WZR680" s="1"/>
      <c r="WZS680" s="1"/>
      <c r="WZT680" s="1"/>
      <c r="WZU680" s="1"/>
      <c r="WZV680" s="1"/>
      <c r="WZW680" s="1"/>
      <c r="WZX680" s="1"/>
      <c r="WZY680" s="1"/>
      <c r="WZZ680" s="1"/>
      <c r="XAA680" s="1"/>
      <c r="XAB680" s="1"/>
      <c r="XAC680" s="1"/>
      <c r="XAD680" s="1"/>
      <c r="XAE680" s="1"/>
      <c r="XAF680" s="1"/>
      <c r="XAG680" s="1"/>
      <c r="XAH680" s="1"/>
      <c r="XAI680" s="1"/>
      <c r="XAJ680" s="1"/>
      <c r="XAK680" s="1"/>
      <c r="XAL680" s="1"/>
      <c r="XAM680" s="1"/>
      <c r="XAN680" s="1"/>
      <c r="XAO680" s="1"/>
      <c r="XAP680" s="1"/>
      <c r="XAQ680" s="1"/>
      <c r="XAR680" s="1"/>
      <c r="XAS680" s="1"/>
      <c r="XAT680" s="1"/>
      <c r="XAU680" s="1"/>
      <c r="XAV680" s="1"/>
      <c r="XAW680" s="1"/>
      <c r="XAX680" s="1"/>
      <c r="XAY680" s="1"/>
      <c r="XAZ680" s="1"/>
      <c r="XBA680" s="1"/>
      <c r="XBB680" s="1"/>
      <c r="XBC680" s="1"/>
      <c r="XBD680" s="1"/>
      <c r="XBE680" s="1"/>
      <c r="XBF680" s="1"/>
      <c r="XBG680" s="1"/>
      <c r="XBH680" s="1"/>
      <c r="XBI680" s="1"/>
      <c r="XBJ680" s="1"/>
      <c r="XBK680" s="1"/>
      <c r="XBL680" s="1"/>
      <c r="XBM680" s="1"/>
      <c r="XBN680" s="1"/>
      <c r="XBO680" s="1"/>
      <c r="XBP680" s="1"/>
      <c r="XBQ680" s="1"/>
      <c r="XBR680" s="1"/>
      <c r="XBS680" s="1"/>
      <c r="XBT680" s="1"/>
      <c r="XBU680" s="1"/>
      <c r="XBV680" s="1"/>
      <c r="XBW680" s="1"/>
      <c r="XBX680" s="1"/>
      <c r="XBY680" s="1"/>
      <c r="XBZ680" s="1"/>
      <c r="XCA680" s="1"/>
      <c r="XCB680" s="1"/>
      <c r="XCC680" s="1"/>
      <c r="XCD680" s="1"/>
      <c r="XCE680" s="1"/>
      <c r="XCF680" s="1"/>
      <c r="XCG680" s="1"/>
      <c r="XCH680" s="1"/>
      <c r="XCI680" s="1"/>
      <c r="XCJ680" s="1"/>
      <c r="XCK680" s="1"/>
      <c r="XCL680" s="1"/>
      <c r="XCM680" s="1"/>
      <c r="XCN680" s="1"/>
      <c r="XCO680" s="1"/>
      <c r="XCP680" s="1"/>
      <c r="XCQ680" s="1"/>
      <c r="XCR680" s="1"/>
      <c r="XCS680" s="1"/>
      <c r="XCT680" s="1"/>
      <c r="XCU680" s="1"/>
      <c r="XCV680" s="1"/>
      <c r="XCW680" s="1"/>
      <c r="XCX680" s="1"/>
      <c r="XCY680" s="1"/>
      <c r="XCZ680" s="1"/>
      <c r="XDA680" s="1"/>
      <c r="XDB680" s="1"/>
      <c r="XDC680" s="1"/>
      <c r="XDD680" s="1"/>
      <c r="XDE680" s="1"/>
      <c r="XDF680" s="1"/>
      <c r="XDG680" s="1"/>
      <c r="XDH680" s="1"/>
      <c r="XDI680" s="1"/>
      <c r="XDJ680" s="1"/>
      <c r="XDK680" s="1"/>
      <c r="XDL680" s="1"/>
      <c r="XDM680" s="1"/>
      <c r="XDN680" s="1"/>
      <c r="XDO680" s="1"/>
      <c r="XDP680" s="1"/>
      <c r="XDQ680" s="1"/>
      <c r="XDR680" s="1"/>
      <c r="XDS680" s="1"/>
      <c r="XDT680" s="1"/>
      <c r="XDU680" s="1"/>
      <c r="XDV680" s="1"/>
      <c r="XDW680" s="1"/>
      <c r="XDX680" s="1"/>
      <c r="XDY680" s="1"/>
      <c r="XDZ680" s="1"/>
      <c r="XEA680" s="1"/>
      <c r="XEB680" s="1"/>
      <c r="XEC680" s="1"/>
      <c r="XED680" s="1"/>
      <c r="XEE680" s="1"/>
      <c r="XEF680" s="1"/>
      <c r="XEG680" s="1"/>
      <c r="XEH680" s="1"/>
      <c r="XEI680" s="1"/>
      <c r="XEJ680" s="1"/>
      <c r="XEK680" s="1"/>
      <c r="XEL680" s="1"/>
      <c r="XEM680" s="1"/>
      <c r="XEN680" s="1"/>
      <c r="XEO680" s="1"/>
      <c r="XEP680" s="1"/>
      <c r="XEQ680" s="1"/>
      <c r="XER680" s="1"/>
      <c r="XES680" s="1"/>
      <c r="XET680" s="1"/>
      <c r="XEU680" s="1"/>
      <c r="XEV680" s="1"/>
      <c r="XEW680" s="1"/>
      <c r="XEX680" s="1"/>
      <c r="XEY680" s="1"/>
      <c r="XEZ680" s="1"/>
      <c r="XFA680" s="1"/>
      <c r="XFB680" s="1"/>
      <c r="XFC680" s="1"/>
    </row>
    <row r="681" spans="1:150 16226:16383" s="3" customFormat="1" ht="20.25" customHeight="1" x14ac:dyDescent="0.25">
      <c r="A681" s="115">
        <f t="shared" si="85"/>
        <v>5</v>
      </c>
      <c r="B681" s="116"/>
      <c r="C681" s="103" t="s">
        <v>377</v>
      </c>
      <c r="D681" s="104"/>
      <c r="E681" s="104"/>
      <c r="F681" s="104"/>
      <c r="G681" s="104"/>
      <c r="H681" s="105"/>
      <c r="I681" s="1"/>
      <c r="J681" s="1"/>
      <c r="K681" s="1"/>
      <c r="L681" s="1"/>
      <c r="M681" s="1"/>
      <c r="N681" s="1"/>
      <c r="O681" s="1"/>
      <c r="P681" s="1"/>
      <c r="Q681" s="1"/>
      <c r="R681" s="1"/>
      <c r="S681" s="1"/>
      <c r="T681" s="22" t="str">
        <f t="shared" ca="1" si="83"/>
        <v>305,..,305</v>
      </c>
      <c r="U681" s="22">
        <f t="shared" ca="1" si="84"/>
        <v>305</v>
      </c>
      <c r="V681" s="22">
        <f t="shared" ca="1" si="84"/>
        <v>305</v>
      </c>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WZB681" s="1"/>
      <c r="WZC681" s="1"/>
      <c r="WZD681" s="1"/>
      <c r="WZE681" s="1"/>
      <c r="WZF681" s="1"/>
      <c r="WZG681" s="1"/>
      <c r="WZH681" s="1"/>
      <c r="WZI681" s="1"/>
      <c r="WZJ681" s="1"/>
      <c r="WZK681" s="1"/>
      <c r="WZL681" s="1"/>
      <c r="WZM681" s="1"/>
      <c r="WZN681" s="1"/>
      <c r="WZO681" s="1"/>
      <c r="WZP681" s="1"/>
      <c r="WZQ681" s="1"/>
      <c r="WZR681" s="1"/>
      <c r="WZS681" s="1"/>
      <c r="WZT681" s="1"/>
      <c r="WZU681" s="1"/>
      <c r="WZV681" s="1"/>
      <c r="WZW681" s="1"/>
      <c r="WZX681" s="1"/>
      <c r="WZY681" s="1"/>
      <c r="WZZ681" s="1"/>
      <c r="XAA681" s="1"/>
      <c r="XAB681" s="1"/>
      <c r="XAC681" s="1"/>
      <c r="XAD681" s="1"/>
      <c r="XAE681" s="1"/>
      <c r="XAF681" s="1"/>
      <c r="XAG681" s="1"/>
      <c r="XAH681" s="1"/>
      <c r="XAI681" s="1"/>
      <c r="XAJ681" s="1"/>
      <c r="XAK681" s="1"/>
      <c r="XAL681" s="1"/>
      <c r="XAM681" s="1"/>
      <c r="XAN681" s="1"/>
      <c r="XAO681" s="1"/>
      <c r="XAP681" s="1"/>
      <c r="XAQ681" s="1"/>
      <c r="XAR681" s="1"/>
      <c r="XAS681" s="1"/>
      <c r="XAT681" s="1"/>
      <c r="XAU681" s="1"/>
      <c r="XAV681" s="1"/>
      <c r="XAW681" s="1"/>
      <c r="XAX681" s="1"/>
      <c r="XAY681" s="1"/>
      <c r="XAZ681" s="1"/>
      <c r="XBA681" s="1"/>
      <c r="XBB681" s="1"/>
      <c r="XBC681" s="1"/>
      <c r="XBD681" s="1"/>
      <c r="XBE681" s="1"/>
      <c r="XBF681" s="1"/>
      <c r="XBG681" s="1"/>
      <c r="XBH681" s="1"/>
      <c r="XBI681" s="1"/>
      <c r="XBJ681" s="1"/>
      <c r="XBK681" s="1"/>
      <c r="XBL681" s="1"/>
      <c r="XBM681" s="1"/>
      <c r="XBN681" s="1"/>
      <c r="XBO681" s="1"/>
      <c r="XBP681" s="1"/>
      <c r="XBQ681" s="1"/>
      <c r="XBR681" s="1"/>
      <c r="XBS681" s="1"/>
      <c r="XBT681" s="1"/>
      <c r="XBU681" s="1"/>
      <c r="XBV681" s="1"/>
      <c r="XBW681" s="1"/>
      <c r="XBX681" s="1"/>
      <c r="XBY681" s="1"/>
      <c r="XBZ681" s="1"/>
      <c r="XCA681" s="1"/>
      <c r="XCB681" s="1"/>
      <c r="XCC681" s="1"/>
      <c r="XCD681" s="1"/>
      <c r="XCE681" s="1"/>
      <c r="XCF681" s="1"/>
      <c r="XCG681" s="1"/>
      <c r="XCH681" s="1"/>
      <c r="XCI681" s="1"/>
      <c r="XCJ681" s="1"/>
      <c r="XCK681" s="1"/>
      <c r="XCL681" s="1"/>
      <c r="XCM681" s="1"/>
      <c r="XCN681" s="1"/>
      <c r="XCO681" s="1"/>
      <c r="XCP681" s="1"/>
      <c r="XCQ681" s="1"/>
      <c r="XCR681" s="1"/>
      <c r="XCS681" s="1"/>
      <c r="XCT681" s="1"/>
      <c r="XCU681" s="1"/>
      <c r="XCV681" s="1"/>
      <c r="XCW681" s="1"/>
      <c r="XCX681" s="1"/>
      <c r="XCY681" s="1"/>
      <c r="XCZ681" s="1"/>
      <c r="XDA681" s="1"/>
      <c r="XDB681" s="1"/>
      <c r="XDC681" s="1"/>
      <c r="XDD681" s="1"/>
      <c r="XDE681" s="1"/>
      <c r="XDF681" s="1"/>
      <c r="XDG681" s="1"/>
      <c r="XDH681" s="1"/>
      <c r="XDI681" s="1"/>
      <c r="XDJ681" s="1"/>
      <c r="XDK681" s="1"/>
      <c r="XDL681" s="1"/>
      <c r="XDM681" s="1"/>
      <c r="XDN681" s="1"/>
      <c r="XDO681" s="1"/>
      <c r="XDP681" s="1"/>
      <c r="XDQ681" s="1"/>
      <c r="XDR681" s="1"/>
      <c r="XDS681" s="1"/>
      <c r="XDT681" s="1"/>
      <c r="XDU681" s="1"/>
      <c r="XDV681" s="1"/>
      <c r="XDW681" s="1"/>
      <c r="XDX681" s="1"/>
      <c r="XDY681" s="1"/>
      <c r="XDZ681" s="1"/>
      <c r="XEA681" s="1"/>
      <c r="XEB681" s="1"/>
      <c r="XEC681" s="1"/>
      <c r="XED681" s="1"/>
      <c r="XEE681" s="1"/>
      <c r="XEF681" s="1"/>
      <c r="XEG681" s="1"/>
      <c r="XEH681" s="1"/>
      <c r="XEI681" s="1"/>
      <c r="XEJ681" s="1"/>
      <c r="XEK681" s="1"/>
      <c r="XEL681" s="1"/>
      <c r="XEM681" s="1"/>
      <c r="XEN681" s="1"/>
      <c r="XEO681" s="1"/>
      <c r="XEP681" s="1"/>
      <c r="XEQ681" s="1"/>
      <c r="XER681" s="1"/>
      <c r="XES681" s="1"/>
      <c r="XET681" s="1"/>
      <c r="XEU681" s="1"/>
      <c r="XEV681" s="1"/>
      <c r="XEW681" s="1"/>
      <c r="XEX681" s="1"/>
      <c r="XEY681" s="1"/>
      <c r="XEZ681" s="1"/>
      <c r="XFA681" s="1"/>
      <c r="XFB681" s="1"/>
      <c r="XFC681" s="1"/>
    </row>
    <row r="682" spans="1:150 16226:16383" s="3" customFormat="1" ht="20.25" customHeight="1" x14ac:dyDescent="0.25">
      <c r="A682" s="115">
        <f t="shared" si="85"/>
        <v>6</v>
      </c>
      <c r="B682" s="116"/>
      <c r="C682" s="106"/>
      <c r="D682" s="107"/>
      <c r="E682" s="107"/>
      <c r="F682" s="107"/>
      <c r="G682" s="107"/>
      <c r="H682" s="108"/>
      <c r="I682" s="1"/>
      <c r="J682" s="1"/>
      <c r="K682" s="1"/>
      <c r="L682" s="1"/>
      <c r="M682" s="1"/>
      <c r="N682" s="1"/>
      <c r="O682" s="1"/>
      <c r="P682" s="1"/>
      <c r="Q682" s="1"/>
      <c r="R682" s="1"/>
      <c r="S682" s="1"/>
      <c r="T682" s="22" t="str">
        <f t="shared" ca="1" si="83"/>
        <v>306,..,306</v>
      </c>
      <c r="U682" s="22">
        <f t="shared" ca="1" si="84"/>
        <v>306</v>
      </c>
      <c r="V682" s="22">
        <f t="shared" ca="1" si="84"/>
        <v>306</v>
      </c>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WZB682" s="1"/>
      <c r="WZC682" s="1"/>
      <c r="WZD682" s="1"/>
      <c r="WZE682" s="1"/>
      <c r="WZF682" s="1"/>
      <c r="WZG682" s="1"/>
      <c r="WZH682" s="1"/>
      <c r="WZI682" s="1"/>
      <c r="WZJ682" s="1"/>
      <c r="WZK682" s="1"/>
      <c r="WZL682" s="1"/>
      <c r="WZM682" s="1"/>
      <c r="WZN682" s="1"/>
      <c r="WZO682" s="1"/>
      <c r="WZP682" s="1"/>
      <c r="WZQ682" s="1"/>
      <c r="WZR682" s="1"/>
      <c r="WZS682" s="1"/>
      <c r="WZT682" s="1"/>
      <c r="WZU682" s="1"/>
      <c r="WZV682" s="1"/>
      <c r="WZW682" s="1"/>
      <c r="WZX682" s="1"/>
      <c r="WZY682" s="1"/>
      <c r="WZZ682" s="1"/>
      <c r="XAA682" s="1"/>
      <c r="XAB682" s="1"/>
      <c r="XAC682" s="1"/>
      <c r="XAD682" s="1"/>
      <c r="XAE682" s="1"/>
      <c r="XAF682" s="1"/>
      <c r="XAG682" s="1"/>
      <c r="XAH682" s="1"/>
      <c r="XAI682" s="1"/>
      <c r="XAJ682" s="1"/>
      <c r="XAK682" s="1"/>
      <c r="XAL682" s="1"/>
      <c r="XAM682" s="1"/>
      <c r="XAN682" s="1"/>
      <c r="XAO682" s="1"/>
      <c r="XAP682" s="1"/>
      <c r="XAQ682" s="1"/>
      <c r="XAR682" s="1"/>
      <c r="XAS682" s="1"/>
      <c r="XAT682" s="1"/>
      <c r="XAU682" s="1"/>
      <c r="XAV682" s="1"/>
      <c r="XAW682" s="1"/>
      <c r="XAX682" s="1"/>
      <c r="XAY682" s="1"/>
      <c r="XAZ682" s="1"/>
      <c r="XBA682" s="1"/>
      <c r="XBB682" s="1"/>
      <c r="XBC682" s="1"/>
      <c r="XBD682" s="1"/>
      <c r="XBE682" s="1"/>
      <c r="XBF682" s="1"/>
      <c r="XBG682" s="1"/>
      <c r="XBH682" s="1"/>
      <c r="XBI682" s="1"/>
      <c r="XBJ682" s="1"/>
      <c r="XBK682" s="1"/>
      <c r="XBL682" s="1"/>
      <c r="XBM682" s="1"/>
      <c r="XBN682" s="1"/>
      <c r="XBO682" s="1"/>
      <c r="XBP682" s="1"/>
      <c r="XBQ682" s="1"/>
      <c r="XBR682" s="1"/>
      <c r="XBS682" s="1"/>
      <c r="XBT682" s="1"/>
      <c r="XBU682" s="1"/>
      <c r="XBV682" s="1"/>
      <c r="XBW682" s="1"/>
      <c r="XBX682" s="1"/>
      <c r="XBY682" s="1"/>
      <c r="XBZ682" s="1"/>
      <c r="XCA682" s="1"/>
      <c r="XCB682" s="1"/>
      <c r="XCC682" s="1"/>
      <c r="XCD682" s="1"/>
      <c r="XCE682" s="1"/>
      <c r="XCF682" s="1"/>
      <c r="XCG682" s="1"/>
      <c r="XCH682" s="1"/>
      <c r="XCI682" s="1"/>
      <c r="XCJ682" s="1"/>
      <c r="XCK682" s="1"/>
      <c r="XCL682" s="1"/>
      <c r="XCM682" s="1"/>
      <c r="XCN682" s="1"/>
      <c r="XCO682" s="1"/>
      <c r="XCP682" s="1"/>
      <c r="XCQ682" s="1"/>
      <c r="XCR682" s="1"/>
      <c r="XCS682" s="1"/>
      <c r="XCT682" s="1"/>
      <c r="XCU682" s="1"/>
      <c r="XCV682" s="1"/>
      <c r="XCW682" s="1"/>
      <c r="XCX682" s="1"/>
      <c r="XCY682" s="1"/>
      <c r="XCZ682" s="1"/>
      <c r="XDA682" s="1"/>
      <c r="XDB682" s="1"/>
      <c r="XDC682" s="1"/>
      <c r="XDD682" s="1"/>
      <c r="XDE682" s="1"/>
      <c r="XDF682" s="1"/>
      <c r="XDG682" s="1"/>
      <c r="XDH682" s="1"/>
      <c r="XDI682" s="1"/>
      <c r="XDJ682" s="1"/>
      <c r="XDK682" s="1"/>
      <c r="XDL682" s="1"/>
      <c r="XDM682" s="1"/>
      <c r="XDN682" s="1"/>
      <c r="XDO682" s="1"/>
      <c r="XDP682" s="1"/>
      <c r="XDQ682" s="1"/>
      <c r="XDR682" s="1"/>
      <c r="XDS682" s="1"/>
      <c r="XDT682" s="1"/>
      <c r="XDU682" s="1"/>
      <c r="XDV682" s="1"/>
      <c r="XDW682" s="1"/>
      <c r="XDX682" s="1"/>
      <c r="XDY682" s="1"/>
      <c r="XDZ682" s="1"/>
      <c r="XEA682" s="1"/>
      <c r="XEB682" s="1"/>
      <c r="XEC682" s="1"/>
      <c r="XED682" s="1"/>
      <c r="XEE682" s="1"/>
      <c r="XEF682" s="1"/>
      <c r="XEG682" s="1"/>
      <c r="XEH682" s="1"/>
      <c r="XEI682" s="1"/>
      <c r="XEJ682" s="1"/>
      <c r="XEK682" s="1"/>
      <c r="XEL682" s="1"/>
      <c r="XEM682" s="1"/>
      <c r="XEN682" s="1"/>
      <c r="XEO682" s="1"/>
      <c r="XEP682" s="1"/>
      <c r="XEQ682" s="1"/>
      <c r="XER682" s="1"/>
      <c r="XES682" s="1"/>
      <c r="XET682" s="1"/>
      <c r="XEU682" s="1"/>
      <c r="XEV682" s="1"/>
      <c r="XEW682" s="1"/>
      <c r="XEX682" s="1"/>
      <c r="XEY682" s="1"/>
      <c r="XEZ682" s="1"/>
      <c r="XFA682" s="1"/>
      <c r="XFB682" s="1"/>
      <c r="XFC682" s="1"/>
    </row>
    <row r="683" spans="1:150 16226:16383" s="3" customFormat="1" ht="20.25" customHeight="1" x14ac:dyDescent="0.25">
      <c r="A683" s="115">
        <f t="shared" si="85"/>
        <v>7</v>
      </c>
      <c r="B683" s="116"/>
      <c r="C683" s="106"/>
      <c r="D683" s="107"/>
      <c r="E683" s="107"/>
      <c r="F683" s="107"/>
      <c r="G683" s="107"/>
      <c r="H683" s="108"/>
      <c r="I683" s="1"/>
      <c r="J683" s="1"/>
      <c r="K683" s="1"/>
      <c r="L683" s="1"/>
      <c r="M683" s="1"/>
      <c r="N683" s="1"/>
      <c r="O683" s="1"/>
      <c r="P683" s="1"/>
      <c r="Q683" s="1"/>
      <c r="R683" s="1"/>
      <c r="S683" s="1"/>
      <c r="T683" s="22" t="str">
        <f t="shared" ca="1" si="83"/>
        <v>307,..,307</v>
      </c>
      <c r="U683" s="22">
        <f t="shared" ca="1" si="84"/>
        <v>307</v>
      </c>
      <c r="V683" s="22">
        <f t="shared" ca="1" si="84"/>
        <v>307</v>
      </c>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WZB683" s="1"/>
      <c r="WZC683" s="1"/>
      <c r="WZD683" s="1"/>
      <c r="WZE683" s="1"/>
      <c r="WZF683" s="1"/>
      <c r="WZG683" s="1"/>
      <c r="WZH683" s="1"/>
      <c r="WZI683" s="1"/>
      <c r="WZJ683" s="1"/>
      <c r="WZK683" s="1"/>
      <c r="WZL683" s="1"/>
      <c r="WZM683" s="1"/>
      <c r="WZN683" s="1"/>
      <c r="WZO683" s="1"/>
      <c r="WZP683" s="1"/>
      <c r="WZQ683" s="1"/>
      <c r="WZR683" s="1"/>
      <c r="WZS683" s="1"/>
      <c r="WZT683" s="1"/>
      <c r="WZU683" s="1"/>
      <c r="WZV683" s="1"/>
      <c r="WZW683" s="1"/>
      <c r="WZX683" s="1"/>
      <c r="WZY683" s="1"/>
      <c r="WZZ683" s="1"/>
      <c r="XAA683" s="1"/>
      <c r="XAB683" s="1"/>
      <c r="XAC683" s="1"/>
      <c r="XAD683" s="1"/>
      <c r="XAE683" s="1"/>
      <c r="XAF683" s="1"/>
      <c r="XAG683" s="1"/>
      <c r="XAH683" s="1"/>
      <c r="XAI683" s="1"/>
      <c r="XAJ683" s="1"/>
      <c r="XAK683" s="1"/>
      <c r="XAL683" s="1"/>
      <c r="XAM683" s="1"/>
      <c r="XAN683" s="1"/>
      <c r="XAO683" s="1"/>
      <c r="XAP683" s="1"/>
      <c r="XAQ683" s="1"/>
      <c r="XAR683" s="1"/>
      <c r="XAS683" s="1"/>
      <c r="XAT683" s="1"/>
      <c r="XAU683" s="1"/>
      <c r="XAV683" s="1"/>
      <c r="XAW683" s="1"/>
      <c r="XAX683" s="1"/>
      <c r="XAY683" s="1"/>
      <c r="XAZ683" s="1"/>
      <c r="XBA683" s="1"/>
      <c r="XBB683" s="1"/>
      <c r="XBC683" s="1"/>
      <c r="XBD683" s="1"/>
      <c r="XBE683" s="1"/>
      <c r="XBF683" s="1"/>
      <c r="XBG683" s="1"/>
      <c r="XBH683" s="1"/>
      <c r="XBI683" s="1"/>
      <c r="XBJ683" s="1"/>
      <c r="XBK683" s="1"/>
      <c r="XBL683" s="1"/>
      <c r="XBM683" s="1"/>
      <c r="XBN683" s="1"/>
      <c r="XBO683" s="1"/>
      <c r="XBP683" s="1"/>
      <c r="XBQ683" s="1"/>
      <c r="XBR683" s="1"/>
      <c r="XBS683" s="1"/>
      <c r="XBT683" s="1"/>
      <c r="XBU683" s="1"/>
      <c r="XBV683" s="1"/>
      <c r="XBW683" s="1"/>
      <c r="XBX683" s="1"/>
      <c r="XBY683" s="1"/>
      <c r="XBZ683" s="1"/>
      <c r="XCA683" s="1"/>
      <c r="XCB683" s="1"/>
      <c r="XCC683" s="1"/>
      <c r="XCD683" s="1"/>
      <c r="XCE683" s="1"/>
      <c r="XCF683" s="1"/>
      <c r="XCG683" s="1"/>
      <c r="XCH683" s="1"/>
      <c r="XCI683" s="1"/>
      <c r="XCJ683" s="1"/>
      <c r="XCK683" s="1"/>
      <c r="XCL683" s="1"/>
      <c r="XCM683" s="1"/>
      <c r="XCN683" s="1"/>
      <c r="XCO683" s="1"/>
      <c r="XCP683" s="1"/>
      <c r="XCQ683" s="1"/>
      <c r="XCR683" s="1"/>
      <c r="XCS683" s="1"/>
      <c r="XCT683" s="1"/>
      <c r="XCU683" s="1"/>
      <c r="XCV683" s="1"/>
      <c r="XCW683" s="1"/>
      <c r="XCX683" s="1"/>
      <c r="XCY683" s="1"/>
      <c r="XCZ683" s="1"/>
      <c r="XDA683" s="1"/>
      <c r="XDB683" s="1"/>
      <c r="XDC683" s="1"/>
      <c r="XDD683" s="1"/>
      <c r="XDE683" s="1"/>
      <c r="XDF683" s="1"/>
      <c r="XDG683" s="1"/>
      <c r="XDH683" s="1"/>
      <c r="XDI683" s="1"/>
      <c r="XDJ683" s="1"/>
      <c r="XDK683" s="1"/>
      <c r="XDL683" s="1"/>
      <c r="XDM683" s="1"/>
      <c r="XDN683" s="1"/>
      <c r="XDO683" s="1"/>
      <c r="XDP683" s="1"/>
      <c r="XDQ683" s="1"/>
      <c r="XDR683" s="1"/>
      <c r="XDS683" s="1"/>
      <c r="XDT683" s="1"/>
      <c r="XDU683" s="1"/>
      <c r="XDV683" s="1"/>
      <c r="XDW683" s="1"/>
      <c r="XDX683" s="1"/>
      <c r="XDY683" s="1"/>
      <c r="XDZ683" s="1"/>
      <c r="XEA683" s="1"/>
      <c r="XEB683" s="1"/>
      <c r="XEC683" s="1"/>
      <c r="XED683" s="1"/>
      <c r="XEE683" s="1"/>
      <c r="XEF683" s="1"/>
      <c r="XEG683" s="1"/>
      <c r="XEH683" s="1"/>
      <c r="XEI683" s="1"/>
      <c r="XEJ683" s="1"/>
      <c r="XEK683" s="1"/>
      <c r="XEL683" s="1"/>
      <c r="XEM683" s="1"/>
      <c r="XEN683" s="1"/>
      <c r="XEO683" s="1"/>
      <c r="XEP683" s="1"/>
      <c r="XEQ683" s="1"/>
      <c r="XER683" s="1"/>
      <c r="XES683" s="1"/>
      <c r="XET683" s="1"/>
      <c r="XEU683" s="1"/>
      <c r="XEV683" s="1"/>
      <c r="XEW683" s="1"/>
      <c r="XEX683" s="1"/>
      <c r="XEY683" s="1"/>
      <c r="XEZ683" s="1"/>
      <c r="XFA683" s="1"/>
      <c r="XFB683" s="1"/>
      <c r="XFC683" s="1"/>
    </row>
    <row r="684" spans="1:150 16226:16383" s="3" customFormat="1" ht="20.25" customHeight="1" x14ac:dyDescent="0.25">
      <c r="A684" s="115">
        <f t="shared" si="85"/>
        <v>8</v>
      </c>
      <c r="B684" s="116"/>
      <c r="C684" s="109"/>
      <c r="D684" s="110"/>
      <c r="E684" s="110"/>
      <c r="F684" s="110"/>
      <c r="G684" s="110"/>
      <c r="H684" s="111"/>
      <c r="I684" s="1"/>
      <c r="J684" s="1"/>
      <c r="K684" s="1"/>
      <c r="L684" s="1"/>
      <c r="M684" s="1"/>
      <c r="N684" s="1"/>
      <c r="O684" s="1"/>
      <c r="P684" s="1"/>
      <c r="Q684" s="1"/>
      <c r="R684" s="1"/>
      <c r="S684" s="1"/>
      <c r="T684" s="22" t="str">
        <f t="shared" ca="1" si="83"/>
        <v>308,..,308</v>
      </c>
      <c r="U684" s="22">
        <f t="shared" ca="1" si="84"/>
        <v>308</v>
      </c>
      <c r="V684" s="22">
        <f t="shared" ca="1" si="84"/>
        <v>308</v>
      </c>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WZB684" s="1"/>
      <c r="WZC684" s="1"/>
      <c r="WZD684" s="1"/>
      <c r="WZE684" s="1"/>
      <c r="WZF684" s="1"/>
      <c r="WZG684" s="1"/>
      <c r="WZH684" s="1"/>
      <c r="WZI684" s="1"/>
      <c r="WZJ684" s="1"/>
      <c r="WZK684" s="1"/>
      <c r="WZL684" s="1"/>
      <c r="WZM684" s="1"/>
      <c r="WZN684" s="1"/>
      <c r="WZO684" s="1"/>
      <c r="WZP684" s="1"/>
      <c r="WZQ684" s="1"/>
      <c r="WZR684" s="1"/>
      <c r="WZS684" s="1"/>
      <c r="WZT684" s="1"/>
      <c r="WZU684" s="1"/>
      <c r="WZV684" s="1"/>
      <c r="WZW684" s="1"/>
      <c r="WZX684" s="1"/>
      <c r="WZY684" s="1"/>
      <c r="WZZ684" s="1"/>
      <c r="XAA684" s="1"/>
      <c r="XAB684" s="1"/>
      <c r="XAC684" s="1"/>
      <c r="XAD684" s="1"/>
      <c r="XAE684" s="1"/>
      <c r="XAF684" s="1"/>
      <c r="XAG684" s="1"/>
      <c r="XAH684" s="1"/>
      <c r="XAI684" s="1"/>
      <c r="XAJ684" s="1"/>
      <c r="XAK684" s="1"/>
      <c r="XAL684" s="1"/>
      <c r="XAM684" s="1"/>
      <c r="XAN684" s="1"/>
      <c r="XAO684" s="1"/>
      <c r="XAP684" s="1"/>
      <c r="XAQ684" s="1"/>
      <c r="XAR684" s="1"/>
      <c r="XAS684" s="1"/>
      <c r="XAT684" s="1"/>
      <c r="XAU684" s="1"/>
      <c r="XAV684" s="1"/>
      <c r="XAW684" s="1"/>
      <c r="XAX684" s="1"/>
      <c r="XAY684" s="1"/>
      <c r="XAZ684" s="1"/>
      <c r="XBA684" s="1"/>
      <c r="XBB684" s="1"/>
      <c r="XBC684" s="1"/>
      <c r="XBD684" s="1"/>
      <c r="XBE684" s="1"/>
      <c r="XBF684" s="1"/>
      <c r="XBG684" s="1"/>
      <c r="XBH684" s="1"/>
      <c r="XBI684" s="1"/>
      <c r="XBJ684" s="1"/>
      <c r="XBK684" s="1"/>
      <c r="XBL684" s="1"/>
      <c r="XBM684" s="1"/>
      <c r="XBN684" s="1"/>
      <c r="XBO684" s="1"/>
      <c r="XBP684" s="1"/>
      <c r="XBQ684" s="1"/>
      <c r="XBR684" s="1"/>
      <c r="XBS684" s="1"/>
      <c r="XBT684" s="1"/>
      <c r="XBU684" s="1"/>
      <c r="XBV684" s="1"/>
      <c r="XBW684" s="1"/>
      <c r="XBX684" s="1"/>
      <c r="XBY684" s="1"/>
      <c r="XBZ684" s="1"/>
      <c r="XCA684" s="1"/>
      <c r="XCB684" s="1"/>
      <c r="XCC684" s="1"/>
      <c r="XCD684" s="1"/>
      <c r="XCE684" s="1"/>
      <c r="XCF684" s="1"/>
      <c r="XCG684" s="1"/>
      <c r="XCH684" s="1"/>
      <c r="XCI684" s="1"/>
      <c r="XCJ684" s="1"/>
      <c r="XCK684" s="1"/>
      <c r="XCL684" s="1"/>
      <c r="XCM684" s="1"/>
      <c r="XCN684" s="1"/>
      <c r="XCO684" s="1"/>
      <c r="XCP684" s="1"/>
      <c r="XCQ684" s="1"/>
      <c r="XCR684" s="1"/>
      <c r="XCS684" s="1"/>
      <c r="XCT684" s="1"/>
      <c r="XCU684" s="1"/>
      <c r="XCV684" s="1"/>
      <c r="XCW684" s="1"/>
      <c r="XCX684" s="1"/>
      <c r="XCY684" s="1"/>
      <c r="XCZ684" s="1"/>
      <c r="XDA684" s="1"/>
      <c r="XDB684" s="1"/>
      <c r="XDC684" s="1"/>
      <c r="XDD684" s="1"/>
      <c r="XDE684" s="1"/>
      <c r="XDF684" s="1"/>
      <c r="XDG684" s="1"/>
      <c r="XDH684" s="1"/>
      <c r="XDI684" s="1"/>
      <c r="XDJ684" s="1"/>
      <c r="XDK684" s="1"/>
      <c r="XDL684" s="1"/>
      <c r="XDM684" s="1"/>
      <c r="XDN684" s="1"/>
      <c r="XDO684" s="1"/>
      <c r="XDP684" s="1"/>
      <c r="XDQ684" s="1"/>
      <c r="XDR684" s="1"/>
      <c r="XDS684" s="1"/>
      <c r="XDT684" s="1"/>
      <c r="XDU684" s="1"/>
      <c r="XDV684" s="1"/>
      <c r="XDW684" s="1"/>
      <c r="XDX684" s="1"/>
      <c r="XDY684" s="1"/>
      <c r="XDZ684" s="1"/>
      <c r="XEA684" s="1"/>
      <c r="XEB684" s="1"/>
      <c r="XEC684" s="1"/>
      <c r="XED684" s="1"/>
      <c r="XEE684" s="1"/>
      <c r="XEF684" s="1"/>
      <c r="XEG684" s="1"/>
      <c r="XEH684" s="1"/>
      <c r="XEI684" s="1"/>
      <c r="XEJ684" s="1"/>
      <c r="XEK684" s="1"/>
      <c r="XEL684" s="1"/>
      <c r="XEM684" s="1"/>
      <c r="XEN684" s="1"/>
      <c r="XEO684" s="1"/>
      <c r="XEP684" s="1"/>
      <c r="XEQ684" s="1"/>
      <c r="XER684" s="1"/>
      <c r="XES684" s="1"/>
      <c r="XET684" s="1"/>
      <c r="XEU684" s="1"/>
      <c r="XEV684" s="1"/>
      <c r="XEW684" s="1"/>
      <c r="XEX684" s="1"/>
      <c r="XEY684" s="1"/>
      <c r="XEZ684" s="1"/>
      <c r="XFA684" s="1"/>
      <c r="XFB684" s="1"/>
      <c r="XFC684" s="1"/>
    </row>
    <row r="685" spans="1:150 16226:16383" s="3" customFormat="1" ht="20.25" customHeight="1" x14ac:dyDescent="0.25">
      <c r="A685" s="112" t="s">
        <v>397</v>
      </c>
      <c r="B685" s="113"/>
      <c r="C685" s="113"/>
      <c r="D685" s="113"/>
      <c r="E685" s="113"/>
      <c r="F685" s="113"/>
      <c r="G685" s="113"/>
      <c r="H685" s="114"/>
      <c r="I685" s="1">
        <v>14</v>
      </c>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WZB685" s="1"/>
      <c r="WZC685" s="1"/>
      <c r="WZD685" s="1"/>
      <c r="WZE685" s="1"/>
      <c r="WZF685" s="1"/>
      <c r="WZG685" s="1"/>
      <c r="WZH685" s="1"/>
      <c r="WZI685" s="1"/>
      <c r="WZJ685" s="1"/>
      <c r="WZK685" s="1"/>
      <c r="WZL685" s="1"/>
      <c r="WZM685" s="1"/>
      <c r="WZN685" s="1"/>
      <c r="WZO685" s="1"/>
      <c r="WZP685" s="1"/>
      <c r="WZQ685" s="1"/>
      <c r="WZR685" s="1"/>
      <c r="WZS685" s="1"/>
      <c r="WZT685" s="1"/>
      <c r="WZU685" s="1"/>
      <c r="WZV685" s="1"/>
      <c r="WZW685" s="1"/>
      <c r="WZX685" s="1"/>
      <c r="WZY685" s="1"/>
      <c r="WZZ685" s="1"/>
      <c r="XAA685" s="1"/>
      <c r="XAB685" s="1"/>
      <c r="XAC685" s="1"/>
      <c r="XAD685" s="1"/>
      <c r="XAE685" s="1"/>
      <c r="XAF685" s="1"/>
      <c r="XAG685" s="1"/>
      <c r="XAH685" s="1"/>
      <c r="XAI685" s="1"/>
      <c r="XAJ685" s="1"/>
      <c r="XAK685" s="1"/>
      <c r="XAL685" s="1"/>
      <c r="XAM685" s="1"/>
      <c r="XAN685" s="1"/>
      <c r="XAO685" s="1"/>
      <c r="XAP685" s="1"/>
      <c r="XAQ685" s="1"/>
      <c r="XAR685" s="1"/>
      <c r="XAS685" s="1"/>
      <c r="XAT685" s="1"/>
      <c r="XAU685" s="1"/>
      <c r="XAV685" s="1"/>
      <c r="XAW685" s="1"/>
      <c r="XAX685" s="1"/>
      <c r="XAY685" s="1"/>
      <c r="XAZ685" s="1"/>
      <c r="XBA685" s="1"/>
      <c r="XBB685" s="1"/>
      <c r="XBC685" s="1"/>
      <c r="XBD685" s="1"/>
      <c r="XBE685" s="1"/>
      <c r="XBF685" s="1"/>
      <c r="XBG685" s="1"/>
      <c r="XBH685" s="1"/>
      <c r="XBI685" s="1"/>
      <c r="XBJ685" s="1"/>
      <c r="XBK685" s="1"/>
      <c r="XBL685" s="1"/>
      <c r="XBM685" s="1"/>
      <c r="XBN685" s="1"/>
      <c r="XBO685" s="1"/>
      <c r="XBP685" s="1"/>
      <c r="XBQ685" s="1"/>
      <c r="XBR685" s="1"/>
      <c r="XBS685" s="1"/>
      <c r="XBT685" s="1"/>
      <c r="XBU685" s="1"/>
      <c r="XBV685" s="1"/>
      <c r="XBW685" s="1"/>
      <c r="XBX685" s="1"/>
      <c r="XBY685" s="1"/>
      <c r="XBZ685" s="1"/>
      <c r="XCA685" s="1"/>
      <c r="XCB685" s="1"/>
      <c r="XCC685" s="1"/>
      <c r="XCD685" s="1"/>
      <c r="XCE685" s="1"/>
      <c r="XCF685" s="1"/>
      <c r="XCG685" s="1"/>
      <c r="XCH685" s="1"/>
      <c r="XCI685" s="1"/>
      <c r="XCJ685" s="1"/>
      <c r="XCK685" s="1"/>
      <c r="XCL685" s="1"/>
      <c r="XCM685" s="1"/>
      <c r="XCN685" s="1"/>
      <c r="XCO685" s="1"/>
      <c r="XCP685" s="1"/>
      <c r="XCQ685" s="1"/>
      <c r="XCR685" s="1"/>
      <c r="XCS685" s="1"/>
      <c r="XCT685" s="1"/>
      <c r="XCU685" s="1"/>
      <c r="XCV685" s="1"/>
      <c r="XCW685" s="1"/>
      <c r="XCX685" s="1"/>
      <c r="XCY685" s="1"/>
      <c r="XCZ685" s="1"/>
      <c r="XDA685" s="1"/>
      <c r="XDB685" s="1"/>
      <c r="XDC685" s="1"/>
      <c r="XDD685" s="1"/>
      <c r="XDE685" s="1"/>
      <c r="XDF685" s="1"/>
      <c r="XDG685" s="1"/>
      <c r="XDH685" s="1"/>
      <c r="XDI685" s="1"/>
      <c r="XDJ685" s="1"/>
      <c r="XDK685" s="1"/>
      <c r="XDL685" s="1"/>
      <c r="XDM685" s="1"/>
      <c r="XDN685" s="1"/>
      <c r="XDO685" s="1"/>
      <c r="XDP685" s="1"/>
      <c r="XDQ685" s="1"/>
      <c r="XDR685" s="1"/>
      <c r="XDS685" s="1"/>
      <c r="XDT685" s="1"/>
      <c r="XDU685" s="1"/>
      <c r="XDV685" s="1"/>
      <c r="XDW685" s="1"/>
      <c r="XDX685" s="1"/>
      <c r="XDY685" s="1"/>
      <c r="XDZ685" s="1"/>
      <c r="XEA685" s="1"/>
      <c r="XEB685" s="1"/>
      <c r="XEC685" s="1"/>
      <c r="XED685" s="1"/>
      <c r="XEE685" s="1"/>
      <c r="XEF685" s="1"/>
      <c r="XEG685" s="1"/>
      <c r="XEH685" s="1"/>
      <c r="XEI685" s="1"/>
      <c r="XEJ685" s="1"/>
      <c r="XEK685" s="1"/>
      <c r="XEL685" s="1"/>
      <c r="XEM685" s="1"/>
      <c r="XEN685" s="1"/>
      <c r="XEO685" s="1"/>
      <c r="XEP685" s="1"/>
      <c r="XEQ685" s="1"/>
      <c r="XER685" s="1"/>
      <c r="XES685" s="1"/>
      <c r="XET685" s="1"/>
      <c r="XEU685" s="1"/>
      <c r="XEV685" s="1"/>
      <c r="XEW685" s="1"/>
      <c r="XEX685" s="1"/>
      <c r="XEY685" s="1"/>
      <c r="XEZ685" s="1"/>
      <c r="XFA685" s="1"/>
      <c r="XFB685" s="1"/>
      <c r="XFC685" s="1"/>
    </row>
    <row r="686" spans="1:150 16226:16383" s="3" customFormat="1" ht="20.25" customHeight="1" x14ac:dyDescent="0.25">
      <c r="A686" s="90">
        <v>1</v>
      </c>
      <c r="B686" s="90"/>
      <c r="C686" s="53" t="s">
        <v>88</v>
      </c>
      <c r="D686" s="5" t="s">
        <v>363</v>
      </c>
      <c r="E686" s="32">
        <f>(2.75*3.48+2.75*0.1+2.125*2.25+1.525*0.6+2.78*2.45+0.7*0.18+2.93*2.4+2.93*0.1+2.93*1.2+0.6*1.4+2.305*1.375+0.9*0.9+1.25*1.375+1.07*2.75)*10.764</f>
        <v>460.69785450000006</v>
      </c>
      <c r="F686" s="5">
        <f>(1.075*0.9)*10.764</f>
        <v>10.41417</v>
      </c>
      <c r="G686" s="5">
        <v>0</v>
      </c>
      <c r="H686" s="5">
        <f>E686+F686+(IF(G686&lt;101,G686,IF(G686&lt;201,G686/2,IF(G686&lt;=301,G686/3,G686/4))))</f>
        <v>471.11202450000008</v>
      </c>
      <c r="I686" s="1"/>
      <c r="J686" s="1"/>
      <c r="K686" s="1"/>
      <c r="L686" s="1"/>
      <c r="M686" s="1"/>
      <c r="N686" s="1"/>
      <c r="O686" s="1"/>
      <c r="P686" s="1"/>
      <c r="Q686" s="1"/>
      <c r="R686" s="1"/>
      <c r="S686" s="1"/>
      <c r="T686" s="22" t="str">
        <f t="shared" ref="T686:T693" ca="1" si="86">U686&amp;""&amp;",..,"&amp;""&amp;V686</f>
        <v>1591101,..,3501</v>
      </c>
      <c r="U686" s="22">
        <f ca="1">(SUMPRODUCT(MID(0&amp;(LEFT(A685,SUM(LEN(A685)-LEN(SUBSTITUTE(A685,{"0","1","2","3"},""))))), LARGE(INDEX(ISNUMBER(--MID((LEFT(A685,SUM(LEN(A685)-LEN(SUBSTITUTE(A685,{"0","1","2","3"},""))))), ROW(INDIRECT("1:"&amp;LEN((LEFT(A685,SUM(LEN(A685)-LEN(SUBSTITUTE(A685,{"0","1","2","3"},"")))))))), 1)) * ROW(INDIRECT("1:"&amp;LEN((LEFT(A685,SUM(LEN(A685)-LEN(SUBSTITUTE(A685,{"0","1","2","3"},"")))))))), 0), ROW(INDIRECT("1:"&amp;LEN((LEFT(A685,SUM(LEN(A685)-LEN(SUBSTITUTE(A685,{"0","1","2","3"},"")))))))))+1, 1) * 10^ROW(INDIRECT("1:"&amp;LEN((LEFT(A685,SUM(LEN(A685)-LEN(SUBSTITUTE(A685,{"0","1","2","3"},""))))))))/10))*100+1</f>
        <v>1591101</v>
      </c>
      <c r="V686" s="22">
        <f ca="1">(SUMPRODUCT(MID(0&amp;(--TRIM(RIGHT(SUBSTITUTE(LEFT(A685,_xlfn.AGGREGATE(16,6,FIND({0,1,2,3,4,5,6,7,8,9},A685,ROW(INDIRECT("1:"&amp;LEN(A685)))),1))," ",REPT(" ",LEN(A685))),LEN(A685)))), LARGE(INDEX(ISNUMBER(--MID((--TRIM(RIGHT(SUBSTITUTE(LEFT(A685,_xlfn.AGGREGATE(16,6,FIND({0,1,2,3,4,5,6,7,8,9},A685,ROW(INDIRECT("1:"&amp;LEN(A685)))),1))," ",REPT(" ",LEN(A685))),LEN(A685)))), ROW(INDIRECT("1:"&amp;LEN((--TRIM(RIGHT(SUBSTITUTE(LEFT(A685,_xlfn.AGGREGATE(16,6,FIND({0,1,2,3,4,5,6,7,8,9},A685,ROW(INDIRECT("1:"&amp;LEN(A685)))),1))," ",REPT(" ",LEN(A685))),LEN(A685))))))), 1)) * ROW(INDIRECT("1:"&amp;LEN((--TRIM(RIGHT(SUBSTITUTE(LEFT(A685,_xlfn.AGGREGATE(16,6,FIND({0,1,2,3,4,5,6,7,8,9},A685,ROW(INDIRECT("1:"&amp;LEN(A685)))),1))," ",REPT(" ",LEN(A685))),LEN(A685))))))), 0), ROW(INDIRECT("1:"&amp;LEN((--TRIM(RIGHT(SUBSTITUTE(LEFT(A685,_xlfn.AGGREGATE(16,6,FIND({0,1,2,3,4,5,6,7,8,9},A685,ROW(INDIRECT("1:"&amp;LEN(A685)))),1))," ",REPT(" ",LEN(A685))),LEN(A685))))))))+1, 1) * 10^ROW(INDIRECT("1:"&amp;LEN((--TRIM(RIGHT(SUBSTITUTE(LEFT(A685,_xlfn.AGGREGATE(16,6,FIND({0,1,2,3,4,5,6,7,8,9},A685,ROW(INDIRECT("1:"&amp;LEN(A685)))),1))," ",REPT(" ",LEN(A685))),LEN(A685)))))))/10))*100+1</f>
        <v>3501</v>
      </c>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WZB686" s="1"/>
      <c r="WZC686" s="1"/>
      <c r="WZD686" s="1"/>
      <c r="WZE686" s="1"/>
      <c r="WZF686" s="1"/>
      <c r="WZG686" s="1"/>
      <c r="WZH686" s="1"/>
      <c r="WZI686" s="1"/>
      <c r="WZJ686" s="1"/>
      <c r="WZK686" s="1"/>
      <c r="WZL686" s="1"/>
      <c r="WZM686" s="1"/>
      <c r="WZN686" s="1"/>
      <c r="WZO686" s="1"/>
      <c r="WZP686" s="1"/>
      <c r="WZQ686" s="1"/>
      <c r="WZR686" s="1"/>
      <c r="WZS686" s="1"/>
      <c r="WZT686" s="1"/>
      <c r="WZU686" s="1"/>
      <c r="WZV686" s="1"/>
      <c r="WZW686" s="1"/>
      <c r="WZX686" s="1"/>
      <c r="WZY686" s="1"/>
      <c r="WZZ686" s="1"/>
      <c r="XAA686" s="1"/>
      <c r="XAB686" s="1"/>
      <c r="XAC686" s="1"/>
      <c r="XAD686" s="1"/>
      <c r="XAE686" s="1"/>
      <c r="XAF686" s="1"/>
      <c r="XAG686" s="1"/>
      <c r="XAH686" s="1"/>
      <c r="XAI686" s="1"/>
      <c r="XAJ686" s="1"/>
      <c r="XAK686" s="1"/>
      <c r="XAL686" s="1"/>
      <c r="XAM686" s="1"/>
      <c r="XAN686" s="1"/>
      <c r="XAO686" s="1"/>
      <c r="XAP686" s="1"/>
      <c r="XAQ686" s="1"/>
      <c r="XAR686" s="1"/>
      <c r="XAS686" s="1"/>
      <c r="XAT686" s="1"/>
      <c r="XAU686" s="1"/>
      <c r="XAV686" s="1"/>
      <c r="XAW686" s="1"/>
      <c r="XAX686" s="1"/>
      <c r="XAY686" s="1"/>
      <c r="XAZ686" s="1"/>
      <c r="XBA686" s="1"/>
      <c r="XBB686" s="1"/>
      <c r="XBC686" s="1"/>
      <c r="XBD686" s="1"/>
      <c r="XBE686" s="1"/>
      <c r="XBF686" s="1"/>
      <c r="XBG686" s="1"/>
      <c r="XBH686" s="1"/>
      <c r="XBI686" s="1"/>
      <c r="XBJ686" s="1"/>
      <c r="XBK686" s="1"/>
      <c r="XBL686" s="1"/>
      <c r="XBM686" s="1"/>
      <c r="XBN686" s="1"/>
      <c r="XBO686" s="1"/>
      <c r="XBP686" s="1"/>
      <c r="XBQ686" s="1"/>
      <c r="XBR686" s="1"/>
      <c r="XBS686" s="1"/>
      <c r="XBT686" s="1"/>
      <c r="XBU686" s="1"/>
      <c r="XBV686" s="1"/>
      <c r="XBW686" s="1"/>
      <c r="XBX686" s="1"/>
      <c r="XBY686" s="1"/>
      <c r="XBZ686" s="1"/>
      <c r="XCA686" s="1"/>
      <c r="XCB686" s="1"/>
      <c r="XCC686" s="1"/>
      <c r="XCD686" s="1"/>
      <c r="XCE686" s="1"/>
      <c r="XCF686" s="1"/>
      <c r="XCG686" s="1"/>
      <c r="XCH686" s="1"/>
      <c r="XCI686" s="1"/>
      <c r="XCJ686" s="1"/>
      <c r="XCK686" s="1"/>
      <c r="XCL686" s="1"/>
      <c r="XCM686" s="1"/>
      <c r="XCN686" s="1"/>
      <c r="XCO686" s="1"/>
      <c r="XCP686" s="1"/>
      <c r="XCQ686" s="1"/>
      <c r="XCR686" s="1"/>
      <c r="XCS686" s="1"/>
      <c r="XCT686" s="1"/>
      <c r="XCU686" s="1"/>
      <c r="XCV686" s="1"/>
      <c r="XCW686" s="1"/>
      <c r="XCX686" s="1"/>
      <c r="XCY686" s="1"/>
      <c r="XCZ686" s="1"/>
      <c r="XDA686" s="1"/>
      <c r="XDB686" s="1"/>
      <c r="XDC686" s="1"/>
      <c r="XDD686" s="1"/>
      <c r="XDE686" s="1"/>
      <c r="XDF686" s="1"/>
      <c r="XDG686" s="1"/>
      <c r="XDH686" s="1"/>
      <c r="XDI686" s="1"/>
      <c r="XDJ686" s="1"/>
      <c r="XDK686" s="1"/>
      <c r="XDL686" s="1"/>
      <c r="XDM686" s="1"/>
      <c r="XDN686" s="1"/>
      <c r="XDO686" s="1"/>
      <c r="XDP686" s="1"/>
      <c r="XDQ686" s="1"/>
      <c r="XDR686" s="1"/>
      <c r="XDS686" s="1"/>
      <c r="XDT686" s="1"/>
      <c r="XDU686" s="1"/>
      <c r="XDV686" s="1"/>
      <c r="XDW686" s="1"/>
      <c r="XDX686" s="1"/>
      <c r="XDY686" s="1"/>
      <c r="XDZ686" s="1"/>
      <c r="XEA686" s="1"/>
      <c r="XEB686" s="1"/>
      <c r="XEC686" s="1"/>
      <c r="XED686" s="1"/>
      <c r="XEE686" s="1"/>
      <c r="XEF686" s="1"/>
      <c r="XEG686" s="1"/>
      <c r="XEH686" s="1"/>
      <c r="XEI686" s="1"/>
      <c r="XEJ686" s="1"/>
      <c r="XEK686" s="1"/>
      <c r="XEL686" s="1"/>
      <c r="XEM686" s="1"/>
      <c r="XEN686" s="1"/>
      <c r="XEO686" s="1"/>
      <c r="XEP686" s="1"/>
      <c r="XEQ686" s="1"/>
      <c r="XER686" s="1"/>
      <c r="XES686" s="1"/>
      <c r="XET686" s="1"/>
      <c r="XEU686" s="1"/>
      <c r="XEV686" s="1"/>
      <c r="XEW686" s="1"/>
      <c r="XEX686" s="1"/>
      <c r="XEY686" s="1"/>
      <c r="XEZ686" s="1"/>
      <c r="XFA686" s="1"/>
      <c r="XFB686" s="1"/>
      <c r="XFC686" s="1"/>
    </row>
    <row r="687" spans="1:150 16226:16383" s="3" customFormat="1" ht="20.25" customHeight="1" x14ac:dyDescent="0.25">
      <c r="A687" s="115">
        <f>A686+1</f>
        <v>2</v>
      </c>
      <c r="B687" s="116"/>
      <c r="C687" s="53" t="s">
        <v>88</v>
      </c>
      <c r="D687" s="5" t="s">
        <v>363</v>
      </c>
      <c r="E687" s="32">
        <f>(2.75*3.48+2.75*0.1+2.125*2.25+1.525*0.6+2.78*2.45+0.7*0.18+2.93*2.4+2.93*0.1+2.93*1.2+0.6*1.4+2.305*1.375+0.9*0.9+1.25*1.375+1.07*2.75)*10.764</f>
        <v>460.69785450000006</v>
      </c>
      <c r="F687" s="5">
        <f>(1.075*0.9)*10.764</f>
        <v>10.41417</v>
      </c>
      <c r="G687" s="5">
        <v>0</v>
      </c>
      <c r="H687" s="5">
        <f t="shared" ref="H687:H693" si="87">E687+F687+(IF(G687&lt;101,G687,IF(G687&lt;201,G687/2,IF(G687&lt;=301,G687/3,G687/4))))</f>
        <v>471.11202450000008</v>
      </c>
      <c r="I687" s="1"/>
      <c r="J687" s="1"/>
      <c r="K687" s="1"/>
      <c r="L687" s="1"/>
      <c r="M687" s="1"/>
      <c r="N687" s="1"/>
      <c r="O687" s="1"/>
      <c r="P687" s="1"/>
      <c r="Q687" s="1"/>
      <c r="R687" s="1"/>
      <c r="S687" s="1"/>
      <c r="T687" s="22" t="str">
        <f t="shared" ca="1" si="86"/>
        <v>1591102,..,3502</v>
      </c>
      <c r="U687" s="22">
        <f t="shared" ref="U687:V693" ca="1" si="88">U686+1</f>
        <v>1591102</v>
      </c>
      <c r="V687" s="22">
        <f t="shared" ca="1" si="88"/>
        <v>3502</v>
      </c>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WZB687" s="1"/>
      <c r="WZC687" s="1"/>
      <c r="WZD687" s="1"/>
      <c r="WZE687" s="1"/>
      <c r="WZF687" s="1"/>
      <c r="WZG687" s="1"/>
      <c r="WZH687" s="1"/>
      <c r="WZI687" s="1"/>
      <c r="WZJ687" s="1"/>
      <c r="WZK687" s="1"/>
      <c r="WZL687" s="1"/>
      <c r="WZM687" s="1"/>
      <c r="WZN687" s="1"/>
      <c r="WZO687" s="1"/>
      <c r="WZP687" s="1"/>
      <c r="WZQ687" s="1"/>
      <c r="WZR687" s="1"/>
      <c r="WZS687" s="1"/>
      <c r="WZT687" s="1"/>
      <c r="WZU687" s="1"/>
      <c r="WZV687" s="1"/>
      <c r="WZW687" s="1"/>
      <c r="WZX687" s="1"/>
      <c r="WZY687" s="1"/>
      <c r="WZZ687" s="1"/>
      <c r="XAA687" s="1"/>
      <c r="XAB687" s="1"/>
      <c r="XAC687" s="1"/>
      <c r="XAD687" s="1"/>
      <c r="XAE687" s="1"/>
      <c r="XAF687" s="1"/>
      <c r="XAG687" s="1"/>
      <c r="XAH687" s="1"/>
      <c r="XAI687" s="1"/>
      <c r="XAJ687" s="1"/>
      <c r="XAK687" s="1"/>
      <c r="XAL687" s="1"/>
      <c r="XAM687" s="1"/>
      <c r="XAN687" s="1"/>
      <c r="XAO687" s="1"/>
      <c r="XAP687" s="1"/>
      <c r="XAQ687" s="1"/>
      <c r="XAR687" s="1"/>
      <c r="XAS687" s="1"/>
      <c r="XAT687" s="1"/>
      <c r="XAU687" s="1"/>
      <c r="XAV687" s="1"/>
      <c r="XAW687" s="1"/>
      <c r="XAX687" s="1"/>
      <c r="XAY687" s="1"/>
      <c r="XAZ687" s="1"/>
      <c r="XBA687" s="1"/>
      <c r="XBB687" s="1"/>
      <c r="XBC687" s="1"/>
      <c r="XBD687" s="1"/>
      <c r="XBE687" s="1"/>
      <c r="XBF687" s="1"/>
      <c r="XBG687" s="1"/>
      <c r="XBH687" s="1"/>
      <c r="XBI687" s="1"/>
      <c r="XBJ687" s="1"/>
      <c r="XBK687" s="1"/>
      <c r="XBL687" s="1"/>
      <c r="XBM687" s="1"/>
      <c r="XBN687" s="1"/>
      <c r="XBO687" s="1"/>
      <c r="XBP687" s="1"/>
      <c r="XBQ687" s="1"/>
      <c r="XBR687" s="1"/>
      <c r="XBS687" s="1"/>
      <c r="XBT687" s="1"/>
      <c r="XBU687" s="1"/>
      <c r="XBV687" s="1"/>
      <c r="XBW687" s="1"/>
      <c r="XBX687" s="1"/>
      <c r="XBY687" s="1"/>
      <c r="XBZ687" s="1"/>
      <c r="XCA687" s="1"/>
      <c r="XCB687" s="1"/>
      <c r="XCC687" s="1"/>
      <c r="XCD687" s="1"/>
      <c r="XCE687" s="1"/>
      <c r="XCF687" s="1"/>
      <c r="XCG687" s="1"/>
      <c r="XCH687" s="1"/>
      <c r="XCI687" s="1"/>
      <c r="XCJ687" s="1"/>
      <c r="XCK687" s="1"/>
      <c r="XCL687" s="1"/>
      <c r="XCM687" s="1"/>
      <c r="XCN687" s="1"/>
      <c r="XCO687" s="1"/>
      <c r="XCP687" s="1"/>
      <c r="XCQ687" s="1"/>
      <c r="XCR687" s="1"/>
      <c r="XCS687" s="1"/>
      <c r="XCT687" s="1"/>
      <c r="XCU687" s="1"/>
      <c r="XCV687" s="1"/>
      <c r="XCW687" s="1"/>
      <c r="XCX687" s="1"/>
      <c r="XCY687" s="1"/>
      <c r="XCZ687" s="1"/>
      <c r="XDA687" s="1"/>
      <c r="XDB687" s="1"/>
      <c r="XDC687" s="1"/>
      <c r="XDD687" s="1"/>
      <c r="XDE687" s="1"/>
      <c r="XDF687" s="1"/>
      <c r="XDG687" s="1"/>
      <c r="XDH687" s="1"/>
      <c r="XDI687" s="1"/>
      <c r="XDJ687" s="1"/>
      <c r="XDK687" s="1"/>
      <c r="XDL687" s="1"/>
      <c r="XDM687" s="1"/>
      <c r="XDN687" s="1"/>
      <c r="XDO687" s="1"/>
      <c r="XDP687" s="1"/>
      <c r="XDQ687" s="1"/>
      <c r="XDR687" s="1"/>
      <c r="XDS687" s="1"/>
      <c r="XDT687" s="1"/>
      <c r="XDU687" s="1"/>
      <c r="XDV687" s="1"/>
      <c r="XDW687" s="1"/>
      <c r="XDX687" s="1"/>
      <c r="XDY687" s="1"/>
      <c r="XDZ687" s="1"/>
      <c r="XEA687" s="1"/>
      <c r="XEB687" s="1"/>
      <c r="XEC687" s="1"/>
      <c r="XED687" s="1"/>
      <c r="XEE687" s="1"/>
      <c r="XEF687" s="1"/>
      <c r="XEG687" s="1"/>
      <c r="XEH687" s="1"/>
      <c r="XEI687" s="1"/>
      <c r="XEJ687" s="1"/>
      <c r="XEK687" s="1"/>
      <c r="XEL687" s="1"/>
      <c r="XEM687" s="1"/>
      <c r="XEN687" s="1"/>
      <c r="XEO687" s="1"/>
      <c r="XEP687" s="1"/>
      <c r="XEQ687" s="1"/>
      <c r="XER687" s="1"/>
      <c r="XES687" s="1"/>
      <c r="XET687" s="1"/>
      <c r="XEU687" s="1"/>
      <c r="XEV687" s="1"/>
      <c r="XEW687" s="1"/>
      <c r="XEX687" s="1"/>
      <c r="XEY687" s="1"/>
      <c r="XEZ687" s="1"/>
      <c r="XFA687" s="1"/>
      <c r="XFB687" s="1"/>
      <c r="XFC687" s="1"/>
    </row>
    <row r="688" spans="1:150 16226:16383" s="3" customFormat="1" ht="20.25" customHeight="1" x14ac:dyDescent="0.25">
      <c r="A688" s="115">
        <f t="shared" ref="A688:A693" si="89">A687+1</f>
        <v>3</v>
      </c>
      <c r="B688" s="116"/>
      <c r="C688" s="53" t="s">
        <v>88</v>
      </c>
      <c r="D688" s="5" t="s">
        <v>363</v>
      </c>
      <c r="E688" s="32">
        <f>(2.75*3.48+2.75*0.1+2.125*2.25+1.525*0.6+2.78*2.45+0.7*0.18+2.93*2.4+2.93*0.1+2.93*1.2+0.6*1.4+2.305*1.375+0.9*0.9+1.25*1.375+1.07*2.75)*10.764</f>
        <v>460.69785450000006</v>
      </c>
      <c r="F688" s="5">
        <f>(1.075*0.9)*10.764</f>
        <v>10.41417</v>
      </c>
      <c r="G688" s="5">
        <v>0</v>
      </c>
      <c r="H688" s="5">
        <f t="shared" si="87"/>
        <v>471.11202450000008</v>
      </c>
      <c r="I688" s="1"/>
      <c r="J688" s="1"/>
      <c r="K688" s="1"/>
      <c r="L688" s="1"/>
      <c r="M688" s="1"/>
      <c r="N688" s="1"/>
      <c r="O688" s="1"/>
      <c r="P688" s="1"/>
      <c r="Q688" s="1"/>
      <c r="R688" s="1"/>
      <c r="S688" s="1"/>
      <c r="T688" s="22" t="str">
        <f t="shared" ca="1" si="86"/>
        <v>1591103,..,3503</v>
      </c>
      <c r="U688" s="22">
        <f t="shared" ca="1" si="88"/>
        <v>1591103</v>
      </c>
      <c r="V688" s="22">
        <f t="shared" ca="1" si="88"/>
        <v>3503</v>
      </c>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WZB688" s="1"/>
      <c r="WZC688" s="1"/>
      <c r="WZD688" s="1"/>
      <c r="WZE688" s="1"/>
      <c r="WZF688" s="1"/>
      <c r="WZG688" s="1"/>
      <c r="WZH688" s="1"/>
      <c r="WZI688" s="1"/>
      <c r="WZJ688" s="1"/>
      <c r="WZK688" s="1"/>
      <c r="WZL688" s="1"/>
      <c r="WZM688" s="1"/>
      <c r="WZN688" s="1"/>
      <c r="WZO688" s="1"/>
      <c r="WZP688" s="1"/>
      <c r="WZQ688" s="1"/>
      <c r="WZR688" s="1"/>
      <c r="WZS688" s="1"/>
      <c r="WZT688" s="1"/>
      <c r="WZU688" s="1"/>
      <c r="WZV688" s="1"/>
      <c r="WZW688" s="1"/>
      <c r="WZX688" s="1"/>
      <c r="WZY688" s="1"/>
      <c r="WZZ688" s="1"/>
      <c r="XAA688" s="1"/>
      <c r="XAB688" s="1"/>
      <c r="XAC688" s="1"/>
      <c r="XAD688" s="1"/>
      <c r="XAE688" s="1"/>
      <c r="XAF688" s="1"/>
      <c r="XAG688" s="1"/>
      <c r="XAH688" s="1"/>
      <c r="XAI688" s="1"/>
      <c r="XAJ688" s="1"/>
      <c r="XAK688" s="1"/>
      <c r="XAL688" s="1"/>
      <c r="XAM688" s="1"/>
      <c r="XAN688" s="1"/>
      <c r="XAO688" s="1"/>
      <c r="XAP688" s="1"/>
      <c r="XAQ688" s="1"/>
      <c r="XAR688" s="1"/>
      <c r="XAS688" s="1"/>
      <c r="XAT688" s="1"/>
      <c r="XAU688" s="1"/>
      <c r="XAV688" s="1"/>
      <c r="XAW688" s="1"/>
      <c r="XAX688" s="1"/>
      <c r="XAY688" s="1"/>
      <c r="XAZ688" s="1"/>
      <c r="XBA688" s="1"/>
      <c r="XBB688" s="1"/>
      <c r="XBC688" s="1"/>
      <c r="XBD688" s="1"/>
      <c r="XBE688" s="1"/>
      <c r="XBF688" s="1"/>
      <c r="XBG688" s="1"/>
      <c r="XBH688" s="1"/>
      <c r="XBI688" s="1"/>
      <c r="XBJ688" s="1"/>
      <c r="XBK688" s="1"/>
      <c r="XBL688" s="1"/>
      <c r="XBM688" s="1"/>
      <c r="XBN688" s="1"/>
      <c r="XBO688" s="1"/>
      <c r="XBP688" s="1"/>
      <c r="XBQ688" s="1"/>
      <c r="XBR688" s="1"/>
      <c r="XBS688" s="1"/>
      <c r="XBT688" s="1"/>
      <c r="XBU688" s="1"/>
      <c r="XBV688" s="1"/>
      <c r="XBW688" s="1"/>
      <c r="XBX688" s="1"/>
      <c r="XBY688" s="1"/>
      <c r="XBZ688" s="1"/>
      <c r="XCA688" s="1"/>
      <c r="XCB688" s="1"/>
      <c r="XCC688" s="1"/>
      <c r="XCD688" s="1"/>
      <c r="XCE688" s="1"/>
      <c r="XCF688" s="1"/>
      <c r="XCG688" s="1"/>
      <c r="XCH688" s="1"/>
      <c r="XCI688" s="1"/>
      <c r="XCJ688" s="1"/>
      <c r="XCK688" s="1"/>
      <c r="XCL688" s="1"/>
      <c r="XCM688" s="1"/>
      <c r="XCN688" s="1"/>
      <c r="XCO688" s="1"/>
      <c r="XCP688" s="1"/>
      <c r="XCQ688" s="1"/>
      <c r="XCR688" s="1"/>
      <c r="XCS688" s="1"/>
      <c r="XCT688" s="1"/>
      <c r="XCU688" s="1"/>
      <c r="XCV688" s="1"/>
      <c r="XCW688" s="1"/>
      <c r="XCX688" s="1"/>
      <c r="XCY688" s="1"/>
      <c r="XCZ688" s="1"/>
      <c r="XDA688" s="1"/>
      <c r="XDB688" s="1"/>
      <c r="XDC688" s="1"/>
      <c r="XDD688" s="1"/>
      <c r="XDE688" s="1"/>
      <c r="XDF688" s="1"/>
      <c r="XDG688" s="1"/>
      <c r="XDH688" s="1"/>
      <c r="XDI688" s="1"/>
      <c r="XDJ688" s="1"/>
      <c r="XDK688" s="1"/>
      <c r="XDL688" s="1"/>
      <c r="XDM688" s="1"/>
      <c r="XDN688" s="1"/>
      <c r="XDO688" s="1"/>
      <c r="XDP688" s="1"/>
      <c r="XDQ688" s="1"/>
      <c r="XDR688" s="1"/>
      <c r="XDS688" s="1"/>
      <c r="XDT688" s="1"/>
      <c r="XDU688" s="1"/>
      <c r="XDV688" s="1"/>
      <c r="XDW688" s="1"/>
      <c r="XDX688" s="1"/>
      <c r="XDY688" s="1"/>
      <c r="XDZ688" s="1"/>
      <c r="XEA688" s="1"/>
      <c r="XEB688" s="1"/>
      <c r="XEC688" s="1"/>
      <c r="XED688" s="1"/>
      <c r="XEE688" s="1"/>
      <c r="XEF688" s="1"/>
      <c r="XEG688" s="1"/>
      <c r="XEH688" s="1"/>
      <c r="XEI688" s="1"/>
      <c r="XEJ688" s="1"/>
      <c r="XEK688" s="1"/>
      <c r="XEL688" s="1"/>
      <c r="XEM688" s="1"/>
      <c r="XEN688" s="1"/>
      <c r="XEO688" s="1"/>
      <c r="XEP688" s="1"/>
      <c r="XEQ688" s="1"/>
      <c r="XER688" s="1"/>
      <c r="XES688" s="1"/>
      <c r="XET688" s="1"/>
      <c r="XEU688" s="1"/>
      <c r="XEV688" s="1"/>
      <c r="XEW688" s="1"/>
      <c r="XEX688" s="1"/>
      <c r="XEY688" s="1"/>
      <c r="XEZ688" s="1"/>
      <c r="XFA688" s="1"/>
      <c r="XFB688" s="1"/>
      <c r="XFC688" s="1"/>
    </row>
    <row r="689" spans="1:150 16226:16383" s="3" customFormat="1" ht="20.25" customHeight="1" x14ac:dyDescent="0.25">
      <c r="A689" s="115">
        <f t="shared" si="89"/>
        <v>4</v>
      </c>
      <c r="B689" s="116"/>
      <c r="C689" s="53" t="s">
        <v>88</v>
      </c>
      <c r="D689" s="5" t="s">
        <v>363</v>
      </c>
      <c r="E689" s="32">
        <f>(2.75*3.48+2.75*0.1+2.125*2.25+1.525*0.6+2.78*2.45+0.7*0.18+2.93*2.4+2.93*0.1+2.93*1.2+0.6*1.4+2.305*1.375+0.9*0.9+1.25*1.375+1.07*2.75)*10.764</f>
        <v>460.69785450000006</v>
      </c>
      <c r="F689" s="5">
        <f>(1.075*0.9)*10.764</f>
        <v>10.41417</v>
      </c>
      <c r="G689" s="5">
        <v>0</v>
      </c>
      <c r="H689" s="5">
        <f t="shared" si="87"/>
        <v>471.11202450000008</v>
      </c>
      <c r="I689" s="1"/>
      <c r="J689" s="1"/>
      <c r="K689" s="1"/>
      <c r="L689" s="1"/>
      <c r="M689" s="1"/>
      <c r="N689" s="1"/>
      <c r="O689" s="1"/>
      <c r="P689" s="1"/>
      <c r="Q689" s="1"/>
      <c r="R689" s="1"/>
      <c r="S689" s="1"/>
      <c r="T689" s="22" t="str">
        <f t="shared" ca="1" si="86"/>
        <v>1591104,..,3504</v>
      </c>
      <c r="U689" s="22">
        <f t="shared" ca="1" si="88"/>
        <v>1591104</v>
      </c>
      <c r="V689" s="22">
        <f t="shared" ca="1" si="88"/>
        <v>3504</v>
      </c>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WZB689" s="1"/>
      <c r="WZC689" s="1"/>
      <c r="WZD689" s="1"/>
      <c r="WZE689" s="1"/>
      <c r="WZF689" s="1"/>
      <c r="WZG689" s="1"/>
      <c r="WZH689" s="1"/>
      <c r="WZI689" s="1"/>
      <c r="WZJ689" s="1"/>
      <c r="WZK689" s="1"/>
      <c r="WZL689" s="1"/>
      <c r="WZM689" s="1"/>
      <c r="WZN689" s="1"/>
      <c r="WZO689" s="1"/>
      <c r="WZP689" s="1"/>
      <c r="WZQ689" s="1"/>
      <c r="WZR689" s="1"/>
      <c r="WZS689" s="1"/>
      <c r="WZT689" s="1"/>
      <c r="WZU689" s="1"/>
      <c r="WZV689" s="1"/>
      <c r="WZW689" s="1"/>
      <c r="WZX689" s="1"/>
      <c r="WZY689" s="1"/>
      <c r="WZZ689" s="1"/>
      <c r="XAA689" s="1"/>
      <c r="XAB689" s="1"/>
      <c r="XAC689" s="1"/>
      <c r="XAD689" s="1"/>
      <c r="XAE689" s="1"/>
      <c r="XAF689" s="1"/>
      <c r="XAG689" s="1"/>
      <c r="XAH689" s="1"/>
      <c r="XAI689" s="1"/>
      <c r="XAJ689" s="1"/>
      <c r="XAK689" s="1"/>
      <c r="XAL689" s="1"/>
      <c r="XAM689" s="1"/>
      <c r="XAN689" s="1"/>
      <c r="XAO689" s="1"/>
      <c r="XAP689" s="1"/>
      <c r="XAQ689" s="1"/>
      <c r="XAR689" s="1"/>
      <c r="XAS689" s="1"/>
      <c r="XAT689" s="1"/>
      <c r="XAU689" s="1"/>
      <c r="XAV689" s="1"/>
      <c r="XAW689" s="1"/>
      <c r="XAX689" s="1"/>
      <c r="XAY689" s="1"/>
      <c r="XAZ689" s="1"/>
      <c r="XBA689" s="1"/>
      <c r="XBB689" s="1"/>
      <c r="XBC689" s="1"/>
      <c r="XBD689" s="1"/>
      <c r="XBE689" s="1"/>
      <c r="XBF689" s="1"/>
      <c r="XBG689" s="1"/>
      <c r="XBH689" s="1"/>
      <c r="XBI689" s="1"/>
      <c r="XBJ689" s="1"/>
      <c r="XBK689" s="1"/>
      <c r="XBL689" s="1"/>
      <c r="XBM689" s="1"/>
      <c r="XBN689" s="1"/>
      <c r="XBO689" s="1"/>
      <c r="XBP689" s="1"/>
      <c r="XBQ689" s="1"/>
      <c r="XBR689" s="1"/>
      <c r="XBS689" s="1"/>
      <c r="XBT689" s="1"/>
      <c r="XBU689" s="1"/>
      <c r="XBV689" s="1"/>
      <c r="XBW689" s="1"/>
      <c r="XBX689" s="1"/>
      <c r="XBY689" s="1"/>
      <c r="XBZ689" s="1"/>
      <c r="XCA689" s="1"/>
      <c r="XCB689" s="1"/>
      <c r="XCC689" s="1"/>
      <c r="XCD689" s="1"/>
      <c r="XCE689" s="1"/>
      <c r="XCF689" s="1"/>
      <c r="XCG689" s="1"/>
      <c r="XCH689" s="1"/>
      <c r="XCI689" s="1"/>
      <c r="XCJ689" s="1"/>
      <c r="XCK689" s="1"/>
      <c r="XCL689" s="1"/>
      <c r="XCM689" s="1"/>
      <c r="XCN689" s="1"/>
      <c r="XCO689" s="1"/>
      <c r="XCP689" s="1"/>
      <c r="XCQ689" s="1"/>
      <c r="XCR689" s="1"/>
      <c r="XCS689" s="1"/>
      <c r="XCT689" s="1"/>
      <c r="XCU689" s="1"/>
      <c r="XCV689" s="1"/>
      <c r="XCW689" s="1"/>
      <c r="XCX689" s="1"/>
      <c r="XCY689" s="1"/>
      <c r="XCZ689" s="1"/>
      <c r="XDA689" s="1"/>
      <c r="XDB689" s="1"/>
      <c r="XDC689" s="1"/>
      <c r="XDD689" s="1"/>
      <c r="XDE689" s="1"/>
      <c r="XDF689" s="1"/>
      <c r="XDG689" s="1"/>
      <c r="XDH689" s="1"/>
      <c r="XDI689" s="1"/>
      <c r="XDJ689" s="1"/>
      <c r="XDK689" s="1"/>
      <c r="XDL689" s="1"/>
      <c r="XDM689" s="1"/>
      <c r="XDN689" s="1"/>
      <c r="XDO689" s="1"/>
      <c r="XDP689" s="1"/>
      <c r="XDQ689" s="1"/>
      <c r="XDR689" s="1"/>
      <c r="XDS689" s="1"/>
      <c r="XDT689" s="1"/>
      <c r="XDU689" s="1"/>
      <c r="XDV689" s="1"/>
      <c r="XDW689" s="1"/>
      <c r="XDX689" s="1"/>
      <c r="XDY689" s="1"/>
      <c r="XDZ689" s="1"/>
      <c r="XEA689" s="1"/>
      <c r="XEB689" s="1"/>
      <c r="XEC689" s="1"/>
      <c r="XED689" s="1"/>
      <c r="XEE689" s="1"/>
      <c r="XEF689" s="1"/>
      <c r="XEG689" s="1"/>
      <c r="XEH689" s="1"/>
      <c r="XEI689" s="1"/>
      <c r="XEJ689" s="1"/>
      <c r="XEK689" s="1"/>
      <c r="XEL689" s="1"/>
      <c r="XEM689" s="1"/>
      <c r="XEN689" s="1"/>
      <c r="XEO689" s="1"/>
      <c r="XEP689" s="1"/>
      <c r="XEQ689" s="1"/>
      <c r="XER689" s="1"/>
      <c r="XES689" s="1"/>
      <c r="XET689" s="1"/>
      <c r="XEU689" s="1"/>
      <c r="XEV689" s="1"/>
      <c r="XEW689" s="1"/>
      <c r="XEX689" s="1"/>
      <c r="XEY689" s="1"/>
      <c r="XEZ689" s="1"/>
      <c r="XFA689" s="1"/>
      <c r="XFB689" s="1"/>
      <c r="XFC689" s="1"/>
    </row>
    <row r="690" spans="1:150 16226:16383" s="3" customFormat="1" ht="69.75" customHeight="1" x14ac:dyDescent="0.25">
      <c r="A690" s="115">
        <f t="shared" si="89"/>
        <v>5</v>
      </c>
      <c r="B690" s="116"/>
      <c r="C690" s="53" t="s">
        <v>88</v>
      </c>
      <c r="D690" s="5" t="s">
        <v>396</v>
      </c>
      <c r="E690" s="32">
        <f>((4.2*3.35+3.27*0.3+3.27*2.725+2.2*2.66+1.6*0.65+3.2*2.61+2.9*0.1+1.455*2.45+0.77*0.6+2.045*1.4+0.77*0.6+1.86*0.6+2.73*1.1+1.97*1.1+1.86*1.375+1.6*1+3.5*1)+(4.08*3.35+3.27*0.2+3.2*2.61+2.9*0.1+2.2*2.71+1.6*0.65+1.455*1.4+1.07*1.05+0.77*0.6+2.045*1.4+1.455*0.155+1.455*0.8+0.705*0.1+0.77*0.6+2.73*1.1+1.97*1.1))*10.764</f>
        <v>1123.0568271</v>
      </c>
      <c r="F690" s="5">
        <f>(2.25*1+1.56*3.27+1.78*1.375+1.88*1.1)*10.764</f>
        <v>127.73315879999998</v>
      </c>
      <c r="G690" s="5">
        <v>0</v>
      </c>
      <c r="H690" s="5">
        <f t="shared" si="87"/>
        <v>1250.7899858999999</v>
      </c>
      <c r="I690" s="1" t="s">
        <v>416</v>
      </c>
      <c r="J690" s="1"/>
      <c r="K690" s="1"/>
      <c r="L690" s="5">
        <v>10.763999999999999</v>
      </c>
      <c r="M690" s="1"/>
      <c r="N690" s="1"/>
      <c r="O690" s="1"/>
      <c r="P690" s="1"/>
      <c r="Q690" s="1"/>
      <c r="R690" s="1"/>
      <c r="S690" s="1"/>
      <c r="T690" s="22" t="str">
        <f t="shared" ca="1" si="86"/>
        <v>1591105,..,3505</v>
      </c>
      <c r="U690" s="22">
        <f t="shared" ca="1" si="88"/>
        <v>1591105</v>
      </c>
      <c r="V690" s="22">
        <f t="shared" ca="1" si="88"/>
        <v>3505</v>
      </c>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WZB690" s="1"/>
      <c r="WZC690" s="1"/>
      <c r="WZD690" s="1"/>
      <c r="WZE690" s="1"/>
      <c r="WZF690" s="1"/>
      <c r="WZG690" s="1"/>
      <c r="WZH690" s="1"/>
      <c r="WZI690" s="1"/>
      <c r="WZJ690" s="1"/>
      <c r="WZK690" s="1"/>
      <c r="WZL690" s="1"/>
      <c r="WZM690" s="1"/>
      <c r="WZN690" s="1"/>
      <c r="WZO690" s="1"/>
      <c r="WZP690" s="1"/>
      <c r="WZQ690" s="1"/>
      <c r="WZR690" s="1"/>
      <c r="WZS690" s="1"/>
      <c r="WZT690" s="1"/>
      <c r="WZU690" s="1"/>
      <c r="WZV690" s="1"/>
      <c r="WZW690" s="1"/>
      <c r="WZX690" s="1"/>
      <c r="WZY690" s="1"/>
      <c r="WZZ690" s="1"/>
      <c r="XAA690" s="1"/>
      <c r="XAB690" s="1"/>
      <c r="XAC690" s="1"/>
      <c r="XAD690" s="1"/>
      <c r="XAE690" s="1"/>
      <c r="XAF690" s="1"/>
      <c r="XAG690" s="1"/>
      <c r="XAH690" s="1"/>
      <c r="XAI690" s="1"/>
      <c r="XAJ690" s="1"/>
      <c r="XAK690" s="1"/>
      <c r="XAL690" s="1"/>
      <c r="XAM690" s="1"/>
      <c r="XAN690" s="1"/>
      <c r="XAO690" s="1"/>
      <c r="XAP690" s="1"/>
      <c r="XAQ690" s="1"/>
      <c r="XAR690" s="1"/>
      <c r="XAS690" s="1"/>
      <c r="XAT690" s="1"/>
      <c r="XAU690" s="1"/>
      <c r="XAV690" s="1"/>
      <c r="XAW690" s="1"/>
      <c r="XAX690" s="1"/>
      <c r="XAY690" s="1"/>
      <c r="XAZ690" s="1"/>
      <c r="XBA690" s="1"/>
      <c r="XBB690" s="1"/>
      <c r="XBC690" s="1"/>
      <c r="XBD690" s="1"/>
      <c r="XBE690" s="1"/>
      <c r="XBF690" s="1"/>
      <c r="XBG690" s="1"/>
      <c r="XBH690" s="1"/>
      <c r="XBI690" s="1"/>
      <c r="XBJ690" s="1"/>
      <c r="XBK690" s="1"/>
      <c r="XBL690" s="1"/>
      <c r="XBM690" s="1"/>
      <c r="XBN690" s="1"/>
      <c r="XBO690" s="1"/>
      <c r="XBP690" s="1"/>
      <c r="XBQ690" s="1"/>
      <c r="XBR690" s="1"/>
      <c r="XBS690" s="1"/>
      <c r="XBT690" s="1"/>
      <c r="XBU690" s="1"/>
      <c r="XBV690" s="1"/>
      <c r="XBW690" s="1"/>
      <c r="XBX690" s="1"/>
      <c r="XBY690" s="1"/>
      <c r="XBZ690" s="1"/>
      <c r="XCA690" s="1"/>
      <c r="XCB690" s="1"/>
      <c r="XCC690" s="1"/>
      <c r="XCD690" s="1"/>
      <c r="XCE690" s="1"/>
      <c r="XCF690" s="1"/>
      <c r="XCG690" s="1"/>
      <c r="XCH690" s="1"/>
      <c r="XCI690" s="1"/>
      <c r="XCJ690" s="1"/>
      <c r="XCK690" s="1"/>
      <c r="XCL690" s="1"/>
      <c r="XCM690" s="1"/>
      <c r="XCN690" s="1"/>
      <c r="XCO690" s="1"/>
      <c r="XCP690" s="1"/>
      <c r="XCQ690" s="1"/>
      <c r="XCR690" s="1"/>
      <c r="XCS690" s="1"/>
      <c r="XCT690" s="1"/>
      <c r="XCU690" s="1"/>
      <c r="XCV690" s="1"/>
      <c r="XCW690" s="1"/>
      <c r="XCX690" s="1"/>
      <c r="XCY690" s="1"/>
      <c r="XCZ690" s="1"/>
      <c r="XDA690" s="1"/>
      <c r="XDB690" s="1"/>
      <c r="XDC690" s="1"/>
      <c r="XDD690" s="1"/>
      <c r="XDE690" s="1"/>
      <c r="XDF690" s="1"/>
      <c r="XDG690" s="1"/>
      <c r="XDH690" s="1"/>
      <c r="XDI690" s="1"/>
      <c r="XDJ690" s="1"/>
      <c r="XDK690" s="1"/>
      <c r="XDL690" s="1"/>
      <c r="XDM690" s="1"/>
      <c r="XDN690" s="1"/>
      <c r="XDO690" s="1"/>
      <c r="XDP690" s="1"/>
      <c r="XDQ690" s="1"/>
      <c r="XDR690" s="1"/>
      <c r="XDS690" s="1"/>
      <c r="XDT690" s="1"/>
      <c r="XDU690" s="1"/>
      <c r="XDV690" s="1"/>
      <c r="XDW690" s="1"/>
      <c r="XDX690" s="1"/>
      <c r="XDY690" s="1"/>
      <c r="XDZ690" s="1"/>
      <c r="XEA690" s="1"/>
      <c r="XEB690" s="1"/>
      <c r="XEC690" s="1"/>
      <c r="XED690" s="1"/>
      <c r="XEE690" s="1"/>
      <c r="XEF690" s="1"/>
      <c r="XEG690" s="1"/>
      <c r="XEH690" s="1"/>
      <c r="XEI690" s="1"/>
      <c r="XEJ690" s="1"/>
      <c r="XEK690" s="1"/>
      <c r="XEL690" s="1"/>
      <c r="XEM690" s="1"/>
      <c r="XEN690" s="1"/>
      <c r="XEO690" s="1"/>
      <c r="XEP690" s="1"/>
      <c r="XEQ690" s="1"/>
      <c r="XER690" s="1"/>
      <c r="XES690" s="1"/>
      <c r="XET690" s="1"/>
      <c r="XEU690" s="1"/>
      <c r="XEV690" s="1"/>
      <c r="XEW690" s="1"/>
      <c r="XEX690" s="1"/>
      <c r="XEY690" s="1"/>
      <c r="XEZ690" s="1"/>
      <c r="XFA690" s="1"/>
      <c r="XFB690" s="1"/>
      <c r="XFC690" s="1"/>
    </row>
    <row r="691" spans="1:150 16226:16383" s="3" customFormat="1" ht="20.25" customHeight="1" x14ac:dyDescent="0.25">
      <c r="A691" s="115">
        <f t="shared" si="89"/>
        <v>6</v>
      </c>
      <c r="B691" s="116"/>
      <c r="C691" s="53" t="s">
        <v>88</v>
      </c>
      <c r="D691" s="5" t="s">
        <v>363</v>
      </c>
      <c r="E691" s="32">
        <f>(3.28*5.85+2.2*2.78+1.6*0.7+3.05*3.53+3.2*3.35+3.2*0.1+2.45*1.375+1.52*0.95+2.45*1.375+1.68*1+3.97*1)*10.764</f>
        <v>668.03536799999995</v>
      </c>
      <c r="F691" s="5">
        <f>(1.56*3.28+1.33*3.2)*10.764</f>
        <v>100.88881919999999</v>
      </c>
      <c r="G691" s="5">
        <v>0</v>
      </c>
      <c r="H691" s="5">
        <f t="shared" si="87"/>
        <v>768.92418719999989</v>
      </c>
      <c r="I691" s="1"/>
      <c r="J691" s="1"/>
      <c r="K691" s="1"/>
      <c r="L691" s="1"/>
      <c r="M691" s="1"/>
      <c r="N691" s="1"/>
      <c r="O691" s="1"/>
      <c r="P691" s="1"/>
      <c r="Q691" s="1"/>
      <c r="R691" s="1"/>
      <c r="S691" s="1"/>
      <c r="T691" s="22" t="str">
        <f t="shared" ca="1" si="86"/>
        <v>1591106,..,3506</v>
      </c>
      <c r="U691" s="22">
        <f t="shared" ca="1" si="88"/>
        <v>1591106</v>
      </c>
      <c r="V691" s="22">
        <f t="shared" ca="1" si="88"/>
        <v>3506</v>
      </c>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WZB691" s="1"/>
      <c r="WZC691" s="1"/>
      <c r="WZD691" s="1"/>
      <c r="WZE691" s="1"/>
      <c r="WZF691" s="1"/>
      <c r="WZG691" s="1"/>
      <c r="WZH691" s="1"/>
      <c r="WZI691" s="1"/>
      <c r="WZJ691" s="1"/>
      <c r="WZK691" s="1"/>
      <c r="WZL691" s="1"/>
      <c r="WZM691" s="1"/>
      <c r="WZN691" s="1"/>
      <c r="WZO691" s="1"/>
      <c r="WZP691" s="1"/>
      <c r="WZQ691" s="1"/>
      <c r="WZR691" s="1"/>
      <c r="WZS691" s="1"/>
      <c r="WZT691" s="1"/>
      <c r="WZU691" s="1"/>
      <c r="WZV691" s="1"/>
      <c r="WZW691" s="1"/>
      <c r="WZX691" s="1"/>
      <c r="WZY691" s="1"/>
      <c r="WZZ691" s="1"/>
      <c r="XAA691" s="1"/>
      <c r="XAB691" s="1"/>
      <c r="XAC691" s="1"/>
      <c r="XAD691" s="1"/>
      <c r="XAE691" s="1"/>
      <c r="XAF691" s="1"/>
      <c r="XAG691" s="1"/>
      <c r="XAH691" s="1"/>
      <c r="XAI691" s="1"/>
      <c r="XAJ691" s="1"/>
      <c r="XAK691" s="1"/>
      <c r="XAL691" s="1"/>
      <c r="XAM691" s="1"/>
      <c r="XAN691" s="1"/>
      <c r="XAO691" s="1"/>
      <c r="XAP691" s="1"/>
      <c r="XAQ691" s="1"/>
      <c r="XAR691" s="1"/>
      <c r="XAS691" s="1"/>
      <c r="XAT691" s="1"/>
      <c r="XAU691" s="1"/>
      <c r="XAV691" s="1"/>
      <c r="XAW691" s="1"/>
      <c r="XAX691" s="1"/>
      <c r="XAY691" s="1"/>
      <c r="XAZ691" s="1"/>
      <c r="XBA691" s="1"/>
      <c r="XBB691" s="1"/>
      <c r="XBC691" s="1"/>
      <c r="XBD691" s="1"/>
      <c r="XBE691" s="1"/>
      <c r="XBF691" s="1"/>
      <c r="XBG691" s="1"/>
      <c r="XBH691" s="1"/>
      <c r="XBI691" s="1"/>
      <c r="XBJ691" s="1"/>
      <c r="XBK691" s="1"/>
      <c r="XBL691" s="1"/>
      <c r="XBM691" s="1"/>
      <c r="XBN691" s="1"/>
      <c r="XBO691" s="1"/>
      <c r="XBP691" s="1"/>
      <c r="XBQ691" s="1"/>
      <c r="XBR691" s="1"/>
      <c r="XBS691" s="1"/>
      <c r="XBT691" s="1"/>
      <c r="XBU691" s="1"/>
      <c r="XBV691" s="1"/>
      <c r="XBW691" s="1"/>
      <c r="XBX691" s="1"/>
      <c r="XBY691" s="1"/>
      <c r="XBZ691" s="1"/>
      <c r="XCA691" s="1"/>
      <c r="XCB691" s="1"/>
      <c r="XCC691" s="1"/>
      <c r="XCD691" s="1"/>
      <c r="XCE691" s="1"/>
      <c r="XCF691" s="1"/>
      <c r="XCG691" s="1"/>
      <c r="XCH691" s="1"/>
      <c r="XCI691" s="1"/>
      <c r="XCJ691" s="1"/>
      <c r="XCK691" s="1"/>
      <c r="XCL691" s="1"/>
      <c r="XCM691" s="1"/>
      <c r="XCN691" s="1"/>
      <c r="XCO691" s="1"/>
      <c r="XCP691" s="1"/>
      <c r="XCQ691" s="1"/>
      <c r="XCR691" s="1"/>
      <c r="XCS691" s="1"/>
      <c r="XCT691" s="1"/>
      <c r="XCU691" s="1"/>
      <c r="XCV691" s="1"/>
      <c r="XCW691" s="1"/>
      <c r="XCX691" s="1"/>
      <c r="XCY691" s="1"/>
      <c r="XCZ691" s="1"/>
      <c r="XDA691" s="1"/>
      <c r="XDB691" s="1"/>
      <c r="XDC691" s="1"/>
      <c r="XDD691" s="1"/>
      <c r="XDE691" s="1"/>
      <c r="XDF691" s="1"/>
      <c r="XDG691" s="1"/>
      <c r="XDH691" s="1"/>
      <c r="XDI691" s="1"/>
      <c r="XDJ691" s="1"/>
      <c r="XDK691" s="1"/>
      <c r="XDL691" s="1"/>
      <c r="XDM691" s="1"/>
      <c r="XDN691" s="1"/>
      <c r="XDO691" s="1"/>
      <c r="XDP691" s="1"/>
      <c r="XDQ691" s="1"/>
      <c r="XDR691" s="1"/>
      <c r="XDS691" s="1"/>
      <c r="XDT691" s="1"/>
      <c r="XDU691" s="1"/>
      <c r="XDV691" s="1"/>
      <c r="XDW691" s="1"/>
      <c r="XDX691" s="1"/>
      <c r="XDY691" s="1"/>
      <c r="XDZ691" s="1"/>
      <c r="XEA691" s="1"/>
      <c r="XEB691" s="1"/>
      <c r="XEC691" s="1"/>
      <c r="XED691" s="1"/>
      <c r="XEE691" s="1"/>
      <c r="XEF691" s="1"/>
      <c r="XEG691" s="1"/>
      <c r="XEH691" s="1"/>
      <c r="XEI691" s="1"/>
      <c r="XEJ691" s="1"/>
      <c r="XEK691" s="1"/>
      <c r="XEL691" s="1"/>
      <c r="XEM691" s="1"/>
      <c r="XEN691" s="1"/>
      <c r="XEO691" s="1"/>
      <c r="XEP691" s="1"/>
      <c r="XEQ691" s="1"/>
      <c r="XER691" s="1"/>
      <c r="XES691" s="1"/>
      <c r="XET691" s="1"/>
      <c r="XEU691" s="1"/>
      <c r="XEV691" s="1"/>
      <c r="XEW691" s="1"/>
      <c r="XEX691" s="1"/>
      <c r="XEY691" s="1"/>
      <c r="XEZ691" s="1"/>
      <c r="XFA691" s="1"/>
      <c r="XFB691" s="1"/>
      <c r="XFC691" s="1"/>
    </row>
    <row r="692" spans="1:150 16226:16383" s="3" customFormat="1" ht="20.25" customHeight="1" x14ac:dyDescent="0.25">
      <c r="A692" s="115">
        <f t="shared" si="89"/>
        <v>7</v>
      </c>
      <c r="B692" s="116"/>
      <c r="C692" s="53" t="s">
        <v>88</v>
      </c>
      <c r="D692" s="5" t="s">
        <v>363</v>
      </c>
      <c r="E692" s="32">
        <f>(3.28*5.85+2.2*2.78+1.6*0.7+3.05*3.53+3.2*3.35+3.2*0.1+2.45*1.375+1.52*0.95+2.45*1.375+1.68*1+3.97*1)*10.764</f>
        <v>668.03536799999995</v>
      </c>
      <c r="F692" s="5">
        <f>(1.56*3.28+1.33*3.2)*10.764</f>
        <v>100.88881919999999</v>
      </c>
      <c r="G692" s="5">
        <v>0</v>
      </c>
      <c r="H692" s="5">
        <f t="shared" si="87"/>
        <v>768.92418719999989</v>
      </c>
      <c r="I692" s="1"/>
      <c r="J692" s="1"/>
      <c r="K692" s="1"/>
      <c r="L692" s="1"/>
      <c r="M692" s="1"/>
      <c r="N692" s="1"/>
      <c r="O692" s="1"/>
      <c r="P692" s="1"/>
      <c r="Q692" s="1"/>
      <c r="R692" s="1"/>
      <c r="S692" s="1"/>
      <c r="T692" s="22" t="str">
        <f t="shared" ca="1" si="86"/>
        <v>1591107,..,3507</v>
      </c>
      <c r="U692" s="22">
        <f t="shared" ca="1" si="88"/>
        <v>1591107</v>
      </c>
      <c r="V692" s="22">
        <f t="shared" ca="1" si="88"/>
        <v>3507</v>
      </c>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WZB692" s="1"/>
      <c r="WZC692" s="1"/>
      <c r="WZD692" s="1"/>
      <c r="WZE692" s="1"/>
      <c r="WZF692" s="1"/>
      <c r="WZG692" s="1"/>
      <c r="WZH692" s="1"/>
      <c r="WZI692" s="1"/>
      <c r="WZJ692" s="1"/>
      <c r="WZK692" s="1"/>
      <c r="WZL692" s="1"/>
      <c r="WZM692" s="1"/>
      <c r="WZN692" s="1"/>
      <c r="WZO692" s="1"/>
      <c r="WZP692" s="1"/>
      <c r="WZQ692" s="1"/>
      <c r="WZR692" s="1"/>
      <c r="WZS692" s="1"/>
      <c r="WZT692" s="1"/>
      <c r="WZU692" s="1"/>
      <c r="WZV692" s="1"/>
      <c r="WZW692" s="1"/>
      <c r="WZX692" s="1"/>
      <c r="WZY692" s="1"/>
      <c r="WZZ692" s="1"/>
      <c r="XAA692" s="1"/>
      <c r="XAB692" s="1"/>
      <c r="XAC692" s="1"/>
      <c r="XAD692" s="1"/>
      <c r="XAE692" s="1"/>
      <c r="XAF692" s="1"/>
      <c r="XAG692" s="1"/>
      <c r="XAH692" s="1"/>
      <c r="XAI692" s="1"/>
      <c r="XAJ692" s="1"/>
      <c r="XAK692" s="1"/>
      <c r="XAL692" s="1"/>
      <c r="XAM692" s="1"/>
      <c r="XAN692" s="1"/>
      <c r="XAO692" s="1"/>
      <c r="XAP692" s="1"/>
      <c r="XAQ692" s="1"/>
      <c r="XAR692" s="1"/>
      <c r="XAS692" s="1"/>
      <c r="XAT692" s="1"/>
      <c r="XAU692" s="1"/>
      <c r="XAV692" s="1"/>
      <c r="XAW692" s="1"/>
      <c r="XAX692" s="1"/>
      <c r="XAY692" s="1"/>
      <c r="XAZ692" s="1"/>
      <c r="XBA692" s="1"/>
      <c r="XBB692" s="1"/>
      <c r="XBC692" s="1"/>
      <c r="XBD692" s="1"/>
      <c r="XBE692" s="1"/>
      <c r="XBF692" s="1"/>
      <c r="XBG692" s="1"/>
      <c r="XBH692" s="1"/>
      <c r="XBI692" s="1"/>
      <c r="XBJ692" s="1"/>
      <c r="XBK692" s="1"/>
      <c r="XBL692" s="1"/>
      <c r="XBM692" s="1"/>
      <c r="XBN692" s="1"/>
      <c r="XBO692" s="1"/>
      <c r="XBP692" s="1"/>
      <c r="XBQ692" s="1"/>
      <c r="XBR692" s="1"/>
      <c r="XBS692" s="1"/>
      <c r="XBT692" s="1"/>
      <c r="XBU692" s="1"/>
      <c r="XBV692" s="1"/>
      <c r="XBW692" s="1"/>
      <c r="XBX692" s="1"/>
      <c r="XBY692" s="1"/>
      <c r="XBZ692" s="1"/>
      <c r="XCA692" s="1"/>
      <c r="XCB692" s="1"/>
      <c r="XCC692" s="1"/>
      <c r="XCD692" s="1"/>
      <c r="XCE692" s="1"/>
      <c r="XCF692" s="1"/>
      <c r="XCG692" s="1"/>
      <c r="XCH692" s="1"/>
      <c r="XCI692" s="1"/>
      <c r="XCJ692" s="1"/>
      <c r="XCK692" s="1"/>
      <c r="XCL692" s="1"/>
      <c r="XCM692" s="1"/>
      <c r="XCN692" s="1"/>
      <c r="XCO692" s="1"/>
      <c r="XCP692" s="1"/>
      <c r="XCQ692" s="1"/>
      <c r="XCR692" s="1"/>
      <c r="XCS692" s="1"/>
      <c r="XCT692" s="1"/>
      <c r="XCU692" s="1"/>
      <c r="XCV692" s="1"/>
      <c r="XCW692" s="1"/>
      <c r="XCX692" s="1"/>
      <c r="XCY692" s="1"/>
      <c r="XCZ692" s="1"/>
      <c r="XDA692" s="1"/>
      <c r="XDB692" s="1"/>
      <c r="XDC692" s="1"/>
      <c r="XDD692" s="1"/>
      <c r="XDE692" s="1"/>
      <c r="XDF692" s="1"/>
      <c r="XDG692" s="1"/>
      <c r="XDH692" s="1"/>
      <c r="XDI692" s="1"/>
      <c r="XDJ692" s="1"/>
      <c r="XDK692" s="1"/>
      <c r="XDL692" s="1"/>
      <c r="XDM692" s="1"/>
      <c r="XDN692" s="1"/>
      <c r="XDO692" s="1"/>
      <c r="XDP692" s="1"/>
      <c r="XDQ692" s="1"/>
      <c r="XDR692" s="1"/>
      <c r="XDS692" s="1"/>
      <c r="XDT692" s="1"/>
      <c r="XDU692" s="1"/>
      <c r="XDV692" s="1"/>
      <c r="XDW692" s="1"/>
      <c r="XDX692" s="1"/>
      <c r="XDY692" s="1"/>
      <c r="XDZ692" s="1"/>
      <c r="XEA692" s="1"/>
      <c r="XEB692" s="1"/>
      <c r="XEC692" s="1"/>
      <c r="XED692" s="1"/>
      <c r="XEE692" s="1"/>
      <c r="XEF692" s="1"/>
      <c r="XEG692" s="1"/>
      <c r="XEH692" s="1"/>
      <c r="XEI692" s="1"/>
      <c r="XEJ692" s="1"/>
      <c r="XEK692" s="1"/>
      <c r="XEL692" s="1"/>
      <c r="XEM692" s="1"/>
      <c r="XEN692" s="1"/>
      <c r="XEO692" s="1"/>
      <c r="XEP692" s="1"/>
      <c r="XEQ692" s="1"/>
      <c r="XER692" s="1"/>
      <c r="XES692" s="1"/>
      <c r="XET692" s="1"/>
      <c r="XEU692" s="1"/>
      <c r="XEV692" s="1"/>
      <c r="XEW692" s="1"/>
      <c r="XEX692" s="1"/>
      <c r="XEY692" s="1"/>
      <c r="XEZ692" s="1"/>
      <c r="XFA692" s="1"/>
      <c r="XFB692" s="1"/>
      <c r="XFC692" s="1"/>
    </row>
    <row r="693" spans="1:150 16226:16383" s="3" customFormat="1" ht="60" customHeight="1" x14ac:dyDescent="0.25">
      <c r="A693" s="115">
        <f t="shared" si="89"/>
        <v>8</v>
      </c>
      <c r="B693" s="116"/>
      <c r="C693" s="53" t="s">
        <v>88</v>
      </c>
      <c r="D693" s="5" t="s">
        <v>396</v>
      </c>
      <c r="E693" s="32">
        <f>((4.2*3.35+3.27*0.3+3.27*2.725+2.2*2.66+1.6*0.65+3.2*2.61+2.9*0.1+1.455*2.45+0.77*0.6+2.045*1.4+0.77*0.6+1.86*0.6+2.73*1.1+1.97*1.1+1.86*1.375+1.6*1+3.5*1)+(4.08*3.35+3.27*0.2+3.2*2.61+2.9*0.1+2.2*2.71+1.6*0.65+1.455*1.4+1.07*1.05+0.77*0.6+2.045*1.4+1.455*0.155+1.455*0.8+0.705*0.1+0.77*0.6+2.73*1.1+1.97*1.1))*10.764</f>
        <v>1123.0568271</v>
      </c>
      <c r="F693" s="5">
        <f>(2.25*1+1.56*3.27+1.78*1.375+1.88*1.1)*10.764</f>
        <v>127.73315879999998</v>
      </c>
      <c r="G693" s="5">
        <v>0</v>
      </c>
      <c r="H693" s="5">
        <f t="shared" si="87"/>
        <v>1250.7899858999999</v>
      </c>
      <c r="I693" s="1"/>
      <c r="J693" s="1"/>
      <c r="K693" s="1"/>
      <c r="L693" s="1"/>
      <c r="M693" s="1"/>
      <c r="N693" s="1"/>
      <c r="O693" s="1"/>
      <c r="P693" s="1"/>
      <c r="Q693" s="1"/>
      <c r="R693" s="1"/>
      <c r="S693" s="1"/>
      <c r="T693" s="22" t="str">
        <f t="shared" ca="1" si="86"/>
        <v>1591108,..,3508</v>
      </c>
      <c r="U693" s="22">
        <f t="shared" ca="1" si="88"/>
        <v>1591108</v>
      </c>
      <c r="V693" s="22">
        <f t="shared" ca="1" si="88"/>
        <v>3508</v>
      </c>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WZB693" s="1"/>
      <c r="WZC693" s="1"/>
      <c r="WZD693" s="1"/>
      <c r="WZE693" s="1"/>
      <c r="WZF693" s="1"/>
      <c r="WZG693" s="1"/>
      <c r="WZH693" s="1"/>
      <c r="WZI693" s="1"/>
      <c r="WZJ693" s="1"/>
      <c r="WZK693" s="1"/>
      <c r="WZL693" s="1"/>
      <c r="WZM693" s="1"/>
      <c r="WZN693" s="1"/>
      <c r="WZO693" s="1"/>
      <c r="WZP693" s="1"/>
      <c r="WZQ693" s="1"/>
      <c r="WZR693" s="1"/>
      <c r="WZS693" s="1"/>
      <c r="WZT693" s="1"/>
      <c r="WZU693" s="1"/>
      <c r="WZV693" s="1"/>
      <c r="WZW693" s="1"/>
      <c r="WZX693" s="1"/>
      <c r="WZY693" s="1"/>
      <c r="WZZ693" s="1"/>
      <c r="XAA693" s="1"/>
      <c r="XAB693" s="1"/>
      <c r="XAC693" s="1"/>
      <c r="XAD693" s="1"/>
      <c r="XAE693" s="1"/>
      <c r="XAF693" s="1"/>
      <c r="XAG693" s="1"/>
      <c r="XAH693" s="1"/>
      <c r="XAI693" s="1"/>
      <c r="XAJ693" s="1"/>
      <c r="XAK693" s="1"/>
      <c r="XAL693" s="1"/>
      <c r="XAM693" s="1"/>
      <c r="XAN693" s="1"/>
      <c r="XAO693" s="1"/>
      <c r="XAP693" s="1"/>
      <c r="XAQ693" s="1"/>
      <c r="XAR693" s="1"/>
      <c r="XAS693" s="1"/>
      <c r="XAT693" s="1"/>
      <c r="XAU693" s="1"/>
      <c r="XAV693" s="1"/>
      <c r="XAW693" s="1"/>
      <c r="XAX693" s="1"/>
      <c r="XAY693" s="1"/>
      <c r="XAZ693" s="1"/>
      <c r="XBA693" s="1"/>
      <c r="XBB693" s="1"/>
      <c r="XBC693" s="1"/>
      <c r="XBD693" s="1"/>
      <c r="XBE693" s="1"/>
      <c r="XBF693" s="1"/>
      <c r="XBG693" s="1"/>
      <c r="XBH693" s="1"/>
      <c r="XBI693" s="1"/>
      <c r="XBJ693" s="1"/>
      <c r="XBK693" s="1"/>
      <c r="XBL693" s="1"/>
      <c r="XBM693" s="1"/>
      <c r="XBN693" s="1"/>
      <c r="XBO693" s="1"/>
      <c r="XBP693" s="1"/>
      <c r="XBQ693" s="1"/>
      <c r="XBR693" s="1"/>
      <c r="XBS693" s="1"/>
      <c r="XBT693" s="1"/>
      <c r="XBU693" s="1"/>
      <c r="XBV693" s="1"/>
      <c r="XBW693" s="1"/>
      <c r="XBX693" s="1"/>
      <c r="XBY693" s="1"/>
      <c r="XBZ693" s="1"/>
      <c r="XCA693" s="1"/>
      <c r="XCB693" s="1"/>
      <c r="XCC693" s="1"/>
      <c r="XCD693" s="1"/>
      <c r="XCE693" s="1"/>
      <c r="XCF693" s="1"/>
      <c r="XCG693" s="1"/>
      <c r="XCH693" s="1"/>
      <c r="XCI693" s="1"/>
      <c r="XCJ693" s="1"/>
      <c r="XCK693" s="1"/>
      <c r="XCL693" s="1"/>
      <c r="XCM693" s="1"/>
      <c r="XCN693" s="1"/>
      <c r="XCO693" s="1"/>
      <c r="XCP693" s="1"/>
      <c r="XCQ693" s="1"/>
      <c r="XCR693" s="1"/>
      <c r="XCS693" s="1"/>
      <c r="XCT693" s="1"/>
      <c r="XCU693" s="1"/>
      <c r="XCV693" s="1"/>
      <c r="XCW693" s="1"/>
      <c r="XCX693" s="1"/>
      <c r="XCY693" s="1"/>
      <c r="XCZ693" s="1"/>
      <c r="XDA693" s="1"/>
      <c r="XDB693" s="1"/>
      <c r="XDC693" s="1"/>
      <c r="XDD693" s="1"/>
      <c r="XDE693" s="1"/>
      <c r="XDF693" s="1"/>
      <c r="XDG693" s="1"/>
      <c r="XDH693" s="1"/>
      <c r="XDI693" s="1"/>
      <c r="XDJ693" s="1"/>
      <c r="XDK693" s="1"/>
      <c r="XDL693" s="1"/>
      <c r="XDM693" s="1"/>
      <c r="XDN693" s="1"/>
      <c r="XDO693" s="1"/>
      <c r="XDP693" s="1"/>
      <c r="XDQ693" s="1"/>
      <c r="XDR693" s="1"/>
      <c r="XDS693" s="1"/>
      <c r="XDT693" s="1"/>
      <c r="XDU693" s="1"/>
      <c r="XDV693" s="1"/>
      <c r="XDW693" s="1"/>
      <c r="XDX693" s="1"/>
      <c r="XDY693" s="1"/>
      <c r="XDZ693" s="1"/>
      <c r="XEA693" s="1"/>
      <c r="XEB693" s="1"/>
      <c r="XEC693" s="1"/>
      <c r="XED693" s="1"/>
      <c r="XEE693" s="1"/>
      <c r="XEF693" s="1"/>
      <c r="XEG693" s="1"/>
      <c r="XEH693" s="1"/>
      <c r="XEI693" s="1"/>
      <c r="XEJ693" s="1"/>
      <c r="XEK693" s="1"/>
      <c r="XEL693" s="1"/>
      <c r="XEM693" s="1"/>
      <c r="XEN693" s="1"/>
      <c r="XEO693" s="1"/>
      <c r="XEP693" s="1"/>
      <c r="XEQ693" s="1"/>
      <c r="XER693" s="1"/>
      <c r="XES693" s="1"/>
      <c r="XET693" s="1"/>
      <c r="XEU693" s="1"/>
      <c r="XEV693" s="1"/>
      <c r="XEW693" s="1"/>
      <c r="XEX693" s="1"/>
      <c r="XEY693" s="1"/>
      <c r="XEZ693" s="1"/>
      <c r="XFA693" s="1"/>
      <c r="XFB693" s="1"/>
      <c r="XFC693" s="1"/>
    </row>
    <row r="694" spans="1:150 16226:16383" s="3" customFormat="1" ht="20.25" customHeight="1" x14ac:dyDescent="0.25">
      <c r="A694" s="112" t="s">
        <v>398</v>
      </c>
      <c r="B694" s="113"/>
      <c r="C694" s="113"/>
      <c r="D694" s="113"/>
      <c r="E694" s="113"/>
      <c r="F694" s="113"/>
      <c r="G694" s="113"/>
      <c r="H694" s="114"/>
      <c r="I694" s="1">
        <v>16</v>
      </c>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WZB694" s="1"/>
      <c r="WZC694" s="1"/>
      <c r="WZD694" s="1"/>
      <c r="WZE694" s="1"/>
      <c r="WZF694" s="1"/>
      <c r="WZG694" s="1"/>
      <c r="WZH694" s="1"/>
      <c r="WZI694" s="1"/>
      <c r="WZJ694" s="1"/>
      <c r="WZK694" s="1"/>
      <c r="WZL694" s="1"/>
      <c r="WZM694" s="1"/>
      <c r="WZN694" s="1"/>
      <c r="WZO694" s="1"/>
      <c r="WZP694" s="1"/>
      <c r="WZQ694" s="1"/>
      <c r="WZR694" s="1"/>
      <c r="WZS694" s="1"/>
      <c r="WZT694" s="1"/>
      <c r="WZU694" s="1"/>
      <c r="WZV694" s="1"/>
      <c r="WZW694" s="1"/>
      <c r="WZX694" s="1"/>
      <c r="WZY694" s="1"/>
      <c r="WZZ694" s="1"/>
      <c r="XAA694" s="1"/>
      <c r="XAB694" s="1"/>
      <c r="XAC694" s="1"/>
      <c r="XAD694" s="1"/>
      <c r="XAE694" s="1"/>
      <c r="XAF694" s="1"/>
      <c r="XAG694" s="1"/>
      <c r="XAH694" s="1"/>
      <c r="XAI694" s="1"/>
      <c r="XAJ694" s="1"/>
      <c r="XAK694" s="1"/>
      <c r="XAL694" s="1"/>
      <c r="XAM694" s="1"/>
      <c r="XAN694" s="1"/>
      <c r="XAO694" s="1"/>
      <c r="XAP694" s="1"/>
      <c r="XAQ694" s="1"/>
      <c r="XAR694" s="1"/>
      <c r="XAS694" s="1"/>
      <c r="XAT694" s="1"/>
      <c r="XAU694" s="1"/>
      <c r="XAV694" s="1"/>
      <c r="XAW694" s="1"/>
      <c r="XAX694" s="1"/>
      <c r="XAY694" s="1"/>
      <c r="XAZ694" s="1"/>
      <c r="XBA694" s="1"/>
      <c r="XBB694" s="1"/>
      <c r="XBC694" s="1"/>
      <c r="XBD694" s="1"/>
      <c r="XBE694" s="1"/>
      <c r="XBF694" s="1"/>
      <c r="XBG694" s="1"/>
      <c r="XBH694" s="1"/>
      <c r="XBI694" s="1"/>
      <c r="XBJ694" s="1"/>
      <c r="XBK694" s="1"/>
      <c r="XBL694" s="1"/>
      <c r="XBM694" s="1"/>
      <c r="XBN694" s="1"/>
      <c r="XBO694" s="1"/>
      <c r="XBP694" s="1"/>
      <c r="XBQ694" s="1"/>
      <c r="XBR694" s="1"/>
      <c r="XBS694" s="1"/>
      <c r="XBT694" s="1"/>
      <c r="XBU694" s="1"/>
      <c r="XBV694" s="1"/>
      <c r="XBW694" s="1"/>
      <c r="XBX694" s="1"/>
      <c r="XBY694" s="1"/>
      <c r="XBZ694" s="1"/>
      <c r="XCA694" s="1"/>
      <c r="XCB694" s="1"/>
      <c r="XCC694" s="1"/>
      <c r="XCD694" s="1"/>
      <c r="XCE694" s="1"/>
      <c r="XCF694" s="1"/>
      <c r="XCG694" s="1"/>
      <c r="XCH694" s="1"/>
      <c r="XCI694" s="1"/>
      <c r="XCJ694" s="1"/>
      <c r="XCK694" s="1"/>
      <c r="XCL694" s="1"/>
      <c r="XCM694" s="1"/>
      <c r="XCN694" s="1"/>
      <c r="XCO694" s="1"/>
      <c r="XCP694" s="1"/>
      <c r="XCQ694" s="1"/>
      <c r="XCR694" s="1"/>
      <c r="XCS694" s="1"/>
      <c r="XCT694" s="1"/>
      <c r="XCU694" s="1"/>
      <c r="XCV694" s="1"/>
      <c r="XCW694" s="1"/>
      <c r="XCX694" s="1"/>
      <c r="XCY694" s="1"/>
      <c r="XCZ694" s="1"/>
      <c r="XDA694" s="1"/>
      <c r="XDB694" s="1"/>
      <c r="XDC694" s="1"/>
      <c r="XDD694" s="1"/>
      <c r="XDE694" s="1"/>
      <c r="XDF694" s="1"/>
      <c r="XDG694" s="1"/>
      <c r="XDH694" s="1"/>
      <c r="XDI694" s="1"/>
      <c r="XDJ694" s="1"/>
      <c r="XDK694" s="1"/>
      <c r="XDL694" s="1"/>
      <c r="XDM694" s="1"/>
      <c r="XDN694" s="1"/>
      <c r="XDO694" s="1"/>
      <c r="XDP694" s="1"/>
      <c r="XDQ694" s="1"/>
      <c r="XDR694" s="1"/>
      <c r="XDS694" s="1"/>
      <c r="XDT694" s="1"/>
      <c r="XDU694" s="1"/>
      <c r="XDV694" s="1"/>
      <c r="XDW694" s="1"/>
      <c r="XDX694" s="1"/>
      <c r="XDY694" s="1"/>
      <c r="XDZ694" s="1"/>
      <c r="XEA694" s="1"/>
      <c r="XEB694" s="1"/>
      <c r="XEC694" s="1"/>
      <c r="XED694" s="1"/>
      <c r="XEE694" s="1"/>
      <c r="XEF694" s="1"/>
      <c r="XEG694" s="1"/>
      <c r="XEH694" s="1"/>
      <c r="XEI694" s="1"/>
      <c r="XEJ694" s="1"/>
      <c r="XEK694" s="1"/>
      <c r="XEL694" s="1"/>
      <c r="XEM694" s="1"/>
      <c r="XEN694" s="1"/>
      <c r="XEO694" s="1"/>
      <c r="XEP694" s="1"/>
      <c r="XEQ694" s="1"/>
      <c r="XER694" s="1"/>
      <c r="XES694" s="1"/>
      <c r="XET694" s="1"/>
      <c r="XEU694" s="1"/>
      <c r="XEV694" s="1"/>
      <c r="XEW694" s="1"/>
      <c r="XEX694" s="1"/>
      <c r="XEY694" s="1"/>
      <c r="XEZ694" s="1"/>
      <c r="XFA694" s="1"/>
      <c r="XFB694" s="1"/>
      <c r="XFC694" s="1"/>
    </row>
    <row r="695" spans="1:150 16226:16383" s="3" customFormat="1" ht="20.25" customHeight="1" x14ac:dyDescent="0.25">
      <c r="A695" s="90">
        <v>1</v>
      </c>
      <c r="B695" s="90"/>
      <c r="C695" s="53" t="s">
        <v>88</v>
      </c>
      <c r="D695" s="5" t="s">
        <v>363</v>
      </c>
      <c r="E695" s="32">
        <f>(2.75*3.48+2.75*0.1+2.125*2.25+1.525*0.6+2.78*2.45+0.7*0.18+2.93*2.4+2.93*0.1+2.93*1.2+0.6*1.4+2.305*1.375+0.9*0.9+1.25*1.375+1.07*2.75)*10.764</f>
        <v>460.69785450000006</v>
      </c>
      <c r="F695" s="5">
        <f>(1.075*0.9)*10.764</f>
        <v>10.41417</v>
      </c>
      <c r="G695" s="5">
        <v>0</v>
      </c>
      <c r="H695" s="5">
        <f>E695+F695+(IF(G695&lt;101,G695,IF(G695&lt;201,G695/2,IF(G695&lt;=301,G695/3,G695/4))))</f>
        <v>471.11202450000008</v>
      </c>
      <c r="I695" s="1"/>
      <c r="J695" s="1"/>
      <c r="K695" s="1"/>
      <c r="L695" s="1"/>
      <c r="M695" s="1"/>
      <c r="N695" s="1"/>
      <c r="O695" s="1"/>
      <c r="P695" s="1"/>
      <c r="Q695" s="1"/>
      <c r="R695" s="1"/>
      <c r="S695" s="1"/>
      <c r="T695" s="22" t="str">
        <f t="shared" ref="T695:T702" ca="1" si="90">U695&amp;""&amp;",..,"&amp;""&amp;V695</f>
        <v>246801,..,3801</v>
      </c>
      <c r="U695" s="22">
        <f ca="1">(SUMPRODUCT(MID(0&amp;(LEFT(A694,SUM(LEN(A694)-LEN(SUBSTITUTE(A694,{"0","1","2","3"},""))))), LARGE(INDEX(ISNUMBER(--MID((LEFT(A694,SUM(LEN(A694)-LEN(SUBSTITUTE(A694,{"0","1","2","3"},""))))), ROW(INDIRECT("1:"&amp;LEN((LEFT(A694,SUM(LEN(A694)-LEN(SUBSTITUTE(A694,{"0","1","2","3"},"")))))))), 1)) * ROW(INDIRECT("1:"&amp;LEN((LEFT(A694,SUM(LEN(A694)-LEN(SUBSTITUTE(A694,{"0","1","2","3"},"")))))))), 0), ROW(INDIRECT("1:"&amp;LEN((LEFT(A694,SUM(LEN(A694)-LEN(SUBSTITUTE(A694,{"0","1","2","3"},"")))))))))+1, 1) * 10^ROW(INDIRECT("1:"&amp;LEN((LEFT(A694,SUM(LEN(A694)-LEN(SUBSTITUTE(A694,{"0","1","2","3"},""))))))))/10))*100+1</f>
        <v>246801</v>
      </c>
      <c r="V695" s="22">
        <f ca="1">(SUMPRODUCT(MID(0&amp;(--TRIM(RIGHT(SUBSTITUTE(LEFT(A694,_xlfn.AGGREGATE(16,6,FIND({0,1,2,3,4,5,6,7,8,9},A694,ROW(INDIRECT("1:"&amp;LEN(A694)))),1))," ",REPT(" ",LEN(A694))),LEN(A694)))), LARGE(INDEX(ISNUMBER(--MID((--TRIM(RIGHT(SUBSTITUTE(LEFT(A694,_xlfn.AGGREGATE(16,6,FIND({0,1,2,3,4,5,6,7,8,9},A694,ROW(INDIRECT("1:"&amp;LEN(A694)))),1))," ",REPT(" ",LEN(A694))),LEN(A694)))), ROW(INDIRECT("1:"&amp;LEN((--TRIM(RIGHT(SUBSTITUTE(LEFT(A694,_xlfn.AGGREGATE(16,6,FIND({0,1,2,3,4,5,6,7,8,9},A694,ROW(INDIRECT("1:"&amp;LEN(A694)))),1))," ",REPT(" ",LEN(A694))),LEN(A694))))))), 1)) * ROW(INDIRECT("1:"&amp;LEN((--TRIM(RIGHT(SUBSTITUTE(LEFT(A694,_xlfn.AGGREGATE(16,6,FIND({0,1,2,3,4,5,6,7,8,9},A694,ROW(INDIRECT("1:"&amp;LEN(A694)))),1))," ",REPT(" ",LEN(A694))),LEN(A694))))))), 0), ROW(INDIRECT("1:"&amp;LEN((--TRIM(RIGHT(SUBSTITUTE(LEFT(A694,_xlfn.AGGREGATE(16,6,FIND({0,1,2,3,4,5,6,7,8,9},A694,ROW(INDIRECT("1:"&amp;LEN(A694)))),1))," ",REPT(" ",LEN(A694))),LEN(A694))))))))+1, 1) * 10^ROW(INDIRECT("1:"&amp;LEN((--TRIM(RIGHT(SUBSTITUTE(LEFT(A694,_xlfn.AGGREGATE(16,6,FIND({0,1,2,3,4,5,6,7,8,9},A694,ROW(INDIRECT("1:"&amp;LEN(A694)))),1))," ",REPT(" ",LEN(A694))),LEN(A694)))))))/10))*100+1</f>
        <v>3801</v>
      </c>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WZB695" s="1"/>
      <c r="WZC695" s="1"/>
      <c r="WZD695" s="1"/>
      <c r="WZE695" s="1"/>
      <c r="WZF695" s="1"/>
      <c r="WZG695" s="1"/>
      <c r="WZH695" s="1"/>
      <c r="WZI695" s="1"/>
      <c r="WZJ695" s="1"/>
      <c r="WZK695" s="1"/>
      <c r="WZL695" s="1"/>
      <c r="WZM695" s="1"/>
      <c r="WZN695" s="1"/>
      <c r="WZO695" s="1"/>
      <c r="WZP695" s="1"/>
      <c r="WZQ695" s="1"/>
      <c r="WZR695" s="1"/>
      <c r="WZS695" s="1"/>
      <c r="WZT695" s="1"/>
      <c r="WZU695" s="1"/>
      <c r="WZV695" s="1"/>
      <c r="WZW695" s="1"/>
      <c r="WZX695" s="1"/>
      <c r="WZY695" s="1"/>
      <c r="WZZ695" s="1"/>
      <c r="XAA695" s="1"/>
      <c r="XAB695" s="1"/>
      <c r="XAC695" s="1"/>
      <c r="XAD695" s="1"/>
      <c r="XAE695" s="1"/>
      <c r="XAF695" s="1"/>
      <c r="XAG695" s="1"/>
      <c r="XAH695" s="1"/>
      <c r="XAI695" s="1"/>
      <c r="XAJ695" s="1"/>
      <c r="XAK695" s="1"/>
      <c r="XAL695" s="1"/>
      <c r="XAM695" s="1"/>
      <c r="XAN695" s="1"/>
      <c r="XAO695" s="1"/>
      <c r="XAP695" s="1"/>
      <c r="XAQ695" s="1"/>
      <c r="XAR695" s="1"/>
      <c r="XAS695" s="1"/>
      <c r="XAT695" s="1"/>
      <c r="XAU695" s="1"/>
      <c r="XAV695" s="1"/>
      <c r="XAW695" s="1"/>
      <c r="XAX695" s="1"/>
      <c r="XAY695" s="1"/>
      <c r="XAZ695" s="1"/>
      <c r="XBA695" s="1"/>
      <c r="XBB695" s="1"/>
      <c r="XBC695" s="1"/>
      <c r="XBD695" s="1"/>
      <c r="XBE695" s="1"/>
      <c r="XBF695" s="1"/>
      <c r="XBG695" s="1"/>
      <c r="XBH695" s="1"/>
      <c r="XBI695" s="1"/>
      <c r="XBJ695" s="1"/>
      <c r="XBK695" s="1"/>
      <c r="XBL695" s="1"/>
      <c r="XBM695" s="1"/>
      <c r="XBN695" s="1"/>
      <c r="XBO695" s="1"/>
      <c r="XBP695" s="1"/>
      <c r="XBQ695" s="1"/>
      <c r="XBR695" s="1"/>
      <c r="XBS695" s="1"/>
      <c r="XBT695" s="1"/>
      <c r="XBU695" s="1"/>
      <c r="XBV695" s="1"/>
      <c r="XBW695" s="1"/>
      <c r="XBX695" s="1"/>
      <c r="XBY695" s="1"/>
      <c r="XBZ695" s="1"/>
      <c r="XCA695" s="1"/>
      <c r="XCB695" s="1"/>
      <c r="XCC695" s="1"/>
      <c r="XCD695" s="1"/>
      <c r="XCE695" s="1"/>
      <c r="XCF695" s="1"/>
      <c r="XCG695" s="1"/>
      <c r="XCH695" s="1"/>
      <c r="XCI695" s="1"/>
      <c r="XCJ695" s="1"/>
      <c r="XCK695" s="1"/>
      <c r="XCL695" s="1"/>
      <c r="XCM695" s="1"/>
      <c r="XCN695" s="1"/>
      <c r="XCO695" s="1"/>
      <c r="XCP695" s="1"/>
      <c r="XCQ695" s="1"/>
      <c r="XCR695" s="1"/>
      <c r="XCS695" s="1"/>
      <c r="XCT695" s="1"/>
      <c r="XCU695" s="1"/>
      <c r="XCV695" s="1"/>
      <c r="XCW695" s="1"/>
      <c r="XCX695" s="1"/>
      <c r="XCY695" s="1"/>
      <c r="XCZ695" s="1"/>
      <c r="XDA695" s="1"/>
      <c r="XDB695" s="1"/>
      <c r="XDC695" s="1"/>
      <c r="XDD695" s="1"/>
      <c r="XDE695" s="1"/>
      <c r="XDF695" s="1"/>
      <c r="XDG695" s="1"/>
      <c r="XDH695" s="1"/>
      <c r="XDI695" s="1"/>
      <c r="XDJ695" s="1"/>
      <c r="XDK695" s="1"/>
      <c r="XDL695" s="1"/>
      <c r="XDM695" s="1"/>
      <c r="XDN695" s="1"/>
      <c r="XDO695" s="1"/>
      <c r="XDP695" s="1"/>
      <c r="XDQ695" s="1"/>
      <c r="XDR695" s="1"/>
      <c r="XDS695" s="1"/>
      <c r="XDT695" s="1"/>
      <c r="XDU695" s="1"/>
      <c r="XDV695" s="1"/>
      <c r="XDW695" s="1"/>
      <c r="XDX695" s="1"/>
      <c r="XDY695" s="1"/>
      <c r="XDZ695" s="1"/>
      <c r="XEA695" s="1"/>
      <c r="XEB695" s="1"/>
      <c r="XEC695" s="1"/>
      <c r="XED695" s="1"/>
      <c r="XEE695" s="1"/>
      <c r="XEF695" s="1"/>
      <c r="XEG695" s="1"/>
      <c r="XEH695" s="1"/>
      <c r="XEI695" s="1"/>
      <c r="XEJ695" s="1"/>
      <c r="XEK695" s="1"/>
      <c r="XEL695" s="1"/>
      <c r="XEM695" s="1"/>
      <c r="XEN695" s="1"/>
      <c r="XEO695" s="1"/>
      <c r="XEP695" s="1"/>
      <c r="XEQ695" s="1"/>
      <c r="XER695" s="1"/>
      <c r="XES695" s="1"/>
      <c r="XET695" s="1"/>
      <c r="XEU695" s="1"/>
      <c r="XEV695" s="1"/>
      <c r="XEW695" s="1"/>
      <c r="XEX695" s="1"/>
      <c r="XEY695" s="1"/>
      <c r="XEZ695" s="1"/>
      <c r="XFA695" s="1"/>
      <c r="XFB695" s="1"/>
      <c r="XFC695" s="1"/>
    </row>
    <row r="696" spans="1:150 16226:16383" s="3" customFormat="1" ht="20.25" customHeight="1" x14ac:dyDescent="0.25">
      <c r="A696" s="115">
        <f>A695+1</f>
        <v>2</v>
      </c>
      <c r="B696" s="116"/>
      <c r="C696" s="53" t="s">
        <v>88</v>
      </c>
      <c r="D696" s="5" t="s">
        <v>363</v>
      </c>
      <c r="E696" s="32">
        <f>(2.75*3.48+2.75*0.1+2.125*2.25+1.525*0.6+2.78*2.45+0.7*0.18+2.93*2.4+2.93*0.1+2.93*1.2+0.6*1.4+2.305*1.375+0.9*0.9+1.25*1.375+1.07*2.75)*10.764</f>
        <v>460.69785450000006</v>
      </c>
      <c r="F696" s="5">
        <f>(1.075*0.9)*10.764</f>
        <v>10.41417</v>
      </c>
      <c r="G696" s="5">
        <v>0</v>
      </c>
      <c r="H696" s="5">
        <f t="shared" ref="H696:H701" si="91">E696+F696+(IF(G696&lt;101,G696,IF(G696&lt;201,G696/2,IF(G696&lt;=301,G696/3,G696/4))))</f>
        <v>471.11202450000008</v>
      </c>
      <c r="I696" s="1"/>
      <c r="J696" s="1"/>
      <c r="K696" s="1"/>
      <c r="L696" s="1"/>
      <c r="M696" s="1"/>
      <c r="N696" s="1"/>
      <c r="O696" s="1"/>
      <c r="P696" s="1"/>
      <c r="Q696" s="1"/>
      <c r="R696" s="1"/>
      <c r="S696" s="1"/>
      <c r="T696" s="22" t="str">
        <f t="shared" ca="1" si="90"/>
        <v>246802,..,3802</v>
      </c>
      <c r="U696" s="22">
        <f t="shared" ref="U696:V702" ca="1" si="92">U695+1</f>
        <v>246802</v>
      </c>
      <c r="V696" s="22">
        <f t="shared" ca="1" si="92"/>
        <v>3802</v>
      </c>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WZB696" s="1"/>
      <c r="WZC696" s="1"/>
      <c r="WZD696" s="1"/>
      <c r="WZE696" s="1"/>
      <c r="WZF696" s="1"/>
      <c r="WZG696" s="1"/>
      <c r="WZH696" s="1"/>
      <c r="WZI696" s="1"/>
      <c r="WZJ696" s="1"/>
      <c r="WZK696" s="1"/>
      <c r="WZL696" s="1"/>
      <c r="WZM696" s="1"/>
      <c r="WZN696" s="1"/>
      <c r="WZO696" s="1"/>
      <c r="WZP696" s="1"/>
      <c r="WZQ696" s="1"/>
      <c r="WZR696" s="1"/>
      <c r="WZS696" s="1"/>
      <c r="WZT696" s="1"/>
      <c r="WZU696" s="1"/>
      <c r="WZV696" s="1"/>
      <c r="WZW696" s="1"/>
      <c r="WZX696" s="1"/>
      <c r="WZY696" s="1"/>
      <c r="WZZ696" s="1"/>
      <c r="XAA696" s="1"/>
      <c r="XAB696" s="1"/>
      <c r="XAC696" s="1"/>
      <c r="XAD696" s="1"/>
      <c r="XAE696" s="1"/>
      <c r="XAF696" s="1"/>
      <c r="XAG696" s="1"/>
      <c r="XAH696" s="1"/>
      <c r="XAI696" s="1"/>
      <c r="XAJ696" s="1"/>
      <c r="XAK696" s="1"/>
      <c r="XAL696" s="1"/>
      <c r="XAM696" s="1"/>
      <c r="XAN696" s="1"/>
      <c r="XAO696" s="1"/>
      <c r="XAP696" s="1"/>
      <c r="XAQ696" s="1"/>
      <c r="XAR696" s="1"/>
      <c r="XAS696" s="1"/>
      <c r="XAT696" s="1"/>
      <c r="XAU696" s="1"/>
      <c r="XAV696" s="1"/>
      <c r="XAW696" s="1"/>
      <c r="XAX696" s="1"/>
      <c r="XAY696" s="1"/>
      <c r="XAZ696" s="1"/>
      <c r="XBA696" s="1"/>
      <c r="XBB696" s="1"/>
      <c r="XBC696" s="1"/>
      <c r="XBD696" s="1"/>
      <c r="XBE696" s="1"/>
      <c r="XBF696" s="1"/>
      <c r="XBG696" s="1"/>
      <c r="XBH696" s="1"/>
      <c r="XBI696" s="1"/>
      <c r="XBJ696" s="1"/>
      <c r="XBK696" s="1"/>
      <c r="XBL696" s="1"/>
      <c r="XBM696" s="1"/>
      <c r="XBN696" s="1"/>
      <c r="XBO696" s="1"/>
      <c r="XBP696" s="1"/>
      <c r="XBQ696" s="1"/>
      <c r="XBR696" s="1"/>
      <c r="XBS696" s="1"/>
      <c r="XBT696" s="1"/>
      <c r="XBU696" s="1"/>
      <c r="XBV696" s="1"/>
      <c r="XBW696" s="1"/>
      <c r="XBX696" s="1"/>
      <c r="XBY696" s="1"/>
      <c r="XBZ696" s="1"/>
      <c r="XCA696" s="1"/>
      <c r="XCB696" s="1"/>
      <c r="XCC696" s="1"/>
      <c r="XCD696" s="1"/>
      <c r="XCE696" s="1"/>
      <c r="XCF696" s="1"/>
      <c r="XCG696" s="1"/>
      <c r="XCH696" s="1"/>
      <c r="XCI696" s="1"/>
      <c r="XCJ696" s="1"/>
      <c r="XCK696" s="1"/>
      <c r="XCL696" s="1"/>
      <c r="XCM696" s="1"/>
      <c r="XCN696" s="1"/>
      <c r="XCO696" s="1"/>
      <c r="XCP696" s="1"/>
      <c r="XCQ696" s="1"/>
      <c r="XCR696" s="1"/>
      <c r="XCS696" s="1"/>
      <c r="XCT696" s="1"/>
      <c r="XCU696" s="1"/>
      <c r="XCV696" s="1"/>
      <c r="XCW696" s="1"/>
      <c r="XCX696" s="1"/>
      <c r="XCY696" s="1"/>
      <c r="XCZ696" s="1"/>
      <c r="XDA696" s="1"/>
      <c r="XDB696" s="1"/>
      <c r="XDC696" s="1"/>
      <c r="XDD696" s="1"/>
      <c r="XDE696" s="1"/>
      <c r="XDF696" s="1"/>
      <c r="XDG696" s="1"/>
      <c r="XDH696" s="1"/>
      <c r="XDI696" s="1"/>
      <c r="XDJ696" s="1"/>
      <c r="XDK696" s="1"/>
      <c r="XDL696" s="1"/>
      <c r="XDM696" s="1"/>
      <c r="XDN696" s="1"/>
      <c r="XDO696" s="1"/>
      <c r="XDP696" s="1"/>
      <c r="XDQ696" s="1"/>
      <c r="XDR696" s="1"/>
      <c r="XDS696" s="1"/>
      <c r="XDT696" s="1"/>
      <c r="XDU696" s="1"/>
      <c r="XDV696" s="1"/>
      <c r="XDW696" s="1"/>
      <c r="XDX696" s="1"/>
      <c r="XDY696" s="1"/>
      <c r="XDZ696" s="1"/>
      <c r="XEA696" s="1"/>
      <c r="XEB696" s="1"/>
      <c r="XEC696" s="1"/>
      <c r="XED696" s="1"/>
      <c r="XEE696" s="1"/>
      <c r="XEF696" s="1"/>
      <c r="XEG696" s="1"/>
      <c r="XEH696" s="1"/>
      <c r="XEI696" s="1"/>
      <c r="XEJ696" s="1"/>
      <c r="XEK696" s="1"/>
      <c r="XEL696" s="1"/>
      <c r="XEM696" s="1"/>
      <c r="XEN696" s="1"/>
      <c r="XEO696" s="1"/>
      <c r="XEP696" s="1"/>
      <c r="XEQ696" s="1"/>
      <c r="XER696" s="1"/>
      <c r="XES696" s="1"/>
      <c r="XET696" s="1"/>
      <c r="XEU696" s="1"/>
      <c r="XEV696" s="1"/>
      <c r="XEW696" s="1"/>
      <c r="XEX696" s="1"/>
      <c r="XEY696" s="1"/>
      <c r="XEZ696" s="1"/>
      <c r="XFA696" s="1"/>
      <c r="XFB696" s="1"/>
      <c r="XFC696" s="1"/>
    </row>
    <row r="697" spans="1:150 16226:16383" s="3" customFormat="1" ht="20.25" customHeight="1" x14ac:dyDescent="0.25">
      <c r="A697" s="115">
        <f t="shared" ref="A697:A702" si="93">A696+1</f>
        <v>3</v>
      </c>
      <c r="B697" s="116"/>
      <c r="C697" s="53" t="s">
        <v>88</v>
      </c>
      <c r="D697" s="5" t="s">
        <v>363</v>
      </c>
      <c r="E697" s="32">
        <f>(2.75*3.48+2.75*0.1+2.125*2.25+1.525*0.6+2.78*2.45+0.7*0.18+2.93*2.4+2.93*0.1+2.93*1.2+0.6*1.4+2.305*1.375+0.9*0.9+1.25*1.375+1.07*2.75)*10.764</f>
        <v>460.69785450000006</v>
      </c>
      <c r="F697" s="5">
        <f>(1.075*0.9)*10.764</f>
        <v>10.41417</v>
      </c>
      <c r="G697" s="5">
        <v>0</v>
      </c>
      <c r="H697" s="5">
        <f t="shared" si="91"/>
        <v>471.11202450000008</v>
      </c>
      <c r="I697" s="1"/>
      <c r="J697" s="1"/>
      <c r="K697" s="1"/>
      <c r="L697" s="1"/>
      <c r="M697" s="1"/>
      <c r="N697" s="1"/>
      <c r="O697" s="1"/>
      <c r="P697" s="1"/>
      <c r="Q697" s="1"/>
      <c r="R697" s="1"/>
      <c r="S697" s="1"/>
      <c r="T697" s="22" t="str">
        <f t="shared" ca="1" si="90"/>
        <v>246803,..,3803</v>
      </c>
      <c r="U697" s="22">
        <f t="shared" ca="1" si="92"/>
        <v>246803</v>
      </c>
      <c r="V697" s="22">
        <f t="shared" ca="1" si="92"/>
        <v>3803</v>
      </c>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WZB697" s="1"/>
      <c r="WZC697" s="1"/>
      <c r="WZD697" s="1"/>
      <c r="WZE697" s="1"/>
      <c r="WZF697" s="1"/>
      <c r="WZG697" s="1"/>
      <c r="WZH697" s="1"/>
      <c r="WZI697" s="1"/>
      <c r="WZJ697" s="1"/>
      <c r="WZK697" s="1"/>
      <c r="WZL697" s="1"/>
      <c r="WZM697" s="1"/>
      <c r="WZN697" s="1"/>
      <c r="WZO697" s="1"/>
      <c r="WZP697" s="1"/>
      <c r="WZQ697" s="1"/>
      <c r="WZR697" s="1"/>
      <c r="WZS697" s="1"/>
      <c r="WZT697" s="1"/>
      <c r="WZU697" s="1"/>
      <c r="WZV697" s="1"/>
      <c r="WZW697" s="1"/>
      <c r="WZX697" s="1"/>
      <c r="WZY697" s="1"/>
      <c r="WZZ697" s="1"/>
      <c r="XAA697" s="1"/>
      <c r="XAB697" s="1"/>
      <c r="XAC697" s="1"/>
      <c r="XAD697" s="1"/>
      <c r="XAE697" s="1"/>
      <c r="XAF697" s="1"/>
      <c r="XAG697" s="1"/>
      <c r="XAH697" s="1"/>
      <c r="XAI697" s="1"/>
      <c r="XAJ697" s="1"/>
      <c r="XAK697" s="1"/>
      <c r="XAL697" s="1"/>
      <c r="XAM697" s="1"/>
      <c r="XAN697" s="1"/>
      <c r="XAO697" s="1"/>
      <c r="XAP697" s="1"/>
      <c r="XAQ697" s="1"/>
      <c r="XAR697" s="1"/>
      <c r="XAS697" s="1"/>
      <c r="XAT697" s="1"/>
      <c r="XAU697" s="1"/>
      <c r="XAV697" s="1"/>
      <c r="XAW697" s="1"/>
      <c r="XAX697" s="1"/>
      <c r="XAY697" s="1"/>
      <c r="XAZ697" s="1"/>
      <c r="XBA697" s="1"/>
      <c r="XBB697" s="1"/>
      <c r="XBC697" s="1"/>
      <c r="XBD697" s="1"/>
      <c r="XBE697" s="1"/>
      <c r="XBF697" s="1"/>
      <c r="XBG697" s="1"/>
      <c r="XBH697" s="1"/>
      <c r="XBI697" s="1"/>
      <c r="XBJ697" s="1"/>
      <c r="XBK697" s="1"/>
      <c r="XBL697" s="1"/>
      <c r="XBM697" s="1"/>
      <c r="XBN697" s="1"/>
      <c r="XBO697" s="1"/>
      <c r="XBP697" s="1"/>
      <c r="XBQ697" s="1"/>
      <c r="XBR697" s="1"/>
      <c r="XBS697" s="1"/>
      <c r="XBT697" s="1"/>
      <c r="XBU697" s="1"/>
      <c r="XBV697" s="1"/>
      <c r="XBW697" s="1"/>
      <c r="XBX697" s="1"/>
      <c r="XBY697" s="1"/>
      <c r="XBZ697" s="1"/>
      <c r="XCA697" s="1"/>
      <c r="XCB697" s="1"/>
      <c r="XCC697" s="1"/>
      <c r="XCD697" s="1"/>
      <c r="XCE697" s="1"/>
      <c r="XCF697" s="1"/>
      <c r="XCG697" s="1"/>
      <c r="XCH697" s="1"/>
      <c r="XCI697" s="1"/>
      <c r="XCJ697" s="1"/>
      <c r="XCK697" s="1"/>
      <c r="XCL697" s="1"/>
      <c r="XCM697" s="1"/>
      <c r="XCN697" s="1"/>
      <c r="XCO697" s="1"/>
      <c r="XCP697" s="1"/>
      <c r="XCQ697" s="1"/>
      <c r="XCR697" s="1"/>
      <c r="XCS697" s="1"/>
      <c r="XCT697" s="1"/>
      <c r="XCU697" s="1"/>
      <c r="XCV697" s="1"/>
      <c r="XCW697" s="1"/>
      <c r="XCX697" s="1"/>
      <c r="XCY697" s="1"/>
      <c r="XCZ697" s="1"/>
      <c r="XDA697" s="1"/>
      <c r="XDB697" s="1"/>
      <c r="XDC697" s="1"/>
      <c r="XDD697" s="1"/>
      <c r="XDE697" s="1"/>
      <c r="XDF697" s="1"/>
      <c r="XDG697" s="1"/>
      <c r="XDH697" s="1"/>
      <c r="XDI697" s="1"/>
      <c r="XDJ697" s="1"/>
      <c r="XDK697" s="1"/>
      <c r="XDL697" s="1"/>
      <c r="XDM697" s="1"/>
      <c r="XDN697" s="1"/>
      <c r="XDO697" s="1"/>
      <c r="XDP697" s="1"/>
      <c r="XDQ697" s="1"/>
      <c r="XDR697" s="1"/>
      <c r="XDS697" s="1"/>
      <c r="XDT697" s="1"/>
      <c r="XDU697" s="1"/>
      <c r="XDV697" s="1"/>
      <c r="XDW697" s="1"/>
      <c r="XDX697" s="1"/>
      <c r="XDY697" s="1"/>
      <c r="XDZ697" s="1"/>
      <c r="XEA697" s="1"/>
      <c r="XEB697" s="1"/>
      <c r="XEC697" s="1"/>
      <c r="XED697" s="1"/>
      <c r="XEE697" s="1"/>
      <c r="XEF697" s="1"/>
      <c r="XEG697" s="1"/>
      <c r="XEH697" s="1"/>
      <c r="XEI697" s="1"/>
      <c r="XEJ697" s="1"/>
      <c r="XEK697" s="1"/>
      <c r="XEL697" s="1"/>
      <c r="XEM697" s="1"/>
      <c r="XEN697" s="1"/>
      <c r="XEO697" s="1"/>
      <c r="XEP697" s="1"/>
      <c r="XEQ697" s="1"/>
      <c r="XER697" s="1"/>
      <c r="XES697" s="1"/>
      <c r="XET697" s="1"/>
      <c r="XEU697" s="1"/>
      <c r="XEV697" s="1"/>
      <c r="XEW697" s="1"/>
      <c r="XEX697" s="1"/>
      <c r="XEY697" s="1"/>
      <c r="XEZ697" s="1"/>
      <c r="XFA697" s="1"/>
      <c r="XFB697" s="1"/>
      <c r="XFC697" s="1"/>
    </row>
    <row r="698" spans="1:150 16226:16383" s="3" customFormat="1" ht="20.25" customHeight="1" x14ac:dyDescent="0.25">
      <c r="A698" s="115">
        <f t="shared" si="93"/>
        <v>4</v>
      </c>
      <c r="B698" s="116"/>
      <c r="C698" s="53" t="s">
        <v>88</v>
      </c>
      <c r="D698" s="5" t="s">
        <v>363</v>
      </c>
      <c r="E698" s="32">
        <f>(2.75*3.48+2.75*0.1+2.125*2.25+1.525*0.6+2.78*2.45+0.7*0.18+2.93*2.4+2.93*0.1+2.93*1.2+0.6*1.4+2.305*1.375+0.9*0.9+1.25*1.375+1.07*2.75)*10.764</f>
        <v>460.69785450000006</v>
      </c>
      <c r="F698" s="5">
        <f>(1.075*0.9)*10.764</f>
        <v>10.41417</v>
      </c>
      <c r="G698" s="5">
        <v>0</v>
      </c>
      <c r="H698" s="5">
        <f t="shared" si="91"/>
        <v>471.11202450000008</v>
      </c>
      <c r="I698" s="1"/>
      <c r="J698" s="1"/>
      <c r="K698" s="1"/>
      <c r="L698" s="1"/>
      <c r="M698" s="1"/>
      <c r="N698" s="1"/>
      <c r="O698" s="1"/>
      <c r="P698" s="1"/>
      <c r="Q698" s="1"/>
      <c r="R698" s="1"/>
      <c r="S698" s="1"/>
      <c r="T698" s="22" t="str">
        <f t="shared" ca="1" si="90"/>
        <v>246804,..,3804</v>
      </c>
      <c r="U698" s="22">
        <f t="shared" ca="1" si="92"/>
        <v>246804</v>
      </c>
      <c r="V698" s="22">
        <f t="shared" ca="1" si="92"/>
        <v>3804</v>
      </c>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WZB698" s="1"/>
      <c r="WZC698" s="1"/>
      <c r="WZD698" s="1"/>
      <c r="WZE698" s="1"/>
      <c r="WZF698" s="1"/>
      <c r="WZG698" s="1"/>
      <c r="WZH698" s="1"/>
      <c r="WZI698" s="1"/>
      <c r="WZJ698" s="1"/>
      <c r="WZK698" s="1"/>
      <c r="WZL698" s="1"/>
      <c r="WZM698" s="1"/>
      <c r="WZN698" s="1"/>
      <c r="WZO698" s="1"/>
      <c r="WZP698" s="1"/>
      <c r="WZQ698" s="1"/>
      <c r="WZR698" s="1"/>
      <c r="WZS698" s="1"/>
      <c r="WZT698" s="1"/>
      <c r="WZU698" s="1"/>
      <c r="WZV698" s="1"/>
      <c r="WZW698" s="1"/>
      <c r="WZX698" s="1"/>
      <c r="WZY698" s="1"/>
      <c r="WZZ698" s="1"/>
      <c r="XAA698" s="1"/>
      <c r="XAB698" s="1"/>
      <c r="XAC698" s="1"/>
      <c r="XAD698" s="1"/>
      <c r="XAE698" s="1"/>
      <c r="XAF698" s="1"/>
      <c r="XAG698" s="1"/>
      <c r="XAH698" s="1"/>
      <c r="XAI698" s="1"/>
      <c r="XAJ698" s="1"/>
      <c r="XAK698" s="1"/>
      <c r="XAL698" s="1"/>
      <c r="XAM698" s="1"/>
      <c r="XAN698" s="1"/>
      <c r="XAO698" s="1"/>
      <c r="XAP698" s="1"/>
      <c r="XAQ698" s="1"/>
      <c r="XAR698" s="1"/>
      <c r="XAS698" s="1"/>
      <c r="XAT698" s="1"/>
      <c r="XAU698" s="1"/>
      <c r="XAV698" s="1"/>
      <c r="XAW698" s="1"/>
      <c r="XAX698" s="1"/>
      <c r="XAY698" s="1"/>
      <c r="XAZ698" s="1"/>
      <c r="XBA698" s="1"/>
      <c r="XBB698" s="1"/>
      <c r="XBC698" s="1"/>
      <c r="XBD698" s="1"/>
      <c r="XBE698" s="1"/>
      <c r="XBF698" s="1"/>
      <c r="XBG698" s="1"/>
      <c r="XBH698" s="1"/>
      <c r="XBI698" s="1"/>
      <c r="XBJ698" s="1"/>
      <c r="XBK698" s="1"/>
      <c r="XBL698" s="1"/>
      <c r="XBM698" s="1"/>
      <c r="XBN698" s="1"/>
      <c r="XBO698" s="1"/>
      <c r="XBP698" s="1"/>
      <c r="XBQ698" s="1"/>
      <c r="XBR698" s="1"/>
      <c r="XBS698" s="1"/>
      <c r="XBT698" s="1"/>
      <c r="XBU698" s="1"/>
      <c r="XBV698" s="1"/>
      <c r="XBW698" s="1"/>
      <c r="XBX698" s="1"/>
      <c r="XBY698" s="1"/>
      <c r="XBZ698" s="1"/>
      <c r="XCA698" s="1"/>
      <c r="XCB698" s="1"/>
      <c r="XCC698" s="1"/>
      <c r="XCD698" s="1"/>
      <c r="XCE698" s="1"/>
      <c r="XCF698" s="1"/>
      <c r="XCG698" s="1"/>
      <c r="XCH698" s="1"/>
      <c r="XCI698" s="1"/>
      <c r="XCJ698" s="1"/>
      <c r="XCK698" s="1"/>
      <c r="XCL698" s="1"/>
      <c r="XCM698" s="1"/>
      <c r="XCN698" s="1"/>
      <c r="XCO698" s="1"/>
      <c r="XCP698" s="1"/>
      <c r="XCQ698" s="1"/>
      <c r="XCR698" s="1"/>
      <c r="XCS698" s="1"/>
      <c r="XCT698" s="1"/>
      <c r="XCU698" s="1"/>
      <c r="XCV698" s="1"/>
      <c r="XCW698" s="1"/>
      <c r="XCX698" s="1"/>
      <c r="XCY698" s="1"/>
      <c r="XCZ698" s="1"/>
      <c r="XDA698" s="1"/>
      <c r="XDB698" s="1"/>
      <c r="XDC698" s="1"/>
      <c r="XDD698" s="1"/>
      <c r="XDE698" s="1"/>
      <c r="XDF698" s="1"/>
      <c r="XDG698" s="1"/>
      <c r="XDH698" s="1"/>
      <c r="XDI698" s="1"/>
      <c r="XDJ698" s="1"/>
      <c r="XDK698" s="1"/>
      <c r="XDL698" s="1"/>
      <c r="XDM698" s="1"/>
      <c r="XDN698" s="1"/>
      <c r="XDO698" s="1"/>
      <c r="XDP698" s="1"/>
      <c r="XDQ698" s="1"/>
      <c r="XDR698" s="1"/>
      <c r="XDS698" s="1"/>
      <c r="XDT698" s="1"/>
      <c r="XDU698" s="1"/>
      <c r="XDV698" s="1"/>
      <c r="XDW698" s="1"/>
      <c r="XDX698" s="1"/>
      <c r="XDY698" s="1"/>
      <c r="XDZ698" s="1"/>
      <c r="XEA698" s="1"/>
      <c r="XEB698" s="1"/>
      <c r="XEC698" s="1"/>
      <c r="XED698" s="1"/>
      <c r="XEE698" s="1"/>
      <c r="XEF698" s="1"/>
      <c r="XEG698" s="1"/>
      <c r="XEH698" s="1"/>
      <c r="XEI698" s="1"/>
      <c r="XEJ698" s="1"/>
      <c r="XEK698" s="1"/>
      <c r="XEL698" s="1"/>
      <c r="XEM698" s="1"/>
      <c r="XEN698" s="1"/>
      <c r="XEO698" s="1"/>
      <c r="XEP698" s="1"/>
      <c r="XEQ698" s="1"/>
      <c r="XER698" s="1"/>
      <c r="XES698" s="1"/>
      <c r="XET698" s="1"/>
      <c r="XEU698" s="1"/>
      <c r="XEV698" s="1"/>
      <c r="XEW698" s="1"/>
      <c r="XEX698" s="1"/>
      <c r="XEY698" s="1"/>
      <c r="XEZ698" s="1"/>
      <c r="XFA698" s="1"/>
      <c r="XFB698" s="1"/>
      <c r="XFC698" s="1"/>
    </row>
    <row r="699" spans="1:150 16226:16383" s="3" customFormat="1" ht="20.25" x14ac:dyDescent="0.25">
      <c r="A699" s="115">
        <f t="shared" si="93"/>
        <v>5</v>
      </c>
      <c r="B699" s="116"/>
      <c r="C699" s="96" t="s">
        <v>399</v>
      </c>
      <c r="D699" s="97"/>
      <c r="E699" s="97"/>
      <c r="F699" s="97"/>
      <c r="G699" s="97"/>
      <c r="H699" s="98"/>
      <c r="I699" s="1"/>
      <c r="J699" s="1"/>
      <c r="K699" s="1"/>
      <c r="L699" s="5">
        <v>10.763999999999999</v>
      </c>
      <c r="M699" s="1"/>
      <c r="N699" s="1"/>
      <c r="O699" s="1"/>
      <c r="P699" s="1"/>
      <c r="Q699" s="1"/>
      <c r="R699" s="1"/>
      <c r="S699" s="1"/>
      <c r="T699" s="22" t="str">
        <f t="shared" ca="1" si="90"/>
        <v>246805,..,3805</v>
      </c>
      <c r="U699" s="22">
        <f t="shared" ca="1" si="92"/>
        <v>246805</v>
      </c>
      <c r="V699" s="22">
        <f t="shared" ca="1" si="92"/>
        <v>3805</v>
      </c>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WZB699" s="1"/>
      <c r="WZC699" s="1"/>
      <c r="WZD699" s="1"/>
      <c r="WZE699" s="1"/>
      <c r="WZF699" s="1"/>
      <c r="WZG699" s="1"/>
      <c r="WZH699" s="1"/>
      <c r="WZI699" s="1"/>
      <c r="WZJ699" s="1"/>
      <c r="WZK699" s="1"/>
      <c r="WZL699" s="1"/>
      <c r="WZM699" s="1"/>
      <c r="WZN699" s="1"/>
      <c r="WZO699" s="1"/>
      <c r="WZP699" s="1"/>
      <c r="WZQ699" s="1"/>
      <c r="WZR699" s="1"/>
      <c r="WZS699" s="1"/>
      <c r="WZT699" s="1"/>
      <c r="WZU699" s="1"/>
      <c r="WZV699" s="1"/>
      <c r="WZW699" s="1"/>
      <c r="WZX699" s="1"/>
      <c r="WZY699" s="1"/>
      <c r="WZZ699" s="1"/>
      <c r="XAA699" s="1"/>
      <c r="XAB699" s="1"/>
      <c r="XAC699" s="1"/>
      <c r="XAD699" s="1"/>
      <c r="XAE699" s="1"/>
      <c r="XAF699" s="1"/>
      <c r="XAG699" s="1"/>
      <c r="XAH699" s="1"/>
      <c r="XAI699" s="1"/>
      <c r="XAJ699" s="1"/>
      <c r="XAK699" s="1"/>
      <c r="XAL699" s="1"/>
      <c r="XAM699" s="1"/>
      <c r="XAN699" s="1"/>
      <c r="XAO699" s="1"/>
      <c r="XAP699" s="1"/>
      <c r="XAQ699" s="1"/>
      <c r="XAR699" s="1"/>
      <c r="XAS699" s="1"/>
      <c r="XAT699" s="1"/>
      <c r="XAU699" s="1"/>
      <c r="XAV699" s="1"/>
      <c r="XAW699" s="1"/>
      <c r="XAX699" s="1"/>
      <c r="XAY699" s="1"/>
      <c r="XAZ699" s="1"/>
      <c r="XBA699" s="1"/>
      <c r="XBB699" s="1"/>
      <c r="XBC699" s="1"/>
      <c r="XBD699" s="1"/>
      <c r="XBE699" s="1"/>
      <c r="XBF699" s="1"/>
      <c r="XBG699" s="1"/>
      <c r="XBH699" s="1"/>
      <c r="XBI699" s="1"/>
      <c r="XBJ699" s="1"/>
      <c r="XBK699" s="1"/>
      <c r="XBL699" s="1"/>
      <c r="XBM699" s="1"/>
      <c r="XBN699" s="1"/>
      <c r="XBO699" s="1"/>
      <c r="XBP699" s="1"/>
      <c r="XBQ699" s="1"/>
      <c r="XBR699" s="1"/>
      <c r="XBS699" s="1"/>
      <c r="XBT699" s="1"/>
      <c r="XBU699" s="1"/>
      <c r="XBV699" s="1"/>
      <c r="XBW699" s="1"/>
      <c r="XBX699" s="1"/>
      <c r="XBY699" s="1"/>
      <c r="XBZ699" s="1"/>
      <c r="XCA699" s="1"/>
      <c r="XCB699" s="1"/>
      <c r="XCC699" s="1"/>
      <c r="XCD699" s="1"/>
      <c r="XCE699" s="1"/>
      <c r="XCF699" s="1"/>
      <c r="XCG699" s="1"/>
      <c r="XCH699" s="1"/>
      <c r="XCI699" s="1"/>
      <c r="XCJ699" s="1"/>
      <c r="XCK699" s="1"/>
      <c r="XCL699" s="1"/>
      <c r="XCM699" s="1"/>
      <c r="XCN699" s="1"/>
      <c r="XCO699" s="1"/>
      <c r="XCP699" s="1"/>
      <c r="XCQ699" s="1"/>
      <c r="XCR699" s="1"/>
      <c r="XCS699" s="1"/>
      <c r="XCT699" s="1"/>
      <c r="XCU699" s="1"/>
      <c r="XCV699" s="1"/>
      <c r="XCW699" s="1"/>
      <c r="XCX699" s="1"/>
      <c r="XCY699" s="1"/>
      <c r="XCZ699" s="1"/>
      <c r="XDA699" s="1"/>
      <c r="XDB699" s="1"/>
      <c r="XDC699" s="1"/>
      <c r="XDD699" s="1"/>
      <c r="XDE699" s="1"/>
      <c r="XDF699" s="1"/>
      <c r="XDG699" s="1"/>
      <c r="XDH699" s="1"/>
      <c r="XDI699" s="1"/>
      <c r="XDJ699" s="1"/>
      <c r="XDK699" s="1"/>
      <c r="XDL699" s="1"/>
      <c r="XDM699" s="1"/>
      <c r="XDN699" s="1"/>
      <c r="XDO699" s="1"/>
      <c r="XDP699" s="1"/>
      <c r="XDQ699" s="1"/>
      <c r="XDR699" s="1"/>
      <c r="XDS699" s="1"/>
      <c r="XDT699" s="1"/>
      <c r="XDU699" s="1"/>
      <c r="XDV699" s="1"/>
      <c r="XDW699" s="1"/>
      <c r="XDX699" s="1"/>
      <c r="XDY699" s="1"/>
      <c r="XDZ699" s="1"/>
      <c r="XEA699" s="1"/>
      <c r="XEB699" s="1"/>
      <c r="XEC699" s="1"/>
      <c r="XED699" s="1"/>
      <c r="XEE699" s="1"/>
      <c r="XEF699" s="1"/>
      <c r="XEG699" s="1"/>
      <c r="XEH699" s="1"/>
      <c r="XEI699" s="1"/>
      <c r="XEJ699" s="1"/>
      <c r="XEK699" s="1"/>
      <c r="XEL699" s="1"/>
      <c r="XEM699" s="1"/>
      <c r="XEN699" s="1"/>
      <c r="XEO699" s="1"/>
      <c r="XEP699" s="1"/>
      <c r="XEQ699" s="1"/>
      <c r="XER699" s="1"/>
      <c r="XES699" s="1"/>
      <c r="XET699" s="1"/>
      <c r="XEU699" s="1"/>
      <c r="XEV699" s="1"/>
      <c r="XEW699" s="1"/>
      <c r="XEX699" s="1"/>
      <c r="XEY699" s="1"/>
      <c r="XEZ699" s="1"/>
      <c r="XFA699" s="1"/>
      <c r="XFB699" s="1"/>
      <c r="XFC699" s="1"/>
    </row>
    <row r="700" spans="1:150 16226:16383" s="3" customFormat="1" ht="20.25" customHeight="1" x14ac:dyDescent="0.25">
      <c r="A700" s="115">
        <f t="shared" si="93"/>
        <v>6</v>
      </c>
      <c r="B700" s="116"/>
      <c r="C700" s="53" t="s">
        <v>88</v>
      </c>
      <c r="D700" s="5" t="s">
        <v>363</v>
      </c>
      <c r="E700" s="32">
        <f>(3.28*5.85+2.2*2.78+1.6*0.7+3.05*3.53+3.2*3.35+3.2*0.1+2.45*1.375+1.52*0.95+2.45*1.375+1.68*1+3.97*1)*10.764</f>
        <v>668.03536799999995</v>
      </c>
      <c r="F700" s="5">
        <f>(1.56*3.28+1.33*3.2)*10.764</f>
        <v>100.88881919999999</v>
      </c>
      <c r="G700" s="5">
        <v>0</v>
      </c>
      <c r="H700" s="5">
        <f t="shared" si="91"/>
        <v>768.92418719999989</v>
      </c>
      <c r="I700" s="1"/>
      <c r="J700" s="1"/>
      <c r="K700" s="1"/>
      <c r="L700" s="1"/>
      <c r="M700" s="1"/>
      <c r="N700" s="1"/>
      <c r="O700" s="1"/>
      <c r="P700" s="1"/>
      <c r="Q700" s="1"/>
      <c r="R700" s="1"/>
      <c r="S700" s="1"/>
      <c r="T700" s="22" t="str">
        <f t="shared" ca="1" si="90"/>
        <v>246806,..,3806</v>
      </c>
      <c r="U700" s="22">
        <f t="shared" ca="1" si="92"/>
        <v>246806</v>
      </c>
      <c r="V700" s="22">
        <f t="shared" ca="1" si="92"/>
        <v>3806</v>
      </c>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WZB700" s="1"/>
      <c r="WZC700" s="1"/>
      <c r="WZD700" s="1"/>
      <c r="WZE700" s="1"/>
      <c r="WZF700" s="1"/>
      <c r="WZG700" s="1"/>
      <c r="WZH700" s="1"/>
      <c r="WZI700" s="1"/>
      <c r="WZJ700" s="1"/>
      <c r="WZK700" s="1"/>
      <c r="WZL700" s="1"/>
      <c r="WZM700" s="1"/>
      <c r="WZN700" s="1"/>
      <c r="WZO700" s="1"/>
      <c r="WZP700" s="1"/>
      <c r="WZQ700" s="1"/>
      <c r="WZR700" s="1"/>
      <c r="WZS700" s="1"/>
      <c r="WZT700" s="1"/>
      <c r="WZU700" s="1"/>
      <c r="WZV700" s="1"/>
      <c r="WZW700" s="1"/>
      <c r="WZX700" s="1"/>
      <c r="WZY700" s="1"/>
      <c r="WZZ700" s="1"/>
      <c r="XAA700" s="1"/>
      <c r="XAB700" s="1"/>
      <c r="XAC700" s="1"/>
      <c r="XAD700" s="1"/>
      <c r="XAE700" s="1"/>
      <c r="XAF700" s="1"/>
      <c r="XAG700" s="1"/>
      <c r="XAH700" s="1"/>
      <c r="XAI700" s="1"/>
      <c r="XAJ700" s="1"/>
      <c r="XAK700" s="1"/>
      <c r="XAL700" s="1"/>
      <c r="XAM700" s="1"/>
      <c r="XAN700" s="1"/>
      <c r="XAO700" s="1"/>
      <c r="XAP700" s="1"/>
      <c r="XAQ700" s="1"/>
      <c r="XAR700" s="1"/>
      <c r="XAS700" s="1"/>
      <c r="XAT700" s="1"/>
      <c r="XAU700" s="1"/>
      <c r="XAV700" s="1"/>
      <c r="XAW700" s="1"/>
      <c r="XAX700" s="1"/>
      <c r="XAY700" s="1"/>
      <c r="XAZ700" s="1"/>
      <c r="XBA700" s="1"/>
      <c r="XBB700" s="1"/>
      <c r="XBC700" s="1"/>
      <c r="XBD700" s="1"/>
      <c r="XBE700" s="1"/>
      <c r="XBF700" s="1"/>
      <c r="XBG700" s="1"/>
      <c r="XBH700" s="1"/>
      <c r="XBI700" s="1"/>
      <c r="XBJ700" s="1"/>
      <c r="XBK700" s="1"/>
      <c r="XBL700" s="1"/>
      <c r="XBM700" s="1"/>
      <c r="XBN700" s="1"/>
      <c r="XBO700" s="1"/>
      <c r="XBP700" s="1"/>
      <c r="XBQ700" s="1"/>
      <c r="XBR700" s="1"/>
      <c r="XBS700" s="1"/>
      <c r="XBT700" s="1"/>
      <c r="XBU700" s="1"/>
      <c r="XBV700" s="1"/>
      <c r="XBW700" s="1"/>
      <c r="XBX700" s="1"/>
      <c r="XBY700" s="1"/>
      <c r="XBZ700" s="1"/>
      <c r="XCA700" s="1"/>
      <c r="XCB700" s="1"/>
      <c r="XCC700" s="1"/>
      <c r="XCD700" s="1"/>
      <c r="XCE700" s="1"/>
      <c r="XCF700" s="1"/>
      <c r="XCG700" s="1"/>
      <c r="XCH700" s="1"/>
      <c r="XCI700" s="1"/>
      <c r="XCJ700" s="1"/>
      <c r="XCK700" s="1"/>
      <c r="XCL700" s="1"/>
      <c r="XCM700" s="1"/>
      <c r="XCN700" s="1"/>
      <c r="XCO700" s="1"/>
      <c r="XCP700" s="1"/>
      <c r="XCQ700" s="1"/>
      <c r="XCR700" s="1"/>
      <c r="XCS700" s="1"/>
      <c r="XCT700" s="1"/>
      <c r="XCU700" s="1"/>
      <c r="XCV700" s="1"/>
      <c r="XCW700" s="1"/>
      <c r="XCX700" s="1"/>
      <c r="XCY700" s="1"/>
      <c r="XCZ700" s="1"/>
      <c r="XDA700" s="1"/>
      <c r="XDB700" s="1"/>
      <c r="XDC700" s="1"/>
      <c r="XDD700" s="1"/>
      <c r="XDE700" s="1"/>
      <c r="XDF700" s="1"/>
      <c r="XDG700" s="1"/>
      <c r="XDH700" s="1"/>
      <c r="XDI700" s="1"/>
      <c r="XDJ700" s="1"/>
      <c r="XDK700" s="1"/>
      <c r="XDL700" s="1"/>
      <c r="XDM700" s="1"/>
      <c r="XDN700" s="1"/>
      <c r="XDO700" s="1"/>
      <c r="XDP700" s="1"/>
      <c r="XDQ700" s="1"/>
      <c r="XDR700" s="1"/>
      <c r="XDS700" s="1"/>
      <c r="XDT700" s="1"/>
      <c r="XDU700" s="1"/>
      <c r="XDV700" s="1"/>
      <c r="XDW700" s="1"/>
      <c r="XDX700" s="1"/>
      <c r="XDY700" s="1"/>
      <c r="XDZ700" s="1"/>
      <c r="XEA700" s="1"/>
      <c r="XEB700" s="1"/>
      <c r="XEC700" s="1"/>
      <c r="XED700" s="1"/>
      <c r="XEE700" s="1"/>
      <c r="XEF700" s="1"/>
      <c r="XEG700" s="1"/>
      <c r="XEH700" s="1"/>
      <c r="XEI700" s="1"/>
      <c r="XEJ700" s="1"/>
      <c r="XEK700" s="1"/>
      <c r="XEL700" s="1"/>
      <c r="XEM700" s="1"/>
      <c r="XEN700" s="1"/>
      <c r="XEO700" s="1"/>
      <c r="XEP700" s="1"/>
      <c r="XEQ700" s="1"/>
      <c r="XER700" s="1"/>
      <c r="XES700" s="1"/>
      <c r="XET700" s="1"/>
      <c r="XEU700" s="1"/>
      <c r="XEV700" s="1"/>
      <c r="XEW700" s="1"/>
      <c r="XEX700" s="1"/>
      <c r="XEY700" s="1"/>
      <c r="XEZ700" s="1"/>
      <c r="XFA700" s="1"/>
      <c r="XFB700" s="1"/>
      <c r="XFC700" s="1"/>
    </row>
    <row r="701" spans="1:150 16226:16383" s="3" customFormat="1" ht="20.25" customHeight="1" x14ac:dyDescent="0.25">
      <c r="A701" s="115">
        <f t="shared" si="93"/>
        <v>7</v>
      </c>
      <c r="B701" s="116"/>
      <c r="C701" s="53" t="s">
        <v>88</v>
      </c>
      <c r="D701" s="5" t="s">
        <v>363</v>
      </c>
      <c r="E701" s="32">
        <f>(3.28*5.85+2.2*2.78+1.6*0.7+3.05*3.53+3.2*3.35+3.2*0.1+2.45*1.375+1.52*0.95+2.45*1.375+1.68*1+3.97*1)*10.764</f>
        <v>668.03536799999995</v>
      </c>
      <c r="F701" s="5">
        <f>(1.56*3.28+1.33*3.2)*10.764</f>
        <v>100.88881919999999</v>
      </c>
      <c r="G701" s="5">
        <v>0</v>
      </c>
      <c r="H701" s="5">
        <f t="shared" si="91"/>
        <v>768.92418719999989</v>
      </c>
      <c r="I701" s="1"/>
      <c r="J701" s="1"/>
      <c r="K701" s="1"/>
      <c r="L701" s="1"/>
      <c r="M701" s="1"/>
      <c r="N701" s="1"/>
      <c r="O701" s="1"/>
      <c r="P701" s="1"/>
      <c r="Q701" s="1"/>
      <c r="R701" s="1"/>
      <c r="S701" s="1"/>
      <c r="T701" s="22" t="str">
        <f t="shared" ca="1" si="90"/>
        <v>246807,..,3807</v>
      </c>
      <c r="U701" s="22">
        <f t="shared" ca="1" si="92"/>
        <v>246807</v>
      </c>
      <c r="V701" s="22">
        <f t="shared" ca="1" si="92"/>
        <v>3807</v>
      </c>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WZB701" s="1"/>
      <c r="WZC701" s="1"/>
      <c r="WZD701" s="1"/>
      <c r="WZE701" s="1"/>
      <c r="WZF701" s="1"/>
      <c r="WZG701" s="1"/>
      <c r="WZH701" s="1"/>
      <c r="WZI701" s="1"/>
      <c r="WZJ701" s="1"/>
      <c r="WZK701" s="1"/>
      <c r="WZL701" s="1"/>
      <c r="WZM701" s="1"/>
      <c r="WZN701" s="1"/>
      <c r="WZO701" s="1"/>
      <c r="WZP701" s="1"/>
      <c r="WZQ701" s="1"/>
      <c r="WZR701" s="1"/>
      <c r="WZS701" s="1"/>
      <c r="WZT701" s="1"/>
      <c r="WZU701" s="1"/>
      <c r="WZV701" s="1"/>
      <c r="WZW701" s="1"/>
      <c r="WZX701" s="1"/>
      <c r="WZY701" s="1"/>
      <c r="WZZ701" s="1"/>
      <c r="XAA701" s="1"/>
      <c r="XAB701" s="1"/>
      <c r="XAC701" s="1"/>
      <c r="XAD701" s="1"/>
      <c r="XAE701" s="1"/>
      <c r="XAF701" s="1"/>
      <c r="XAG701" s="1"/>
      <c r="XAH701" s="1"/>
      <c r="XAI701" s="1"/>
      <c r="XAJ701" s="1"/>
      <c r="XAK701" s="1"/>
      <c r="XAL701" s="1"/>
      <c r="XAM701" s="1"/>
      <c r="XAN701" s="1"/>
      <c r="XAO701" s="1"/>
      <c r="XAP701" s="1"/>
      <c r="XAQ701" s="1"/>
      <c r="XAR701" s="1"/>
      <c r="XAS701" s="1"/>
      <c r="XAT701" s="1"/>
      <c r="XAU701" s="1"/>
      <c r="XAV701" s="1"/>
      <c r="XAW701" s="1"/>
      <c r="XAX701" s="1"/>
      <c r="XAY701" s="1"/>
      <c r="XAZ701" s="1"/>
      <c r="XBA701" s="1"/>
      <c r="XBB701" s="1"/>
      <c r="XBC701" s="1"/>
      <c r="XBD701" s="1"/>
      <c r="XBE701" s="1"/>
      <c r="XBF701" s="1"/>
      <c r="XBG701" s="1"/>
      <c r="XBH701" s="1"/>
      <c r="XBI701" s="1"/>
      <c r="XBJ701" s="1"/>
      <c r="XBK701" s="1"/>
      <c r="XBL701" s="1"/>
      <c r="XBM701" s="1"/>
      <c r="XBN701" s="1"/>
      <c r="XBO701" s="1"/>
      <c r="XBP701" s="1"/>
      <c r="XBQ701" s="1"/>
      <c r="XBR701" s="1"/>
      <c r="XBS701" s="1"/>
      <c r="XBT701" s="1"/>
      <c r="XBU701" s="1"/>
      <c r="XBV701" s="1"/>
      <c r="XBW701" s="1"/>
      <c r="XBX701" s="1"/>
      <c r="XBY701" s="1"/>
      <c r="XBZ701" s="1"/>
      <c r="XCA701" s="1"/>
      <c r="XCB701" s="1"/>
      <c r="XCC701" s="1"/>
      <c r="XCD701" s="1"/>
      <c r="XCE701" s="1"/>
      <c r="XCF701" s="1"/>
      <c r="XCG701" s="1"/>
      <c r="XCH701" s="1"/>
      <c r="XCI701" s="1"/>
      <c r="XCJ701" s="1"/>
      <c r="XCK701" s="1"/>
      <c r="XCL701" s="1"/>
      <c r="XCM701" s="1"/>
      <c r="XCN701" s="1"/>
      <c r="XCO701" s="1"/>
      <c r="XCP701" s="1"/>
      <c r="XCQ701" s="1"/>
      <c r="XCR701" s="1"/>
      <c r="XCS701" s="1"/>
      <c r="XCT701" s="1"/>
      <c r="XCU701" s="1"/>
      <c r="XCV701" s="1"/>
      <c r="XCW701" s="1"/>
      <c r="XCX701" s="1"/>
      <c r="XCY701" s="1"/>
      <c r="XCZ701" s="1"/>
      <c r="XDA701" s="1"/>
      <c r="XDB701" s="1"/>
      <c r="XDC701" s="1"/>
      <c r="XDD701" s="1"/>
      <c r="XDE701" s="1"/>
      <c r="XDF701" s="1"/>
      <c r="XDG701" s="1"/>
      <c r="XDH701" s="1"/>
      <c r="XDI701" s="1"/>
      <c r="XDJ701" s="1"/>
      <c r="XDK701" s="1"/>
      <c r="XDL701" s="1"/>
      <c r="XDM701" s="1"/>
      <c r="XDN701" s="1"/>
      <c r="XDO701" s="1"/>
      <c r="XDP701" s="1"/>
      <c r="XDQ701" s="1"/>
      <c r="XDR701" s="1"/>
      <c r="XDS701" s="1"/>
      <c r="XDT701" s="1"/>
      <c r="XDU701" s="1"/>
      <c r="XDV701" s="1"/>
      <c r="XDW701" s="1"/>
      <c r="XDX701" s="1"/>
      <c r="XDY701" s="1"/>
      <c r="XDZ701" s="1"/>
      <c r="XEA701" s="1"/>
      <c r="XEB701" s="1"/>
      <c r="XEC701" s="1"/>
      <c r="XED701" s="1"/>
      <c r="XEE701" s="1"/>
      <c r="XEF701" s="1"/>
      <c r="XEG701" s="1"/>
      <c r="XEH701" s="1"/>
      <c r="XEI701" s="1"/>
      <c r="XEJ701" s="1"/>
      <c r="XEK701" s="1"/>
      <c r="XEL701" s="1"/>
      <c r="XEM701" s="1"/>
      <c r="XEN701" s="1"/>
      <c r="XEO701" s="1"/>
      <c r="XEP701" s="1"/>
      <c r="XEQ701" s="1"/>
      <c r="XER701" s="1"/>
      <c r="XES701" s="1"/>
      <c r="XET701" s="1"/>
      <c r="XEU701" s="1"/>
      <c r="XEV701" s="1"/>
      <c r="XEW701" s="1"/>
      <c r="XEX701" s="1"/>
      <c r="XEY701" s="1"/>
      <c r="XEZ701" s="1"/>
      <c r="XFA701" s="1"/>
      <c r="XFB701" s="1"/>
      <c r="XFC701" s="1"/>
    </row>
    <row r="702" spans="1:150 16226:16383" s="3" customFormat="1" ht="20.25" x14ac:dyDescent="0.25">
      <c r="A702" s="115">
        <f t="shared" si="93"/>
        <v>8</v>
      </c>
      <c r="B702" s="116"/>
      <c r="C702" s="96" t="s">
        <v>399</v>
      </c>
      <c r="D702" s="97"/>
      <c r="E702" s="97"/>
      <c r="F702" s="97"/>
      <c r="G702" s="97"/>
      <c r="H702" s="98"/>
      <c r="I702" s="1"/>
      <c r="J702" s="1"/>
      <c r="K702" s="1"/>
      <c r="L702" s="1"/>
      <c r="M702" s="1"/>
      <c r="N702" s="1"/>
      <c r="O702" s="1"/>
      <c r="P702" s="1"/>
      <c r="Q702" s="1"/>
      <c r="R702" s="1"/>
      <c r="S702" s="1"/>
      <c r="T702" s="22" t="str">
        <f t="shared" ca="1" si="90"/>
        <v>246808,..,3808</v>
      </c>
      <c r="U702" s="22">
        <f t="shared" ca="1" si="92"/>
        <v>246808</v>
      </c>
      <c r="V702" s="22">
        <f t="shared" ca="1" si="92"/>
        <v>3808</v>
      </c>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WZB702" s="1"/>
      <c r="WZC702" s="1"/>
      <c r="WZD702" s="1"/>
      <c r="WZE702" s="1"/>
      <c r="WZF702" s="1"/>
      <c r="WZG702" s="1"/>
      <c r="WZH702" s="1"/>
      <c r="WZI702" s="1"/>
      <c r="WZJ702" s="1"/>
      <c r="WZK702" s="1"/>
      <c r="WZL702" s="1"/>
      <c r="WZM702" s="1"/>
      <c r="WZN702" s="1"/>
      <c r="WZO702" s="1"/>
      <c r="WZP702" s="1"/>
      <c r="WZQ702" s="1"/>
      <c r="WZR702" s="1"/>
      <c r="WZS702" s="1"/>
      <c r="WZT702" s="1"/>
      <c r="WZU702" s="1"/>
      <c r="WZV702" s="1"/>
      <c r="WZW702" s="1"/>
      <c r="WZX702" s="1"/>
      <c r="WZY702" s="1"/>
      <c r="WZZ702" s="1"/>
      <c r="XAA702" s="1"/>
      <c r="XAB702" s="1"/>
      <c r="XAC702" s="1"/>
      <c r="XAD702" s="1"/>
      <c r="XAE702" s="1"/>
      <c r="XAF702" s="1"/>
      <c r="XAG702" s="1"/>
      <c r="XAH702" s="1"/>
      <c r="XAI702" s="1"/>
      <c r="XAJ702" s="1"/>
      <c r="XAK702" s="1"/>
      <c r="XAL702" s="1"/>
      <c r="XAM702" s="1"/>
      <c r="XAN702" s="1"/>
      <c r="XAO702" s="1"/>
      <c r="XAP702" s="1"/>
      <c r="XAQ702" s="1"/>
      <c r="XAR702" s="1"/>
      <c r="XAS702" s="1"/>
      <c r="XAT702" s="1"/>
      <c r="XAU702" s="1"/>
      <c r="XAV702" s="1"/>
      <c r="XAW702" s="1"/>
      <c r="XAX702" s="1"/>
      <c r="XAY702" s="1"/>
      <c r="XAZ702" s="1"/>
      <c r="XBA702" s="1"/>
      <c r="XBB702" s="1"/>
      <c r="XBC702" s="1"/>
      <c r="XBD702" s="1"/>
      <c r="XBE702" s="1"/>
      <c r="XBF702" s="1"/>
      <c r="XBG702" s="1"/>
      <c r="XBH702" s="1"/>
      <c r="XBI702" s="1"/>
      <c r="XBJ702" s="1"/>
      <c r="XBK702" s="1"/>
      <c r="XBL702" s="1"/>
      <c r="XBM702" s="1"/>
      <c r="XBN702" s="1"/>
      <c r="XBO702" s="1"/>
      <c r="XBP702" s="1"/>
      <c r="XBQ702" s="1"/>
      <c r="XBR702" s="1"/>
      <c r="XBS702" s="1"/>
      <c r="XBT702" s="1"/>
      <c r="XBU702" s="1"/>
      <c r="XBV702" s="1"/>
      <c r="XBW702" s="1"/>
      <c r="XBX702" s="1"/>
      <c r="XBY702" s="1"/>
      <c r="XBZ702" s="1"/>
      <c r="XCA702" s="1"/>
      <c r="XCB702" s="1"/>
      <c r="XCC702" s="1"/>
      <c r="XCD702" s="1"/>
      <c r="XCE702" s="1"/>
      <c r="XCF702" s="1"/>
      <c r="XCG702" s="1"/>
      <c r="XCH702" s="1"/>
      <c r="XCI702" s="1"/>
      <c r="XCJ702" s="1"/>
      <c r="XCK702" s="1"/>
      <c r="XCL702" s="1"/>
      <c r="XCM702" s="1"/>
      <c r="XCN702" s="1"/>
      <c r="XCO702" s="1"/>
      <c r="XCP702" s="1"/>
      <c r="XCQ702" s="1"/>
      <c r="XCR702" s="1"/>
      <c r="XCS702" s="1"/>
      <c r="XCT702" s="1"/>
      <c r="XCU702" s="1"/>
      <c r="XCV702" s="1"/>
      <c r="XCW702" s="1"/>
      <c r="XCX702" s="1"/>
      <c r="XCY702" s="1"/>
      <c r="XCZ702" s="1"/>
      <c r="XDA702" s="1"/>
      <c r="XDB702" s="1"/>
      <c r="XDC702" s="1"/>
      <c r="XDD702" s="1"/>
      <c r="XDE702" s="1"/>
      <c r="XDF702" s="1"/>
      <c r="XDG702" s="1"/>
      <c r="XDH702" s="1"/>
      <c r="XDI702" s="1"/>
      <c r="XDJ702" s="1"/>
      <c r="XDK702" s="1"/>
      <c r="XDL702" s="1"/>
      <c r="XDM702" s="1"/>
      <c r="XDN702" s="1"/>
      <c r="XDO702" s="1"/>
      <c r="XDP702" s="1"/>
      <c r="XDQ702" s="1"/>
      <c r="XDR702" s="1"/>
      <c r="XDS702" s="1"/>
      <c r="XDT702" s="1"/>
      <c r="XDU702" s="1"/>
      <c r="XDV702" s="1"/>
      <c r="XDW702" s="1"/>
      <c r="XDX702" s="1"/>
      <c r="XDY702" s="1"/>
      <c r="XDZ702" s="1"/>
      <c r="XEA702" s="1"/>
      <c r="XEB702" s="1"/>
      <c r="XEC702" s="1"/>
      <c r="XED702" s="1"/>
      <c r="XEE702" s="1"/>
      <c r="XEF702" s="1"/>
      <c r="XEG702" s="1"/>
      <c r="XEH702" s="1"/>
      <c r="XEI702" s="1"/>
      <c r="XEJ702" s="1"/>
      <c r="XEK702" s="1"/>
      <c r="XEL702" s="1"/>
      <c r="XEM702" s="1"/>
      <c r="XEN702" s="1"/>
      <c r="XEO702" s="1"/>
      <c r="XEP702" s="1"/>
      <c r="XEQ702" s="1"/>
      <c r="XER702" s="1"/>
      <c r="XES702" s="1"/>
      <c r="XET702" s="1"/>
      <c r="XEU702" s="1"/>
      <c r="XEV702" s="1"/>
      <c r="XEW702" s="1"/>
      <c r="XEX702" s="1"/>
      <c r="XEY702" s="1"/>
      <c r="XEZ702" s="1"/>
      <c r="XFA702" s="1"/>
      <c r="XFB702" s="1"/>
      <c r="XFC702" s="1"/>
    </row>
    <row r="703" spans="1:150 16226:16383" s="3" customFormat="1" ht="20.25" customHeight="1" x14ac:dyDescent="0.25">
      <c r="A703" s="112" t="s">
        <v>400</v>
      </c>
      <c r="B703" s="113"/>
      <c r="C703" s="113"/>
      <c r="D703" s="113"/>
      <c r="E703" s="113"/>
      <c r="F703" s="113"/>
      <c r="G703" s="113"/>
      <c r="H703" s="114"/>
      <c r="I703" s="1">
        <v>3</v>
      </c>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WZB703" s="1"/>
      <c r="WZC703" s="1"/>
      <c r="WZD703" s="1"/>
      <c r="WZE703" s="1"/>
      <c r="WZF703" s="1"/>
      <c r="WZG703" s="1"/>
      <c r="WZH703" s="1"/>
      <c r="WZI703" s="1"/>
      <c r="WZJ703" s="1"/>
      <c r="WZK703" s="1"/>
      <c r="WZL703" s="1"/>
      <c r="WZM703" s="1"/>
      <c r="WZN703" s="1"/>
      <c r="WZO703" s="1"/>
      <c r="WZP703" s="1"/>
      <c r="WZQ703" s="1"/>
      <c r="WZR703" s="1"/>
      <c r="WZS703" s="1"/>
      <c r="WZT703" s="1"/>
      <c r="WZU703" s="1"/>
      <c r="WZV703" s="1"/>
      <c r="WZW703" s="1"/>
      <c r="WZX703" s="1"/>
      <c r="WZY703" s="1"/>
      <c r="WZZ703" s="1"/>
      <c r="XAA703" s="1"/>
      <c r="XAB703" s="1"/>
      <c r="XAC703" s="1"/>
      <c r="XAD703" s="1"/>
      <c r="XAE703" s="1"/>
      <c r="XAF703" s="1"/>
      <c r="XAG703" s="1"/>
      <c r="XAH703" s="1"/>
      <c r="XAI703" s="1"/>
      <c r="XAJ703" s="1"/>
      <c r="XAK703" s="1"/>
      <c r="XAL703" s="1"/>
      <c r="XAM703" s="1"/>
      <c r="XAN703" s="1"/>
      <c r="XAO703" s="1"/>
      <c r="XAP703" s="1"/>
      <c r="XAQ703" s="1"/>
      <c r="XAR703" s="1"/>
      <c r="XAS703" s="1"/>
      <c r="XAT703" s="1"/>
      <c r="XAU703" s="1"/>
      <c r="XAV703" s="1"/>
      <c r="XAW703" s="1"/>
      <c r="XAX703" s="1"/>
      <c r="XAY703" s="1"/>
      <c r="XAZ703" s="1"/>
      <c r="XBA703" s="1"/>
      <c r="XBB703" s="1"/>
      <c r="XBC703" s="1"/>
      <c r="XBD703" s="1"/>
      <c r="XBE703" s="1"/>
      <c r="XBF703" s="1"/>
      <c r="XBG703" s="1"/>
      <c r="XBH703" s="1"/>
      <c r="XBI703" s="1"/>
      <c r="XBJ703" s="1"/>
      <c r="XBK703" s="1"/>
      <c r="XBL703" s="1"/>
      <c r="XBM703" s="1"/>
      <c r="XBN703" s="1"/>
      <c r="XBO703" s="1"/>
      <c r="XBP703" s="1"/>
      <c r="XBQ703" s="1"/>
      <c r="XBR703" s="1"/>
      <c r="XBS703" s="1"/>
      <c r="XBT703" s="1"/>
      <c r="XBU703" s="1"/>
      <c r="XBV703" s="1"/>
      <c r="XBW703" s="1"/>
      <c r="XBX703" s="1"/>
      <c r="XBY703" s="1"/>
      <c r="XBZ703" s="1"/>
      <c r="XCA703" s="1"/>
      <c r="XCB703" s="1"/>
      <c r="XCC703" s="1"/>
      <c r="XCD703" s="1"/>
      <c r="XCE703" s="1"/>
      <c r="XCF703" s="1"/>
      <c r="XCG703" s="1"/>
      <c r="XCH703" s="1"/>
      <c r="XCI703" s="1"/>
      <c r="XCJ703" s="1"/>
      <c r="XCK703" s="1"/>
      <c r="XCL703" s="1"/>
      <c r="XCM703" s="1"/>
      <c r="XCN703" s="1"/>
      <c r="XCO703" s="1"/>
      <c r="XCP703" s="1"/>
      <c r="XCQ703" s="1"/>
      <c r="XCR703" s="1"/>
      <c r="XCS703" s="1"/>
      <c r="XCT703" s="1"/>
      <c r="XCU703" s="1"/>
      <c r="XCV703" s="1"/>
      <c r="XCW703" s="1"/>
      <c r="XCX703" s="1"/>
      <c r="XCY703" s="1"/>
      <c r="XCZ703" s="1"/>
      <c r="XDA703" s="1"/>
      <c r="XDB703" s="1"/>
      <c r="XDC703" s="1"/>
      <c r="XDD703" s="1"/>
      <c r="XDE703" s="1"/>
      <c r="XDF703" s="1"/>
      <c r="XDG703" s="1"/>
      <c r="XDH703" s="1"/>
      <c r="XDI703" s="1"/>
      <c r="XDJ703" s="1"/>
      <c r="XDK703" s="1"/>
      <c r="XDL703" s="1"/>
      <c r="XDM703" s="1"/>
      <c r="XDN703" s="1"/>
      <c r="XDO703" s="1"/>
      <c r="XDP703" s="1"/>
      <c r="XDQ703" s="1"/>
      <c r="XDR703" s="1"/>
      <c r="XDS703" s="1"/>
      <c r="XDT703" s="1"/>
      <c r="XDU703" s="1"/>
      <c r="XDV703" s="1"/>
      <c r="XDW703" s="1"/>
      <c r="XDX703" s="1"/>
      <c r="XDY703" s="1"/>
      <c r="XDZ703" s="1"/>
      <c r="XEA703" s="1"/>
      <c r="XEB703" s="1"/>
      <c r="XEC703" s="1"/>
      <c r="XED703" s="1"/>
      <c r="XEE703" s="1"/>
      <c r="XEF703" s="1"/>
      <c r="XEG703" s="1"/>
      <c r="XEH703" s="1"/>
      <c r="XEI703" s="1"/>
      <c r="XEJ703" s="1"/>
      <c r="XEK703" s="1"/>
      <c r="XEL703" s="1"/>
      <c r="XEM703" s="1"/>
      <c r="XEN703" s="1"/>
      <c r="XEO703" s="1"/>
      <c r="XEP703" s="1"/>
      <c r="XEQ703" s="1"/>
      <c r="XER703" s="1"/>
      <c r="XES703" s="1"/>
      <c r="XET703" s="1"/>
      <c r="XEU703" s="1"/>
      <c r="XEV703" s="1"/>
      <c r="XEW703" s="1"/>
      <c r="XEX703" s="1"/>
      <c r="XEY703" s="1"/>
      <c r="XEZ703" s="1"/>
      <c r="XFA703" s="1"/>
      <c r="XFB703" s="1"/>
      <c r="XFC703" s="1"/>
    </row>
    <row r="704" spans="1:150 16226:16383" s="3" customFormat="1" ht="20.25" customHeight="1" x14ac:dyDescent="0.25">
      <c r="A704" s="90">
        <v>1</v>
      </c>
      <c r="B704" s="90"/>
      <c r="C704" s="53" t="s">
        <v>88</v>
      </c>
      <c r="D704" s="5" t="s">
        <v>363</v>
      </c>
      <c r="E704" s="32">
        <f>(2.75*3.48+2.75*0.1+2.125*2.25+1.525*0.6+2.78*2.45+0.7*0.18+2.93*2.4+2.93*0.1+2.93*1.2+0.6*1.4+2.305*1.375+0.9*0.9+1.25*1.375+1.07*2.75)*10.764</f>
        <v>460.69785450000006</v>
      </c>
      <c r="F704" s="5">
        <f>(1.075*0.9)*10.764</f>
        <v>10.41417</v>
      </c>
      <c r="G704" s="5">
        <v>0</v>
      </c>
      <c r="H704" s="5">
        <f>E704+F704+(IF(G704&lt;101,G704,IF(G704&lt;201,G704/2,IF(G704&lt;=301,G704/3,G704/4))))</f>
        <v>471.11202450000008</v>
      </c>
      <c r="I704" s="1"/>
      <c r="J704" s="1"/>
      <c r="K704" s="1"/>
      <c r="L704" s="1"/>
      <c r="M704" s="1"/>
      <c r="N704" s="1"/>
      <c r="O704" s="1"/>
      <c r="P704" s="1"/>
      <c r="Q704" s="1"/>
      <c r="R704" s="1"/>
      <c r="S704" s="1"/>
      <c r="T704" s="22" t="str">
        <f t="shared" ref="T704:T711" ca="1" si="94">U704&amp;""&amp;",..,"&amp;""&amp;V704</f>
        <v>301,..,3701</v>
      </c>
      <c r="U704" s="22">
        <f ca="1">(SUMPRODUCT(MID(0&amp;(LEFT(A703,SUM(LEN(A703)-LEN(SUBSTITUTE(A703,{"0","1","2","3"},""))))), LARGE(INDEX(ISNUMBER(--MID((LEFT(A703,SUM(LEN(A703)-LEN(SUBSTITUTE(A703,{"0","1","2","3"},""))))), ROW(INDIRECT("1:"&amp;LEN((LEFT(A703,SUM(LEN(A703)-LEN(SUBSTITUTE(A703,{"0","1","2","3"},"")))))))), 1)) * ROW(INDIRECT("1:"&amp;LEN((LEFT(A703,SUM(LEN(A703)-LEN(SUBSTITUTE(A703,{"0","1","2","3"},"")))))))), 0), ROW(INDIRECT("1:"&amp;LEN((LEFT(A703,SUM(LEN(A703)-LEN(SUBSTITUTE(A703,{"0","1","2","3"},"")))))))))+1, 1) * 10^ROW(INDIRECT("1:"&amp;LEN((LEFT(A703,SUM(LEN(A703)-LEN(SUBSTITUTE(A703,{"0","1","2","3"},""))))))))/10))*100+1</f>
        <v>301</v>
      </c>
      <c r="V704" s="22">
        <f ca="1">(SUMPRODUCT(MID(0&amp;(--TRIM(RIGHT(SUBSTITUTE(LEFT(A703,_xlfn.AGGREGATE(16,6,FIND({0,1,2,3,4,5,6,7,8,9},A703,ROW(INDIRECT("1:"&amp;LEN(A703)))),1))," ",REPT(" ",LEN(A703))),LEN(A703)))), LARGE(INDEX(ISNUMBER(--MID((--TRIM(RIGHT(SUBSTITUTE(LEFT(A703,_xlfn.AGGREGATE(16,6,FIND({0,1,2,3,4,5,6,7,8,9},A703,ROW(INDIRECT("1:"&amp;LEN(A703)))),1))," ",REPT(" ",LEN(A703))),LEN(A703)))), ROW(INDIRECT("1:"&amp;LEN((--TRIM(RIGHT(SUBSTITUTE(LEFT(A703,_xlfn.AGGREGATE(16,6,FIND({0,1,2,3,4,5,6,7,8,9},A703,ROW(INDIRECT("1:"&amp;LEN(A703)))),1))," ",REPT(" ",LEN(A703))),LEN(A703))))))), 1)) * ROW(INDIRECT("1:"&amp;LEN((--TRIM(RIGHT(SUBSTITUTE(LEFT(A703,_xlfn.AGGREGATE(16,6,FIND({0,1,2,3,4,5,6,7,8,9},A703,ROW(INDIRECT("1:"&amp;LEN(A703)))),1))," ",REPT(" ",LEN(A703))),LEN(A703))))))), 0), ROW(INDIRECT("1:"&amp;LEN((--TRIM(RIGHT(SUBSTITUTE(LEFT(A703,_xlfn.AGGREGATE(16,6,FIND({0,1,2,3,4,5,6,7,8,9},A703,ROW(INDIRECT("1:"&amp;LEN(A703)))),1))," ",REPT(" ",LEN(A703))),LEN(A703))))))))+1, 1) * 10^ROW(INDIRECT("1:"&amp;LEN((--TRIM(RIGHT(SUBSTITUTE(LEFT(A703,_xlfn.AGGREGATE(16,6,FIND({0,1,2,3,4,5,6,7,8,9},A703,ROW(INDIRECT("1:"&amp;LEN(A703)))),1))," ",REPT(" ",LEN(A703))),LEN(A703)))))))/10))*100+1</f>
        <v>3701</v>
      </c>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WZB704" s="1"/>
      <c r="WZC704" s="1"/>
      <c r="WZD704" s="1"/>
      <c r="WZE704" s="1"/>
      <c r="WZF704" s="1"/>
      <c r="WZG704" s="1"/>
      <c r="WZH704" s="1"/>
      <c r="WZI704" s="1"/>
      <c r="WZJ704" s="1"/>
      <c r="WZK704" s="1"/>
      <c r="WZL704" s="1"/>
      <c r="WZM704" s="1"/>
      <c r="WZN704" s="1"/>
      <c r="WZO704" s="1"/>
      <c r="WZP704" s="1"/>
      <c r="WZQ704" s="1"/>
      <c r="WZR704" s="1"/>
      <c r="WZS704" s="1"/>
      <c r="WZT704" s="1"/>
      <c r="WZU704" s="1"/>
      <c r="WZV704" s="1"/>
      <c r="WZW704" s="1"/>
      <c r="WZX704" s="1"/>
      <c r="WZY704" s="1"/>
      <c r="WZZ704" s="1"/>
      <c r="XAA704" s="1"/>
      <c r="XAB704" s="1"/>
      <c r="XAC704" s="1"/>
      <c r="XAD704" s="1"/>
      <c r="XAE704" s="1"/>
      <c r="XAF704" s="1"/>
      <c r="XAG704" s="1"/>
      <c r="XAH704" s="1"/>
      <c r="XAI704" s="1"/>
      <c r="XAJ704" s="1"/>
      <c r="XAK704" s="1"/>
      <c r="XAL704" s="1"/>
      <c r="XAM704" s="1"/>
      <c r="XAN704" s="1"/>
      <c r="XAO704" s="1"/>
      <c r="XAP704" s="1"/>
      <c r="XAQ704" s="1"/>
      <c r="XAR704" s="1"/>
      <c r="XAS704" s="1"/>
      <c r="XAT704" s="1"/>
      <c r="XAU704" s="1"/>
      <c r="XAV704" s="1"/>
      <c r="XAW704" s="1"/>
      <c r="XAX704" s="1"/>
      <c r="XAY704" s="1"/>
      <c r="XAZ704" s="1"/>
      <c r="XBA704" s="1"/>
      <c r="XBB704" s="1"/>
      <c r="XBC704" s="1"/>
      <c r="XBD704" s="1"/>
      <c r="XBE704" s="1"/>
      <c r="XBF704" s="1"/>
      <c r="XBG704" s="1"/>
      <c r="XBH704" s="1"/>
      <c r="XBI704" s="1"/>
      <c r="XBJ704" s="1"/>
      <c r="XBK704" s="1"/>
      <c r="XBL704" s="1"/>
      <c r="XBM704" s="1"/>
      <c r="XBN704" s="1"/>
      <c r="XBO704" s="1"/>
      <c r="XBP704" s="1"/>
      <c r="XBQ704" s="1"/>
      <c r="XBR704" s="1"/>
      <c r="XBS704" s="1"/>
      <c r="XBT704" s="1"/>
      <c r="XBU704" s="1"/>
      <c r="XBV704" s="1"/>
      <c r="XBW704" s="1"/>
      <c r="XBX704" s="1"/>
      <c r="XBY704" s="1"/>
      <c r="XBZ704" s="1"/>
      <c r="XCA704" s="1"/>
      <c r="XCB704" s="1"/>
      <c r="XCC704" s="1"/>
      <c r="XCD704" s="1"/>
      <c r="XCE704" s="1"/>
      <c r="XCF704" s="1"/>
      <c r="XCG704" s="1"/>
      <c r="XCH704" s="1"/>
      <c r="XCI704" s="1"/>
      <c r="XCJ704" s="1"/>
      <c r="XCK704" s="1"/>
      <c r="XCL704" s="1"/>
      <c r="XCM704" s="1"/>
      <c r="XCN704" s="1"/>
      <c r="XCO704" s="1"/>
      <c r="XCP704" s="1"/>
      <c r="XCQ704" s="1"/>
      <c r="XCR704" s="1"/>
      <c r="XCS704" s="1"/>
      <c r="XCT704" s="1"/>
      <c r="XCU704" s="1"/>
      <c r="XCV704" s="1"/>
      <c r="XCW704" s="1"/>
      <c r="XCX704" s="1"/>
      <c r="XCY704" s="1"/>
      <c r="XCZ704" s="1"/>
      <c r="XDA704" s="1"/>
      <c r="XDB704" s="1"/>
      <c r="XDC704" s="1"/>
      <c r="XDD704" s="1"/>
      <c r="XDE704" s="1"/>
      <c r="XDF704" s="1"/>
      <c r="XDG704" s="1"/>
      <c r="XDH704" s="1"/>
      <c r="XDI704" s="1"/>
      <c r="XDJ704" s="1"/>
      <c r="XDK704" s="1"/>
      <c r="XDL704" s="1"/>
      <c r="XDM704" s="1"/>
      <c r="XDN704" s="1"/>
      <c r="XDO704" s="1"/>
      <c r="XDP704" s="1"/>
      <c r="XDQ704" s="1"/>
      <c r="XDR704" s="1"/>
      <c r="XDS704" s="1"/>
      <c r="XDT704" s="1"/>
      <c r="XDU704" s="1"/>
      <c r="XDV704" s="1"/>
      <c r="XDW704" s="1"/>
      <c r="XDX704" s="1"/>
      <c r="XDY704" s="1"/>
      <c r="XDZ704" s="1"/>
      <c r="XEA704" s="1"/>
      <c r="XEB704" s="1"/>
      <c r="XEC704" s="1"/>
      <c r="XED704" s="1"/>
      <c r="XEE704" s="1"/>
      <c r="XEF704" s="1"/>
      <c r="XEG704" s="1"/>
      <c r="XEH704" s="1"/>
      <c r="XEI704" s="1"/>
      <c r="XEJ704" s="1"/>
      <c r="XEK704" s="1"/>
      <c r="XEL704" s="1"/>
      <c r="XEM704" s="1"/>
      <c r="XEN704" s="1"/>
      <c r="XEO704" s="1"/>
      <c r="XEP704" s="1"/>
      <c r="XEQ704" s="1"/>
      <c r="XER704" s="1"/>
      <c r="XES704" s="1"/>
      <c r="XET704" s="1"/>
      <c r="XEU704" s="1"/>
      <c r="XEV704" s="1"/>
      <c r="XEW704" s="1"/>
      <c r="XEX704" s="1"/>
      <c r="XEY704" s="1"/>
      <c r="XEZ704" s="1"/>
      <c r="XFA704" s="1"/>
      <c r="XFB704" s="1"/>
      <c r="XFC704" s="1"/>
    </row>
    <row r="705" spans="1:150 16226:16383" s="3" customFormat="1" ht="20.25" customHeight="1" x14ac:dyDescent="0.25">
      <c r="A705" s="115">
        <f>A704+1</f>
        <v>2</v>
      </c>
      <c r="B705" s="116"/>
      <c r="C705" s="53" t="s">
        <v>88</v>
      </c>
      <c r="D705" s="5" t="s">
        <v>363</v>
      </c>
      <c r="E705" s="32">
        <f>(2.75*3.48+2.75*0.1+2.125*2.25+1.525*0.6+2.78*2.45+0.7*0.18+2.93*2.4+2.93*0.1+2.93*1.2+0.6*1.4+2.305*1.375+0.9*0.9+1.25*1.375+1.07*2.75)*10.764</f>
        <v>460.69785450000006</v>
      </c>
      <c r="F705" s="5">
        <f>(1.075*0.9)*10.764</f>
        <v>10.41417</v>
      </c>
      <c r="G705" s="5">
        <v>0</v>
      </c>
      <c r="H705" s="5">
        <f t="shared" ref="H705:H711" si="95">E705+F705+(IF(G705&lt;101,G705,IF(G705&lt;201,G705/2,IF(G705&lt;=301,G705/3,G705/4))))</f>
        <v>471.11202450000008</v>
      </c>
      <c r="I705" s="1"/>
      <c r="J705" s="1"/>
      <c r="K705" s="1"/>
      <c r="L705" s="1"/>
      <c r="M705" s="1"/>
      <c r="N705" s="1"/>
      <c r="O705" s="1"/>
      <c r="P705" s="1"/>
      <c r="Q705" s="1"/>
      <c r="R705" s="1"/>
      <c r="S705" s="1"/>
      <c r="T705" s="22" t="str">
        <f t="shared" ca="1" si="94"/>
        <v>302,..,3702</v>
      </c>
      <c r="U705" s="22">
        <f t="shared" ref="U705:V711" ca="1" si="96">U704+1</f>
        <v>302</v>
      </c>
      <c r="V705" s="22">
        <f t="shared" ca="1" si="96"/>
        <v>3702</v>
      </c>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WZB705" s="1"/>
      <c r="WZC705" s="1"/>
      <c r="WZD705" s="1"/>
      <c r="WZE705" s="1"/>
      <c r="WZF705" s="1"/>
      <c r="WZG705" s="1"/>
      <c r="WZH705" s="1"/>
      <c r="WZI705" s="1"/>
      <c r="WZJ705" s="1"/>
      <c r="WZK705" s="1"/>
      <c r="WZL705" s="1"/>
      <c r="WZM705" s="1"/>
      <c r="WZN705" s="1"/>
      <c r="WZO705" s="1"/>
      <c r="WZP705" s="1"/>
      <c r="WZQ705" s="1"/>
      <c r="WZR705" s="1"/>
      <c r="WZS705" s="1"/>
      <c r="WZT705" s="1"/>
      <c r="WZU705" s="1"/>
      <c r="WZV705" s="1"/>
      <c r="WZW705" s="1"/>
      <c r="WZX705" s="1"/>
      <c r="WZY705" s="1"/>
      <c r="WZZ705" s="1"/>
      <c r="XAA705" s="1"/>
      <c r="XAB705" s="1"/>
      <c r="XAC705" s="1"/>
      <c r="XAD705" s="1"/>
      <c r="XAE705" s="1"/>
      <c r="XAF705" s="1"/>
      <c r="XAG705" s="1"/>
      <c r="XAH705" s="1"/>
      <c r="XAI705" s="1"/>
      <c r="XAJ705" s="1"/>
      <c r="XAK705" s="1"/>
      <c r="XAL705" s="1"/>
      <c r="XAM705" s="1"/>
      <c r="XAN705" s="1"/>
      <c r="XAO705" s="1"/>
      <c r="XAP705" s="1"/>
      <c r="XAQ705" s="1"/>
      <c r="XAR705" s="1"/>
      <c r="XAS705" s="1"/>
      <c r="XAT705" s="1"/>
      <c r="XAU705" s="1"/>
      <c r="XAV705" s="1"/>
      <c r="XAW705" s="1"/>
      <c r="XAX705" s="1"/>
      <c r="XAY705" s="1"/>
      <c r="XAZ705" s="1"/>
      <c r="XBA705" s="1"/>
      <c r="XBB705" s="1"/>
      <c r="XBC705" s="1"/>
      <c r="XBD705" s="1"/>
      <c r="XBE705" s="1"/>
      <c r="XBF705" s="1"/>
      <c r="XBG705" s="1"/>
      <c r="XBH705" s="1"/>
      <c r="XBI705" s="1"/>
      <c r="XBJ705" s="1"/>
      <c r="XBK705" s="1"/>
      <c r="XBL705" s="1"/>
      <c r="XBM705" s="1"/>
      <c r="XBN705" s="1"/>
      <c r="XBO705" s="1"/>
      <c r="XBP705" s="1"/>
      <c r="XBQ705" s="1"/>
      <c r="XBR705" s="1"/>
      <c r="XBS705" s="1"/>
      <c r="XBT705" s="1"/>
      <c r="XBU705" s="1"/>
      <c r="XBV705" s="1"/>
      <c r="XBW705" s="1"/>
      <c r="XBX705" s="1"/>
      <c r="XBY705" s="1"/>
      <c r="XBZ705" s="1"/>
      <c r="XCA705" s="1"/>
      <c r="XCB705" s="1"/>
      <c r="XCC705" s="1"/>
      <c r="XCD705" s="1"/>
      <c r="XCE705" s="1"/>
      <c r="XCF705" s="1"/>
      <c r="XCG705" s="1"/>
      <c r="XCH705" s="1"/>
      <c r="XCI705" s="1"/>
      <c r="XCJ705" s="1"/>
      <c r="XCK705" s="1"/>
      <c r="XCL705" s="1"/>
      <c r="XCM705" s="1"/>
      <c r="XCN705" s="1"/>
      <c r="XCO705" s="1"/>
      <c r="XCP705" s="1"/>
      <c r="XCQ705" s="1"/>
      <c r="XCR705" s="1"/>
      <c r="XCS705" s="1"/>
      <c r="XCT705" s="1"/>
      <c r="XCU705" s="1"/>
      <c r="XCV705" s="1"/>
      <c r="XCW705" s="1"/>
      <c r="XCX705" s="1"/>
      <c r="XCY705" s="1"/>
      <c r="XCZ705" s="1"/>
      <c r="XDA705" s="1"/>
      <c r="XDB705" s="1"/>
      <c r="XDC705" s="1"/>
      <c r="XDD705" s="1"/>
      <c r="XDE705" s="1"/>
      <c r="XDF705" s="1"/>
      <c r="XDG705" s="1"/>
      <c r="XDH705" s="1"/>
      <c r="XDI705" s="1"/>
      <c r="XDJ705" s="1"/>
      <c r="XDK705" s="1"/>
      <c r="XDL705" s="1"/>
      <c r="XDM705" s="1"/>
      <c r="XDN705" s="1"/>
      <c r="XDO705" s="1"/>
      <c r="XDP705" s="1"/>
      <c r="XDQ705" s="1"/>
      <c r="XDR705" s="1"/>
      <c r="XDS705" s="1"/>
      <c r="XDT705" s="1"/>
      <c r="XDU705" s="1"/>
      <c r="XDV705" s="1"/>
      <c r="XDW705" s="1"/>
      <c r="XDX705" s="1"/>
      <c r="XDY705" s="1"/>
      <c r="XDZ705" s="1"/>
      <c r="XEA705" s="1"/>
      <c r="XEB705" s="1"/>
      <c r="XEC705" s="1"/>
      <c r="XED705" s="1"/>
      <c r="XEE705" s="1"/>
      <c r="XEF705" s="1"/>
      <c r="XEG705" s="1"/>
      <c r="XEH705" s="1"/>
      <c r="XEI705" s="1"/>
      <c r="XEJ705" s="1"/>
      <c r="XEK705" s="1"/>
      <c r="XEL705" s="1"/>
      <c r="XEM705" s="1"/>
      <c r="XEN705" s="1"/>
      <c r="XEO705" s="1"/>
      <c r="XEP705" s="1"/>
      <c r="XEQ705" s="1"/>
      <c r="XER705" s="1"/>
      <c r="XES705" s="1"/>
      <c r="XET705" s="1"/>
      <c r="XEU705" s="1"/>
      <c r="XEV705" s="1"/>
      <c r="XEW705" s="1"/>
      <c r="XEX705" s="1"/>
      <c r="XEY705" s="1"/>
      <c r="XEZ705" s="1"/>
      <c r="XFA705" s="1"/>
      <c r="XFB705" s="1"/>
      <c r="XFC705" s="1"/>
    </row>
    <row r="706" spans="1:150 16226:16383" s="3" customFormat="1" ht="20.25" customHeight="1" x14ac:dyDescent="0.25">
      <c r="A706" s="115">
        <f t="shared" ref="A706:A711" si="97">A705+1</f>
        <v>3</v>
      </c>
      <c r="B706" s="116"/>
      <c r="C706" s="103" t="s">
        <v>365</v>
      </c>
      <c r="D706" s="104"/>
      <c r="E706" s="104"/>
      <c r="F706" s="104"/>
      <c r="G706" s="104"/>
      <c r="H706" s="105"/>
      <c r="I706" s="1"/>
      <c r="J706" s="1"/>
      <c r="K706" s="1"/>
      <c r="L706" s="1"/>
      <c r="M706" s="1"/>
      <c r="N706" s="1"/>
      <c r="O706" s="1"/>
      <c r="P706" s="1"/>
      <c r="Q706" s="1"/>
      <c r="R706" s="1"/>
      <c r="S706" s="1"/>
      <c r="T706" s="22" t="str">
        <f t="shared" ca="1" si="94"/>
        <v>303,..,3703</v>
      </c>
      <c r="U706" s="22">
        <f t="shared" ca="1" si="96"/>
        <v>303</v>
      </c>
      <c r="V706" s="22">
        <f t="shared" ca="1" si="96"/>
        <v>3703</v>
      </c>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WZB706" s="1"/>
      <c r="WZC706" s="1"/>
      <c r="WZD706" s="1"/>
      <c r="WZE706" s="1"/>
      <c r="WZF706" s="1"/>
      <c r="WZG706" s="1"/>
      <c r="WZH706" s="1"/>
      <c r="WZI706" s="1"/>
      <c r="WZJ706" s="1"/>
      <c r="WZK706" s="1"/>
      <c r="WZL706" s="1"/>
      <c r="WZM706" s="1"/>
      <c r="WZN706" s="1"/>
      <c r="WZO706" s="1"/>
      <c r="WZP706" s="1"/>
      <c r="WZQ706" s="1"/>
      <c r="WZR706" s="1"/>
      <c r="WZS706" s="1"/>
      <c r="WZT706" s="1"/>
      <c r="WZU706" s="1"/>
      <c r="WZV706" s="1"/>
      <c r="WZW706" s="1"/>
      <c r="WZX706" s="1"/>
      <c r="WZY706" s="1"/>
      <c r="WZZ706" s="1"/>
      <c r="XAA706" s="1"/>
      <c r="XAB706" s="1"/>
      <c r="XAC706" s="1"/>
      <c r="XAD706" s="1"/>
      <c r="XAE706" s="1"/>
      <c r="XAF706" s="1"/>
      <c r="XAG706" s="1"/>
      <c r="XAH706" s="1"/>
      <c r="XAI706" s="1"/>
      <c r="XAJ706" s="1"/>
      <c r="XAK706" s="1"/>
      <c r="XAL706" s="1"/>
      <c r="XAM706" s="1"/>
      <c r="XAN706" s="1"/>
      <c r="XAO706" s="1"/>
      <c r="XAP706" s="1"/>
      <c r="XAQ706" s="1"/>
      <c r="XAR706" s="1"/>
      <c r="XAS706" s="1"/>
      <c r="XAT706" s="1"/>
      <c r="XAU706" s="1"/>
      <c r="XAV706" s="1"/>
      <c r="XAW706" s="1"/>
      <c r="XAX706" s="1"/>
      <c r="XAY706" s="1"/>
      <c r="XAZ706" s="1"/>
      <c r="XBA706" s="1"/>
      <c r="XBB706" s="1"/>
      <c r="XBC706" s="1"/>
      <c r="XBD706" s="1"/>
      <c r="XBE706" s="1"/>
      <c r="XBF706" s="1"/>
      <c r="XBG706" s="1"/>
      <c r="XBH706" s="1"/>
      <c r="XBI706" s="1"/>
      <c r="XBJ706" s="1"/>
      <c r="XBK706" s="1"/>
      <c r="XBL706" s="1"/>
      <c r="XBM706" s="1"/>
      <c r="XBN706" s="1"/>
      <c r="XBO706" s="1"/>
      <c r="XBP706" s="1"/>
      <c r="XBQ706" s="1"/>
      <c r="XBR706" s="1"/>
      <c r="XBS706" s="1"/>
      <c r="XBT706" s="1"/>
      <c r="XBU706" s="1"/>
      <c r="XBV706" s="1"/>
      <c r="XBW706" s="1"/>
      <c r="XBX706" s="1"/>
      <c r="XBY706" s="1"/>
      <c r="XBZ706" s="1"/>
      <c r="XCA706" s="1"/>
      <c r="XCB706" s="1"/>
      <c r="XCC706" s="1"/>
      <c r="XCD706" s="1"/>
      <c r="XCE706" s="1"/>
      <c r="XCF706" s="1"/>
      <c r="XCG706" s="1"/>
      <c r="XCH706" s="1"/>
      <c r="XCI706" s="1"/>
      <c r="XCJ706" s="1"/>
      <c r="XCK706" s="1"/>
      <c r="XCL706" s="1"/>
      <c r="XCM706" s="1"/>
      <c r="XCN706" s="1"/>
      <c r="XCO706" s="1"/>
      <c r="XCP706" s="1"/>
      <c r="XCQ706" s="1"/>
      <c r="XCR706" s="1"/>
      <c r="XCS706" s="1"/>
      <c r="XCT706" s="1"/>
      <c r="XCU706" s="1"/>
      <c r="XCV706" s="1"/>
      <c r="XCW706" s="1"/>
      <c r="XCX706" s="1"/>
      <c r="XCY706" s="1"/>
      <c r="XCZ706" s="1"/>
      <c r="XDA706" s="1"/>
      <c r="XDB706" s="1"/>
      <c r="XDC706" s="1"/>
      <c r="XDD706" s="1"/>
      <c r="XDE706" s="1"/>
      <c r="XDF706" s="1"/>
      <c r="XDG706" s="1"/>
      <c r="XDH706" s="1"/>
      <c r="XDI706" s="1"/>
      <c r="XDJ706" s="1"/>
      <c r="XDK706" s="1"/>
      <c r="XDL706" s="1"/>
      <c r="XDM706" s="1"/>
      <c r="XDN706" s="1"/>
      <c r="XDO706" s="1"/>
      <c r="XDP706" s="1"/>
      <c r="XDQ706" s="1"/>
      <c r="XDR706" s="1"/>
      <c r="XDS706" s="1"/>
      <c r="XDT706" s="1"/>
      <c r="XDU706" s="1"/>
      <c r="XDV706" s="1"/>
      <c r="XDW706" s="1"/>
      <c r="XDX706" s="1"/>
      <c r="XDY706" s="1"/>
      <c r="XDZ706" s="1"/>
      <c r="XEA706" s="1"/>
      <c r="XEB706" s="1"/>
      <c r="XEC706" s="1"/>
      <c r="XED706" s="1"/>
      <c r="XEE706" s="1"/>
      <c r="XEF706" s="1"/>
      <c r="XEG706" s="1"/>
      <c r="XEH706" s="1"/>
      <c r="XEI706" s="1"/>
      <c r="XEJ706" s="1"/>
      <c r="XEK706" s="1"/>
      <c r="XEL706" s="1"/>
      <c r="XEM706" s="1"/>
      <c r="XEN706" s="1"/>
      <c r="XEO706" s="1"/>
      <c r="XEP706" s="1"/>
      <c r="XEQ706" s="1"/>
      <c r="XER706" s="1"/>
      <c r="XES706" s="1"/>
      <c r="XET706" s="1"/>
      <c r="XEU706" s="1"/>
      <c r="XEV706" s="1"/>
      <c r="XEW706" s="1"/>
      <c r="XEX706" s="1"/>
      <c r="XEY706" s="1"/>
      <c r="XEZ706" s="1"/>
      <c r="XFA706" s="1"/>
      <c r="XFB706" s="1"/>
      <c r="XFC706" s="1"/>
    </row>
    <row r="707" spans="1:150 16226:16383" s="3" customFormat="1" ht="20.25" customHeight="1" x14ac:dyDescent="0.25">
      <c r="A707" s="115">
        <f t="shared" si="97"/>
        <v>4</v>
      </c>
      <c r="B707" s="116"/>
      <c r="C707" s="109"/>
      <c r="D707" s="110"/>
      <c r="E707" s="110"/>
      <c r="F707" s="110"/>
      <c r="G707" s="110"/>
      <c r="H707" s="111"/>
      <c r="I707" s="1"/>
      <c r="J707" s="1"/>
      <c r="K707" s="1"/>
      <c r="L707" s="1"/>
      <c r="M707" s="1"/>
      <c r="N707" s="1"/>
      <c r="O707" s="1"/>
      <c r="P707" s="1"/>
      <c r="Q707" s="1"/>
      <c r="R707" s="1"/>
      <c r="S707" s="1"/>
      <c r="T707" s="22" t="str">
        <f t="shared" ca="1" si="94"/>
        <v>304,..,3704</v>
      </c>
      <c r="U707" s="22">
        <f t="shared" ca="1" si="96"/>
        <v>304</v>
      </c>
      <c r="V707" s="22">
        <f t="shared" ca="1" si="96"/>
        <v>3704</v>
      </c>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WZB707" s="1"/>
      <c r="WZC707" s="1"/>
      <c r="WZD707" s="1"/>
      <c r="WZE707" s="1"/>
      <c r="WZF707" s="1"/>
      <c r="WZG707" s="1"/>
      <c r="WZH707" s="1"/>
      <c r="WZI707" s="1"/>
      <c r="WZJ707" s="1"/>
      <c r="WZK707" s="1"/>
      <c r="WZL707" s="1"/>
      <c r="WZM707" s="1"/>
      <c r="WZN707" s="1"/>
      <c r="WZO707" s="1"/>
      <c r="WZP707" s="1"/>
      <c r="WZQ707" s="1"/>
      <c r="WZR707" s="1"/>
      <c r="WZS707" s="1"/>
      <c r="WZT707" s="1"/>
      <c r="WZU707" s="1"/>
      <c r="WZV707" s="1"/>
      <c r="WZW707" s="1"/>
      <c r="WZX707" s="1"/>
      <c r="WZY707" s="1"/>
      <c r="WZZ707" s="1"/>
      <c r="XAA707" s="1"/>
      <c r="XAB707" s="1"/>
      <c r="XAC707" s="1"/>
      <c r="XAD707" s="1"/>
      <c r="XAE707" s="1"/>
      <c r="XAF707" s="1"/>
      <c r="XAG707" s="1"/>
      <c r="XAH707" s="1"/>
      <c r="XAI707" s="1"/>
      <c r="XAJ707" s="1"/>
      <c r="XAK707" s="1"/>
      <c r="XAL707" s="1"/>
      <c r="XAM707" s="1"/>
      <c r="XAN707" s="1"/>
      <c r="XAO707" s="1"/>
      <c r="XAP707" s="1"/>
      <c r="XAQ707" s="1"/>
      <c r="XAR707" s="1"/>
      <c r="XAS707" s="1"/>
      <c r="XAT707" s="1"/>
      <c r="XAU707" s="1"/>
      <c r="XAV707" s="1"/>
      <c r="XAW707" s="1"/>
      <c r="XAX707" s="1"/>
      <c r="XAY707" s="1"/>
      <c r="XAZ707" s="1"/>
      <c r="XBA707" s="1"/>
      <c r="XBB707" s="1"/>
      <c r="XBC707" s="1"/>
      <c r="XBD707" s="1"/>
      <c r="XBE707" s="1"/>
      <c r="XBF707" s="1"/>
      <c r="XBG707" s="1"/>
      <c r="XBH707" s="1"/>
      <c r="XBI707" s="1"/>
      <c r="XBJ707" s="1"/>
      <c r="XBK707" s="1"/>
      <c r="XBL707" s="1"/>
      <c r="XBM707" s="1"/>
      <c r="XBN707" s="1"/>
      <c r="XBO707" s="1"/>
      <c r="XBP707" s="1"/>
      <c r="XBQ707" s="1"/>
      <c r="XBR707" s="1"/>
      <c r="XBS707" s="1"/>
      <c r="XBT707" s="1"/>
      <c r="XBU707" s="1"/>
      <c r="XBV707" s="1"/>
      <c r="XBW707" s="1"/>
      <c r="XBX707" s="1"/>
      <c r="XBY707" s="1"/>
      <c r="XBZ707" s="1"/>
      <c r="XCA707" s="1"/>
      <c r="XCB707" s="1"/>
      <c r="XCC707" s="1"/>
      <c r="XCD707" s="1"/>
      <c r="XCE707" s="1"/>
      <c r="XCF707" s="1"/>
      <c r="XCG707" s="1"/>
      <c r="XCH707" s="1"/>
      <c r="XCI707" s="1"/>
      <c r="XCJ707" s="1"/>
      <c r="XCK707" s="1"/>
      <c r="XCL707" s="1"/>
      <c r="XCM707" s="1"/>
      <c r="XCN707" s="1"/>
      <c r="XCO707" s="1"/>
      <c r="XCP707" s="1"/>
      <c r="XCQ707" s="1"/>
      <c r="XCR707" s="1"/>
      <c r="XCS707" s="1"/>
      <c r="XCT707" s="1"/>
      <c r="XCU707" s="1"/>
      <c r="XCV707" s="1"/>
      <c r="XCW707" s="1"/>
      <c r="XCX707" s="1"/>
      <c r="XCY707" s="1"/>
      <c r="XCZ707" s="1"/>
      <c r="XDA707" s="1"/>
      <c r="XDB707" s="1"/>
      <c r="XDC707" s="1"/>
      <c r="XDD707" s="1"/>
      <c r="XDE707" s="1"/>
      <c r="XDF707" s="1"/>
      <c r="XDG707" s="1"/>
      <c r="XDH707" s="1"/>
      <c r="XDI707" s="1"/>
      <c r="XDJ707" s="1"/>
      <c r="XDK707" s="1"/>
      <c r="XDL707" s="1"/>
      <c r="XDM707" s="1"/>
      <c r="XDN707" s="1"/>
      <c r="XDO707" s="1"/>
      <c r="XDP707" s="1"/>
      <c r="XDQ707" s="1"/>
      <c r="XDR707" s="1"/>
      <c r="XDS707" s="1"/>
      <c r="XDT707" s="1"/>
      <c r="XDU707" s="1"/>
      <c r="XDV707" s="1"/>
      <c r="XDW707" s="1"/>
      <c r="XDX707" s="1"/>
      <c r="XDY707" s="1"/>
      <c r="XDZ707" s="1"/>
      <c r="XEA707" s="1"/>
      <c r="XEB707" s="1"/>
      <c r="XEC707" s="1"/>
      <c r="XED707" s="1"/>
      <c r="XEE707" s="1"/>
      <c r="XEF707" s="1"/>
      <c r="XEG707" s="1"/>
      <c r="XEH707" s="1"/>
      <c r="XEI707" s="1"/>
      <c r="XEJ707" s="1"/>
      <c r="XEK707" s="1"/>
      <c r="XEL707" s="1"/>
      <c r="XEM707" s="1"/>
      <c r="XEN707" s="1"/>
      <c r="XEO707" s="1"/>
      <c r="XEP707" s="1"/>
      <c r="XEQ707" s="1"/>
      <c r="XER707" s="1"/>
      <c r="XES707" s="1"/>
      <c r="XET707" s="1"/>
      <c r="XEU707" s="1"/>
      <c r="XEV707" s="1"/>
      <c r="XEW707" s="1"/>
      <c r="XEX707" s="1"/>
      <c r="XEY707" s="1"/>
      <c r="XEZ707" s="1"/>
      <c r="XFA707" s="1"/>
      <c r="XFB707" s="1"/>
      <c r="XFC707" s="1"/>
    </row>
    <row r="708" spans="1:150 16226:16383" s="3" customFormat="1" ht="69.75" customHeight="1" x14ac:dyDescent="0.25">
      <c r="A708" s="115">
        <f t="shared" si="97"/>
        <v>5</v>
      </c>
      <c r="B708" s="116"/>
      <c r="C708" s="53" t="s">
        <v>88</v>
      </c>
      <c r="D708" s="5" t="s">
        <v>396</v>
      </c>
      <c r="E708" s="32">
        <f>((4.2*3.35+3.27*0.3+3.27*2.725+2.2*2.66+1.6*0.65+3.2*2.61+2.9*0.1+1.455*2.45+0.77*0.6+2.045*1.4+0.77*0.6+1.86*0.6+2.73*1.1+1.97*1.1+1.86*1.375+1.6*1+3.5*1)+(4.08*3.35+3.27*0.2+3.2*2.61+2.9*0.1+2.2*2.71+1.6*0.65+1.455*1.4+1.07*1.05+0.77*0.6+2.045*1.4+1.455*0.155+1.455*0.8+0.705*0.1+0.77*0.6+2.73*1.1+1.97*1.1))*10.764</f>
        <v>1123.0568271</v>
      </c>
      <c r="F708" s="5">
        <f>(2.25*1+1.56*3.27+1.78*1.375+1.88*1.1)*10.764</f>
        <v>127.73315879999998</v>
      </c>
      <c r="G708" s="5">
        <v>0</v>
      </c>
      <c r="H708" s="5">
        <f t="shared" si="95"/>
        <v>1250.7899858999999</v>
      </c>
      <c r="I708" s="1"/>
      <c r="J708" s="1"/>
      <c r="K708" s="1"/>
      <c r="L708" s="73"/>
      <c r="M708" s="1"/>
      <c r="N708" s="1"/>
      <c r="O708" s="1"/>
      <c r="P708" s="1"/>
      <c r="Q708" s="1"/>
      <c r="R708" s="1"/>
      <c r="S708" s="1"/>
      <c r="T708" s="22" t="str">
        <f t="shared" ca="1" si="94"/>
        <v>305,..,3705</v>
      </c>
      <c r="U708" s="22">
        <f t="shared" ca="1" si="96"/>
        <v>305</v>
      </c>
      <c r="V708" s="22">
        <f t="shared" ca="1" si="96"/>
        <v>3705</v>
      </c>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WZB708" s="1"/>
      <c r="WZC708" s="1"/>
      <c r="WZD708" s="1"/>
      <c r="WZE708" s="1"/>
      <c r="WZF708" s="1"/>
      <c r="WZG708" s="1"/>
      <c r="WZH708" s="1"/>
      <c r="WZI708" s="1"/>
      <c r="WZJ708" s="1"/>
      <c r="WZK708" s="1"/>
      <c r="WZL708" s="1"/>
      <c r="WZM708" s="1"/>
      <c r="WZN708" s="1"/>
      <c r="WZO708" s="1"/>
      <c r="WZP708" s="1"/>
      <c r="WZQ708" s="1"/>
      <c r="WZR708" s="1"/>
      <c r="WZS708" s="1"/>
      <c r="WZT708" s="1"/>
      <c r="WZU708" s="1"/>
      <c r="WZV708" s="1"/>
      <c r="WZW708" s="1"/>
      <c r="WZX708" s="1"/>
      <c r="WZY708" s="1"/>
      <c r="WZZ708" s="1"/>
      <c r="XAA708" s="1"/>
      <c r="XAB708" s="1"/>
      <c r="XAC708" s="1"/>
      <c r="XAD708" s="1"/>
      <c r="XAE708" s="1"/>
      <c r="XAF708" s="1"/>
      <c r="XAG708" s="1"/>
      <c r="XAH708" s="1"/>
      <c r="XAI708" s="1"/>
      <c r="XAJ708" s="1"/>
      <c r="XAK708" s="1"/>
      <c r="XAL708" s="1"/>
      <c r="XAM708" s="1"/>
      <c r="XAN708" s="1"/>
      <c r="XAO708" s="1"/>
      <c r="XAP708" s="1"/>
      <c r="XAQ708" s="1"/>
      <c r="XAR708" s="1"/>
      <c r="XAS708" s="1"/>
      <c r="XAT708" s="1"/>
      <c r="XAU708" s="1"/>
      <c r="XAV708" s="1"/>
      <c r="XAW708" s="1"/>
      <c r="XAX708" s="1"/>
      <c r="XAY708" s="1"/>
      <c r="XAZ708" s="1"/>
      <c r="XBA708" s="1"/>
      <c r="XBB708" s="1"/>
      <c r="XBC708" s="1"/>
      <c r="XBD708" s="1"/>
      <c r="XBE708" s="1"/>
      <c r="XBF708" s="1"/>
      <c r="XBG708" s="1"/>
      <c r="XBH708" s="1"/>
      <c r="XBI708" s="1"/>
      <c r="XBJ708" s="1"/>
      <c r="XBK708" s="1"/>
      <c r="XBL708" s="1"/>
      <c r="XBM708" s="1"/>
      <c r="XBN708" s="1"/>
      <c r="XBO708" s="1"/>
      <c r="XBP708" s="1"/>
      <c r="XBQ708" s="1"/>
      <c r="XBR708" s="1"/>
      <c r="XBS708" s="1"/>
      <c r="XBT708" s="1"/>
      <c r="XBU708" s="1"/>
      <c r="XBV708" s="1"/>
      <c r="XBW708" s="1"/>
      <c r="XBX708" s="1"/>
      <c r="XBY708" s="1"/>
      <c r="XBZ708" s="1"/>
      <c r="XCA708" s="1"/>
      <c r="XCB708" s="1"/>
      <c r="XCC708" s="1"/>
      <c r="XCD708" s="1"/>
      <c r="XCE708" s="1"/>
      <c r="XCF708" s="1"/>
      <c r="XCG708" s="1"/>
      <c r="XCH708" s="1"/>
      <c r="XCI708" s="1"/>
      <c r="XCJ708" s="1"/>
      <c r="XCK708" s="1"/>
      <c r="XCL708" s="1"/>
      <c r="XCM708" s="1"/>
      <c r="XCN708" s="1"/>
      <c r="XCO708" s="1"/>
      <c r="XCP708" s="1"/>
      <c r="XCQ708" s="1"/>
      <c r="XCR708" s="1"/>
      <c r="XCS708" s="1"/>
      <c r="XCT708" s="1"/>
      <c r="XCU708" s="1"/>
      <c r="XCV708" s="1"/>
      <c r="XCW708" s="1"/>
      <c r="XCX708" s="1"/>
      <c r="XCY708" s="1"/>
      <c r="XCZ708" s="1"/>
      <c r="XDA708" s="1"/>
      <c r="XDB708" s="1"/>
      <c r="XDC708" s="1"/>
      <c r="XDD708" s="1"/>
      <c r="XDE708" s="1"/>
      <c r="XDF708" s="1"/>
      <c r="XDG708" s="1"/>
      <c r="XDH708" s="1"/>
      <c r="XDI708" s="1"/>
      <c r="XDJ708" s="1"/>
      <c r="XDK708" s="1"/>
      <c r="XDL708" s="1"/>
      <c r="XDM708" s="1"/>
      <c r="XDN708" s="1"/>
      <c r="XDO708" s="1"/>
      <c r="XDP708" s="1"/>
      <c r="XDQ708" s="1"/>
      <c r="XDR708" s="1"/>
      <c r="XDS708" s="1"/>
      <c r="XDT708" s="1"/>
      <c r="XDU708" s="1"/>
      <c r="XDV708" s="1"/>
      <c r="XDW708" s="1"/>
      <c r="XDX708" s="1"/>
      <c r="XDY708" s="1"/>
      <c r="XDZ708" s="1"/>
      <c r="XEA708" s="1"/>
      <c r="XEB708" s="1"/>
      <c r="XEC708" s="1"/>
      <c r="XED708" s="1"/>
      <c r="XEE708" s="1"/>
      <c r="XEF708" s="1"/>
      <c r="XEG708" s="1"/>
      <c r="XEH708" s="1"/>
      <c r="XEI708" s="1"/>
      <c r="XEJ708" s="1"/>
      <c r="XEK708" s="1"/>
      <c r="XEL708" s="1"/>
      <c r="XEM708" s="1"/>
      <c r="XEN708" s="1"/>
      <c r="XEO708" s="1"/>
      <c r="XEP708" s="1"/>
      <c r="XEQ708" s="1"/>
      <c r="XER708" s="1"/>
      <c r="XES708" s="1"/>
      <c r="XET708" s="1"/>
      <c r="XEU708" s="1"/>
      <c r="XEV708" s="1"/>
      <c r="XEW708" s="1"/>
      <c r="XEX708" s="1"/>
      <c r="XEY708" s="1"/>
      <c r="XEZ708" s="1"/>
      <c r="XFA708" s="1"/>
      <c r="XFB708" s="1"/>
      <c r="XFC708" s="1"/>
    </row>
    <row r="709" spans="1:150 16226:16383" s="3" customFormat="1" ht="20.25" customHeight="1" x14ac:dyDescent="0.25">
      <c r="A709" s="115">
        <f t="shared" si="97"/>
        <v>6</v>
      </c>
      <c r="B709" s="116"/>
      <c r="C709" s="53" t="s">
        <v>88</v>
      </c>
      <c r="D709" s="5" t="s">
        <v>363</v>
      </c>
      <c r="E709" s="32">
        <f>(3.28*5.85+2.2*2.78+1.6*0.7+3.05*3.53+3.2*3.35+3.2*0.1+2.45*1.375+1.52*0.95+2.45*1.375+1.68*1+3.97*1)*10.764</f>
        <v>668.03536799999995</v>
      </c>
      <c r="F709" s="5">
        <f>(1.56*3.28+1.33*3.2)*10.764</f>
        <v>100.88881919999999</v>
      </c>
      <c r="G709" s="5">
        <v>0</v>
      </c>
      <c r="H709" s="5">
        <f t="shared" si="95"/>
        <v>768.92418719999989</v>
      </c>
      <c r="I709" s="1"/>
      <c r="J709" s="1"/>
      <c r="K709" s="1"/>
      <c r="L709" s="1"/>
      <c r="M709" s="1"/>
      <c r="N709" s="1"/>
      <c r="O709" s="1"/>
      <c r="P709" s="1"/>
      <c r="Q709" s="1"/>
      <c r="R709" s="1"/>
      <c r="S709" s="1"/>
      <c r="T709" s="22" t="str">
        <f t="shared" ca="1" si="94"/>
        <v>306,..,3706</v>
      </c>
      <c r="U709" s="22">
        <f t="shared" ca="1" si="96"/>
        <v>306</v>
      </c>
      <c r="V709" s="22">
        <f t="shared" ca="1" si="96"/>
        <v>3706</v>
      </c>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WZB709" s="1"/>
      <c r="WZC709" s="1"/>
      <c r="WZD709" s="1"/>
      <c r="WZE709" s="1"/>
      <c r="WZF709" s="1"/>
      <c r="WZG709" s="1"/>
      <c r="WZH709" s="1"/>
      <c r="WZI709" s="1"/>
      <c r="WZJ709" s="1"/>
      <c r="WZK709" s="1"/>
      <c r="WZL709" s="1"/>
      <c r="WZM709" s="1"/>
      <c r="WZN709" s="1"/>
      <c r="WZO709" s="1"/>
      <c r="WZP709" s="1"/>
      <c r="WZQ709" s="1"/>
      <c r="WZR709" s="1"/>
      <c r="WZS709" s="1"/>
      <c r="WZT709" s="1"/>
      <c r="WZU709" s="1"/>
      <c r="WZV709" s="1"/>
      <c r="WZW709" s="1"/>
      <c r="WZX709" s="1"/>
      <c r="WZY709" s="1"/>
      <c r="WZZ709" s="1"/>
      <c r="XAA709" s="1"/>
      <c r="XAB709" s="1"/>
      <c r="XAC709" s="1"/>
      <c r="XAD709" s="1"/>
      <c r="XAE709" s="1"/>
      <c r="XAF709" s="1"/>
      <c r="XAG709" s="1"/>
      <c r="XAH709" s="1"/>
      <c r="XAI709" s="1"/>
      <c r="XAJ709" s="1"/>
      <c r="XAK709" s="1"/>
      <c r="XAL709" s="1"/>
      <c r="XAM709" s="1"/>
      <c r="XAN709" s="1"/>
      <c r="XAO709" s="1"/>
      <c r="XAP709" s="1"/>
      <c r="XAQ709" s="1"/>
      <c r="XAR709" s="1"/>
      <c r="XAS709" s="1"/>
      <c r="XAT709" s="1"/>
      <c r="XAU709" s="1"/>
      <c r="XAV709" s="1"/>
      <c r="XAW709" s="1"/>
      <c r="XAX709" s="1"/>
      <c r="XAY709" s="1"/>
      <c r="XAZ709" s="1"/>
      <c r="XBA709" s="1"/>
      <c r="XBB709" s="1"/>
      <c r="XBC709" s="1"/>
      <c r="XBD709" s="1"/>
      <c r="XBE709" s="1"/>
      <c r="XBF709" s="1"/>
      <c r="XBG709" s="1"/>
      <c r="XBH709" s="1"/>
      <c r="XBI709" s="1"/>
      <c r="XBJ709" s="1"/>
      <c r="XBK709" s="1"/>
      <c r="XBL709" s="1"/>
      <c r="XBM709" s="1"/>
      <c r="XBN709" s="1"/>
      <c r="XBO709" s="1"/>
      <c r="XBP709" s="1"/>
      <c r="XBQ709" s="1"/>
      <c r="XBR709" s="1"/>
      <c r="XBS709" s="1"/>
      <c r="XBT709" s="1"/>
      <c r="XBU709" s="1"/>
      <c r="XBV709" s="1"/>
      <c r="XBW709" s="1"/>
      <c r="XBX709" s="1"/>
      <c r="XBY709" s="1"/>
      <c r="XBZ709" s="1"/>
      <c r="XCA709" s="1"/>
      <c r="XCB709" s="1"/>
      <c r="XCC709" s="1"/>
      <c r="XCD709" s="1"/>
      <c r="XCE709" s="1"/>
      <c r="XCF709" s="1"/>
      <c r="XCG709" s="1"/>
      <c r="XCH709" s="1"/>
      <c r="XCI709" s="1"/>
      <c r="XCJ709" s="1"/>
      <c r="XCK709" s="1"/>
      <c r="XCL709" s="1"/>
      <c r="XCM709" s="1"/>
      <c r="XCN709" s="1"/>
      <c r="XCO709" s="1"/>
      <c r="XCP709" s="1"/>
      <c r="XCQ709" s="1"/>
      <c r="XCR709" s="1"/>
      <c r="XCS709" s="1"/>
      <c r="XCT709" s="1"/>
      <c r="XCU709" s="1"/>
      <c r="XCV709" s="1"/>
      <c r="XCW709" s="1"/>
      <c r="XCX709" s="1"/>
      <c r="XCY709" s="1"/>
      <c r="XCZ709" s="1"/>
      <c r="XDA709" s="1"/>
      <c r="XDB709" s="1"/>
      <c r="XDC709" s="1"/>
      <c r="XDD709" s="1"/>
      <c r="XDE709" s="1"/>
      <c r="XDF709" s="1"/>
      <c r="XDG709" s="1"/>
      <c r="XDH709" s="1"/>
      <c r="XDI709" s="1"/>
      <c r="XDJ709" s="1"/>
      <c r="XDK709" s="1"/>
      <c r="XDL709" s="1"/>
      <c r="XDM709" s="1"/>
      <c r="XDN709" s="1"/>
      <c r="XDO709" s="1"/>
      <c r="XDP709" s="1"/>
      <c r="XDQ709" s="1"/>
      <c r="XDR709" s="1"/>
      <c r="XDS709" s="1"/>
      <c r="XDT709" s="1"/>
      <c r="XDU709" s="1"/>
      <c r="XDV709" s="1"/>
      <c r="XDW709" s="1"/>
      <c r="XDX709" s="1"/>
      <c r="XDY709" s="1"/>
      <c r="XDZ709" s="1"/>
      <c r="XEA709" s="1"/>
      <c r="XEB709" s="1"/>
      <c r="XEC709" s="1"/>
      <c r="XED709" s="1"/>
      <c r="XEE709" s="1"/>
      <c r="XEF709" s="1"/>
      <c r="XEG709" s="1"/>
      <c r="XEH709" s="1"/>
      <c r="XEI709" s="1"/>
      <c r="XEJ709" s="1"/>
      <c r="XEK709" s="1"/>
      <c r="XEL709" s="1"/>
      <c r="XEM709" s="1"/>
      <c r="XEN709" s="1"/>
      <c r="XEO709" s="1"/>
      <c r="XEP709" s="1"/>
      <c r="XEQ709" s="1"/>
      <c r="XER709" s="1"/>
      <c r="XES709" s="1"/>
      <c r="XET709" s="1"/>
      <c r="XEU709" s="1"/>
      <c r="XEV709" s="1"/>
      <c r="XEW709" s="1"/>
      <c r="XEX709" s="1"/>
      <c r="XEY709" s="1"/>
      <c r="XEZ709" s="1"/>
      <c r="XFA709" s="1"/>
      <c r="XFB709" s="1"/>
      <c r="XFC709" s="1"/>
    </row>
    <row r="710" spans="1:150 16226:16383" s="3" customFormat="1" ht="20.25" customHeight="1" x14ac:dyDescent="0.25">
      <c r="A710" s="115">
        <f t="shared" si="97"/>
        <v>7</v>
      </c>
      <c r="B710" s="116"/>
      <c r="C710" s="53" t="s">
        <v>88</v>
      </c>
      <c r="D710" s="5" t="s">
        <v>363</v>
      </c>
      <c r="E710" s="32">
        <f>(3.28*5.85+2.2*2.78+1.6*0.7+3.05*3.53+3.2*3.35+3.2*0.1+2.45*1.375+1.52*0.95+2.45*1.375+1.68*1+3.97*1)*10.764</f>
        <v>668.03536799999995</v>
      </c>
      <c r="F710" s="5">
        <f>(1.56*3.28+1.33*3.2)*10.764</f>
        <v>100.88881919999999</v>
      </c>
      <c r="G710" s="5">
        <v>0</v>
      </c>
      <c r="H710" s="5">
        <f t="shared" si="95"/>
        <v>768.92418719999989</v>
      </c>
      <c r="I710" s="1"/>
      <c r="J710" s="1"/>
      <c r="K710" s="1"/>
      <c r="L710" s="1"/>
      <c r="M710" s="1"/>
      <c r="N710" s="1"/>
      <c r="O710" s="1"/>
      <c r="P710" s="1"/>
      <c r="Q710" s="1"/>
      <c r="R710" s="1"/>
      <c r="S710" s="1"/>
      <c r="T710" s="22" t="str">
        <f t="shared" ca="1" si="94"/>
        <v>307,..,3707</v>
      </c>
      <c r="U710" s="22">
        <f t="shared" ca="1" si="96"/>
        <v>307</v>
      </c>
      <c r="V710" s="22">
        <f t="shared" ca="1" si="96"/>
        <v>3707</v>
      </c>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WZB710" s="1"/>
      <c r="WZC710" s="1"/>
      <c r="WZD710" s="1"/>
      <c r="WZE710" s="1"/>
      <c r="WZF710" s="1"/>
      <c r="WZG710" s="1"/>
      <c r="WZH710" s="1"/>
      <c r="WZI710" s="1"/>
      <c r="WZJ710" s="1"/>
      <c r="WZK710" s="1"/>
      <c r="WZL710" s="1"/>
      <c r="WZM710" s="1"/>
      <c r="WZN710" s="1"/>
      <c r="WZO710" s="1"/>
      <c r="WZP710" s="1"/>
      <c r="WZQ710" s="1"/>
      <c r="WZR710" s="1"/>
      <c r="WZS710" s="1"/>
      <c r="WZT710" s="1"/>
      <c r="WZU710" s="1"/>
      <c r="WZV710" s="1"/>
      <c r="WZW710" s="1"/>
      <c r="WZX710" s="1"/>
      <c r="WZY710" s="1"/>
      <c r="WZZ710" s="1"/>
      <c r="XAA710" s="1"/>
      <c r="XAB710" s="1"/>
      <c r="XAC710" s="1"/>
      <c r="XAD710" s="1"/>
      <c r="XAE710" s="1"/>
      <c r="XAF710" s="1"/>
      <c r="XAG710" s="1"/>
      <c r="XAH710" s="1"/>
      <c r="XAI710" s="1"/>
      <c r="XAJ710" s="1"/>
      <c r="XAK710" s="1"/>
      <c r="XAL710" s="1"/>
      <c r="XAM710" s="1"/>
      <c r="XAN710" s="1"/>
      <c r="XAO710" s="1"/>
      <c r="XAP710" s="1"/>
      <c r="XAQ710" s="1"/>
      <c r="XAR710" s="1"/>
      <c r="XAS710" s="1"/>
      <c r="XAT710" s="1"/>
      <c r="XAU710" s="1"/>
      <c r="XAV710" s="1"/>
      <c r="XAW710" s="1"/>
      <c r="XAX710" s="1"/>
      <c r="XAY710" s="1"/>
      <c r="XAZ710" s="1"/>
      <c r="XBA710" s="1"/>
      <c r="XBB710" s="1"/>
      <c r="XBC710" s="1"/>
      <c r="XBD710" s="1"/>
      <c r="XBE710" s="1"/>
      <c r="XBF710" s="1"/>
      <c r="XBG710" s="1"/>
      <c r="XBH710" s="1"/>
      <c r="XBI710" s="1"/>
      <c r="XBJ710" s="1"/>
      <c r="XBK710" s="1"/>
      <c r="XBL710" s="1"/>
      <c r="XBM710" s="1"/>
      <c r="XBN710" s="1"/>
      <c r="XBO710" s="1"/>
      <c r="XBP710" s="1"/>
      <c r="XBQ710" s="1"/>
      <c r="XBR710" s="1"/>
      <c r="XBS710" s="1"/>
      <c r="XBT710" s="1"/>
      <c r="XBU710" s="1"/>
      <c r="XBV710" s="1"/>
      <c r="XBW710" s="1"/>
      <c r="XBX710" s="1"/>
      <c r="XBY710" s="1"/>
      <c r="XBZ710" s="1"/>
      <c r="XCA710" s="1"/>
      <c r="XCB710" s="1"/>
      <c r="XCC710" s="1"/>
      <c r="XCD710" s="1"/>
      <c r="XCE710" s="1"/>
      <c r="XCF710" s="1"/>
      <c r="XCG710" s="1"/>
      <c r="XCH710" s="1"/>
      <c r="XCI710" s="1"/>
      <c r="XCJ710" s="1"/>
      <c r="XCK710" s="1"/>
      <c r="XCL710" s="1"/>
      <c r="XCM710" s="1"/>
      <c r="XCN710" s="1"/>
      <c r="XCO710" s="1"/>
      <c r="XCP710" s="1"/>
      <c r="XCQ710" s="1"/>
      <c r="XCR710" s="1"/>
      <c r="XCS710" s="1"/>
      <c r="XCT710" s="1"/>
      <c r="XCU710" s="1"/>
      <c r="XCV710" s="1"/>
      <c r="XCW710" s="1"/>
      <c r="XCX710" s="1"/>
      <c r="XCY710" s="1"/>
      <c r="XCZ710" s="1"/>
      <c r="XDA710" s="1"/>
      <c r="XDB710" s="1"/>
      <c r="XDC710" s="1"/>
      <c r="XDD710" s="1"/>
      <c r="XDE710" s="1"/>
      <c r="XDF710" s="1"/>
      <c r="XDG710" s="1"/>
      <c r="XDH710" s="1"/>
      <c r="XDI710" s="1"/>
      <c r="XDJ710" s="1"/>
      <c r="XDK710" s="1"/>
      <c r="XDL710" s="1"/>
      <c r="XDM710" s="1"/>
      <c r="XDN710" s="1"/>
      <c r="XDO710" s="1"/>
      <c r="XDP710" s="1"/>
      <c r="XDQ710" s="1"/>
      <c r="XDR710" s="1"/>
      <c r="XDS710" s="1"/>
      <c r="XDT710" s="1"/>
      <c r="XDU710" s="1"/>
      <c r="XDV710" s="1"/>
      <c r="XDW710" s="1"/>
      <c r="XDX710" s="1"/>
      <c r="XDY710" s="1"/>
      <c r="XDZ710" s="1"/>
      <c r="XEA710" s="1"/>
      <c r="XEB710" s="1"/>
      <c r="XEC710" s="1"/>
      <c r="XED710" s="1"/>
      <c r="XEE710" s="1"/>
      <c r="XEF710" s="1"/>
      <c r="XEG710" s="1"/>
      <c r="XEH710" s="1"/>
      <c r="XEI710" s="1"/>
      <c r="XEJ710" s="1"/>
      <c r="XEK710" s="1"/>
      <c r="XEL710" s="1"/>
      <c r="XEM710" s="1"/>
      <c r="XEN710" s="1"/>
      <c r="XEO710" s="1"/>
      <c r="XEP710" s="1"/>
      <c r="XEQ710" s="1"/>
      <c r="XER710" s="1"/>
      <c r="XES710" s="1"/>
      <c r="XET710" s="1"/>
      <c r="XEU710" s="1"/>
      <c r="XEV710" s="1"/>
      <c r="XEW710" s="1"/>
      <c r="XEX710" s="1"/>
      <c r="XEY710" s="1"/>
      <c r="XEZ710" s="1"/>
      <c r="XFA710" s="1"/>
      <c r="XFB710" s="1"/>
      <c r="XFC710" s="1"/>
    </row>
    <row r="711" spans="1:150 16226:16383" s="3" customFormat="1" ht="60" customHeight="1" x14ac:dyDescent="0.25">
      <c r="A711" s="115">
        <f t="shared" si="97"/>
        <v>8</v>
      </c>
      <c r="B711" s="116"/>
      <c r="C711" s="53" t="s">
        <v>88</v>
      </c>
      <c r="D711" s="5" t="s">
        <v>396</v>
      </c>
      <c r="E711" s="32">
        <f>((4.2*3.35+3.27*0.3+3.27*2.725+2.2*2.66+1.6*0.65+3.2*2.61+2.9*0.1+1.455*2.45+0.77*0.6+2.045*1.4+0.77*0.6+1.86*0.6+2.73*1.1+1.97*1.1+1.86*1.375+1.6*1+3.5*1)+(4.08*3.35+3.27*0.2+3.2*2.61+2.9*0.1+2.2*2.71+1.6*0.65+1.455*1.4+1.07*1.05+0.77*0.6+2.045*1.4+1.455*0.155+1.455*0.8+0.705*0.1+0.77*0.6+2.73*1.1+1.97*1.1))*10.764</f>
        <v>1123.0568271</v>
      </c>
      <c r="F711" s="5">
        <f>(2.25*1+1.56*3.27+1.78*1.375+1.88*1.1)*10.764</f>
        <v>127.73315879999998</v>
      </c>
      <c r="G711" s="5">
        <v>0</v>
      </c>
      <c r="H711" s="5">
        <f t="shared" si="95"/>
        <v>1250.7899858999999</v>
      </c>
      <c r="I711" s="1"/>
      <c r="J711" s="1"/>
      <c r="K711" s="1"/>
      <c r="L711" s="1"/>
      <c r="M711" s="1"/>
      <c r="N711" s="1"/>
      <c r="O711" s="1"/>
      <c r="P711" s="1"/>
      <c r="Q711" s="1"/>
      <c r="R711" s="1"/>
      <c r="S711" s="1"/>
      <c r="T711" s="22" t="str">
        <f t="shared" ca="1" si="94"/>
        <v>308,..,3708</v>
      </c>
      <c r="U711" s="22">
        <f t="shared" ca="1" si="96"/>
        <v>308</v>
      </c>
      <c r="V711" s="22">
        <f t="shared" ca="1" si="96"/>
        <v>3708</v>
      </c>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WZB711" s="1"/>
      <c r="WZC711" s="1"/>
      <c r="WZD711" s="1"/>
      <c r="WZE711" s="1"/>
      <c r="WZF711" s="1"/>
      <c r="WZG711" s="1"/>
      <c r="WZH711" s="1"/>
      <c r="WZI711" s="1"/>
      <c r="WZJ711" s="1"/>
      <c r="WZK711" s="1"/>
      <c r="WZL711" s="1"/>
      <c r="WZM711" s="1"/>
      <c r="WZN711" s="1"/>
      <c r="WZO711" s="1"/>
      <c r="WZP711" s="1"/>
      <c r="WZQ711" s="1"/>
      <c r="WZR711" s="1"/>
      <c r="WZS711" s="1"/>
      <c r="WZT711" s="1"/>
      <c r="WZU711" s="1"/>
      <c r="WZV711" s="1"/>
      <c r="WZW711" s="1"/>
      <c r="WZX711" s="1"/>
      <c r="WZY711" s="1"/>
      <c r="WZZ711" s="1"/>
      <c r="XAA711" s="1"/>
      <c r="XAB711" s="1"/>
      <c r="XAC711" s="1"/>
      <c r="XAD711" s="1"/>
      <c r="XAE711" s="1"/>
      <c r="XAF711" s="1"/>
      <c r="XAG711" s="1"/>
      <c r="XAH711" s="1"/>
      <c r="XAI711" s="1"/>
      <c r="XAJ711" s="1"/>
      <c r="XAK711" s="1"/>
      <c r="XAL711" s="1"/>
      <c r="XAM711" s="1"/>
      <c r="XAN711" s="1"/>
      <c r="XAO711" s="1"/>
      <c r="XAP711" s="1"/>
      <c r="XAQ711" s="1"/>
      <c r="XAR711" s="1"/>
      <c r="XAS711" s="1"/>
      <c r="XAT711" s="1"/>
      <c r="XAU711" s="1"/>
      <c r="XAV711" s="1"/>
      <c r="XAW711" s="1"/>
      <c r="XAX711" s="1"/>
      <c r="XAY711" s="1"/>
      <c r="XAZ711" s="1"/>
      <c r="XBA711" s="1"/>
      <c r="XBB711" s="1"/>
      <c r="XBC711" s="1"/>
      <c r="XBD711" s="1"/>
      <c r="XBE711" s="1"/>
      <c r="XBF711" s="1"/>
      <c r="XBG711" s="1"/>
      <c r="XBH711" s="1"/>
      <c r="XBI711" s="1"/>
      <c r="XBJ711" s="1"/>
      <c r="XBK711" s="1"/>
      <c r="XBL711" s="1"/>
      <c r="XBM711" s="1"/>
      <c r="XBN711" s="1"/>
      <c r="XBO711" s="1"/>
      <c r="XBP711" s="1"/>
      <c r="XBQ711" s="1"/>
      <c r="XBR711" s="1"/>
      <c r="XBS711" s="1"/>
      <c r="XBT711" s="1"/>
      <c r="XBU711" s="1"/>
      <c r="XBV711" s="1"/>
      <c r="XBW711" s="1"/>
      <c r="XBX711" s="1"/>
      <c r="XBY711" s="1"/>
      <c r="XBZ711" s="1"/>
      <c r="XCA711" s="1"/>
      <c r="XCB711" s="1"/>
      <c r="XCC711" s="1"/>
      <c r="XCD711" s="1"/>
      <c r="XCE711" s="1"/>
      <c r="XCF711" s="1"/>
      <c r="XCG711" s="1"/>
      <c r="XCH711" s="1"/>
      <c r="XCI711" s="1"/>
      <c r="XCJ711" s="1"/>
      <c r="XCK711" s="1"/>
      <c r="XCL711" s="1"/>
      <c r="XCM711" s="1"/>
      <c r="XCN711" s="1"/>
      <c r="XCO711" s="1"/>
      <c r="XCP711" s="1"/>
      <c r="XCQ711" s="1"/>
      <c r="XCR711" s="1"/>
      <c r="XCS711" s="1"/>
      <c r="XCT711" s="1"/>
      <c r="XCU711" s="1"/>
      <c r="XCV711" s="1"/>
      <c r="XCW711" s="1"/>
      <c r="XCX711" s="1"/>
      <c r="XCY711" s="1"/>
      <c r="XCZ711" s="1"/>
      <c r="XDA711" s="1"/>
      <c r="XDB711" s="1"/>
      <c r="XDC711" s="1"/>
      <c r="XDD711" s="1"/>
      <c r="XDE711" s="1"/>
      <c r="XDF711" s="1"/>
      <c r="XDG711" s="1"/>
      <c r="XDH711" s="1"/>
      <c r="XDI711" s="1"/>
      <c r="XDJ711" s="1"/>
      <c r="XDK711" s="1"/>
      <c r="XDL711" s="1"/>
      <c r="XDM711" s="1"/>
      <c r="XDN711" s="1"/>
      <c r="XDO711" s="1"/>
      <c r="XDP711" s="1"/>
      <c r="XDQ711" s="1"/>
      <c r="XDR711" s="1"/>
      <c r="XDS711" s="1"/>
      <c r="XDT711" s="1"/>
      <c r="XDU711" s="1"/>
      <c r="XDV711" s="1"/>
      <c r="XDW711" s="1"/>
      <c r="XDX711" s="1"/>
      <c r="XDY711" s="1"/>
      <c r="XDZ711" s="1"/>
      <c r="XEA711" s="1"/>
      <c r="XEB711" s="1"/>
      <c r="XEC711" s="1"/>
      <c r="XED711" s="1"/>
      <c r="XEE711" s="1"/>
      <c r="XEF711" s="1"/>
      <c r="XEG711" s="1"/>
      <c r="XEH711" s="1"/>
      <c r="XEI711" s="1"/>
      <c r="XEJ711" s="1"/>
      <c r="XEK711" s="1"/>
      <c r="XEL711" s="1"/>
      <c r="XEM711" s="1"/>
      <c r="XEN711" s="1"/>
      <c r="XEO711" s="1"/>
      <c r="XEP711" s="1"/>
      <c r="XEQ711" s="1"/>
      <c r="XER711" s="1"/>
      <c r="XES711" s="1"/>
      <c r="XET711" s="1"/>
      <c r="XEU711" s="1"/>
      <c r="XEV711" s="1"/>
      <c r="XEW711" s="1"/>
      <c r="XEX711" s="1"/>
      <c r="XEY711" s="1"/>
      <c r="XEZ711" s="1"/>
      <c r="XFA711" s="1"/>
      <c r="XFB711" s="1"/>
      <c r="XFC711" s="1"/>
    </row>
    <row r="712" spans="1:150 16226:16383" s="3" customFormat="1" ht="20.25" customHeight="1" x14ac:dyDescent="0.25">
      <c r="A712" s="112" t="s">
        <v>391</v>
      </c>
      <c r="B712" s="113"/>
      <c r="C712" s="113"/>
      <c r="D712" s="113"/>
      <c r="E712" s="113"/>
      <c r="F712" s="113"/>
      <c r="G712" s="113"/>
      <c r="H712" s="114"/>
      <c r="I712" s="1">
        <v>2</v>
      </c>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WZB712" s="1"/>
      <c r="WZC712" s="1"/>
      <c r="WZD712" s="1"/>
      <c r="WZE712" s="1"/>
      <c r="WZF712" s="1"/>
      <c r="WZG712" s="1"/>
      <c r="WZH712" s="1"/>
      <c r="WZI712" s="1"/>
      <c r="WZJ712" s="1"/>
      <c r="WZK712" s="1"/>
      <c r="WZL712" s="1"/>
      <c r="WZM712" s="1"/>
      <c r="WZN712" s="1"/>
      <c r="WZO712" s="1"/>
      <c r="WZP712" s="1"/>
      <c r="WZQ712" s="1"/>
      <c r="WZR712" s="1"/>
      <c r="WZS712" s="1"/>
      <c r="WZT712" s="1"/>
      <c r="WZU712" s="1"/>
      <c r="WZV712" s="1"/>
      <c r="WZW712" s="1"/>
      <c r="WZX712" s="1"/>
      <c r="WZY712" s="1"/>
      <c r="WZZ712" s="1"/>
      <c r="XAA712" s="1"/>
      <c r="XAB712" s="1"/>
      <c r="XAC712" s="1"/>
      <c r="XAD712" s="1"/>
      <c r="XAE712" s="1"/>
      <c r="XAF712" s="1"/>
      <c r="XAG712" s="1"/>
      <c r="XAH712" s="1"/>
      <c r="XAI712" s="1"/>
      <c r="XAJ712" s="1"/>
      <c r="XAK712" s="1"/>
      <c r="XAL712" s="1"/>
      <c r="XAM712" s="1"/>
      <c r="XAN712" s="1"/>
      <c r="XAO712" s="1"/>
      <c r="XAP712" s="1"/>
      <c r="XAQ712" s="1"/>
      <c r="XAR712" s="1"/>
      <c r="XAS712" s="1"/>
      <c r="XAT712" s="1"/>
      <c r="XAU712" s="1"/>
      <c r="XAV712" s="1"/>
      <c r="XAW712" s="1"/>
      <c r="XAX712" s="1"/>
      <c r="XAY712" s="1"/>
      <c r="XAZ712" s="1"/>
      <c r="XBA712" s="1"/>
      <c r="XBB712" s="1"/>
      <c r="XBC712" s="1"/>
      <c r="XBD712" s="1"/>
      <c r="XBE712" s="1"/>
      <c r="XBF712" s="1"/>
      <c r="XBG712" s="1"/>
      <c r="XBH712" s="1"/>
      <c r="XBI712" s="1"/>
      <c r="XBJ712" s="1"/>
      <c r="XBK712" s="1"/>
      <c r="XBL712" s="1"/>
      <c r="XBM712" s="1"/>
      <c r="XBN712" s="1"/>
      <c r="XBO712" s="1"/>
      <c r="XBP712" s="1"/>
      <c r="XBQ712" s="1"/>
      <c r="XBR712" s="1"/>
      <c r="XBS712" s="1"/>
      <c r="XBT712" s="1"/>
      <c r="XBU712" s="1"/>
      <c r="XBV712" s="1"/>
      <c r="XBW712" s="1"/>
      <c r="XBX712" s="1"/>
      <c r="XBY712" s="1"/>
      <c r="XBZ712" s="1"/>
      <c r="XCA712" s="1"/>
      <c r="XCB712" s="1"/>
      <c r="XCC712" s="1"/>
      <c r="XCD712" s="1"/>
      <c r="XCE712" s="1"/>
      <c r="XCF712" s="1"/>
      <c r="XCG712" s="1"/>
      <c r="XCH712" s="1"/>
      <c r="XCI712" s="1"/>
      <c r="XCJ712" s="1"/>
      <c r="XCK712" s="1"/>
      <c r="XCL712" s="1"/>
      <c r="XCM712" s="1"/>
      <c r="XCN712" s="1"/>
      <c r="XCO712" s="1"/>
      <c r="XCP712" s="1"/>
      <c r="XCQ712" s="1"/>
      <c r="XCR712" s="1"/>
      <c r="XCS712" s="1"/>
      <c r="XCT712" s="1"/>
      <c r="XCU712" s="1"/>
      <c r="XCV712" s="1"/>
      <c r="XCW712" s="1"/>
      <c r="XCX712" s="1"/>
      <c r="XCY712" s="1"/>
      <c r="XCZ712" s="1"/>
      <c r="XDA712" s="1"/>
      <c r="XDB712" s="1"/>
      <c r="XDC712" s="1"/>
      <c r="XDD712" s="1"/>
      <c r="XDE712" s="1"/>
      <c r="XDF712" s="1"/>
      <c r="XDG712" s="1"/>
      <c r="XDH712" s="1"/>
      <c r="XDI712" s="1"/>
      <c r="XDJ712" s="1"/>
      <c r="XDK712" s="1"/>
      <c r="XDL712" s="1"/>
      <c r="XDM712" s="1"/>
      <c r="XDN712" s="1"/>
      <c r="XDO712" s="1"/>
      <c r="XDP712" s="1"/>
      <c r="XDQ712" s="1"/>
      <c r="XDR712" s="1"/>
      <c r="XDS712" s="1"/>
      <c r="XDT712" s="1"/>
      <c r="XDU712" s="1"/>
      <c r="XDV712" s="1"/>
      <c r="XDW712" s="1"/>
      <c r="XDX712" s="1"/>
      <c r="XDY712" s="1"/>
      <c r="XDZ712" s="1"/>
      <c r="XEA712" s="1"/>
      <c r="XEB712" s="1"/>
      <c r="XEC712" s="1"/>
      <c r="XED712" s="1"/>
      <c r="XEE712" s="1"/>
      <c r="XEF712" s="1"/>
      <c r="XEG712" s="1"/>
      <c r="XEH712" s="1"/>
      <c r="XEI712" s="1"/>
      <c r="XEJ712" s="1"/>
      <c r="XEK712" s="1"/>
      <c r="XEL712" s="1"/>
      <c r="XEM712" s="1"/>
      <c r="XEN712" s="1"/>
      <c r="XEO712" s="1"/>
      <c r="XEP712" s="1"/>
      <c r="XEQ712" s="1"/>
      <c r="XER712" s="1"/>
      <c r="XES712" s="1"/>
      <c r="XET712" s="1"/>
      <c r="XEU712" s="1"/>
      <c r="XEV712" s="1"/>
      <c r="XEW712" s="1"/>
      <c r="XEX712" s="1"/>
      <c r="XEY712" s="1"/>
      <c r="XEZ712" s="1"/>
      <c r="XFA712" s="1"/>
      <c r="XFB712" s="1"/>
      <c r="XFC712" s="1"/>
    </row>
    <row r="713" spans="1:150 16226:16383" s="3" customFormat="1" ht="20.25" customHeight="1" x14ac:dyDescent="0.25">
      <c r="A713" s="90">
        <v>1</v>
      </c>
      <c r="B713" s="90"/>
      <c r="C713" s="53" t="s">
        <v>88</v>
      </c>
      <c r="D713" s="5" t="s">
        <v>363</v>
      </c>
      <c r="E713" s="32">
        <f>(2.75*3.48+2.75*0.1+2.125*2.25+1.525*0.6+2.78*2.45+0.7*0.18+2.93*2.4+2.93*0.1+2.93*1.2+0.6*1.4+2.305*1.375+0.9*0.9+1.25*1.375+1.07*2.75)*10.764</f>
        <v>460.69785450000006</v>
      </c>
      <c r="F713" s="5">
        <f>(1.075*0.9)*10.764</f>
        <v>10.41417</v>
      </c>
      <c r="G713" s="5">
        <v>0</v>
      </c>
      <c r="H713" s="5">
        <f>E713+F713+(IF(G713&lt;101,G713,IF(G713&lt;201,G713/2,IF(G713&lt;=301,G713/3,G713/4))))</f>
        <v>471.11202450000008</v>
      </c>
      <c r="I713" s="1"/>
      <c r="J713" s="1"/>
      <c r="K713" s="1"/>
      <c r="L713" s="1"/>
      <c r="M713" s="1"/>
      <c r="N713" s="1"/>
      <c r="O713" s="1"/>
      <c r="P713" s="1"/>
      <c r="Q713" s="1"/>
      <c r="R713" s="1"/>
      <c r="S713" s="1"/>
      <c r="T713" s="22" t="str">
        <f t="shared" ref="T713:T720" ca="1" si="98">U713&amp;""&amp;",..,"&amp;""&amp;V713</f>
        <v>1201,..,2201</v>
      </c>
      <c r="U713" s="22">
        <f ca="1">(SUMPRODUCT(MID(0&amp;(LEFT(A712,SUM(LEN(A712)-LEN(SUBSTITUTE(A712,{"0","1","2","3"},""))))), LARGE(INDEX(ISNUMBER(--MID((LEFT(A712,SUM(LEN(A712)-LEN(SUBSTITUTE(A712,{"0","1","2","3"},""))))), ROW(INDIRECT("1:"&amp;LEN((LEFT(A712,SUM(LEN(A712)-LEN(SUBSTITUTE(A712,{"0","1","2","3"},"")))))))), 1)) * ROW(INDIRECT("1:"&amp;LEN((LEFT(A712,SUM(LEN(A712)-LEN(SUBSTITUTE(A712,{"0","1","2","3"},"")))))))), 0), ROW(INDIRECT("1:"&amp;LEN((LEFT(A712,SUM(LEN(A712)-LEN(SUBSTITUTE(A712,{"0","1","2","3"},"")))))))))+1, 1) * 10^ROW(INDIRECT("1:"&amp;LEN((LEFT(A712,SUM(LEN(A712)-LEN(SUBSTITUTE(A712,{"0","1","2","3"},""))))))))/10))*100+1</f>
        <v>1201</v>
      </c>
      <c r="V713" s="22">
        <f ca="1">(SUMPRODUCT(MID(0&amp;(--TRIM(RIGHT(SUBSTITUTE(LEFT(A712,_xlfn.AGGREGATE(16,6,FIND({0,1,2,3,4,5,6,7,8,9},A712,ROW(INDIRECT("1:"&amp;LEN(A712)))),1))," ",REPT(" ",LEN(A712))),LEN(A712)))), LARGE(INDEX(ISNUMBER(--MID((--TRIM(RIGHT(SUBSTITUTE(LEFT(A712,_xlfn.AGGREGATE(16,6,FIND({0,1,2,3,4,5,6,7,8,9},A712,ROW(INDIRECT("1:"&amp;LEN(A712)))),1))," ",REPT(" ",LEN(A712))),LEN(A712)))), ROW(INDIRECT("1:"&amp;LEN((--TRIM(RIGHT(SUBSTITUTE(LEFT(A712,_xlfn.AGGREGATE(16,6,FIND({0,1,2,3,4,5,6,7,8,9},A712,ROW(INDIRECT("1:"&amp;LEN(A712)))),1))," ",REPT(" ",LEN(A712))),LEN(A712))))))), 1)) * ROW(INDIRECT("1:"&amp;LEN((--TRIM(RIGHT(SUBSTITUTE(LEFT(A712,_xlfn.AGGREGATE(16,6,FIND({0,1,2,3,4,5,6,7,8,9},A712,ROW(INDIRECT("1:"&amp;LEN(A712)))),1))," ",REPT(" ",LEN(A712))),LEN(A712))))))), 0), ROW(INDIRECT("1:"&amp;LEN((--TRIM(RIGHT(SUBSTITUTE(LEFT(A712,_xlfn.AGGREGATE(16,6,FIND({0,1,2,3,4,5,6,7,8,9},A712,ROW(INDIRECT("1:"&amp;LEN(A712)))),1))," ",REPT(" ",LEN(A712))),LEN(A712))))))))+1, 1) * 10^ROW(INDIRECT("1:"&amp;LEN((--TRIM(RIGHT(SUBSTITUTE(LEFT(A712,_xlfn.AGGREGATE(16,6,FIND({0,1,2,3,4,5,6,7,8,9},A712,ROW(INDIRECT("1:"&amp;LEN(A712)))),1))," ",REPT(" ",LEN(A712))),LEN(A712)))))))/10))*100+1</f>
        <v>2201</v>
      </c>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WZB713" s="1"/>
      <c r="WZC713" s="1"/>
      <c r="WZD713" s="1"/>
      <c r="WZE713" s="1"/>
      <c r="WZF713" s="1"/>
      <c r="WZG713" s="1"/>
      <c r="WZH713" s="1"/>
      <c r="WZI713" s="1"/>
      <c r="WZJ713" s="1"/>
      <c r="WZK713" s="1"/>
      <c r="WZL713" s="1"/>
      <c r="WZM713" s="1"/>
      <c r="WZN713" s="1"/>
      <c r="WZO713" s="1"/>
      <c r="WZP713" s="1"/>
      <c r="WZQ713" s="1"/>
      <c r="WZR713" s="1"/>
      <c r="WZS713" s="1"/>
      <c r="WZT713" s="1"/>
      <c r="WZU713" s="1"/>
      <c r="WZV713" s="1"/>
      <c r="WZW713" s="1"/>
      <c r="WZX713" s="1"/>
      <c r="WZY713" s="1"/>
      <c r="WZZ713" s="1"/>
      <c r="XAA713" s="1"/>
      <c r="XAB713" s="1"/>
      <c r="XAC713" s="1"/>
      <c r="XAD713" s="1"/>
      <c r="XAE713" s="1"/>
      <c r="XAF713" s="1"/>
      <c r="XAG713" s="1"/>
      <c r="XAH713" s="1"/>
      <c r="XAI713" s="1"/>
      <c r="XAJ713" s="1"/>
      <c r="XAK713" s="1"/>
      <c r="XAL713" s="1"/>
      <c r="XAM713" s="1"/>
      <c r="XAN713" s="1"/>
      <c r="XAO713" s="1"/>
      <c r="XAP713" s="1"/>
      <c r="XAQ713" s="1"/>
      <c r="XAR713" s="1"/>
      <c r="XAS713" s="1"/>
      <c r="XAT713" s="1"/>
      <c r="XAU713" s="1"/>
      <c r="XAV713" s="1"/>
      <c r="XAW713" s="1"/>
      <c r="XAX713" s="1"/>
      <c r="XAY713" s="1"/>
      <c r="XAZ713" s="1"/>
      <c r="XBA713" s="1"/>
      <c r="XBB713" s="1"/>
      <c r="XBC713" s="1"/>
      <c r="XBD713" s="1"/>
      <c r="XBE713" s="1"/>
      <c r="XBF713" s="1"/>
      <c r="XBG713" s="1"/>
      <c r="XBH713" s="1"/>
      <c r="XBI713" s="1"/>
      <c r="XBJ713" s="1"/>
      <c r="XBK713" s="1"/>
      <c r="XBL713" s="1"/>
      <c r="XBM713" s="1"/>
      <c r="XBN713" s="1"/>
      <c r="XBO713" s="1"/>
      <c r="XBP713" s="1"/>
      <c r="XBQ713" s="1"/>
      <c r="XBR713" s="1"/>
      <c r="XBS713" s="1"/>
      <c r="XBT713" s="1"/>
      <c r="XBU713" s="1"/>
      <c r="XBV713" s="1"/>
      <c r="XBW713" s="1"/>
      <c r="XBX713" s="1"/>
      <c r="XBY713" s="1"/>
      <c r="XBZ713" s="1"/>
      <c r="XCA713" s="1"/>
      <c r="XCB713" s="1"/>
      <c r="XCC713" s="1"/>
      <c r="XCD713" s="1"/>
      <c r="XCE713" s="1"/>
      <c r="XCF713" s="1"/>
      <c r="XCG713" s="1"/>
      <c r="XCH713" s="1"/>
      <c r="XCI713" s="1"/>
      <c r="XCJ713" s="1"/>
      <c r="XCK713" s="1"/>
      <c r="XCL713" s="1"/>
      <c r="XCM713" s="1"/>
      <c r="XCN713" s="1"/>
      <c r="XCO713" s="1"/>
      <c r="XCP713" s="1"/>
      <c r="XCQ713" s="1"/>
      <c r="XCR713" s="1"/>
      <c r="XCS713" s="1"/>
      <c r="XCT713" s="1"/>
      <c r="XCU713" s="1"/>
      <c r="XCV713" s="1"/>
      <c r="XCW713" s="1"/>
      <c r="XCX713" s="1"/>
      <c r="XCY713" s="1"/>
      <c r="XCZ713" s="1"/>
      <c r="XDA713" s="1"/>
      <c r="XDB713" s="1"/>
      <c r="XDC713" s="1"/>
      <c r="XDD713" s="1"/>
      <c r="XDE713" s="1"/>
      <c r="XDF713" s="1"/>
      <c r="XDG713" s="1"/>
      <c r="XDH713" s="1"/>
      <c r="XDI713" s="1"/>
      <c r="XDJ713" s="1"/>
      <c r="XDK713" s="1"/>
      <c r="XDL713" s="1"/>
      <c r="XDM713" s="1"/>
      <c r="XDN713" s="1"/>
      <c r="XDO713" s="1"/>
      <c r="XDP713" s="1"/>
      <c r="XDQ713" s="1"/>
      <c r="XDR713" s="1"/>
      <c r="XDS713" s="1"/>
      <c r="XDT713" s="1"/>
      <c r="XDU713" s="1"/>
      <c r="XDV713" s="1"/>
      <c r="XDW713" s="1"/>
      <c r="XDX713" s="1"/>
      <c r="XDY713" s="1"/>
      <c r="XDZ713" s="1"/>
      <c r="XEA713" s="1"/>
      <c r="XEB713" s="1"/>
      <c r="XEC713" s="1"/>
      <c r="XED713" s="1"/>
      <c r="XEE713" s="1"/>
      <c r="XEF713" s="1"/>
      <c r="XEG713" s="1"/>
      <c r="XEH713" s="1"/>
      <c r="XEI713" s="1"/>
      <c r="XEJ713" s="1"/>
      <c r="XEK713" s="1"/>
      <c r="XEL713" s="1"/>
      <c r="XEM713" s="1"/>
      <c r="XEN713" s="1"/>
      <c r="XEO713" s="1"/>
      <c r="XEP713" s="1"/>
      <c r="XEQ713" s="1"/>
      <c r="XER713" s="1"/>
      <c r="XES713" s="1"/>
      <c r="XET713" s="1"/>
      <c r="XEU713" s="1"/>
      <c r="XEV713" s="1"/>
      <c r="XEW713" s="1"/>
      <c r="XEX713" s="1"/>
      <c r="XEY713" s="1"/>
      <c r="XEZ713" s="1"/>
      <c r="XFA713" s="1"/>
      <c r="XFB713" s="1"/>
      <c r="XFC713" s="1"/>
    </row>
    <row r="714" spans="1:150 16226:16383" s="3" customFormat="1" ht="20.25" customHeight="1" x14ac:dyDescent="0.25">
      <c r="A714" s="115">
        <f>A713+1</f>
        <v>2</v>
      </c>
      <c r="B714" s="116"/>
      <c r="C714" s="53" t="s">
        <v>88</v>
      </c>
      <c r="D714" s="5" t="s">
        <v>363</v>
      </c>
      <c r="E714" s="32">
        <f>(2.75*3.48+2.75*0.1+2.125*2.25+1.525*0.6+2.78*2.45+0.7*0.18+2.93*2.4+2.93*0.1+2.93*1.2+0.6*1.4+2.305*1.375+0.9*0.9+1.25*1.375+1.07*2.75)*10.764</f>
        <v>460.69785450000006</v>
      </c>
      <c r="F714" s="5">
        <f>(1.075*0.9)*10.764</f>
        <v>10.41417</v>
      </c>
      <c r="G714" s="5">
        <v>0</v>
      </c>
      <c r="H714" s="5">
        <f>E714+F714+(IF(G714&lt;101,G714,IF(G714&lt;201,G714/2,IF(G714&lt;=301,G714/3,G714/4))))</f>
        <v>471.11202450000008</v>
      </c>
      <c r="I714" s="1"/>
      <c r="J714" s="1"/>
      <c r="K714" s="1"/>
      <c r="L714" s="1"/>
      <c r="M714" s="1"/>
      <c r="N714" s="1"/>
      <c r="O714" s="1"/>
      <c r="P714" s="1"/>
      <c r="Q714" s="1"/>
      <c r="R714" s="1"/>
      <c r="S714" s="1"/>
      <c r="T714" s="22" t="str">
        <f t="shared" ca="1" si="98"/>
        <v>1202,..,2202</v>
      </c>
      <c r="U714" s="22">
        <f t="shared" ref="U714:V720" ca="1" si="99">U713+1</f>
        <v>1202</v>
      </c>
      <c r="V714" s="22">
        <f t="shared" ca="1" si="99"/>
        <v>2202</v>
      </c>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WZB714" s="1"/>
      <c r="WZC714" s="1"/>
      <c r="WZD714" s="1"/>
      <c r="WZE714" s="1"/>
      <c r="WZF714" s="1"/>
      <c r="WZG714" s="1"/>
      <c r="WZH714" s="1"/>
      <c r="WZI714" s="1"/>
      <c r="WZJ714" s="1"/>
      <c r="WZK714" s="1"/>
      <c r="WZL714" s="1"/>
      <c r="WZM714" s="1"/>
      <c r="WZN714" s="1"/>
      <c r="WZO714" s="1"/>
      <c r="WZP714" s="1"/>
      <c r="WZQ714" s="1"/>
      <c r="WZR714" s="1"/>
      <c r="WZS714" s="1"/>
      <c r="WZT714" s="1"/>
      <c r="WZU714" s="1"/>
      <c r="WZV714" s="1"/>
      <c r="WZW714" s="1"/>
      <c r="WZX714" s="1"/>
      <c r="WZY714" s="1"/>
      <c r="WZZ714" s="1"/>
      <c r="XAA714" s="1"/>
      <c r="XAB714" s="1"/>
      <c r="XAC714" s="1"/>
      <c r="XAD714" s="1"/>
      <c r="XAE714" s="1"/>
      <c r="XAF714" s="1"/>
      <c r="XAG714" s="1"/>
      <c r="XAH714" s="1"/>
      <c r="XAI714" s="1"/>
      <c r="XAJ714" s="1"/>
      <c r="XAK714" s="1"/>
      <c r="XAL714" s="1"/>
      <c r="XAM714" s="1"/>
      <c r="XAN714" s="1"/>
      <c r="XAO714" s="1"/>
      <c r="XAP714" s="1"/>
      <c r="XAQ714" s="1"/>
      <c r="XAR714" s="1"/>
      <c r="XAS714" s="1"/>
      <c r="XAT714" s="1"/>
      <c r="XAU714" s="1"/>
      <c r="XAV714" s="1"/>
      <c r="XAW714" s="1"/>
      <c r="XAX714" s="1"/>
      <c r="XAY714" s="1"/>
      <c r="XAZ714" s="1"/>
      <c r="XBA714" s="1"/>
      <c r="XBB714" s="1"/>
      <c r="XBC714" s="1"/>
      <c r="XBD714" s="1"/>
      <c r="XBE714" s="1"/>
      <c r="XBF714" s="1"/>
      <c r="XBG714" s="1"/>
      <c r="XBH714" s="1"/>
      <c r="XBI714" s="1"/>
      <c r="XBJ714" s="1"/>
      <c r="XBK714" s="1"/>
      <c r="XBL714" s="1"/>
      <c r="XBM714" s="1"/>
      <c r="XBN714" s="1"/>
      <c r="XBO714" s="1"/>
      <c r="XBP714" s="1"/>
      <c r="XBQ714" s="1"/>
      <c r="XBR714" s="1"/>
      <c r="XBS714" s="1"/>
      <c r="XBT714" s="1"/>
      <c r="XBU714" s="1"/>
      <c r="XBV714" s="1"/>
      <c r="XBW714" s="1"/>
      <c r="XBX714" s="1"/>
      <c r="XBY714" s="1"/>
      <c r="XBZ714" s="1"/>
      <c r="XCA714" s="1"/>
      <c r="XCB714" s="1"/>
      <c r="XCC714" s="1"/>
      <c r="XCD714" s="1"/>
      <c r="XCE714" s="1"/>
      <c r="XCF714" s="1"/>
      <c r="XCG714" s="1"/>
      <c r="XCH714" s="1"/>
      <c r="XCI714" s="1"/>
      <c r="XCJ714" s="1"/>
      <c r="XCK714" s="1"/>
      <c r="XCL714" s="1"/>
      <c r="XCM714" s="1"/>
      <c r="XCN714" s="1"/>
      <c r="XCO714" s="1"/>
      <c r="XCP714" s="1"/>
      <c r="XCQ714" s="1"/>
      <c r="XCR714" s="1"/>
      <c r="XCS714" s="1"/>
      <c r="XCT714" s="1"/>
      <c r="XCU714" s="1"/>
      <c r="XCV714" s="1"/>
      <c r="XCW714" s="1"/>
      <c r="XCX714" s="1"/>
      <c r="XCY714" s="1"/>
      <c r="XCZ714" s="1"/>
      <c r="XDA714" s="1"/>
      <c r="XDB714" s="1"/>
      <c r="XDC714" s="1"/>
      <c r="XDD714" s="1"/>
      <c r="XDE714" s="1"/>
      <c r="XDF714" s="1"/>
      <c r="XDG714" s="1"/>
      <c r="XDH714" s="1"/>
      <c r="XDI714" s="1"/>
      <c r="XDJ714" s="1"/>
      <c r="XDK714" s="1"/>
      <c r="XDL714" s="1"/>
      <c r="XDM714" s="1"/>
      <c r="XDN714" s="1"/>
      <c r="XDO714" s="1"/>
      <c r="XDP714" s="1"/>
      <c r="XDQ714" s="1"/>
      <c r="XDR714" s="1"/>
      <c r="XDS714" s="1"/>
      <c r="XDT714" s="1"/>
      <c r="XDU714" s="1"/>
      <c r="XDV714" s="1"/>
      <c r="XDW714" s="1"/>
      <c r="XDX714" s="1"/>
      <c r="XDY714" s="1"/>
      <c r="XDZ714" s="1"/>
      <c r="XEA714" s="1"/>
      <c r="XEB714" s="1"/>
      <c r="XEC714" s="1"/>
      <c r="XED714" s="1"/>
      <c r="XEE714" s="1"/>
      <c r="XEF714" s="1"/>
      <c r="XEG714" s="1"/>
      <c r="XEH714" s="1"/>
      <c r="XEI714" s="1"/>
      <c r="XEJ714" s="1"/>
      <c r="XEK714" s="1"/>
      <c r="XEL714" s="1"/>
      <c r="XEM714" s="1"/>
      <c r="XEN714" s="1"/>
      <c r="XEO714" s="1"/>
      <c r="XEP714" s="1"/>
      <c r="XEQ714" s="1"/>
      <c r="XER714" s="1"/>
      <c r="XES714" s="1"/>
      <c r="XET714" s="1"/>
      <c r="XEU714" s="1"/>
      <c r="XEV714" s="1"/>
      <c r="XEW714" s="1"/>
      <c r="XEX714" s="1"/>
      <c r="XEY714" s="1"/>
      <c r="XEZ714" s="1"/>
      <c r="XFA714" s="1"/>
      <c r="XFB714" s="1"/>
      <c r="XFC714" s="1"/>
    </row>
    <row r="715" spans="1:150 16226:16383" s="3" customFormat="1" ht="20.25" customHeight="1" x14ac:dyDescent="0.25">
      <c r="A715" s="115">
        <f t="shared" ref="A715:A720" si="100">A714+1</f>
        <v>3</v>
      </c>
      <c r="B715" s="116"/>
      <c r="C715" s="53" t="s">
        <v>88</v>
      </c>
      <c r="D715" s="5" t="s">
        <v>363</v>
      </c>
      <c r="E715" s="32">
        <f>(2.75*3.48+2.75*0.1+2.125*2.25+1.525*0.6+2.78*2.45+0.7*0.18+2.93*2.4+2.93*0.1+2.93*1.2+0.6*1.4+2.305*1.375+0.9*0.9+1.25*1.375+1.07*2.75)*10.764</f>
        <v>460.69785450000006</v>
      </c>
      <c r="F715" s="5">
        <f>(1.075*0.9)*10.764</f>
        <v>10.41417</v>
      </c>
      <c r="G715" s="5">
        <v>0</v>
      </c>
      <c r="H715" s="5">
        <f>E715+F715+(IF(G715&lt;101,G715,IF(G715&lt;201,G715/2,IF(G715&lt;=301,G715/3,G715/4))))</f>
        <v>471.11202450000008</v>
      </c>
      <c r="I715" s="1"/>
      <c r="J715" s="1"/>
      <c r="K715" s="1"/>
      <c r="L715" s="1"/>
      <c r="M715" s="1"/>
      <c r="N715" s="1"/>
      <c r="O715" s="1"/>
      <c r="P715" s="1"/>
      <c r="Q715" s="1"/>
      <c r="R715" s="1"/>
      <c r="S715" s="1"/>
      <c r="T715" s="22" t="str">
        <f t="shared" ca="1" si="98"/>
        <v>1203,..,2203</v>
      </c>
      <c r="U715" s="22">
        <f t="shared" ca="1" si="99"/>
        <v>1203</v>
      </c>
      <c r="V715" s="22">
        <f t="shared" ca="1" si="99"/>
        <v>2203</v>
      </c>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WZB715" s="1"/>
      <c r="WZC715" s="1"/>
      <c r="WZD715" s="1"/>
      <c r="WZE715" s="1"/>
      <c r="WZF715" s="1"/>
      <c r="WZG715" s="1"/>
      <c r="WZH715" s="1"/>
      <c r="WZI715" s="1"/>
      <c r="WZJ715" s="1"/>
      <c r="WZK715" s="1"/>
      <c r="WZL715" s="1"/>
      <c r="WZM715" s="1"/>
      <c r="WZN715" s="1"/>
      <c r="WZO715" s="1"/>
      <c r="WZP715" s="1"/>
      <c r="WZQ715" s="1"/>
      <c r="WZR715" s="1"/>
      <c r="WZS715" s="1"/>
      <c r="WZT715" s="1"/>
      <c r="WZU715" s="1"/>
      <c r="WZV715" s="1"/>
      <c r="WZW715" s="1"/>
      <c r="WZX715" s="1"/>
      <c r="WZY715" s="1"/>
      <c r="WZZ715" s="1"/>
      <c r="XAA715" s="1"/>
      <c r="XAB715" s="1"/>
      <c r="XAC715" s="1"/>
      <c r="XAD715" s="1"/>
      <c r="XAE715" s="1"/>
      <c r="XAF715" s="1"/>
      <c r="XAG715" s="1"/>
      <c r="XAH715" s="1"/>
      <c r="XAI715" s="1"/>
      <c r="XAJ715" s="1"/>
      <c r="XAK715" s="1"/>
      <c r="XAL715" s="1"/>
      <c r="XAM715" s="1"/>
      <c r="XAN715" s="1"/>
      <c r="XAO715" s="1"/>
      <c r="XAP715" s="1"/>
      <c r="XAQ715" s="1"/>
      <c r="XAR715" s="1"/>
      <c r="XAS715" s="1"/>
      <c r="XAT715" s="1"/>
      <c r="XAU715" s="1"/>
      <c r="XAV715" s="1"/>
      <c r="XAW715" s="1"/>
      <c r="XAX715" s="1"/>
      <c r="XAY715" s="1"/>
      <c r="XAZ715" s="1"/>
      <c r="XBA715" s="1"/>
      <c r="XBB715" s="1"/>
      <c r="XBC715" s="1"/>
      <c r="XBD715" s="1"/>
      <c r="XBE715" s="1"/>
      <c r="XBF715" s="1"/>
      <c r="XBG715" s="1"/>
      <c r="XBH715" s="1"/>
      <c r="XBI715" s="1"/>
      <c r="XBJ715" s="1"/>
      <c r="XBK715" s="1"/>
      <c r="XBL715" s="1"/>
      <c r="XBM715" s="1"/>
      <c r="XBN715" s="1"/>
      <c r="XBO715" s="1"/>
      <c r="XBP715" s="1"/>
      <c r="XBQ715" s="1"/>
      <c r="XBR715" s="1"/>
      <c r="XBS715" s="1"/>
      <c r="XBT715" s="1"/>
      <c r="XBU715" s="1"/>
      <c r="XBV715" s="1"/>
      <c r="XBW715" s="1"/>
      <c r="XBX715" s="1"/>
      <c r="XBY715" s="1"/>
      <c r="XBZ715" s="1"/>
      <c r="XCA715" s="1"/>
      <c r="XCB715" s="1"/>
      <c r="XCC715" s="1"/>
      <c r="XCD715" s="1"/>
      <c r="XCE715" s="1"/>
      <c r="XCF715" s="1"/>
      <c r="XCG715" s="1"/>
      <c r="XCH715" s="1"/>
      <c r="XCI715" s="1"/>
      <c r="XCJ715" s="1"/>
      <c r="XCK715" s="1"/>
      <c r="XCL715" s="1"/>
      <c r="XCM715" s="1"/>
      <c r="XCN715" s="1"/>
      <c r="XCO715" s="1"/>
      <c r="XCP715" s="1"/>
      <c r="XCQ715" s="1"/>
      <c r="XCR715" s="1"/>
      <c r="XCS715" s="1"/>
      <c r="XCT715" s="1"/>
      <c r="XCU715" s="1"/>
      <c r="XCV715" s="1"/>
      <c r="XCW715" s="1"/>
      <c r="XCX715" s="1"/>
      <c r="XCY715" s="1"/>
      <c r="XCZ715" s="1"/>
      <c r="XDA715" s="1"/>
      <c r="XDB715" s="1"/>
      <c r="XDC715" s="1"/>
      <c r="XDD715" s="1"/>
      <c r="XDE715" s="1"/>
      <c r="XDF715" s="1"/>
      <c r="XDG715" s="1"/>
      <c r="XDH715" s="1"/>
      <c r="XDI715" s="1"/>
      <c r="XDJ715" s="1"/>
      <c r="XDK715" s="1"/>
      <c r="XDL715" s="1"/>
      <c r="XDM715" s="1"/>
      <c r="XDN715" s="1"/>
      <c r="XDO715" s="1"/>
      <c r="XDP715" s="1"/>
      <c r="XDQ715" s="1"/>
      <c r="XDR715" s="1"/>
      <c r="XDS715" s="1"/>
      <c r="XDT715" s="1"/>
      <c r="XDU715" s="1"/>
      <c r="XDV715" s="1"/>
      <c r="XDW715" s="1"/>
      <c r="XDX715" s="1"/>
      <c r="XDY715" s="1"/>
      <c r="XDZ715" s="1"/>
      <c r="XEA715" s="1"/>
      <c r="XEB715" s="1"/>
      <c r="XEC715" s="1"/>
      <c r="XED715" s="1"/>
      <c r="XEE715" s="1"/>
      <c r="XEF715" s="1"/>
      <c r="XEG715" s="1"/>
      <c r="XEH715" s="1"/>
      <c r="XEI715" s="1"/>
      <c r="XEJ715" s="1"/>
      <c r="XEK715" s="1"/>
      <c r="XEL715" s="1"/>
      <c r="XEM715" s="1"/>
      <c r="XEN715" s="1"/>
      <c r="XEO715" s="1"/>
      <c r="XEP715" s="1"/>
      <c r="XEQ715" s="1"/>
      <c r="XER715" s="1"/>
      <c r="XES715" s="1"/>
      <c r="XET715" s="1"/>
      <c r="XEU715" s="1"/>
      <c r="XEV715" s="1"/>
      <c r="XEW715" s="1"/>
      <c r="XEX715" s="1"/>
      <c r="XEY715" s="1"/>
      <c r="XEZ715" s="1"/>
      <c r="XFA715" s="1"/>
      <c r="XFB715" s="1"/>
      <c r="XFC715" s="1"/>
    </row>
    <row r="716" spans="1:150 16226:16383" s="3" customFormat="1" ht="20.25" customHeight="1" x14ac:dyDescent="0.25">
      <c r="A716" s="115">
        <f t="shared" si="100"/>
        <v>4</v>
      </c>
      <c r="B716" s="116"/>
      <c r="C716" s="53" t="s">
        <v>88</v>
      </c>
      <c r="D716" s="5" t="s">
        <v>363</v>
      </c>
      <c r="E716" s="32">
        <f>(2.75*3.48+2.75*0.1+2.125*2.25+1.525*0.6+2.78*2.45+0.7*0.18+2.93*2.4+2.93*0.1+2.93*1.2+0.6*1.4+2.305*1.375+0.9*0.9+1.25*1.375+1.07*2.75)*10.764</f>
        <v>460.69785450000006</v>
      </c>
      <c r="F716" s="5">
        <f>(1.075*0.9)*10.764</f>
        <v>10.41417</v>
      </c>
      <c r="G716" s="5">
        <v>0</v>
      </c>
      <c r="H716" s="5">
        <f>E716+F716+(IF(G716&lt;101,G716,IF(G716&lt;201,G716/2,IF(G716&lt;=301,G716/3,G716/4))))</f>
        <v>471.11202450000008</v>
      </c>
      <c r="I716" s="1"/>
      <c r="J716" s="1"/>
      <c r="K716" s="1"/>
      <c r="L716" s="1"/>
      <c r="M716" s="1"/>
      <c r="N716" s="1"/>
      <c r="O716" s="1"/>
      <c r="P716" s="1"/>
      <c r="Q716" s="1"/>
      <c r="R716" s="1"/>
      <c r="S716" s="1"/>
      <c r="T716" s="22" t="str">
        <f t="shared" ca="1" si="98"/>
        <v>1204,..,2204</v>
      </c>
      <c r="U716" s="22">
        <f t="shared" ca="1" si="99"/>
        <v>1204</v>
      </c>
      <c r="V716" s="22">
        <f t="shared" ca="1" si="99"/>
        <v>2204</v>
      </c>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WZB716" s="1"/>
      <c r="WZC716" s="1"/>
      <c r="WZD716" s="1"/>
      <c r="WZE716" s="1"/>
      <c r="WZF716" s="1"/>
      <c r="WZG716" s="1"/>
      <c r="WZH716" s="1"/>
      <c r="WZI716" s="1"/>
      <c r="WZJ716" s="1"/>
      <c r="WZK716" s="1"/>
      <c r="WZL716" s="1"/>
      <c r="WZM716" s="1"/>
      <c r="WZN716" s="1"/>
      <c r="WZO716" s="1"/>
      <c r="WZP716" s="1"/>
      <c r="WZQ716" s="1"/>
      <c r="WZR716" s="1"/>
      <c r="WZS716" s="1"/>
      <c r="WZT716" s="1"/>
      <c r="WZU716" s="1"/>
      <c r="WZV716" s="1"/>
      <c r="WZW716" s="1"/>
      <c r="WZX716" s="1"/>
      <c r="WZY716" s="1"/>
      <c r="WZZ716" s="1"/>
      <c r="XAA716" s="1"/>
      <c r="XAB716" s="1"/>
      <c r="XAC716" s="1"/>
      <c r="XAD716" s="1"/>
      <c r="XAE716" s="1"/>
      <c r="XAF716" s="1"/>
      <c r="XAG716" s="1"/>
      <c r="XAH716" s="1"/>
      <c r="XAI716" s="1"/>
      <c r="XAJ716" s="1"/>
      <c r="XAK716" s="1"/>
      <c r="XAL716" s="1"/>
      <c r="XAM716" s="1"/>
      <c r="XAN716" s="1"/>
      <c r="XAO716" s="1"/>
      <c r="XAP716" s="1"/>
      <c r="XAQ716" s="1"/>
      <c r="XAR716" s="1"/>
      <c r="XAS716" s="1"/>
      <c r="XAT716" s="1"/>
      <c r="XAU716" s="1"/>
      <c r="XAV716" s="1"/>
      <c r="XAW716" s="1"/>
      <c r="XAX716" s="1"/>
      <c r="XAY716" s="1"/>
      <c r="XAZ716" s="1"/>
      <c r="XBA716" s="1"/>
      <c r="XBB716" s="1"/>
      <c r="XBC716" s="1"/>
      <c r="XBD716" s="1"/>
      <c r="XBE716" s="1"/>
      <c r="XBF716" s="1"/>
      <c r="XBG716" s="1"/>
      <c r="XBH716" s="1"/>
      <c r="XBI716" s="1"/>
      <c r="XBJ716" s="1"/>
      <c r="XBK716" s="1"/>
      <c r="XBL716" s="1"/>
      <c r="XBM716" s="1"/>
      <c r="XBN716" s="1"/>
      <c r="XBO716" s="1"/>
      <c r="XBP716" s="1"/>
      <c r="XBQ716" s="1"/>
      <c r="XBR716" s="1"/>
      <c r="XBS716" s="1"/>
      <c r="XBT716" s="1"/>
      <c r="XBU716" s="1"/>
      <c r="XBV716" s="1"/>
      <c r="XBW716" s="1"/>
      <c r="XBX716" s="1"/>
      <c r="XBY716" s="1"/>
      <c r="XBZ716" s="1"/>
      <c r="XCA716" s="1"/>
      <c r="XCB716" s="1"/>
      <c r="XCC716" s="1"/>
      <c r="XCD716" s="1"/>
      <c r="XCE716" s="1"/>
      <c r="XCF716" s="1"/>
      <c r="XCG716" s="1"/>
      <c r="XCH716" s="1"/>
      <c r="XCI716" s="1"/>
      <c r="XCJ716" s="1"/>
      <c r="XCK716" s="1"/>
      <c r="XCL716" s="1"/>
      <c r="XCM716" s="1"/>
      <c r="XCN716" s="1"/>
      <c r="XCO716" s="1"/>
      <c r="XCP716" s="1"/>
      <c r="XCQ716" s="1"/>
      <c r="XCR716" s="1"/>
      <c r="XCS716" s="1"/>
      <c r="XCT716" s="1"/>
      <c r="XCU716" s="1"/>
      <c r="XCV716" s="1"/>
      <c r="XCW716" s="1"/>
      <c r="XCX716" s="1"/>
      <c r="XCY716" s="1"/>
      <c r="XCZ716" s="1"/>
      <c r="XDA716" s="1"/>
      <c r="XDB716" s="1"/>
      <c r="XDC716" s="1"/>
      <c r="XDD716" s="1"/>
      <c r="XDE716" s="1"/>
      <c r="XDF716" s="1"/>
      <c r="XDG716" s="1"/>
      <c r="XDH716" s="1"/>
      <c r="XDI716" s="1"/>
      <c r="XDJ716" s="1"/>
      <c r="XDK716" s="1"/>
      <c r="XDL716" s="1"/>
      <c r="XDM716" s="1"/>
      <c r="XDN716" s="1"/>
      <c r="XDO716" s="1"/>
      <c r="XDP716" s="1"/>
      <c r="XDQ716" s="1"/>
      <c r="XDR716" s="1"/>
      <c r="XDS716" s="1"/>
      <c r="XDT716" s="1"/>
      <c r="XDU716" s="1"/>
      <c r="XDV716" s="1"/>
      <c r="XDW716" s="1"/>
      <c r="XDX716" s="1"/>
      <c r="XDY716" s="1"/>
      <c r="XDZ716" s="1"/>
      <c r="XEA716" s="1"/>
      <c r="XEB716" s="1"/>
      <c r="XEC716" s="1"/>
      <c r="XED716" s="1"/>
      <c r="XEE716" s="1"/>
      <c r="XEF716" s="1"/>
      <c r="XEG716" s="1"/>
      <c r="XEH716" s="1"/>
      <c r="XEI716" s="1"/>
      <c r="XEJ716" s="1"/>
      <c r="XEK716" s="1"/>
      <c r="XEL716" s="1"/>
      <c r="XEM716" s="1"/>
      <c r="XEN716" s="1"/>
      <c r="XEO716" s="1"/>
      <c r="XEP716" s="1"/>
      <c r="XEQ716" s="1"/>
      <c r="XER716" s="1"/>
      <c r="XES716" s="1"/>
      <c r="XET716" s="1"/>
      <c r="XEU716" s="1"/>
      <c r="XEV716" s="1"/>
      <c r="XEW716" s="1"/>
      <c r="XEX716" s="1"/>
      <c r="XEY716" s="1"/>
      <c r="XEZ716" s="1"/>
      <c r="XFA716" s="1"/>
      <c r="XFB716" s="1"/>
      <c r="XFC716" s="1"/>
    </row>
    <row r="717" spans="1:150 16226:16383" s="3" customFormat="1" ht="20.25" x14ac:dyDescent="0.25">
      <c r="A717" s="115">
        <f t="shared" si="100"/>
        <v>5</v>
      </c>
      <c r="B717" s="116"/>
      <c r="C717" s="96" t="s">
        <v>399</v>
      </c>
      <c r="D717" s="97"/>
      <c r="E717" s="97"/>
      <c r="F717" s="97"/>
      <c r="G717" s="97"/>
      <c r="H717" s="98"/>
      <c r="I717" s="1"/>
      <c r="J717" s="1"/>
      <c r="K717" s="1"/>
      <c r="L717" s="5">
        <v>10.763999999999999</v>
      </c>
      <c r="M717" s="1"/>
      <c r="N717" s="1"/>
      <c r="O717" s="1"/>
      <c r="P717" s="1"/>
      <c r="Q717" s="1"/>
      <c r="R717" s="1"/>
      <c r="S717" s="1"/>
      <c r="T717" s="22" t="str">
        <f t="shared" ca="1" si="98"/>
        <v>1205,..,2205</v>
      </c>
      <c r="U717" s="22">
        <f t="shared" ca="1" si="99"/>
        <v>1205</v>
      </c>
      <c r="V717" s="22">
        <f t="shared" ca="1" si="99"/>
        <v>2205</v>
      </c>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WZB717" s="1"/>
      <c r="WZC717" s="1"/>
      <c r="WZD717" s="1"/>
      <c r="WZE717" s="1"/>
      <c r="WZF717" s="1"/>
      <c r="WZG717" s="1"/>
      <c r="WZH717" s="1"/>
      <c r="WZI717" s="1"/>
      <c r="WZJ717" s="1"/>
      <c r="WZK717" s="1"/>
      <c r="WZL717" s="1"/>
      <c r="WZM717" s="1"/>
      <c r="WZN717" s="1"/>
      <c r="WZO717" s="1"/>
      <c r="WZP717" s="1"/>
      <c r="WZQ717" s="1"/>
      <c r="WZR717" s="1"/>
      <c r="WZS717" s="1"/>
      <c r="WZT717" s="1"/>
      <c r="WZU717" s="1"/>
      <c r="WZV717" s="1"/>
      <c r="WZW717" s="1"/>
      <c r="WZX717" s="1"/>
      <c r="WZY717" s="1"/>
      <c r="WZZ717" s="1"/>
      <c r="XAA717" s="1"/>
      <c r="XAB717" s="1"/>
      <c r="XAC717" s="1"/>
      <c r="XAD717" s="1"/>
      <c r="XAE717" s="1"/>
      <c r="XAF717" s="1"/>
      <c r="XAG717" s="1"/>
      <c r="XAH717" s="1"/>
      <c r="XAI717" s="1"/>
      <c r="XAJ717" s="1"/>
      <c r="XAK717" s="1"/>
      <c r="XAL717" s="1"/>
      <c r="XAM717" s="1"/>
      <c r="XAN717" s="1"/>
      <c r="XAO717" s="1"/>
      <c r="XAP717" s="1"/>
      <c r="XAQ717" s="1"/>
      <c r="XAR717" s="1"/>
      <c r="XAS717" s="1"/>
      <c r="XAT717" s="1"/>
      <c r="XAU717" s="1"/>
      <c r="XAV717" s="1"/>
      <c r="XAW717" s="1"/>
      <c r="XAX717" s="1"/>
      <c r="XAY717" s="1"/>
      <c r="XAZ717" s="1"/>
      <c r="XBA717" s="1"/>
      <c r="XBB717" s="1"/>
      <c r="XBC717" s="1"/>
      <c r="XBD717" s="1"/>
      <c r="XBE717" s="1"/>
      <c r="XBF717" s="1"/>
      <c r="XBG717" s="1"/>
      <c r="XBH717" s="1"/>
      <c r="XBI717" s="1"/>
      <c r="XBJ717" s="1"/>
      <c r="XBK717" s="1"/>
      <c r="XBL717" s="1"/>
      <c r="XBM717" s="1"/>
      <c r="XBN717" s="1"/>
      <c r="XBO717" s="1"/>
      <c r="XBP717" s="1"/>
      <c r="XBQ717" s="1"/>
      <c r="XBR717" s="1"/>
      <c r="XBS717" s="1"/>
      <c r="XBT717" s="1"/>
      <c r="XBU717" s="1"/>
      <c r="XBV717" s="1"/>
      <c r="XBW717" s="1"/>
      <c r="XBX717" s="1"/>
      <c r="XBY717" s="1"/>
      <c r="XBZ717" s="1"/>
      <c r="XCA717" s="1"/>
      <c r="XCB717" s="1"/>
      <c r="XCC717" s="1"/>
      <c r="XCD717" s="1"/>
      <c r="XCE717" s="1"/>
      <c r="XCF717" s="1"/>
      <c r="XCG717" s="1"/>
      <c r="XCH717" s="1"/>
      <c r="XCI717" s="1"/>
      <c r="XCJ717" s="1"/>
      <c r="XCK717" s="1"/>
      <c r="XCL717" s="1"/>
      <c r="XCM717" s="1"/>
      <c r="XCN717" s="1"/>
      <c r="XCO717" s="1"/>
      <c r="XCP717" s="1"/>
      <c r="XCQ717" s="1"/>
      <c r="XCR717" s="1"/>
      <c r="XCS717" s="1"/>
      <c r="XCT717" s="1"/>
      <c r="XCU717" s="1"/>
      <c r="XCV717" s="1"/>
      <c r="XCW717" s="1"/>
      <c r="XCX717" s="1"/>
      <c r="XCY717" s="1"/>
      <c r="XCZ717" s="1"/>
      <c r="XDA717" s="1"/>
      <c r="XDB717" s="1"/>
      <c r="XDC717" s="1"/>
      <c r="XDD717" s="1"/>
      <c r="XDE717" s="1"/>
      <c r="XDF717" s="1"/>
      <c r="XDG717" s="1"/>
      <c r="XDH717" s="1"/>
      <c r="XDI717" s="1"/>
      <c r="XDJ717" s="1"/>
      <c r="XDK717" s="1"/>
      <c r="XDL717" s="1"/>
      <c r="XDM717" s="1"/>
      <c r="XDN717" s="1"/>
      <c r="XDO717" s="1"/>
      <c r="XDP717" s="1"/>
      <c r="XDQ717" s="1"/>
      <c r="XDR717" s="1"/>
      <c r="XDS717" s="1"/>
      <c r="XDT717" s="1"/>
      <c r="XDU717" s="1"/>
      <c r="XDV717" s="1"/>
      <c r="XDW717" s="1"/>
      <c r="XDX717" s="1"/>
      <c r="XDY717" s="1"/>
      <c r="XDZ717" s="1"/>
      <c r="XEA717" s="1"/>
      <c r="XEB717" s="1"/>
      <c r="XEC717" s="1"/>
      <c r="XED717" s="1"/>
      <c r="XEE717" s="1"/>
      <c r="XEF717" s="1"/>
      <c r="XEG717" s="1"/>
      <c r="XEH717" s="1"/>
      <c r="XEI717" s="1"/>
      <c r="XEJ717" s="1"/>
      <c r="XEK717" s="1"/>
      <c r="XEL717" s="1"/>
      <c r="XEM717" s="1"/>
      <c r="XEN717" s="1"/>
      <c r="XEO717" s="1"/>
      <c r="XEP717" s="1"/>
      <c r="XEQ717" s="1"/>
      <c r="XER717" s="1"/>
      <c r="XES717" s="1"/>
      <c r="XET717" s="1"/>
      <c r="XEU717" s="1"/>
      <c r="XEV717" s="1"/>
      <c r="XEW717" s="1"/>
      <c r="XEX717" s="1"/>
      <c r="XEY717" s="1"/>
      <c r="XEZ717" s="1"/>
      <c r="XFA717" s="1"/>
      <c r="XFB717" s="1"/>
      <c r="XFC717" s="1"/>
    </row>
    <row r="718" spans="1:150 16226:16383" s="3" customFormat="1" ht="20.25" customHeight="1" x14ac:dyDescent="0.25">
      <c r="A718" s="115">
        <f t="shared" si="100"/>
        <v>6</v>
      </c>
      <c r="B718" s="116"/>
      <c r="C718" s="103" t="s">
        <v>365</v>
      </c>
      <c r="D718" s="104"/>
      <c r="E718" s="104"/>
      <c r="F718" s="104"/>
      <c r="G718" s="104"/>
      <c r="H718" s="105"/>
      <c r="I718" s="1"/>
      <c r="J718" s="1"/>
      <c r="K718" s="1"/>
      <c r="L718" s="1"/>
      <c r="M718" s="1"/>
      <c r="N718" s="1"/>
      <c r="O718" s="1"/>
      <c r="P718" s="1"/>
      <c r="Q718" s="1"/>
      <c r="R718" s="1"/>
      <c r="S718" s="1"/>
      <c r="T718" s="22" t="str">
        <f t="shared" ca="1" si="98"/>
        <v>1206,..,2206</v>
      </c>
      <c r="U718" s="22">
        <f t="shared" ca="1" si="99"/>
        <v>1206</v>
      </c>
      <c r="V718" s="22">
        <f t="shared" ca="1" si="99"/>
        <v>2206</v>
      </c>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WZB718" s="1"/>
      <c r="WZC718" s="1"/>
      <c r="WZD718" s="1"/>
      <c r="WZE718" s="1"/>
      <c r="WZF718" s="1"/>
      <c r="WZG718" s="1"/>
      <c r="WZH718" s="1"/>
      <c r="WZI718" s="1"/>
      <c r="WZJ718" s="1"/>
      <c r="WZK718" s="1"/>
      <c r="WZL718" s="1"/>
      <c r="WZM718" s="1"/>
      <c r="WZN718" s="1"/>
      <c r="WZO718" s="1"/>
      <c r="WZP718" s="1"/>
      <c r="WZQ718" s="1"/>
      <c r="WZR718" s="1"/>
      <c r="WZS718" s="1"/>
      <c r="WZT718" s="1"/>
      <c r="WZU718" s="1"/>
      <c r="WZV718" s="1"/>
      <c r="WZW718" s="1"/>
      <c r="WZX718" s="1"/>
      <c r="WZY718" s="1"/>
      <c r="WZZ718" s="1"/>
      <c r="XAA718" s="1"/>
      <c r="XAB718" s="1"/>
      <c r="XAC718" s="1"/>
      <c r="XAD718" s="1"/>
      <c r="XAE718" s="1"/>
      <c r="XAF718" s="1"/>
      <c r="XAG718" s="1"/>
      <c r="XAH718" s="1"/>
      <c r="XAI718" s="1"/>
      <c r="XAJ718" s="1"/>
      <c r="XAK718" s="1"/>
      <c r="XAL718" s="1"/>
      <c r="XAM718" s="1"/>
      <c r="XAN718" s="1"/>
      <c r="XAO718" s="1"/>
      <c r="XAP718" s="1"/>
      <c r="XAQ718" s="1"/>
      <c r="XAR718" s="1"/>
      <c r="XAS718" s="1"/>
      <c r="XAT718" s="1"/>
      <c r="XAU718" s="1"/>
      <c r="XAV718" s="1"/>
      <c r="XAW718" s="1"/>
      <c r="XAX718" s="1"/>
      <c r="XAY718" s="1"/>
      <c r="XAZ718" s="1"/>
      <c r="XBA718" s="1"/>
      <c r="XBB718" s="1"/>
      <c r="XBC718" s="1"/>
      <c r="XBD718" s="1"/>
      <c r="XBE718" s="1"/>
      <c r="XBF718" s="1"/>
      <c r="XBG718" s="1"/>
      <c r="XBH718" s="1"/>
      <c r="XBI718" s="1"/>
      <c r="XBJ718" s="1"/>
      <c r="XBK718" s="1"/>
      <c r="XBL718" s="1"/>
      <c r="XBM718" s="1"/>
      <c r="XBN718" s="1"/>
      <c r="XBO718" s="1"/>
      <c r="XBP718" s="1"/>
      <c r="XBQ718" s="1"/>
      <c r="XBR718" s="1"/>
      <c r="XBS718" s="1"/>
      <c r="XBT718" s="1"/>
      <c r="XBU718" s="1"/>
      <c r="XBV718" s="1"/>
      <c r="XBW718" s="1"/>
      <c r="XBX718" s="1"/>
      <c r="XBY718" s="1"/>
      <c r="XBZ718" s="1"/>
      <c r="XCA718" s="1"/>
      <c r="XCB718" s="1"/>
      <c r="XCC718" s="1"/>
      <c r="XCD718" s="1"/>
      <c r="XCE718" s="1"/>
      <c r="XCF718" s="1"/>
      <c r="XCG718" s="1"/>
      <c r="XCH718" s="1"/>
      <c r="XCI718" s="1"/>
      <c r="XCJ718" s="1"/>
      <c r="XCK718" s="1"/>
      <c r="XCL718" s="1"/>
      <c r="XCM718" s="1"/>
      <c r="XCN718" s="1"/>
      <c r="XCO718" s="1"/>
      <c r="XCP718" s="1"/>
      <c r="XCQ718" s="1"/>
      <c r="XCR718" s="1"/>
      <c r="XCS718" s="1"/>
      <c r="XCT718" s="1"/>
      <c r="XCU718" s="1"/>
      <c r="XCV718" s="1"/>
      <c r="XCW718" s="1"/>
      <c r="XCX718" s="1"/>
      <c r="XCY718" s="1"/>
      <c r="XCZ718" s="1"/>
      <c r="XDA718" s="1"/>
      <c r="XDB718" s="1"/>
      <c r="XDC718" s="1"/>
      <c r="XDD718" s="1"/>
      <c r="XDE718" s="1"/>
      <c r="XDF718" s="1"/>
      <c r="XDG718" s="1"/>
      <c r="XDH718" s="1"/>
      <c r="XDI718" s="1"/>
      <c r="XDJ718" s="1"/>
      <c r="XDK718" s="1"/>
      <c r="XDL718" s="1"/>
      <c r="XDM718" s="1"/>
      <c r="XDN718" s="1"/>
      <c r="XDO718" s="1"/>
      <c r="XDP718" s="1"/>
      <c r="XDQ718" s="1"/>
      <c r="XDR718" s="1"/>
      <c r="XDS718" s="1"/>
      <c r="XDT718" s="1"/>
      <c r="XDU718" s="1"/>
      <c r="XDV718" s="1"/>
      <c r="XDW718" s="1"/>
      <c r="XDX718" s="1"/>
      <c r="XDY718" s="1"/>
      <c r="XDZ718" s="1"/>
      <c r="XEA718" s="1"/>
      <c r="XEB718" s="1"/>
      <c r="XEC718" s="1"/>
      <c r="XED718" s="1"/>
      <c r="XEE718" s="1"/>
      <c r="XEF718" s="1"/>
      <c r="XEG718" s="1"/>
      <c r="XEH718" s="1"/>
      <c r="XEI718" s="1"/>
      <c r="XEJ718" s="1"/>
      <c r="XEK718" s="1"/>
      <c r="XEL718" s="1"/>
      <c r="XEM718" s="1"/>
      <c r="XEN718" s="1"/>
      <c r="XEO718" s="1"/>
      <c r="XEP718" s="1"/>
      <c r="XEQ718" s="1"/>
      <c r="XER718" s="1"/>
      <c r="XES718" s="1"/>
      <c r="XET718" s="1"/>
      <c r="XEU718" s="1"/>
      <c r="XEV718" s="1"/>
      <c r="XEW718" s="1"/>
      <c r="XEX718" s="1"/>
      <c r="XEY718" s="1"/>
      <c r="XEZ718" s="1"/>
      <c r="XFA718" s="1"/>
      <c r="XFB718" s="1"/>
      <c r="XFC718" s="1"/>
    </row>
    <row r="719" spans="1:150 16226:16383" s="3" customFormat="1" ht="20.25" customHeight="1" x14ac:dyDescent="0.25">
      <c r="A719" s="115">
        <f t="shared" si="100"/>
        <v>7</v>
      </c>
      <c r="B719" s="116"/>
      <c r="C719" s="109"/>
      <c r="D719" s="110"/>
      <c r="E719" s="110"/>
      <c r="F719" s="110"/>
      <c r="G719" s="110"/>
      <c r="H719" s="111"/>
      <c r="I719" s="1"/>
      <c r="J719" s="1"/>
      <c r="K719" s="1"/>
      <c r="L719" s="1"/>
      <c r="M719" s="1"/>
      <c r="N719" s="1"/>
      <c r="O719" s="1"/>
      <c r="P719" s="1"/>
      <c r="Q719" s="1"/>
      <c r="R719" s="1"/>
      <c r="S719" s="1"/>
      <c r="T719" s="22" t="str">
        <f t="shared" ca="1" si="98"/>
        <v>1207,..,2207</v>
      </c>
      <c r="U719" s="22">
        <f t="shared" ca="1" si="99"/>
        <v>1207</v>
      </c>
      <c r="V719" s="22">
        <f t="shared" ca="1" si="99"/>
        <v>2207</v>
      </c>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WZB719" s="1"/>
      <c r="WZC719" s="1"/>
      <c r="WZD719" s="1"/>
      <c r="WZE719" s="1"/>
      <c r="WZF719" s="1"/>
      <c r="WZG719" s="1"/>
      <c r="WZH719" s="1"/>
      <c r="WZI719" s="1"/>
      <c r="WZJ719" s="1"/>
      <c r="WZK719" s="1"/>
      <c r="WZL719" s="1"/>
      <c r="WZM719" s="1"/>
      <c r="WZN719" s="1"/>
      <c r="WZO719" s="1"/>
      <c r="WZP719" s="1"/>
      <c r="WZQ719" s="1"/>
      <c r="WZR719" s="1"/>
      <c r="WZS719" s="1"/>
      <c r="WZT719" s="1"/>
      <c r="WZU719" s="1"/>
      <c r="WZV719" s="1"/>
      <c r="WZW719" s="1"/>
      <c r="WZX719" s="1"/>
      <c r="WZY719" s="1"/>
      <c r="WZZ719" s="1"/>
      <c r="XAA719" s="1"/>
      <c r="XAB719" s="1"/>
      <c r="XAC719" s="1"/>
      <c r="XAD719" s="1"/>
      <c r="XAE719" s="1"/>
      <c r="XAF719" s="1"/>
      <c r="XAG719" s="1"/>
      <c r="XAH719" s="1"/>
      <c r="XAI719" s="1"/>
      <c r="XAJ719" s="1"/>
      <c r="XAK719" s="1"/>
      <c r="XAL719" s="1"/>
      <c r="XAM719" s="1"/>
      <c r="XAN719" s="1"/>
      <c r="XAO719" s="1"/>
      <c r="XAP719" s="1"/>
      <c r="XAQ719" s="1"/>
      <c r="XAR719" s="1"/>
      <c r="XAS719" s="1"/>
      <c r="XAT719" s="1"/>
      <c r="XAU719" s="1"/>
      <c r="XAV719" s="1"/>
      <c r="XAW719" s="1"/>
      <c r="XAX719" s="1"/>
      <c r="XAY719" s="1"/>
      <c r="XAZ719" s="1"/>
      <c r="XBA719" s="1"/>
      <c r="XBB719" s="1"/>
      <c r="XBC719" s="1"/>
      <c r="XBD719" s="1"/>
      <c r="XBE719" s="1"/>
      <c r="XBF719" s="1"/>
      <c r="XBG719" s="1"/>
      <c r="XBH719" s="1"/>
      <c r="XBI719" s="1"/>
      <c r="XBJ719" s="1"/>
      <c r="XBK719" s="1"/>
      <c r="XBL719" s="1"/>
      <c r="XBM719" s="1"/>
      <c r="XBN719" s="1"/>
      <c r="XBO719" s="1"/>
      <c r="XBP719" s="1"/>
      <c r="XBQ719" s="1"/>
      <c r="XBR719" s="1"/>
      <c r="XBS719" s="1"/>
      <c r="XBT719" s="1"/>
      <c r="XBU719" s="1"/>
      <c r="XBV719" s="1"/>
      <c r="XBW719" s="1"/>
      <c r="XBX719" s="1"/>
      <c r="XBY719" s="1"/>
      <c r="XBZ719" s="1"/>
      <c r="XCA719" s="1"/>
      <c r="XCB719" s="1"/>
      <c r="XCC719" s="1"/>
      <c r="XCD719" s="1"/>
      <c r="XCE719" s="1"/>
      <c r="XCF719" s="1"/>
      <c r="XCG719" s="1"/>
      <c r="XCH719" s="1"/>
      <c r="XCI719" s="1"/>
      <c r="XCJ719" s="1"/>
      <c r="XCK719" s="1"/>
      <c r="XCL719" s="1"/>
      <c r="XCM719" s="1"/>
      <c r="XCN719" s="1"/>
      <c r="XCO719" s="1"/>
      <c r="XCP719" s="1"/>
      <c r="XCQ719" s="1"/>
      <c r="XCR719" s="1"/>
      <c r="XCS719" s="1"/>
      <c r="XCT719" s="1"/>
      <c r="XCU719" s="1"/>
      <c r="XCV719" s="1"/>
      <c r="XCW719" s="1"/>
      <c r="XCX719" s="1"/>
      <c r="XCY719" s="1"/>
      <c r="XCZ719" s="1"/>
      <c r="XDA719" s="1"/>
      <c r="XDB719" s="1"/>
      <c r="XDC719" s="1"/>
      <c r="XDD719" s="1"/>
      <c r="XDE719" s="1"/>
      <c r="XDF719" s="1"/>
      <c r="XDG719" s="1"/>
      <c r="XDH719" s="1"/>
      <c r="XDI719" s="1"/>
      <c r="XDJ719" s="1"/>
      <c r="XDK719" s="1"/>
      <c r="XDL719" s="1"/>
      <c r="XDM719" s="1"/>
      <c r="XDN719" s="1"/>
      <c r="XDO719" s="1"/>
      <c r="XDP719" s="1"/>
      <c r="XDQ719" s="1"/>
      <c r="XDR719" s="1"/>
      <c r="XDS719" s="1"/>
      <c r="XDT719" s="1"/>
      <c r="XDU719" s="1"/>
      <c r="XDV719" s="1"/>
      <c r="XDW719" s="1"/>
      <c r="XDX719" s="1"/>
      <c r="XDY719" s="1"/>
      <c r="XDZ719" s="1"/>
      <c r="XEA719" s="1"/>
      <c r="XEB719" s="1"/>
      <c r="XEC719" s="1"/>
      <c r="XED719" s="1"/>
      <c r="XEE719" s="1"/>
      <c r="XEF719" s="1"/>
      <c r="XEG719" s="1"/>
      <c r="XEH719" s="1"/>
      <c r="XEI719" s="1"/>
      <c r="XEJ719" s="1"/>
      <c r="XEK719" s="1"/>
      <c r="XEL719" s="1"/>
      <c r="XEM719" s="1"/>
      <c r="XEN719" s="1"/>
      <c r="XEO719" s="1"/>
      <c r="XEP719" s="1"/>
      <c r="XEQ719" s="1"/>
      <c r="XER719" s="1"/>
      <c r="XES719" s="1"/>
      <c r="XET719" s="1"/>
      <c r="XEU719" s="1"/>
      <c r="XEV719" s="1"/>
      <c r="XEW719" s="1"/>
      <c r="XEX719" s="1"/>
      <c r="XEY719" s="1"/>
      <c r="XEZ719" s="1"/>
      <c r="XFA719" s="1"/>
      <c r="XFB719" s="1"/>
      <c r="XFC719" s="1"/>
    </row>
    <row r="720" spans="1:150 16226:16383" s="3" customFormat="1" ht="20.25" x14ac:dyDescent="0.25">
      <c r="A720" s="115">
        <f t="shared" si="100"/>
        <v>8</v>
      </c>
      <c r="B720" s="116"/>
      <c r="C720" s="96" t="s">
        <v>399</v>
      </c>
      <c r="D720" s="97"/>
      <c r="E720" s="97"/>
      <c r="F720" s="97"/>
      <c r="G720" s="97"/>
      <c r="H720" s="98"/>
      <c r="I720" s="1"/>
      <c r="J720" s="1"/>
      <c r="K720" s="1"/>
      <c r="L720" s="1"/>
      <c r="M720" s="1"/>
      <c r="N720" s="1"/>
      <c r="O720" s="1"/>
      <c r="P720" s="1"/>
      <c r="Q720" s="1"/>
      <c r="R720" s="1"/>
      <c r="S720" s="1"/>
      <c r="T720" s="22" t="str">
        <f t="shared" ca="1" si="98"/>
        <v>1208,..,2208</v>
      </c>
      <c r="U720" s="22">
        <f t="shared" ca="1" si="99"/>
        <v>1208</v>
      </c>
      <c r="V720" s="22">
        <f t="shared" ca="1" si="99"/>
        <v>2208</v>
      </c>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WZB720" s="1"/>
      <c r="WZC720" s="1"/>
      <c r="WZD720" s="1"/>
      <c r="WZE720" s="1"/>
      <c r="WZF720" s="1"/>
      <c r="WZG720" s="1"/>
      <c r="WZH720" s="1"/>
      <c r="WZI720" s="1"/>
      <c r="WZJ720" s="1"/>
      <c r="WZK720" s="1"/>
      <c r="WZL720" s="1"/>
      <c r="WZM720" s="1"/>
      <c r="WZN720" s="1"/>
      <c r="WZO720" s="1"/>
      <c r="WZP720" s="1"/>
      <c r="WZQ720" s="1"/>
      <c r="WZR720" s="1"/>
      <c r="WZS720" s="1"/>
      <c r="WZT720" s="1"/>
      <c r="WZU720" s="1"/>
      <c r="WZV720" s="1"/>
      <c r="WZW720" s="1"/>
      <c r="WZX720" s="1"/>
      <c r="WZY720" s="1"/>
      <c r="WZZ720" s="1"/>
      <c r="XAA720" s="1"/>
      <c r="XAB720" s="1"/>
      <c r="XAC720" s="1"/>
      <c r="XAD720" s="1"/>
      <c r="XAE720" s="1"/>
      <c r="XAF720" s="1"/>
      <c r="XAG720" s="1"/>
      <c r="XAH720" s="1"/>
      <c r="XAI720" s="1"/>
      <c r="XAJ720" s="1"/>
      <c r="XAK720" s="1"/>
      <c r="XAL720" s="1"/>
      <c r="XAM720" s="1"/>
      <c r="XAN720" s="1"/>
      <c r="XAO720" s="1"/>
      <c r="XAP720" s="1"/>
      <c r="XAQ720" s="1"/>
      <c r="XAR720" s="1"/>
      <c r="XAS720" s="1"/>
      <c r="XAT720" s="1"/>
      <c r="XAU720" s="1"/>
      <c r="XAV720" s="1"/>
      <c r="XAW720" s="1"/>
      <c r="XAX720" s="1"/>
      <c r="XAY720" s="1"/>
      <c r="XAZ720" s="1"/>
      <c r="XBA720" s="1"/>
      <c r="XBB720" s="1"/>
      <c r="XBC720" s="1"/>
      <c r="XBD720" s="1"/>
      <c r="XBE720" s="1"/>
      <c r="XBF720" s="1"/>
      <c r="XBG720" s="1"/>
      <c r="XBH720" s="1"/>
      <c r="XBI720" s="1"/>
      <c r="XBJ720" s="1"/>
      <c r="XBK720" s="1"/>
      <c r="XBL720" s="1"/>
      <c r="XBM720" s="1"/>
      <c r="XBN720" s="1"/>
      <c r="XBO720" s="1"/>
      <c r="XBP720" s="1"/>
      <c r="XBQ720" s="1"/>
      <c r="XBR720" s="1"/>
      <c r="XBS720" s="1"/>
      <c r="XBT720" s="1"/>
      <c r="XBU720" s="1"/>
      <c r="XBV720" s="1"/>
      <c r="XBW720" s="1"/>
      <c r="XBX720" s="1"/>
      <c r="XBY720" s="1"/>
      <c r="XBZ720" s="1"/>
      <c r="XCA720" s="1"/>
      <c r="XCB720" s="1"/>
      <c r="XCC720" s="1"/>
      <c r="XCD720" s="1"/>
      <c r="XCE720" s="1"/>
      <c r="XCF720" s="1"/>
      <c r="XCG720" s="1"/>
      <c r="XCH720" s="1"/>
      <c r="XCI720" s="1"/>
      <c r="XCJ720" s="1"/>
      <c r="XCK720" s="1"/>
      <c r="XCL720" s="1"/>
      <c r="XCM720" s="1"/>
      <c r="XCN720" s="1"/>
      <c r="XCO720" s="1"/>
      <c r="XCP720" s="1"/>
      <c r="XCQ720" s="1"/>
      <c r="XCR720" s="1"/>
      <c r="XCS720" s="1"/>
      <c r="XCT720" s="1"/>
      <c r="XCU720" s="1"/>
      <c r="XCV720" s="1"/>
      <c r="XCW720" s="1"/>
      <c r="XCX720" s="1"/>
      <c r="XCY720" s="1"/>
      <c r="XCZ720" s="1"/>
      <c r="XDA720" s="1"/>
      <c r="XDB720" s="1"/>
      <c r="XDC720" s="1"/>
      <c r="XDD720" s="1"/>
      <c r="XDE720" s="1"/>
      <c r="XDF720" s="1"/>
      <c r="XDG720" s="1"/>
      <c r="XDH720" s="1"/>
      <c r="XDI720" s="1"/>
      <c r="XDJ720" s="1"/>
      <c r="XDK720" s="1"/>
      <c r="XDL720" s="1"/>
      <c r="XDM720" s="1"/>
      <c r="XDN720" s="1"/>
      <c r="XDO720" s="1"/>
      <c r="XDP720" s="1"/>
      <c r="XDQ720" s="1"/>
      <c r="XDR720" s="1"/>
      <c r="XDS720" s="1"/>
      <c r="XDT720" s="1"/>
      <c r="XDU720" s="1"/>
      <c r="XDV720" s="1"/>
      <c r="XDW720" s="1"/>
      <c r="XDX720" s="1"/>
      <c r="XDY720" s="1"/>
      <c r="XDZ720" s="1"/>
      <c r="XEA720" s="1"/>
      <c r="XEB720" s="1"/>
      <c r="XEC720" s="1"/>
      <c r="XED720" s="1"/>
      <c r="XEE720" s="1"/>
      <c r="XEF720" s="1"/>
      <c r="XEG720" s="1"/>
      <c r="XEH720" s="1"/>
      <c r="XEI720" s="1"/>
      <c r="XEJ720" s="1"/>
      <c r="XEK720" s="1"/>
      <c r="XEL720" s="1"/>
      <c r="XEM720" s="1"/>
      <c r="XEN720" s="1"/>
      <c r="XEO720" s="1"/>
      <c r="XEP720" s="1"/>
      <c r="XEQ720" s="1"/>
      <c r="XER720" s="1"/>
      <c r="XES720" s="1"/>
      <c r="XET720" s="1"/>
      <c r="XEU720" s="1"/>
      <c r="XEV720" s="1"/>
      <c r="XEW720" s="1"/>
      <c r="XEX720" s="1"/>
      <c r="XEY720" s="1"/>
      <c r="XEZ720" s="1"/>
      <c r="XFA720" s="1"/>
      <c r="XFB720" s="1"/>
      <c r="XFC720" s="1"/>
    </row>
    <row r="721" spans="1:150 16226:16383" s="3" customFormat="1" ht="20.25" customHeight="1" x14ac:dyDescent="0.25">
      <c r="A721" s="112" t="s">
        <v>401</v>
      </c>
      <c r="B721" s="113"/>
      <c r="C721" s="113"/>
      <c r="D721" s="113"/>
      <c r="E721" s="113"/>
      <c r="F721" s="113"/>
      <c r="G721" s="113"/>
      <c r="H721" s="114"/>
      <c r="I721" s="1">
        <v>2</v>
      </c>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WZB721" s="1"/>
      <c r="WZC721" s="1"/>
      <c r="WZD721" s="1"/>
      <c r="WZE721" s="1"/>
      <c r="WZF721" s="1"/>
      <c r="WZG721" s="1"/>
      <c r="WZH721" s="1"/>
      <c r="WZI721" s="1"/>
      <c r="WZJ721" s="1"/>
      <c r="WZK721" s="1"/>
      <c r="WZL721" s="1"/>
      <c r="WZM721" s="1"/>
      <c r="WZN721" s="1"/>
      <c r="WZO721" s="1"/>
      <c r="WZP721" s="1"/>
      <c r="WZQ721" s="1"/>
      <c r="WZR721" s="1"/>
      <c r="WZS721" s="1"/>
      <c r="WZT721" s="1"/>
      <c r="WZU721" s="1"/>
      <c r="WZV721" s="1"/>
      <c r="WZW721" s="1"/>
      <c r="WZX721" s="1"/>
      <c r="WZY721" s="1"/>
      <c r="WZZ721" s="1"/>
      <c r="XAA721" s="1"/>
      <c r="XAB721" s="1"/>
      <c r="XAC721" s="1"/>
      <c r="XAD721" s="1"/>
      <c r="XAE721" s="1"/>
      <c r="XAF721" s="1"/>
      <c r="XAG721" s="1"/>
      <c r="XAH721" s="1"/>
      <c r="XAI721" s="1"/>
      <c r="XAJ721" s="1"/>
      <c r="XAK721" s="1"/>
      <c r="XAL721" s="1"/>
      <c r="XAM721" s="1"/>
      <c r="XAN721" s="1"/>
      <c r="XAO721" s="1"/>
      <c r="XAP721" s="1"/>
      <c r="XAQ721" s="1"/>
      <c r="XAR721" s="1"/>
      <c r="XAS721" s="1"/>
      <c r="XAT721" s="1"/>
      <c r="XAU721" s="1"/>
      <c r="XAV721" s="1"/>
      <c r="XAW721" s="1"/>
      <c r="XAX721" s="1"/>
      <c r="XAY721" s="1"/>
      <c r="XAZ721" s="1"/>
      <c r="XBA721" s="1"/>
      <c r="XBB721" s="1"/>
      <c r="XBC721" s="1"/>
      <c r="XBD721" s="1"/>
      <c r="XBE721" s="1"/>
      <c r="XBF721" s="1"/>
      <c r="XBG721" s="1"/>
      <c r="XBH721" s="1"/>
      <c r="XBI721" s="1"/>
      <c r="XBJ721" s="1"/>
      <c r="XBK721" s="1"/>
      <c r="XBL721" s="1"/>
      <c r="XBM721" s="1"/>
      <c r="XBN721" s="1"/>
      <c r="XBO721" s="1"/>
      <c r="XBP721" s="1"/>
      <c r="XBQ721" s="1"/>
      <c r="XBR721" s="1"/>
      <c r="XBS721" s="1"/>
      <c r="XBT721" s="1"/>
      <c r="XBU721" s="1"/>
      <c r="XBV721" s="1"/>
      <c r="XBW721" s="1"/>
      <c r="XBX721" s="1"/>
      <c r="XBY721" s="1"/>
      <c r="XBZ721" s="1"/>
      <c r="XCA721" s="1"/>
      <c r="XCB721" s="1"/>
      <c r="XCC721" s="1"/>
      <c r="XCD721" s="1"/>
      <c r="XCE721" s="1"/>
      <c r="XCF721" s="1"/>
      <c r="XCG721" s="1"/>
      <c r="XCH721" s="1"/>
      <c r="XCI721" s="1"/>
      <c r="XCJ721" s="1"/>
      <c r="XCK721" s="1"/>
      <c r="XCL721" s="1"/>
      <c r="XCM721" s="1"/>
      <c r="XCN721" s="1"/>
      <c r="XCO721" s="1"/>
      <c r="XCP721" s="1"/>
      <c r="XCQ721" s="1"/>
      <c r="XCR721" s="1"/>
      <c r="XCS721" s="1"/>
      <c r="XCT721" s="1"/>
      <c r="XCU721" s="1"/>
      <c r="XCV721" s="1"/>
      <c r="XCW721" s="1"/>
      <c r="XCX721" s="1"/>
      <c r="XCY721" s="1"/>
      <c r="XCZ721" s="1"/>
      <c r="XDA721" s="1"/>
      <c r="XDB721" s="1"/>
      <c r="XDC721" s="1"/>
      <c r="XDD721" s="1"/>
      <c r="XDE721" s="1"/>
      <c r="XDF721" s="1"/>
      <c r="XDG721" s="1"/>
      <c r="XDH721" s="1"/>
      <c r="XDI721" s="1"/>
      <c r="XDJ721" s="1"/>
      <c r="XDK721" s="1"/>
      <c r="XDL721" s="1"/>
      <c r="XDM721" s="1"/>
      <c r="XDN721" s="1"/>
      <c r="XDO721" s="1"/>
      <c r="XDP721" s="1"/>
      <c r="XDQ721" s="1"/>
      <c r="XDR721" s="1"/>
      <c r="XDS721" s="1"/>
      <c r="XDT721" s="1"/>
      <c r="XDU721" s="1"/>
      <c r="XDV721" s="1"/>
      <c r="XDW721" s="1"/>
      <c r="XDX721" s="1"/>
      <c r="XDY721" s="1"/>
      <c r="XDZ721" s="1"/>
      <c r="XEA721" s="1"/>
      <c r="XEB721" s="1"/>
      <c r="XEC721" s="1"/>
      <c r="XED721" s="1"/>
      <c r="XEE721" s="1"/>
      <c r="XEF721" s="1"/>
      <c r="XEG721" s="1"/>
      <c r="XEH721" s="1"/>
      <c r="XEI721" s="1"/>
      <c r="XEJ721" s="1"/>
      <c r="XEK721" s="1"/>
      <c r="XEL721" s="1"/>
      <c r="XEM721" s="1"/>
      <c r="XEN721" s="1"/>
      <c r="XEO721" s="1"/>
      <c r="XEP721" s="1"/>
      <c r="XEQ721" s="1"/>
      <c r="XER721" s="1"/>
      <c r="XES721" s="1"/>
      <c r="XET721" s="1"/>
      <c r="XEU721" s="1"/>
      <c r="XEV721" s="1"/>
      <c r="XEW721" s="1"/>
      <c r="XEX721" s="1"/>
      <c r="XEY721" s="1"/>
      <c r="XEZ721" s="1"/>
      <c r="XFA721" s="1"/>
      <c r="XFB721" s="1"/>
      <c r="XFC721" s="1"/>
    </row>
    <row r="722" spans="1:150 16226:16383" s="3" customFormat="1" ht="20.25" customHeight="1" x14ac:dyDescent="0.25">
      <c r="A722" s="90">
        <v>1</v>
      </c>
      <c r="B722" s="90"/>
      <c r="C722" s="53" t="s">
        <v>88</v>
      </c>
      <c r="D722" s="5" t="s">
        <v>363</v>
      </c>
      <c r="E722" s="32">
        <f>(2.75*3.48+2.75*0.1+2.125*2.25+1.525*0.6+2.78*2.45+0.7*0.18+2.93*2.4+2.93*0.1+2.93*1.2+0.6*1.4+2.305*1.375+0.9*0.9+1.25*1.375+1.07*2.75)*10.764</f>
        <v>460.69785450000006</v>
      </c>
      <c r="F722" s="5">
        <f>(1.075*0.9)*10.764</f>
        <v>10.41417</v>
      </c>
      <c r="G722" s="5">
        <v>0</v>
      </c>
      <c r="H722" s="5">
        <f>E722+F722+(IF(G722&lt;101,G722,IF(G722&lt;201,G722/2,IF(G722&lt;=301,G722/3,G722/4))))</f>
        <v>471.11202450000008</v>
      </c>
      <c r="I722" s="1"/>
      <c r="J722" s="1"/>
      <c r="K722" s="1"/>
      <c r="L722" s="1"/>
      <c r="M722" s="1"/>
      <c r="N722" s="1"/>
      <c r="O722" s="1"/>
      <c r="P722" s="1"/>
      <c r="Q722" s="1"/>
      <c r="R722" s="1"/>
      <c r="S722" s="1"/>
      <c r="T722" s="22" t="str">
        <f t="shared" ref="T722:T729" ca="1" si="101">U722&amp;""&amp;",..,"&amp;""&amp;V722</f>
        <v>701,..,2701</v>
      </c>
      <c r="U722" s="22">
        <f ca="1">(SUMPRODUCT(MID(0&amp;(LEFT(A721,SUM(LEN(A721)-LEN(SUBSTITUTE(A721,{"0","1","2","3"},""))))), LARGE(INDEX(ISNUMBER(--MID((LEFT(A721,SUM(LEN(A721)-LEN(SUBSTITUTE(A721,{"0","1","2","3"},""))))), ROW(INDIRECT("1:"&amp;LEN((LEFT(A721,SUM(LEN(A721)-LEN(SUBSTITUTE(A721,{"0","1","2","3"},"")))))))), 1)) * ROW(INDIRECT("1:"&amp;LEN((LEFT(A721,SUM(LEN(A721)-LEN(SUBSTITUTE(A721,{"0","1","2","3"},"")))))))), 0), ROW(INDIRECT("1:"&amp;LEN((LEFT(A721,SUM(LEN(A721)-LEN(SUBSTITUTE(A721,{"0","1","2","3"},"")))))))))+1, 1) * 10^ROW(INDIRECT("1:"&amp;LEN((LEFT(A721,SUM(LEN(A721)-LEN(SUBSTITUTE(A721,{"0","1","2","3"},""))))))))/10))*100+1</f>
        <v>701</v>
      </c>
      <c r="V722" s="22">
        <f ca="1">(SUMPRODUCT(MID(0&amp;(--TRIM(RIGHT(SUBSTITUTE(LEFT(A721,_xlfn.AGGREGATE(16,6,FIND({0,1,2,3,4,5,6,7,8,9},A721,ROW(INDIRECT("1:"&amp;LEN(A721)))),1))," ",REPT(" ",LEN(A721))),LEN(A721)))), LARGE(INDEX(ISNUMBER(--MID((--TRIM(RIGHT(SUBSTITUTE(LEFT(A721,_xlfn.AGGREGATE(16,6,FIND({0,1,2,3,4,5,6,7,8,9},A721,ROW(INDIRECT("1:"&amp;LEN(A721)))),1))," ",REPT(" ",LEN(A721))),LEN(A721)))), ROW(INDIRECT("1:"&amp;LEN((--TRIM(RIGHT(SUBSTITUTE(LEFT(A721,_xlfn.AGGREGATE(16,6,FIND({0,1,2,3,4,5,6,7,8,9},A721,ROW(INDIRECT("1:"&amp;LEN(A721)))),1))," ",REPT(" ",LEN(A721))),LEN(A721))))))), 1)) * ROW(INDIRECT("1:"&amp;LEN((--TRIM(RIGHT(SUBSTITUTE(LEFT(A721,_xlfn.AGGREGATE(16,6,FIND({0,1,2,3,4,5,6,7,8,9},A721,ROW(INDIRECT("1:"&amp;LEN(A721)))),1))," ",REPT(" ",LEN(A721))),LEN(A721))))))), 0), ROW(INDIRECT("1:"&amp;LEN((--TRIM(RIGHT(SUBSTITUTE(LEFT(A721,_xlfn.AGGREGATE(16,6,FIND({0,1,2,3,4,5,6,7,8,9},A721,ROW(INDIRECT("1:"&amp;LEN(A721)))),1))," ",REPT(" ",LEN(A721))),LEN(A721))))))))+1, 1) * 10^ROW(INDIRECT("1:"&amp;LEN((--TRIM(RIGHT(SUBSTITUTE(LEFT(A721,_xlfn.AGGREGATE(16,6,FIND({0,1,2,3,4,5,6,7,8,9},A721,ROW(INDIRECT("1:"&amp;LEN(A721)))),1))," ",REPT(" ",LEN(A721))),LEN(A721)))))))/10))*100+1</f>
        <v>2701</v>
      </c>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WZB722" s="1"/>
      <c r="WZC722" s="1"/>
      <c r="WZD722" s="1"/>
      <c r="WZE722" s="1"/>
      <c r="WZF722" s="1"/>
      <c r="WZG722" s="1"/>
      <c r="WZH722" s="1"/>
      <c r="WZI722" s="1"/>
      <c r="WZJ722" s="1"/>
      <c r="WZK722" s="1"/>
      <c r="WZL722" s="1"/>
      <c r="WZM722" s="1"/>
      <c r="WZN722" s="1"/>
      <c r="WZO722" s="1"/>
      <c r="WZP722" s="1"/>
      <c r="WZQ722" s="1"/>
      <c r="WZR722" s="1"/>
      <c r="WZS722" s="1"/>
      <c r="WZT722" s="1"/>
      <c r="WZU722" s="1"/>
      <c r="WZV722" s="1"/>
      <c r="WZW722" s="1"/>
      <c r="WZX722" s="1"/>
      <c r="WZY722" s="1"/>
      <c r="WZZ722" s="1"/>
      <c r="XAA722" s="1"/>
      <c r="XAB722" s="1"/>
      <c r="XAC722" s="1"/>
      <c r="XAD722" s="1"/>
      <c r="XAE722" s="1"/>
      <c r="XAF722" s="1"/>
      <c r="XAG722" s="1"/>
      <c r="XAH722" s="1"/>
      <c r="XAI722" s="1"/>
      <c r="XAJ722" s="1"/>
      <c r="XAK722" s="1"/>
      <c r="XAL722" s="1"/>
      <c r="XAM722" s="1"/>
      <c r="XAN722" s="1"/>
      <c r="XAO722" s="1"/>
      <c r="XAP722" s="1"/>
      <c r="XAQ722" s="1"/>
      <c r="XAR722" s="1"/>
      <c r="XAS722" s="1"/>
      <c r="XAT722" s="1"/>
      <c r="XAU722" s="1"/>
      <c r="XAV722" s="1"/>
      <c r="XAW722" s="1"/>
      <c r="XAX722" s="1"/>
      <c r="XAY722" s="1"/>
      <c r="XAZ722" s="1"/>
      <c r="XBA722" s="1"/>
      <c r="XBB722" s="1"/>
      <c r="XBC722" s="1"/>
      <c r="XBD722" s="1"/>
      <c r="XBE722" s="1"/>
      <c r="XBF722" s="1"/>
      <c r="XBG722" s="1"/>
      <c r="XBH722" s="1"/>
      <c r="XBI722" s="1"/>
      <c r="XBJ722" s="1"/>
      <c r="XBK722" s="1"/>
      <c r="XBL722" s="1"/>
      <c r="XBM722" s="1"/>
      <c r="XBN722" s="1"/>
      <c r="XBO722" s="1"/>
      <c r="XBP722" s="1"/>
      <c r="XBQ722" s="1"/>
      <c r="XBR722" s="1"/>
      <c r="XBS722" s="1"/>
      <c r="XBT722" s="1"/>
      <c r="XBU722" s="1"/>
      <c r="XBV722" s="1"/>
      <c r="XBW722" s="1"/>
      <c r="XBX722" s="1"/>
      <c r="XBY722" s="1"/>
      <c r="XBZ722" s="1"/>
      <c r="XCA722" s="1"/>
      <c r="XCB722" s="1"/>
      <c r="XCC722" s="1"/>
      <c r="XCD722" s="1"/>
      <c r="XCE722" s="1"/>
      <c r="XCF722" s="1"/>
      <c r="XCG722" s="1"/>
      <c r="XCH722" s="1"/>
      <c r="XCI722" s="1"/>
      <c r="XCJ722" s="1"/>
      <c r="XCK722" s="1"/>
      <c r="XCL722" s="1"/>
      <c r="XCM722" s="1"/>
      <c r="XCN722" s="1"/>
      <c r="XCO722" s="1"/>
      <c r="XCP722" s="1"/>
      <c r="XCQ722" s="1"/>
      <c r="XCR722" s="1"/>
      <c r="XCS722" s="1"/>
      <c r="XCT722" s="1"/>
      <c r="XCU722" s="1"/>
      <c r="XCV722" s="1"/>
      <c r="XCW722" s="1"/>
      <c r="XCX722" s="1"/>
      <c r="XCY722" s="1"/>
      <c r="XCZ722" s="1"/>
      <c r="XDA722" s="1"/>
      <c r="XDB722" s="1"/>
      <c r="XDC722" s="1"/>
      <c r="XDD722" s="1"/>
      <c r="XDE722" s="1"/>
      <c r="XDF722" s="1"/>
      <c r="XDG722" s="1"/>
      <c r="XDH722" s="1"/>
      <c r="XDI722" s="1"/>
      <c r="XDJ722" s="1"/>
      <c r="XDK722" s="1"/>
      <c r="XDL722" s="1"/>
      <c r="XDM722" s="1"/>
      <c r="XDN722" s="1"/>
      <c r="XDO722" s="1"/>
      <c r="XDP722" s="1"/>
      <c r="XDQ722" s="1"/>
      <c r="XDR722" s="1"/>
      <c r="XDS722" s="1"/>
      <c r="XDT722" s="1"/>
      <c r="XDU722" s="1"/>
      <c r="XDV722" s="1"/>
      <c r="XDW722" s="1"/>
      <c r="XDX722" s="1"/>
      <c r="XDY722" s="1"/>
      <c r="XDZ722" s="1"/>
      <c r="XEA722" s="1"/>
      <c r="XEB722" s="1"/>
      <c r="XEC722" s="1"/>
      <c r="XED722" s="1"/>
      <c r="XEE722" s="1"/>
      <c r="XEF722" s="1"/>
      <c r="XEG722" s="1"/>
      <c r="XEH722" s="1"/>
      <c r="XEI722" s="1"/>
      <c r="XEJ722" s="1"/>
      <c r="XEK722" s="1"/>
      <c r="XEL722" s="1"/>
      <c r="XEM722" s="1"/>
      <c r="XEN722" s="1"/>
      <c r="XEO722" s="1"/>
      <c r="XEP722" s="1"/>
      <c r="XEQ722" s="1"/>
      <c r="XER722" s="1"/>
      <c r="XES722" s="1"/>
      <c r="XET722" s="1"/>
      <c r="XEU722" s="1"/>
      <c r="XEV722" s="1"/>
      <c r="XEW722" s="1"/>
      <c r="XEX722" s="1"/>
      <c r="XEY722" s="1"/>
      <c r="XEZ722" s="1"/>
      <c r="XFA722" s="1"/>
      <c r="XFB722" s="1"/>
      <c r="XFC722" s="1"/>
    </row>
    <row r="723" spans="1:150 16226:16383" s="3" customFormat="1" ht="20.25" customHeight="1" x14ac:dyDescent="0.25">
      <c r="A723" s="115">
        <f>A722+1</f>
        <v>2</v>
      </c>
      <c r="B723" s="116"/>
      <c r="C723" s="53" t="s">
        <v>88</v>
      </c>
      <c r="D723" s="5" t="s">
        <v>363</v>
      </c>
      <c r="E723" s="32">
        <f>(2.75*3.48+2.75*0.1+2.125*2.25+1.525*0.6+2.78*2.45+0.7*0.18+2.93*2.4+2.93*0.1+2.93*1.2+0.6*1.4+2.305*1.375+0.9*0.9+1.25*1.375+1.07*2.75)*10.764</f>
        <v>460.69785450000006</v>
      </c>
      <c r="F723" s="5">
        <f>(1.075*0.9)*10.764</f>
        <v>10.41417</v>
      </c>
      <c r="G723" s="5">
        <v>0</v>
      </c>
      <c r="H723" s="5">
        <f>E723+F723+(IF(G723&lt;101,G723,IF(G723&lt;201,G723/2,IF(G723&lt;=301,G723/3,G723/4))))</f>
        <v>471.11202450000008</v>
      </c>
      <c r="I723" s="1"/>
      <c r="J723" s="1"/>
      <c r="K723" s="1"/>
      <c r="L723" s="1"/>
      <c r="M723" s="1"/>
      <c r="N723" s="1"/>
      <c r="O723" s="1"/>
      <c r="P723" s="1"/>
      <c r="Q723" s="1"/>
      <c r="R723" s="1"/>
      <c r="S723" s="1"/>
      <c r="T723" s="22" t="str">
        <f t="shared" ca="1" si="101"/>
        <v>702,..,2702</v>
      </c>
      <c r="U723" s="22">
        <f t="shared" ref="U723:V729" ca="1" si="102">U722+1</f>
        <v>702</v>
      </c>
      <c r="V723" s="22">
        <f t="shared" ca="1" si="102"/>
        <v>2702</v>
      </c>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WZB723" s="1"/>
      <c r="WZC723" s="1"/>
      <c r="WZD723" s="1"/>
      <c r="WZE723" s="1"/>
      <c r="WZF723" s="1"/>
      <c r="WZG723" s="1"/>
      <c r="WZH723" s="1"/>
      <c r="WZI723" s="1"/>
      <c r="WZJ723" s="1"/>
      <c r="WZK723" s="1"/>
      <c r="WZL723" s="1"/>
      <c r="WZM723" s="1"/>
      <c r="WZN723" s="1"/>
      <c r="WZO723" s="1"/>
      <c r="WZP723" s="1"/>
      <c r="WZQ723" s="1"/>
      <c r="WZR723" s="1"/>
      <c r="WZS723" s="1"/>
      <c r="WZT723" s="1"/>
      <c r="WZU723" s="1"/>
      <c r="WZV723" s="1"/>
      <c r="WZW723" s="1"/>
      <c r="WZX723" s="1"/>
      <c r="WZY723" s="1"/>
      <c r="WZZ723" s="1"/>
      <c r="XAA723" s="1"/>
      <c r="XAB723" s="1"/>
      <c r="XAC723" s="1"/>
      <c r="XAD723" s="1"/>
      <c r="XAE723" s="1"/>
      <c r="XAF723" s="1"/>
      <c r="XAG723" s="1"/>
      <c r="XAH723" s="1"/>
      <c r="XAI723" s="1"/>
      <c r="XAJ723" s="1"/>
      <c r="XAK723" s="1"/>
      <c r="XAL723" s="1"/>
      <c r="XAM723" s="1"/>
      <c r="XAN723" s="1"/>
      <c r="XAO723" s="1"/>
      <c r="XAP723" s="1"/>
      <c r="XAQ723" s="1"/>
      <c r="XAR723" s="1"/>
      <c r="XAS723" s="1"/>
      <c r="XAT723" s="1"/>
      <c r="XAU723" s="1"/>
      <c r="XAV723" s="1"/>
      <c r="XAW723" s="1"/>
      <c r="XAX723" s="1"/>
      <c r="XAY723" s="1"/>
      <c r="XAZ723" s="1"/>
      <c r="XBA723" s="1"/>
      <c r="XBB723" s="1"/>
      <c r="XBC723" s="1"/>
      <c r="XBD723" s="1"/>
      <c r="XBE723" s="1"/>
      <c r="XBF723" s="1"/>
      <c r="XBG723" s="1"/>
      <c r="XBH723" s="1"/>
      <c r="XBI723" s="1"/>
      <c r="XBJ723" s="1"/>
      <c r="XBK723" s="1"/>
      <c r="XBL723" s="1"/>
      <c r="XBM723" s="1"/>
      <c r="XBN723" s="1"/>
      <c r="XBO723" s="1"/>
      <c r="XBP723" s="1"/>
      <c r="XBQ723" s="1"/>
      <c r="XBR723" s="1"/>
      <c r="XBS723" s="1"/>
      <c r="XBT723" s="1"/>
      <c r="XBU723" s="1"/>
      <c r="XBV723" s="1"/>
      <c r="XBW723" s="1"/>
      <c r="XBX723" s="1"/>
      <c r="XBY723" s="1"/>
      <c r="XBZ723" s="1"/>
      <c r="XCA723" s="1"/>
      <c r="XCB723" s="1"/>
      <c r="XCC723" s="1"/>
      <c r="XCD723" s="1"/>
      <c r="XCE723" s="1"/>
      <c r="XCF723" s="1"/>
      <c r="XCG723" s="1"/>
      <c r="XCH723" s="1"/>
      <c r="XCI723" s="1"/>
      <c r="XCJ723" s="1"/>
      <c r="XCK723" s="1"/>
      <c r="XCL723" s="1"/>
      <c r="XCM723" s="1"/>
      <c r="XCN723" s="1"/>
      <c r="XCO723" s="1"/>
      <c r="XCP723" s="1"/>
      <c r="XCQ723" s="1"/>
      <c r="XCR723" s="1"/>
      <c r="XCS723" s="1"/>
      <c r="XCT723" s="1"/>
      <c r="XCU723" s="1"/>
      <c r="XCV723" s="1"/>
      <c r="XCW723" s="1"/>
      <c r="XCX723" s="1"/>
      <c r="XCY723" s="1"/>
      <c r="XCZ723" s="1"/>
      <c r="XDA723" s="1"/>
      <c r="XDB723" s="1"/>
      <c r="XDC723" s="1"/>
      <c r="XDD723" s="1"/>
      <c r="XDE723" s="1"/>
      <c r="XDF723" s="1"/>
      <c r="XDG723" s="1"/>
      <c r="XDH723" s="1"/>
      <c r="XDI723" s="1"/>
      <c r="XDJ723" s="1"/>
      <c r="XDK723" s="1"/>
      <c r="XDL723" s="1"/>
      <c r="XDM723" s="1"/>
      <c r="XDN723" s="1"/>
      <c r="XDO723" s="1"/>
      <c r="XDP723" s="1"/>
      <c r="XDQ723" s="1"/>
      <c r="XDR723" s="1"/>
      <c r="XDS723" s="1"/>
      <c r="XDT723" s="1"/>
      <c r="XDU723" s="1"/>
      <c r="XDV723" s="1"/>
      <c r="XDW723" s="1"/>
      <c r="XDX723" s="1"/>
      <c r="XDY723" s="1"/>
      <c r="XDZ723" s="1"/>
      <c r="XEA723" s="1"/>
      <c r="XEB723" s="1"/>
      <c r="XEC723" s="1"/>
      <c r="XED723" s="1"/>
      <c r="XEE723" s="1"/>
      <c r="XEF723" s="1"/>
      <c r="XEG723" s="1"/>
      <c r="XEH723" s="1"/>
      <c r="XEI723" s="1"/>
      <c r="XEJ723" s="1"/>
      <c r="XEK723" s="1"/>
      <c r="XEL723" s="1"/>
      <c r="XEM723" s="1"/>
      <c r="XEN723" s="1"/>
      <c r="XEO723" s="1"/>
      <c r="XEP723" s="1"/>
      <c r="XEQ723" s="1"/>
      <c r="XER723" s="1"/>
      <c r="XES723" s="1"/>
      <c r="XET723" s="1"/>
      <c r="XEU723" s="1"/>
      <c r="XEV723" s="1"/>
      <c r="XEW723" s="1"/>
      <c r="XEX723" s="1"/>
      <c r="XEY723" s="1"/>
      <c r="XEZ723" s="1"/>
      <c r="XFA723" s="1"/>
      <c r="XFB723" s="1"/>
      <c r="XFC723" s="1"/>
    </row>
    <row r="724" spans="1:150 16226:16383" s="3" customFormat="1" ht="20.25" customHeight="1" x14ac:dyDescent="0.25">
      <c r="A724" s="115">
        <f t="shared" ref="A724:A729" si="103">A723+1</f>
        <v>3</v>
      </c>
      <c r="B724" s="116"/>
      <c r="C724" s="103" t="s">
        <v>365</v>
      </c>
      <c r="D724" s="104"/>
      <c r="E724" s="104"/>
      <c r="F724" s="104"/>
      <c r="G724" s="104"/>
      <c r="H724" s="105"/>
      <c r="I724" s="1"/>
      <c r="J724" s="1"/>
      <c r="K724" s="1"/>
      <c r="L724" s="1"/>
      <c r="M724" s="1"/>
      <c r="N724" s="1"/>
      <c r="O724" s="1"/>
      <c r="P724" s="1"/>
      <c r="Q724" s="1"/>
      <c r="R724" s="1"/>
      <c r="S724" s="1"/>
      <c r="T724" s="22" t="str">
        <f t="shared" ca="1" si="101"/>
        <v>703,..,2703</v>
      </c>
      <c r="U724" s="22">
        <f t="shared" ca="1" si="102"/>
        <v>703</v>
      </c>
      <c r="V724" s="22">
        <f t="shared" ca="1" si="102"/>
        <v>2703</v>
      </c>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WZB724" s="1"/>
      <c r="WZC724" s="1"/>
      <c r="WZD724" s="1"/>
      <c r="WZE724" s="1"/>
      <c r="WZF724" s="1"/>
      <c r="WZG724" s="1"/>
      <c r="WZH724" s="1"/>
      <c r="WZI724" s="1"/>
      <c r="WZJ724" s="1"/>
      <c r="WZK724" s="1"/>
      <c r="WZL724" s="1"/>
      <c r="WZM724" s="1"/>
      <c r="WZN724" s="1"/>
      <c r="WZO724" s="1"/>
      <c r="WZP724" s="1"/>
      <c r="WZQ724" s="1"/>
      <c r="WZR724" s="1"/>
      <c r="WZS724" s="1"/>
      <c r="WZT724" s="1"/>
      <c r="WZU724" s="1"/>
      <c r="WZV724" s="1"/>
      <c r="WZW724" s="1"/>
      <c r="WZX724" s="1"/>
      <c r="WZY724" s="1"/>
      <c r="WZZ724" s="1"/>
      <c r="XAA724" s="1"/>
      <c r="XAB724" s="1"/>
      <c r="XAC724" s="1"/>
      <c r="XAD724" s="1"/>
      <c r="XAE724" s="1"/>
      <c r="XAF724" s="1"/>
      <c r="XAG724" s="1"/>
      <c r="XAH724" s="1"/>
      <c r="XAI724" s="1"/>
      <c r="XAJ724" s="1"/>
      <c r="XAK724" s="1"/>
      <c r="XAL724" s="1"/>
      <c r="XAM724" s="1"/>
      <c r="XAN724" s="1"/>
      <c r="XAO724" s="1"/>
      <c r="XAP724" s="1"/>
      <c r="XAQ724" s="1"/>
      <c r="XAR724" s="1"/>
      <c r="XAS724" s="1"/>
      <c r="XAT724" s="1"/>
      <c r="XAU724" s="1"/>
      <c r="XAV724" s="1"/>
      <c r="XAW724" s="1"/>
      <c r="XAX724" s="1"/>
      <c r="XAY724" s="1"/>
      <c r="XAZ724" s="1"/>
      <c r="XBA724" s="1"/>
      <c r="XBB724" s="1"/>
      <c r="XBC724" s="1"/>
      <c r="XBD724" s="1"/>
      <c r="XBE724" s="1"/>
      <c r="XBF724" s="1"/>
      <c r="XBG724" s="1"/>
      <c r="XBH724" s="1"/>
      <c r="XBI724" s="1"/>
      <c r="XBJ724" s="1"/>
      <c r="XBK724" s="1"/>
      <c r="XBL724" s="1"/>
      <c r="XBM724" s="1"/>
      <c r="XBN724" s="1"/>
      <c r="XBO724" s="1"/>
      <c r="XBP724" s="1"/>
      <c r="XBQ724" s="1"/>
      <c r="XBR724" s="1"/>
      <c r="XBS724" s="1"/>
      <c r="XBT724" s="1"/>
      <c r="XBU724" s="1"/>
      <c r="XBV724" s="1"/>
      <c r="XBW724" s="1"/>
      <c r="XBX724" s="1"/>
      <c r="XBY724" s="1"/>
      <c r="XBZ724" s="1"/>
      <c r="XCA724" s="1"/>
      <c r="XCB724" s="1"/>
      <c r="XCC724" s="1"/>
      <c r="XCD724" s="1"/>
      <c r="XCE724" s="1"/>
      <c r="XCF724" s="1"/>
      <c r="XCG724" s="1"/>
      <c r="XCH724" s="1"/>
      <c r="XCI724" s="1"/>
      <c r="XCJ724" s="1"/>
      <c r="XCK724" s="1"/>
      <c r="XCL724" s="1"/>
      <c r="XCM724" s="1"/>
      <c r="XCN724" s="1"/>
      <c r="XCO724" s="1"/>
      <c r="XCP724" s="1"/>
      <c r="XCQ724" s="1"/>
      <c r="XCR724" s="1"/>
      <c r="XCS724" s="1"/>
      <c r="XCT724" s="1"/>
      <c r="XCU724" s="1"/>
      <c r="XCV724" s="1"/>
      <c r="XCW724" s="1"/>
      <c r="XCX724" s="1"/>
      <c r="XCY724" s="1"/>
      <c r="XCZ724" s="1"/>
      <c r="XDA724" s="1"/>
      <c r="XDB724" s="1"/>
      <c r="XDC724" s="1"/>
      <c r="XDD724" s="1"/>
      <c r="XDE724" s="1"/>
      <c r="XDF724" s="1"/>
      <c r="XDG724" s="1"/>
      <c r="XDH724" s="1"/>
      <c r="XDI724" s="1"/>
      <c r="XDJ724" s="1"/>
      <c r="XDK724" s="1"/>
      <c r="XDL724" s="1"/>
      <c r="XDM724" s="1"/>
      <c r="XDN724" s="1"/>
      <c r="XDO724" s="1"/>
      <c r="XDP724" s="1"/>
      <c r="XDQ724" s="1"/>
      <c r="XDR724" s="1"/>
      <c r="XDS724" s="1"/>
      <c r="XDT724" s="1"/>
      <c r="XDU724" s="1"/>
      <c r="XDV724" s="1"/>
      <c r="XDW724" s="1"/>
      <c r="XDX724" s="1"/>
      <c r="XDY724" s="1"/>
      <c r="XDZ724" s="1"/>
      <c r="XEA724" s="1"/>
      <c r="XEB724" s="1"/>
      <c r="XEC724" s="1"/>
      <c r="XED724" s="1"/>
      <c r="XEE724" s="1"/>
      <c r="XEF724" s="1"/>
      <c r="XEG724" s="1"/>
      <c r="XEH724" s="1"/>
      <c r="XEI724" s="1"/>
      <c r="XEJ724" s="1"/>
      <c r="XEK724" s="1"/>
      <c r="XEL724" s="1"/>
      <c r="XEM724" s="1"/>
      <c r="XEN724" s="1"/>
      <c r="XEO724" s="1"/>
      <c r="XEP724" s="1"/>
      <c r="XEQ724" s="1"/>
      <c r="XER724" s="1"/>
      <c r="XES724" s="1"/>
      <c r="XET724" s="1"/>
      <c r="XEU724" s="1"/>
      <c r="XEV724" s="1"/>
      <c r="XEW724" s="1"/>
      <c r="XEX724" s="1"/>
      <c r="XEY724" s="1"/>
      <c r="XEZ724" s="1"/>
      <c r="XFA724" s="1"/>
      <c r="XFB724" s="1"/>
      <c r="XFC724" s="1"/>
    </row>
    <row r="725" spans="1:150 16226:16383" s="3" customFormat="1" ht="20.25" customHeight="1" x14ac:dyDescent="0.25">
      <c r="A725" s="115">
        <f t="shared" si="103"/>
        <v>4</v>
      </c>
      <c r="B725" s="116"/>
      <c r="C725" s="109"/>
      <c r="D725" s="110"/>
      <c r="E725" s="110"/>
      <c r="F725" s="110"/>
      <c r="G725" s="110"/>
      <c r="H725" s="111"/>
      <c r="I725" s="1"/>
      <c r="J725" s="1"/>
      <c r="K725" s="1"/>
      <c r="L725" s="1"/>
      <c r="M725" s="1"/>
      <c r="N725" s="1"/>
      <c r="O725" s="1"/>
      <c r="P725" s="1"/>
      <c r="Q725" s="1"/>
      <c r="R725" s="1"/>
      <c r="S725" s="1"/>
      <c r="T725" s="22" t="str">
        <f t="shared" ca="1" si="101"/>
        <v>704,..,2704</v>
      </c>
      <c r="U725" s="22">
        <f t="shared" ca="1" si="102"/>
        <v>704</v>
      </c>
      <c r="V725" s="22">
        <f t="shared" ca="1" si="102"/>
        <v>2704</v>
      </c>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WZB725" s="1"/>
      <c r="WZC725" s="1"/>
      <c r="WZD725" s="1"/>
      <c r="WZE725" s="1"/>
      <c r="WZF725" s="1"/>
      <c r="WZG725" s="1"/>
      <c r="WZH725" s="1"/>
      <c r="WZI725" s="1"/>
      <c r="WZJ725" s="1"/>
      <c r="WZK725" s="1"/>
      <c r="WZL725" s="1"/>
      <c r="WZM725" s="1"/>
      <c r="WZN725" s="1"/>
      <c r="WZO725" s="1"/>
      <c r="WZP725" s="1"/>
      <c r="WZQ725" s="1"/>
      <c r="WZR725" s="1"/>
      <c r="WZS725" s="1"/>
      <c r="WZT725" s="1"/>
      <c r="WZU725" s="1"/>
      <c r="WZV725" s="1"/>
      <c r="WZW725" s="1"/>
      <c r="WZX725" s="1"/>
      <c r="WZY725" s="1"/>
      <c r="WZZ725" s="1"/>
      <c r="XAA725" s="1"/>
      <c r="XAB725" s="1"/>
      <c r="XAC725" s="1"/>
      <c r="XAD725" s="1"/>
      <c r="XAE725" s="1"/>
      <c r="XAF725" s="1"/>
      <c r="XAG725" s="1"/>
      <c r="XAH725" s="1"/>
      <c r="XAI725" s="1"/>
      <c r="XAJ725" s="1"/>
      <c r="XAK725" s="1"/>
      <c r="XAL725" s="1"/>
      <c r="XAM725" s="1"/>
      <c r="XAN725" s="1"/>
      <c r="XAO725" s="1"/>
      <c r="XAP725" s="1"/>
      <c r="XAQ725" s="1"/>
      <c r="XAR725" s="1"/>
      <c r="XAS725" s="1"/>
      <c r="XAT725" s="1"/>
      <c r="XAU725" s="1"/>
      <c r="XAV725" s="1"/>
      <c r="XAW725" s="1"/>
      <c r="XAX725" s="1"/>
      <c r="XAY725" s="1"/>
      <c r="XAZ725" s="1"/>
      <c r="XBA725" s="1"/>
      <c r="XBB725" s="1"/>
      <c r="XBC725" s="1"/>
      <c r="XBD725" s="1"/>
      <c r="XBE725" s="1"/>
      <c r="XBF725" s="1"/>
      <c r="XBG725" s="1"/>
      <c r="XBH725" s="1"/>
      <c r="XBI725" s="1"/>
      <c r="XBJ725" s="1"/>
      <c r="XBK725" s="1"/>
      <c r="XBL725" s="1"/>
      <c r="XBM725" s="1"/>
      <c r="XBN725" s="1"/>
      <c r="XBO725" s="1"/>
      <c r="XBP725" s="1"/>
      <c r="XBQ725" s="1"/>
      <c r="XBR725" s="1"/>
      <c r="XBS725" s="1"/>
      <c r="XBT725" s="1"/>
      <c r="XBU725" s="1"/>
      <c r="XBV725" s="1"/>
      <c r="XBW725" s="1"/>
      <c r="XBX725" s="1"/>
      <c r="XBY725" s="1"/>
      <c r="XBZ725" s="1"/>
      <c r="XCA725" s="1"/>
      <c r="XCB725" s="1"/>
      <c r="XCC725" s="1"/>
      <c r="XCD725" s="1"/>
      <c r="XCE725" s="1"/>
      <c r="XCF725" s="1"/>
      <c r="XCG725" s="1"/>
      <c r="XCH725" s="1"/>
      <c r="XCI725" s="1"/>
      <c r="XCJ725" s="1"/>
      <c r="XCK725" s="1"/>
      <c r="XCL725" s="1"/>
      <c r="XCM725" s="1"/>
      <c r="XCN725" s="1"/>
      <c r="XCO725" s="1"/>
      <c r="XCP725" s="1"/>
      <c r="XCQ725" s="1"/>
      <c r="XCR725" s="1"/>
      <c r="XCS725" s="1"/>
      <c r="XCT725" s="1"/>
      <c r="XCU725" s="1"/>
      <c r="XCV725" s="1"/>
      <c r="XCW725" s="1"/>
      <c r="XCX725" s="1"/>
      <c r="XCY725" s="1"/>
      <c r="XCZ725" s="1"/>
      <c r="XDA725" s="1"/>
      <c r="XDB725" s="1"/>
      <c r="XDC725" s="1"/>
      <c r="XDD725" s="1"/>
      <c r="XDE725" s="1"/>
      <c r="XDF725" s="1"/>
      <c r="XDG725" s="1"/>
      <c r="XDH725" s="1"/>
      <c r="XDI725" s="1"/>
      <c r="XDJ725" s="1"/>
      <c r="XDK725" s="1"/>
      <c r="XDL725" s="1"/>
      <c r="XDM725" s="1"/>
      <c r="XDN725" s="1"/>
      <c r="XDO725" s="1"/>
      <c r="XDP725" s="1"/>
      <c r="XDQ725" s="1"/>
      <c r="XDR725" s="1"/>
      <c r="XDS725" s="1"/>
      <c r="XDT725" s="1"/>
      <c r="XDU725" s="1"/>
      <c r="XDV725" s="1"/>
      <c r="XDW725" s="1"/>
      <c r="XDX725" s="1"/>
      <c r="XDY725" s="1"/>
      <c r="XDZ725" s="1"/>
      <c r="XEA725" s="1"/>
      <c r="XEB725" s="1"/>
      <c r="XEC725" s="1"/>
      <c r="XED725" s="1"/>
      <c r="XEE725" s="1"/>
      <c r="XEF725" s="1"/>
      <c r="XEG725" s="1"/>
      <c r="XEH725" s="1"/>
      <c r="XEI725" s="1"/>
      <c r="XEJ725" s="1"/>
      <c r="XEK725" s="1"/>
      <c r="XEL725" s="1"/>
      <c r="XEM725" s="1"/>
      <c r="XEN725" s="1"/>
      <c r="XEO725" s="1"/>
      <c r="XEP725" s="1"/>
      <c r="XEQ725" s="1"/>
      <c r="XER725" s="1"/>
      <c r="XES725" s="1"/>
      <c r="XET725" s="1"/>
      <c r="XEU725" s="1"/>
      <c r="XEV725" s="1"/>
      <c r="XEW725" s="1"/>
      <c r="XEX725" s="1"/>
      <c r="XEY725" s="1"/>
      <c r="XEZ725" s="1"/>
      <c r="XFA725" s="1"/>
      <c r="XFB725" s="1"/>
      <c r="XFC725" s="1"/>
    </row>
    <row r="726" spans="1:150 16226:16383" s="3" customFormat="1" ht="69.75" customHeight="1" x14ac:dyDescent="0.25">
      <c r="A726" s="115">
        <f t="shared" si="103"/>
        <v>5</v>
      </c>
      <c r="B726" s="116"/>
      <c r="C726" s="53" t="s">
        <v>88</v>
      </c>
      <c r="D726" s="5" t="s">
        <v>396</v>
      </c>
      <c r="E726" s="32">
        <f>((4.2*3.35+3.27*0.3+3.27*2.725+2.2*2.66+1.6*0.65+3.2*2.61+2.9*0.1+1.455*2.45+0.77*0.6+2.045*1.4+0.77*0.6+1.86*0.6+2.73*1.1+1.97*1.1+1.86*1.375+1.6*1+3.5*1)+(4.08*3.35+3.27*0.2+3.2*2.61+2.9*0.1+2.2*2.71+1.6*0.65+1.455*1.4+1.07*1.05+0.77*0.6+2.045*1.4+1.455*0.155+1.455*0.8+0.705*0.1+0.77*0.6+2.73*1.1+1.97*1.1))*10.764</f>
        <v>1123.0568271</v>
      </c>
      <c r="F726" s="5">
        <f>(2.25*1+1.56*3.27+1.78*1.375+1.88*1.1)*10.764</f>
        <v>127.73315879999998</v>
      </c>
      <c r="G726" s="5">
        <v>0</v>
      </c>
      <c r="H726" s="5">
        <f>E726+F726+(IF(G726&lt;101,G726,IF(G726&lt;201,G726/2,IF(G726&lt;=301,G726/3,G726/4))))</f>
        <v>1250.7899858999999</v>
      </c>
      <c r="I726" s="1"/>
      <c r="J726" s="1"/>
      <c r="K726" s="1"/>
      <c r="L726" s="73"/>
      <c r="M726" s="1"/>
      <c r="N726" s="1"/>
      <c r="O726" s="1"/>
      <c r="P726" s="1"/>
      <c r="Q726" s="1"/>
      <c r="R726" s="1"/>
      <c r="S726" s="1"/>
      <c r="T726" s="22" t="str">
        <f t="shared" ca="1" si="101"/>
        <v>705,..,2705</v>
      </c>
      <c r="U726" s="22">
        <f t="shared" ca="1" si="102"/>
        <v>705</v>
      </c>
      <c r="V726" s="22">
        <f t="shared" ca="1" si="102"/>
        <v>2705</v>
      </c>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WZB726" s="1"/>
      <c r="WZC726" s="1"/>
      <c r="WZD726" s="1"/>
      <c r="WZE726" s="1"/>
      <c r="WZF726" s="1"/>
      <c r="WZG726" s="1"/>
      <c r="WZH726" s="1"/>
      <c r="WZI726" s="1"/>
      <c r="WZJ726" s="1"/>
      <c r="WZK726" s="1"/>
      <c r="WZL726" s="1"/>
      <c r="WZM726" s="1"/>
      <c r="WZN726" s="1"/>
      <c r="WZO726" s="1"/>
      <c r="WZP726" s="1"/>
      <c r="WZQ726" s="1"/>
      <c r="WZR726" s="1"/>
      <c r="WZS726" s="1"/>
      <c r="WZT726" s="1"/>
      <c r="WZU726" s="1"/>
      <c r="WZV726" s="1"/>
      <c r="WZW726" s="1"/>
      <c r="WZX726" s="1"/>
      <c r="WZY726" s="1"/>
      <c r="WZZ726" s="1"/>
      <c r="XAA726" s="1"/>
      <c r="XAB726" s="1"/>
      <c r="XAC726" s="1"/>
      <c r="XAD726" s="1"/>
      <c r="XAE726" s="1"/>
      <c r="XAF726" s="1"/>
      <c r="XAG726" s="1"/>
      <c r="XAH726" s="1"/>
      <c r="XAI726" s="1"/>
      <c r="XAJ726" s="1"/>
      <c r="XAK726" s="1"/>
      <c r="XAL726" s="1"/>
      <c r="XAM726" s="1"/>
      <c r="XAN726" s="1"/>
      <c r="XAO726" s="1"/>
      <c r="XAP726" s="1"/>
      <c r="XAQ726" s="1"/>
      <c r="XAR726" s="1"/>
      <c r="XAS726" s="1"/>
      <c r="XAT726" s="1"/>
      <c r="XAU726" s="1"/>
      <c r="XAV726" s="1"/>
      <c r="XAW726" s="1"/>
      <c r="XAX726" s="1"/>
      <c r="XAY726" s="1"/>
      <c r="XAZ726" s="1"/>
      <c r="XBA726" s="1"/>
      <c r="XBB726" s="1"/>
      <c r="XBC726" s="1"/>
      <c r="XBD726" s="1"/>
      <c r="XBE726" s="1"/>
      <c r="XBF726" s="1"/>
      <c r="XBG726" s="1"/>
      <c r="XBH726" s="1"/>
      <c r="XBI726" s="1"/>
      <c r="XBJ726" s="1"/>
      <c r="XBK726" s="1"/>
      <c r="XBL726" s="1"/>
      <c r="XBM726" s="1"/>
      <c r="XBN726" s="1"/>
      <c r="XBO726" s="1"/>
      <c r="XBP726" s="1"/>
      <c r="XBQ726" s="1"/>
      <c r="XBR726" s="1"/>
      <c r="XBS726" s="1"/>
      <c r="XBT726" s="1"/>
      <c r="XBU726" s="1"/>
      <c r="XBV726" s="1"/>
      <c r="XBW726" s="1"/>
      <c r="XBX726" s="1"/>
      <c r="XBY726" s="1"/>
      <c r="XBZ726" s="1"/>
      <c r="XCA726" s="1"/>
      <c r="XCB726" s="1"/>
      <c r="XCC726" s="1"/>
      <c r="XCD726" s="1"/>
      <c r="XCE726" s="1"/>
      <c r="XCF726" s="1"/>
      <c r="XCG726" s="1"/>
      <c r="XCH726" s="1"/>
      <c r="XCI726" s="1"/>
      <c r="XCJ726" s="1"/>
      <c r="XCK726" s="1"/>
      <c r="XCL726" s="1"/>
      <c r="XCM726" s="1"/>
      <c r="XCN726" s="1"/>
      <c r="XCO726" s="1"/>
      <c r="XCP726" s="1"/>
      <c r="XCQ726" s="1"/>
      <c r="XCR726" s="1"/>
      <c r="XCS726" s="1"/>
      <c r="XCT726" s="1"/>
      <c r="XCU726" s="1"/>
      <c r="XCV726" s="1"/>
      <c r="XCW726" s="1"/>
      <c r="XCX726" s="1"/>
      <c r="XCY726" s="1"/>
      <c r="XCZ726" s="1"/>
      <c r="XDA726" s="1"/>
      <c r="XDB726" s="1"/>
      <c r="XDC726" s="1"/>
      <c r="XDD726" s="1"/>
      <c r="XDE726" s="1"/>
      <c r="XDF726" s="1"/>
      <c r="XDG726" s="1"/>
      <c r="XDH726" s="1"/>
      <c r="XDI726" s="1"/>
      <c r="XDJ726" s="1"/>
      <c r="XDK726" s="1"/>
      <c r="XDL726" s="1"/>
      <c r="XDM726" s="1"/>
      <c r="XDN726" s="1"/>
      <c r="XDO726" s="1"/>
      <c r="XDP726" s="1"/>
      <c r="XDQ726" s="1"/>
      <c r="XDR726" s="1"/>
      <c r="XDS726" s="1"/>
      <c r="XDT726" s="1"/>
      <c r="XDU726" s="1"/>
      <c r="XDV726" s="1"/>
      <c r="XDW726" s="1"/>
      <c r="XDX726" s="1"/>
      <c r="XDY726" s="1"/>
      <c r="XDZ726" s="1"/>
      <c r="XEA726" s="1"/>
      <c r="XEB726" s="1"/>
      <c r="XEC726" s="1"/>
      <c r="XED726" s="1"/>
      <c r="XEE726" s="1"/>
      <c r="XEF726" s="1"/>
      <c r="XEG726" s="1"/>
      <c r="XEH726" s="1"/>
      <c r="XEI726" s="1"/>
      <c r="XEJ726" s="1"/>
      <c r="XEK726" s="1"/>
      <c r="XEL726" s="1"/>
      <c r="XEM726" s="1"/>
      <c r="XEN726" s="1"/>
      <c r="XEO726" s="1"/>
      <c r="XEP726" s="1"/>
      <c r="XEQ726" s="1"/>
      <c r="XER726" s="1"/>
      <c r="XES726" s="1"/>
      <c r="XET726" s="1"/>
      <c r="XEU726" s="1"/>
      <c r="XEV726" s="1"/>
      <c r="XEW726" s="1"/>
      <c r="XEX726" s="1"/>
      <c r="XEY726" s="1"/>
      <c r="XEZ726" s="1"/>
      <c r="XFA726" s="1"/>
      <c r="XFB726" s="1"/>
      <c r="XFC726" s="1"/>
    </row>
    <row r="727" spans="1:150 16226:16383" s="3" customFormat="1" ht="20.25" customHeight="1" x14ac:dyDescent="0.25">
      <c r="A727" s="115">
        <f t="shared" si="103"/>
        <v>6</v>
      </c>
      <c r="B727" s="116"/>
      <c r="C727" s="53" t="s">
        <v>88</v>
      </c>
      <c r="D727" s="5" t="s">
        <v>363</v>
      </c>
      <c r="E727" s="32">
        <f>(3.28*5.85+2.2*2.78+1.6*0.7+3.05*3.53+3.2*3.35+3.2*0.1+2.45*1.375+1.52*0.95+2.45*1.375+1.68*1+3.97*1)*10.764</f>
        <v>668.03536799999995</v>
      </c>
      <c r="F727" s="5">
        <f>(1.56*3.28+1.33*3.2)*10.764</f>
        <v>100.88881919999999</v>
      </c>
      <c r="G727" s="5">
        <v>0</v>
      </c>
      <c r="H727" s="5">
        <f>E727+F727+(IF(G727&lt;101,G727,IF(G727&lt;201,G727/2,IF(G727&lt;=301,G727/3,G727/4))))</f>
        <v>768.92418719999989</v>
      </c>
      <c r="I727" s="1"/>
      <c r="J727" s="1"/>
      <c r="K727" s="1"/>
      <c r="L727" s="1"/>
      <c r="M727" s="1"/>
      <c r="N727" s="1"/>
      <c r="O727" s="1"/>
      <c r="P727" s="1"/>
      <c r="Q727" s="1"/>
      <c r="R727" s="1"/>
      <c r="S727" s="1"/>
      <c r="T727" s="22" t="str">
        <f t="shared" ca="1" si="101"/>
        <v>706,..,2706</v>
      </c>
      <c r="U727" s="22">
        <f t="shared" ca="1" si="102"/>
        <v>706</v>
      </c>
      <c r="V727" s="22">
        <f t="shared" ca="1" si="102"/>
        <v>2706</v>
      </c>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WZB727" s="1"/>
      <c r="WZC727" s="1"/>
      <c r="WZD727" s="1"/>
      <c r="WZE727" s="1"/>
      <c r="WZF727" s="1"/>
      <c r="WZG727" s="1"/>
      <c r="WZH727" s="1"/>
      <c r="WZI727" s="1"/>
      <c r="WZJ727" s="1"/>
      <c r="WZK727" s="1"/>
      <c r="WZL727" s="1"/>
      <c r="WZM727" s="1"/>
      <c r="WZN727" s="1"/>
      <c r="WZO727" s="1"/>
      <c r="WZP727" s="1"/>
      <c r="WZQ727" s="1"/>
      <c r="WZR727" s="1"/>
      <c r="WZS727" s="1"/>
      <c r="WZT727" s="1"/>
      <c r="WZU727" s="1"/>
      <c r="WZV727" s="1"/>
      <c r="WZW727" s="1"/>
      <c r="WZX727" s="1"/>
      <c r="WZY727" s="1"/>
      <c r="WZZ727" s="1"/>
      <c r="XAA727" s="1"/>
      <c r="XAB727" s="1"/>
      <c r="XAC727" s="1"/>
      <c r="XAD727" s="1"/>
      <c r="XAE727" s="1"/>
      <c r="XAF727" s="1"/>
      <c r="XAG727" s="1"/>
      <c r="XAH727" s="1"/>
      <c r="XAI727" s="1"/>
      <c r="XAJ727" s="1"/>
      <c r="XAK727" s="1"/>
      <c r="XAL727" s="1"/>
      <c r="XAM727" s="1"/>
      <c r="XAN727" s="1"/>
      <c r="XAO727" s="1"/>
      <c r="XAP727" s="1"/>
      <c r="XAQ727" s="1"/>
      <c r="XAR727" s="1"/>
      <c r="XAS727" s="1"/>
      <c r="XAT727" s="1"/>
      <c r="XAU727" s="1"/>
      <c r="XAV727" s="1"/>
      <c r="XAW727" s="1"/>
      <c r="XAX727" s="1"/>
      <c r="XAY727" s="1"/>
      <c r="XAZ727" s="1"/>
      <c r="XBA727" s="1"/>
      <c r="XBB727" s="1"/>
      <c r="XBC727" s="1"/>
      <c r="XBD727" s="1"/>
      <c r="XBE727" s="1"/>
      <c r="XBF727" s="1"/>
      <c r="XBG727" s="1"/>
      <c r="XBH727" s="1"/>
      <c r="XBI727" s="1"/>
      <c r="XBJ727" s="1"/>
      <c r="XBK727" s="1"/>
      <c r="XBL727" s="1"/>
      <c r="XBM727" s="1"/>
      <c r="XBN727" s="1"/>
      <c r="XBO727" s="1"/>
      <c r="XBP727" s="1"/>
      <c r="XBQ727" s="1"/>
      <c r="XBR727" s="1"/>
      <c r="XBS727" s="1"/>
      <c r="XBT727" s="1"/>
      <c r="XBU727" s="1"/>
      <c r="XBV727" s="1"/>
      <c r="XBW727" s="1"/>
      <c r="XBX727" s="1"/>
      <c r="XBY727" s="1"/>
      <c r="XBZ727" s="1"/>
      <c r="XCA727" s="1"/>
      <c r="XCB727" s="1"/>
      <c r="XCC727" s="1"/>
      <c r="XCD727" s="1"/>
      <c r="XCE727" s="1"/>
      <c r="XCF727" s="1"/>
      <c r="XCG727" s="1"/>
      <c r="XCH727" s="1"/>
      <c r="XCI727" s="1"/>
      <c r="XCJ727" s="1"/>
      <c r="XCK727" s="1"/>
      <c r="XCL727" s="1"/>
      <c r="XCM727" s="1"/>
      <c r="XCN727" s="1"/>
      <c r="XCO727" s="1"/>
      <c r="XCP727" s="1"/>
      <c r="XCQ727" s="1"/>
      <c r="XCR727" s="1"/>
      <c r="XCS727" s="1"/>
      <c r="XCT727" s="1"/>
      <c r="XCU727" s="1"/>
      <c r="XCV727" s="1"/>
      <c r="XCW727" s="1"/>
      <c r="XCX727" s="1"/>
      <c r="XCY727" s="1"/>
      <c r="XCZ727" s="1"/>
      <c r="XDA727" s="1"/>
      <c r="XDB727" s="1"/>
      <c r="XDC727" s="1"/>
      <c r="XDD727" s="1"/>
      <c r="XDE727" s="1"/>
      <c r="XDF727" s="1"/>
      <c r="XDG727" s="1"/>
      <c r="XDH727" s="1"/>
      <c r="XDI727" s="1"/>
      <c r="XDJ727" s="1"/>
      <c r="XDK727" s="1"/>
      <c r="XDL727" s="1"/>
      <c r="XDM727" s="1"/>
      <c r="XDN727" s="1"/>
      <c r="XDO727" s="1"/>
      <c r="XDP727" s="1"/>
      <c r="XDQ727" s="1"/>
      <c r="XDR727" s="1"/>
      <c r="XDS727" s="1"/>
      <c r="XDT727" s="1"/>
      <c r="XDU727" s="1"/>
      <c r="XDV727" s="1"/>
      <c r="XDW727" s="1"/>
      <c r="XDX727" s="1"/>
      <c r="XDY727" s="1"/>
      <c r="XDZ727" s="1"/>
      <c r="XEA727" s="1"/>
      <c r="XEB727" s="1"/>
      <c r="XEC727" s="1"/>
      <c r="XED727" s="1"/>
      <c r="XEE727" s="1"/>
      <c r="XEF727" s="1"/>
      <c r="XEG727" s="1"/>
      <c r="XEH727" s="1"/>
      <c r="XEI727" s="1"/>
      <c r="XEJ727" s="1"/>
      <c r="XEK727" s="1"/>
      <c r="XEL727" s="1"/>
      <c r="XEM727" s="1"/>
      <c r="XEN727" s="1"/>
      <c r="XEO727" s="1"/>
      <c r="XEP727" s="1"/>
      <c r="XEQ727" s="1"/>
      <c r="XER727" s="1"/>
      <c r="XES727" s="1"/>
      <c r="XET727" s="1"/>
      <c r="XEU727" s="1"/>
      <c r="XEV727" s="1"/>
      <c r="XEW727" s="1"/>
      <c r="XEX727" s="1"/>
      <c r="XEY727" s="1"/>
      <c r="XEZ727" s="1"/>
      <c r="XFA727" s="1"/>
      <c r="XFB727" s="1"/>
      <c r="XFC727" s="1"/>
    </row>
    <row r="728" spans="1:150 16226:16383" s="3" customFormat="1" ht="20.25" customHeight="1" x14ac:dyDescent="0.25">
      <c r="A728" s="115">
        <f t="shared" si="103"/>
        <v>7</v>
      </c>
      <c r="B728" s="116"/>
      <c r="C728" s="53" t="s">
        <v>88</v>
      </c>
      <c r="D728" s="5" t="s">
        <v>363</v>
      </c>
      <c r="E728" s="32">
        <f>(3.28*5.85+2.2*2.78+1.6*0.7+3.05*3.53+3.2*3.35+3.2*0.1+2.45*1.375+1.52*0.95+2.45*1.375+1.68*1+3.97*1)*10.764</f>
        <v>668.03536799999995</v>
      </c>
      <c r="F728" s="5">
        <f>(1.56*3.28+1.33*3.2)*10.764</f>
        <v>100.88881919999999</v>
      </c>
      <c r="G728" s="5">
        <v>0</v>
      </c>
      <c r="H728" s="5">
        <f>E728+F728+(IF(G728&lt;101,G728,IF(G728&lt;201,G728/2,IF(G728&lt;=301,G728/3,G728/4))))</f>
        <v>768.92418719999989</v>
      </c>
      <c r="I728" s="1"/>
      <c r="J728" s="1"/>
      <c r="K728" s="1"/>
      <c r="L728" s="1"/>
      <c r="M728" s="1"/>
      <c r="N728" s="1"/>
      <c r="O728" s="1"/>
      <c r="P728" s="1"/>
      <c r="Q728" s="1"/>
      <c r="R728" s="1"/>
      <c r="S728" s="1"/>
      <c r="T728" s="22" t="str">
        <f t="shared" ca="1" si="101"/>
        <v>707,..,2707</v>
      </c>
      <c r="U728" s="22">
        <f t="shared" ca="1" si="102"/>
        <v>707</v>
      </c>
      <c r="V728" s="22">
        <f t="shared" ca="1" si="102"/>
        <v>2707</v>
      </c>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WZB728" s="1"/>
      <c r="WZC728" s="1"/>
      <c r="WZD728" s="1"/>
      <c r="WZE728" s="1"/>
      <c r="WZF728" s="1"/>
      <c r="WZG728" s="1"/>
      <c r="WZH728" s="1"/>
      <c r="WZI728" s="1"/>
      <c r="WZJ728" s="1"/>
      <c r="WZK728" s="1"/>
      <c r="WZL728" s="1"/>
      <c r="WZM728" s="1"/>
      <c r="WZN728" s="1"/>
      <c r="WZO728" s="1"/>
      <c r="WZP728" s="1"/>
      <c r="WZQ728" s="1"/>
      <c r="WZR728" s="1"/>
      <c r="WZS728" s="1"/>
      <c r="WZT728" s="1"/>
      <c r="WZU728" s="1"/>
      <c r="WZV728" s="1"/>
      <c r="WZW728" s="1"/>
      <c r="WZX728" s="1"/>
      <c r="WZY728" s="1"/>
      <c r="WZZ728" s="1"/>
      <c r="XAA728" s="1"/>
      <c r="XAB728" s="1"/>
      <c r="XAC728" s="1"/>
      <c r="XAD728" s="1"/>
      <c r="XAE728" s="1"/>
      <c r="XAF728" s="1"/>
      <c r="XAG728" s="1"/>
      <c r="XAH728" s="1"/>
      <c r="XAI728" s="1"/>
      <c r="XAJ728" s="1"/>
      <c r="XAK728" s="1"/>
      <c r="XAL728" s="1"/>
      <c r="XAM728" s="1"/>
      <c r="XAN728" s="1"/>
      <c r="XAO728" s="1"/>
      <c r="XAP728" s="1"/>
      <c r="XAQ728" s="1"/>
      <c r="XAR728" s="1"/>
      <c r="XAS728" s="1"/>
      <c r="XAT728" s="1"/>
      <c r="XAU728" s="1"/>
      <c r="XAV728" s="1"/>
      <c r="XAW728" s="1"/>
      <c r="XAX728" s="1"/>
      <c r="XAY728" s="1"/>
      <c r="XAZ728" s="1"/>
      <c r="XBA728" s="1"/>
      <c r="XBB728" s="1"/>
      <c r="XBC728" s="1"/>
      <c r="XBD728" s="1"/>
      <c r="XBE728" s="1"/>
      <c r="XBF728" s="1"/>
      <c r="XBG728" s="1"/>
      <c r="XBH728" s="1"/>
      <c r="XBI728" s="1"/>
      <c r="XBJ728" s="1"/>
      <c r="XBK728" s="1"/>
      <c r="XBL728" s="1"/>
      <c r="XBM728" s="1"/>
      <c r="XBN728" s="1"/>
      <c r="XBO728" s="1"/>
      <c r="XBP728" s="1"/>
      <c r="XBQ728" s="1"/>
      <c r="XBR728" s="1"/>
      <c r="XBS728" s="1"/>
      <c r="XBT728" s="1"/>
      <c r="XBU728" s="1"/>
      <c r="XBV728" s="1"/>
      <c r="XBW728" s="1"/>
      <c r="XBX728" s="1"/>
      <c r="XBY728" s="1"/>
      <c r="XBZ728" s="1"/>
      <c r="XCA728" s="1"/>
      <c r="XCB728" s="1"/>
      <c r="XCC728" s="1"/>
      <c r="XCD728" s="1"/>
      <c r="XCE728" s="1"/>
      <c r="XCF728" s="1"/>
      <c r="XCG728" s="1"/>
      <c r="XCH728" s="1"/>
      <c r="XCI728" s="1"/>
      <c r="XCJ728" s="1"/>
      <c r="XCK728" s="1"/>
      <c r="XCL728" s="1"/>
      <c r="XCM728" s="1"/>
      <c r="XCN728" s="1"/>
      <c r="XCO728" s="1"/>
      <c r="XCP728" s="1"/>
      <c r="XCQ728" s="1"/>
      <c r="XCR728" s="1"/>
      <c r="XCS728" s="1"/>
      <c r="XCT728" s="1"/>
      <c r="XCU728" s="1"/>
      <c r="XCV728" s="1"/>
      <c r="XCW728" s="1"/>
      <c r="XCX728" s="1"/>
      <c r="XCY728" s="1"/>
      <c r="XCZ728" s="1"/>
      <c r="XDA728" s="1"/>
      <c r="XDB728" s="1"/>
      <c r="XDC728" s="1"/>
      <c r="XDD728" s="1"/>
      <c r="XDE728" s="1"/>
      <c r="XDF728" s="1"/>
      <c r="XDG728" s="1"/>
      <c r="XDH728" s="1"/>
      <c r="XDI728" s="1"/>
      <c r="XDJ728" s="1"/>
      <c r="XDK728" s="1"/>
      <c r="XDL728" s="1"/>
      <c r="XDM728" s="1"/>
      <c r="XDN728" s="1"/>
      <c r="XDO728" s="1"/>
      <c r="XDP728" s="1"/>
      <c r="XDQ728" s="1"/>
      <c r="XDR728" s="1"/>
      <c r="XDS728" s="1"/>
      <c r="XDT728" s="1"/>
      <c r="XDU728" s="1"/>
      <c r="XDV728" s="1"/>
      <c r="XDW728" s="1"/>
      <c r="XDX728" s="1"/>
      <c r="XDY728" s="1"/>
      <c r="XDZ728" s="1"/>
      <c r="XEA728" s="1"/>
      <c r="XEB728" s="1"/>
      <c r="XEC728" s="1"/>
      <c r="XED728" s="1"/>
      <c r="XEE728" s="1"/>
      <c r="XEF728" s="1"/>
      <c r="XEG728" s="1"/>
      <c r="XEH728" s="1"/>
      <c r="XEI728" s="1"/>
      <c r="XEJ728" s="1"/>
      <c r="XEK728" s="1"/>
      <c r="XEL728" s="1"/>
      <c r="XEM728" s="1"/>
      <c r="XEN728" s="1"/>
      <c r="XEO728" s="1"/>
      <c r="XEP728" s="1"/>
      <c r="XEQ728" s="1"/>
      <c r="XER728" s="1"/>
      <c r="XES728" s="1"/>
      <c r="XET728" s="1"/>
      <c r="XEU728" s="1"/>
      <c r="XEV728" s="1"/>
      <c r="XEW728" s="1"/>
      <c r="XEX728" s="1"/>
      <c r="XEY728" s="1"/>
      <c r="XEZ728" s="1"/>
      <c r="XFA728" s="1"/>
      <c r="XFB728" s="1"/>
      <c r="XFC728" s="1"/>
    </row>
    <row r="729" spans="1:150 16226:16383" s="3" customFormat="1" ht="60" customHeight="1" x14ac:dyDescent="0.25">
      <c r="A729" s="115">
        <f t="shared" si="103"/>
        <v>8</v>
      </c>
      <c r="B729" s="116"/>
      <c r="C729" s="53" t="s">
        <v>88</v>
      </c>
      <c r="D729" s="5" t="s">
        <v>396</v>
      </c>
      <c r="E729" s="32">
        <f>((4.2*3.35+3.27*0.3+3.27*2.725+2.2*2.66+1.6*0.65+3.2*2.61+2.9*0.1+1.455*2.45+0.77*0.6+2.045*1.4+0.77*0.6+1.86*0.6+2.73*1.1+1.97*1.1+1.86*1.375+1.6*1+3.5*1)+(4.08*3.35+3.27*0.2+3.2*2.61+2.9*0.1+2.2*2.71+1.6*0.65+1.455*1.4+1.07*1.05+0.77*0.6+2.045*1.4+1.455*0.155+1.455*0.8+0.705*0.1+0.77*0.6+2.73*1.1+1.97*1.1))*10.764</f>
        <v>1123.0568271</v>
      </c>
      <c r="F729" s="5">
        <f>(2.25*1+1.56*3.27+1.78*1.375+1.88*1.1)*10.764</f>
        <v>127.73315879999998</v>
      </c>
      <c r="G729" s="5">
        <v>0</v>
      </c>
      <c r="H729" s="5">
        <f>E729+F729+(IF(G729&lt;101,G729,IF(G729&lt;201,G729/2,IF(G729&lt;=301,G729/3,G729/4))))</f>
        <v>1250.7899858999999</v>
      </c>
      <c r="I729" s="1"/>
      <c r="J729" s="1"/>
      <c r="K729" s="1"/>
      <c r="L729" s="1"/>
      <c r="M729" s="1"/>
      <c r="N729" s="1"/>
      <c r="O729" s="1"/>
      <c r="P729" s="1"/>
      <c r="Q729" s="1"/>
      <c r="R729" s="1"/>
      <c r="S729" s="1"/>
      <c r="T729" s="22" t="str">
        <f t="shared" ca="1" si="101"/>
        <v>708,..,2708</v>
      </c>
      <c r="U729" s="22">
        <f t="shared" ca="1" si="102"/>
        <v>708</v>
      </c>
      <c r="V729" s="22">
        <f t="shared" ca="1" si="102"/>
        <v>2708</v>
      </c>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WZB729" s="1"/>
      <c r="WZC729" s="1"/>
      <c r="WZD729" s="1"/>
      <c r="WZE729" s="1"/>
      <c r="WZF729" s="1"/>
      <c r="WZG729" s="1"/>
      <c r="WZH729" s="1"/>
      <c r="WZI729" s="1"/>
      <c r="WZJ729" s="1"/>
      <c r="WZK729" s="1"/>
      <c r="WZL729" s="1"/>
      <c r="WZM729" s="1"/>
      <c r="WZN729" s="1"/>
      <c r="WZO729" s="1"/>
      <c r="WZP729" s="1"/>
      <c r="WZQ729" s="1"/>
      <c r="WZR729" s="1"/>
      <c r="WZS729" s="1"/>
      <c r="WZT729" s="1"/>
      <c r="WZU729" s="1"/>
      <c r="WZV729" s="1"/>
      <c r="WZW729" s="1"/>
      <c r="WZX729" s="1"/>
      <c r="WZY729" s="1"/>
      <c r="WZZ729" s="1"/>
      <c r="XAA729" s="1"/>
      <c r="XAB729" s="1"/>
      <c r="XAC729" s="1"/>
      <c r="XAD729" s="1"/>
      <c r="XAE729" s="1"/>
      <c r="XAF729" s="1"/>
      <c r="XAG729" s="1"/>
      <c r="XAH729" s="1"/>
      <c r="XAI729" s="1"/>
      <c r="XAJ729" s="1"/>
      <c r="XAK729" s="1"/>
      <c r="XAL729" s="1"/>
      <c r="XAM729" s="1"/>
      <c r="XAN729" s="1"/>
      <c r="XAO729" s="1"/>
      <c r="XAP729" s="1"/>
      <c r="XAQ729" s="1"/>
      <c r="XAR729" s="1"/>
      <c r="XAS729" s="1"/>
      <c r="XAT729" s="1"/>
      <c r="XAU729" s="1"/>
      <c r="XAV729" s="1"/>
      <c r="XAW729" s="1"/>
      <c r="XAX729" s="1"/>
      <c r="XAY729" s="1"/>
      <c r="XAZ729" s="1"/>
      <c r="XBA729" s="1"/>
      <c r="XBB729" s="1"/>
      <c r="XBC729" s="1"/>
      <c r="XBD729" s="1"/>
      <c r="XBE729" s="1"/>
      <c r="XBF729" s="1"/>
      <c r="XBG729" s="1"/>
      <c r="XBH729" s="1"/>
      <c r="XBI729" s="1"/>
      <c r="XBJ729" s="1"/>
      <c r="XBK729" s="1"/>
      <c r="XBL729" s="1"/>
      <c r="XBM729" s="1"/>
      <c r="XBN729" s="1"/>
      <c r="XBO729" s="1"/>
      <c r="XBP729" s="1"/>
      <c r="XBQ729" s="1"/>
      <c r="XBR729" s="1"/>
      <c r="XBS729" s="1"/>
      <c r="XBT729" s="1"/>
      <c r="XBU729" s="1"/>
      <c r="XBV729" s="1"/>
      <c r="XBW729" s="1"/>
      <c r="XBX729" s="1"/>
      <c r="XBY729" s="1"/>
      <c r="XBZ729" s="1"/>
      <c r="XCA729" s="1"/>
      <c r="XCB729" s="1"/>
      <c r="XCC729" s="1"/>
      <c r="XCD729" s="1"/>
      <c r="XCE729" s="1"/>
      <c r="XCF729" s="1"/>
      <c r="XCG729" s="1"/>
      <c r="XCH729" s="1"/>
      <c r="XCI729" s="1"/>
      <c r="XCJ729" s="1"/>
      <c r="XCK729" s="1"/>
      <c r="XCL729" s="1"/>
      <c r="XCM729" s="1"/>
      <c r="XCN729" s="1"/>
      <c r="XCO729" s="1"/>
      <c r="XCP729" s="1"/>
      <c r="XCQ729" s="1"/>
      <c r="XCR729" s="1"/>
      <c r="XCS729" s="1"/>
      <c r="XCT729" s="1"/>
      <c r="XCU729" s="1"/>
      <c r="XCV729" s="1"/>
      <c r="XCW729" s="1"/>
      <c r="XCX729" s="1"/>
      <c r="XCY729" s="1"/>
      <c r="XCZ729" s="1"/>
      <c r="XDA729" s="1"/>
      <c r="XDB729" s="1"/>
      <c r="XDC729" s="1"/>
      <c r="XDD729" s="1"/>
      <c r="XDE729" s="1"/>
      <c r="XDF729" s="1"/>
      <c r="XDG729" s="1"/>
      <c r="XDH729" s="1"/>
      <c r="XDI729" s="1"/>
      <c r="XDJ729" s="1"/>
      <c r="XDK729" s="1"/>
      <c r="XDL729" s="1"/>
      <c r="XDM729" s="1"/>
      <c r="XDN729" s="1"/>
      <c r="XDO729" s="1"/>
      <c r="XDP729" s="1"/>
      <c r="XDQ729" s="1"/>
      <c r="XDR729" s="1"/>
      <c r="XDS729" s="1"/>
      <c r="XDT729" s="1"/>
      <c r="XDU729" s="1"/>
      <c r="XDV729" s="1"/>
      <c r="XDW729" s="1"/>
      <c r="XDX729" s="1"/>
      <c r="XDY729" s="1"/>
      <c r="XDZ729" s="1"/>
      <c r="XEA729" s="1"/>
      <c r="XEB729" s="1"/>
      <c r="XEC729" s="1"/>
      <c r="XED729" s="1"/>
      <c r="XEE729" s="1"/>
      <c r="XEF729" s="1"/>
      <c r="XEG729" s="1"/>
      <c r="XEH729" s="1"/>
      <c r="XEI729" s="1"/>
      <c r="XEJ729" s="1"/>
      <c r="XEK729" s="1"/>
      <c r="XEL729" s="1"/>
      <c r="XEM729" s="1"/>
      <c r="XEN729" s="1"/>
      <c r="XEO729" s="1"/>
      <c r="XEP729" s="1"/>
      <c r="XEQ729" s="1"/>
      <c r="XER729" s="1"/>
      <c r="XES729" s="1"/>
      <c r="XET729" s="1"/>
      <c r="XEU729" s="1"/>
      <c r="XEV729" s="1"/>
      <c r="XEW729" s="1"/>
      <c r="XEX729" s="1"/>
      <c r="XEY729" s="1"/>
      <c r="XEZ729" s="1"/>
      <c r="XFA729" s="1"/>
      <c r="XFB729" s="1"/>
      <c r="XFC729" s="1"/>
    </row>
    <row r="730" spans="1:150 16226:16383" s="3" customFormat="1" ht="20.25" customHeight="1" x14ac:dyDescent="0.25">
      <c r="A730" s="112" t="s">
        <v>383</v>
      </c>
      <c r="B730" s="113"/>
      <c r="C730" s="113"/>
      <c r="D730" s="113"/>
      <c r="E730" s="113"/>
      <c r="F730" s="113"/>
      <c r="G730" s="113"/>
      <c r="H730" s="114"/>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WZB730" s="1"/>
      <c r="WZC730" s="1"/>
      <c r="WZD730" s="1"/>
      <c r="WZE730" s="1"/>
      <c r="WZF730" s="1"/>
      <c r="WZG730" s="1"/>
      <c r="WZH730" s="1"/>
      <c r="WZI730" s="1"/>
      <c r="WZJ730" s="1"/>
      <c r="WZK730" s="1"/>
      <c r="WZL730" s="1"/>
      <c r="WZM730" s="1"/>
      <c r="WZN730" s="1"/>
      <c r="WZO730" s="1"/>
      <c r="WZP730" s="1"/>
      <c r="WZQ730" s="1"/>
      <c r="WZR730" s="1"/>
      <c r="WZS730" s="1"/>
      <c r="WZT730" s="1"/>
      <c r="WZU730" s="1"/>
      <c r="WZV730" s="1"/>
      <c r="WZW730" s="1"/>
      <c r="WZX730" s="1"/>
      <c r="WZY730" s="1"/>
      <c r="WZZ730" s="1"/>
      <c r="XAA730" s="1"/>
      <c r="XAB730" s="1"/>
      <c r="XAC730" s="1"/>
      <c r="XAD730" s="1"/>
      <c r="XAE730" s="1"/>
      <c r="XAF730" s="1"/>
      <c r="XAG730" s="1"/>
      <c r="XAH730" s="1"/>
      <c r="XAI730" s="1"/>
      <c r="XAJ730" s="1"/>
      <c r="XAK730" s="1"/>
      <c r="XAL730" s="1"/>
      <c r="XAM730" s="1"/>
      <c r="XAN730" s="1"/>
      <c r="XAO730" s="1"/>
      <c r="XAP730" s="1"/>
      <c r="XAQ730" s="1"/>
      <c r="XAR730" s="1"/>
      <c r="XAS730" s="1"/>
      <c r="XAT730" s="1"/>
      <c r="XAU730" s="1"/>
      <c r="XAV730" s="1"/>
      <c r="XAW730" s="1"/>
      <c r="XAX730" s="1"/>
      <c r="XAY730" s="1"/>
      <c r="XAZ730" s="1"/>
      <c r="XBA730" s="1"/>
      <c r="XBB730" s="1"/>
      <c r="XBC730" s="1"/>
      <c r="XBD730" s="1"/>
      <c r="XBE730" s="1"/>
      <c r="XBF730" s="1"/>
      <c r="XBG730" s="1"/>
      <c r="XBH730" s="1"/>
      <c r="XBI730" s="1"/>
      <c r="XBJ730" s="1"/>
      <c r="XBK730" s="1"/>
      <c r="XBL730" s="1"/>
      <c r="XBM730" s="1"/>
      <c r="XBN730" s="1"/>
      <c r="XBO730" s="1"/>
      <c r="XBP730" s="1"/>
      <c r="XBQ730" s="1"/>
      <c r="XBR730" s="1"/>
      <c r="XBS730" s="1"/>
      <c r="XBT730" s="1"/>
      <c r="XBU730" s="1"/>
      <c r="XBV730" s="1"/>
      <c r="XBW730" s="1"/>
      <c r="XBX730" s="1"/>
      <c r="XBY730" s="1"/>
      <c r="XBZ730" s="1"/>
      <c r="XCA730" s="1"/>
      <c r="XCB730" s="1"/>
      <c r="XCC730" s="1"/>
      <c r="XCD730" s="1"/>
      <c r="XCE730" s="1"/>
      <c r="XCF730" s="1"/>
      <c r="XCG730" s="1"/>
      <c r="XCH730" s="1"/>
      <c r="XCI730" s="1"/>
      <c r="XCJ730" s="1"/>
      <c r="XCK730" s="1"/>
      <c r="XCL730" s="1"/>
      <c r="XCM730" s="1"/>
      <c r="XCN730" s="1"/>
      <c r="XCO730" s="1"/>
      <c r="XCP730" s="1"/>
      <c r="XCQ730" s="1"/>
      <c r="XCR730" s="1"/>
      <c r="XCS730" s="1"/>
      <c r="XCT730" s="1"/>
      <c r="XCU730" s="1"/>
      <c r="XCV730" s="1"/>
      <c r="XCW730" s="1"/>
      <c r="XCX730" s="1"/>
      <c r="XCY730" s="1"/>
      <c r="XCZ730" s="1"/>
      <c r="XDA730" s="1"/>
      <c r="XDB730" s="1"/>
      <c r="XDC730" s="1"/>
      <c r="XDD730" s="1"/>
      <c r="XDE730" s="1"/>
      <c r="XDF730" s="1"/>
      <c r="XDG730" s="1"/>
      <c r="XDH730" s="1"/>
      <c r="XDI730" s="1"/>
      <c r="XDJ730" s="1"/>
      <c r="XDK730" s="1"/>
      <c r="XDL730" s="1"/>
      <c r="XDM730" s="1"/>
      <c r="XDN730" s="1"/>
      <c r="XDO730" s="1"/>
      <c r="XDP730" s="1"/>
      <c r="XDQ730" s="1"/>
      <c r="XDR730" s="1"/>
      <c r="XDS730" s="1"/>
      <c r="XDT730" s="1"/>
      <c r="XDU730" s="1"/>
      <c r="XDV730" s="1"/>
      <c r="XDW730" s="1"/>
      <c r="XDX730" s="1"/>
      <c r="XDY730" s="1"/>
      <c r="XDZ730" s="1"/>
      <c r="XEA730" s="1"/>
      <c r="XEB730" s="1"/>
      <c r="XEC730" s="1"/>
      <c r="XED730" s="1"/>
      <c r="XEE730" s="1"/>
      <c r="XEF730" s="1"/>
      <c r="XEG730" s="1"/>
      <c r="XEH730" s="1"/>
      <c r="XEI730" s="1"/>
      <c r="XEJ730" s="1"/>
      <c r="XEK730" s="1"/>
      <c r="XEL730" s="1"/>
      <c r="XEM730" s="1"/>
      <c r="XEN730" s="1"/>
      <c r="XEO730" s="1"/>
      <c r="XEP730" s="1"/>
      <c r="XEQ730" s="1"/>
      <c r="XER730" s="1"/>
      <c r="XES730" s="1"/>
      <c r="XET730" s="1"/>
      <c r="XEU730" s="1"/>
      <c r="XEV730" s="1"/>
      <c r="XEW730" s="1"/>
      <c r="XEX730" s="1"/>
      <c r="XEY730" s="1"/>
      <c r="XEZ730" s="1"/>
      <c r="XFA730" s="1"/>
      <c r="XFB730" s="1"/>
      <c r="XFC730" s="1"/>
    </row>
    <row r="731" spans="1:150 16226:16383" s="3" customFormat="1" ht="20.25" customHeight="1" x14ac:dyDescent="0.25">
      <c r="A731" s="90">
        <v>1</v>
      </c>
      <c r="B731" s="90"/>
      <c r="C731" s="53" t="s">
        <v>88</v>
      </c>
      <c r="D731" s="5" t="s">
        <v>363</v>
      </c>
      <c r="E731" s="32">
        <f>(2.75*3.48+2.75*0.1+2.125*2.25+1.525*0.6+2.78*2.45+0.7*0.18+2.93*2.4+2.93*0.1+2.93*1.2+0.6*1.4+2.305*1.375+0.9*0.9+1.25*1.375+1.07*2.75)*10.764</f>
        <v>460.69785450000006</v>
      </c>
      <c r="F731" s="5">
        <f>(1.075*0.9)*10.764</f>
        <v>10.41417</v>
      </c>
      <c r="G731" s="5">
        <v>0</v>
      </c>
      <c r="H731" s="5">
        <f>E731+F731+(IF(G731&lt;101,G731,IF(G731&lt;201,G731/2,IF(G731&lt;=301,G731/3,G731/4))))</f>
        <v>471.11202450000008</v>
      </c>
      <c r="I731" s="1"/>
      <c r="J731" s="1"/>
      <c r="K731" s="1"/>
      <c r="L731" s="1"/>
      <c r="M731" s="1"/>
      <c r="N731" s="1"/>
      <c r="O731" s="1"/>
      <c r="P731" s="1"/>
      <c r="Q731" s="1"/>
      <c r="R731" s="1"/>
      <c r="S731" s="1"/>
      <c r="T731" s="22" t="str">
        <f t="shared" ref="T731:T738" ca="1" si="104">U731&amp;""&amp;",..,"&amp;""&amp;V731</f>
        <v>3201,..,3201</v>
      </c>
      <c r="U731" s="22">
        <f ca="1">(SUMPRODUCT(MID(0&amp;(LEFT(A730,SUM(LEN(A730)-LEN(SUBSTITUTE(A730,{"0","1","2","3"},""))))), LARGE(INDEX(ISNUMBER(--MID((LEFT(A730,SUM(LEN(A730)-LEN(SUBSTITUTE(A730,{"0","1","2","3"},""))))), ROW(INDIRECT("1:"&amp;LEN((LEFT(A730,SUM(LEN(A730)-LEN(SUBSTITUTE(A730,{"0","1","2","3"},"")))))))), 1)) * ROW(INDIRECT("1:"&amp;LEN((LEFT(A730,SUM(LEN(A730)-LEN(SUBSTITUTE(A730,{"0","1","2","3"},"")))))))), 0), ROW(INDIRECT("1:"&amp;LEN((LEFT(A730,SUM(LEN(A730)-LEN(SUBSTITUTE(A730,{"0","1","2","3"},"")))))))))+1, 1) * 10^ROW(INDIRECT("1:"&amp;LEN((LEFT(A730,SUM(LEN(A730)-LEN(SUBSTITUTE(A730,{"0","1","2","3"},""))))))))/10))*100+1</f>
        <v>3201</v>
      </c>
      <c r="V731" s="22">
        <f ca="1">(SUMPRODUCT(MID(0&amp;(--TRIM(RIGHT(SUBSTITUTE(LEFT(A730,_xlfn.AGGREGATE(16,6,FIND({0,1,2,3,4,5,6,7,8,9},A730,ROW(INDIRECT("1:"&amp;LEN(A730)))),1))," ",REPT(" ",LEN(A730))),LEN(A730)))), LARGE(INDEX(ISNUMBER(--MID((--TRIM(RIGHT(SUBSTITUTE(LEFT(A730,_xlfn.AGGREGATE(16,6,FIND({0,1,2,3,4,5,6,7,8,9},A730,ROW(INDIRECT("1:"&amp;LEN(A730)))),1))," ",REPT(" ",LEN(A730))),LEN(A730)))), ROW(INDIRECT("1:"&amp;LEN((--TRIM(RIGHT(SUBSTITUTE(LEFT(A730,_xlfn.AGGREGATE(16,6,FIND({0,1,2,3,4,5,6,7,8,9},A730,ROW(INDIRECT("1:"&amp;LEN(A730)))),1))," ",REPT(" ",LEN(A730))),LEN(A730))))))), 1)) * ROW(INDIRECT("1:"&amp;LEN((--TRIM(RIGHT(SUBSTITUTE(LEFT(A730,_xlfn.AGGREGATE(16,6,FIND({0,1,2,3,4,5,6,7,8,9},A730,ROW(INDIRECT("1:"&amp;LEN(A730)))),1))," ",REPT(" ",LEN(A730))),LEN(A730))))))), 0), ROW(INDIRECT("1:"&amp;LEN((--TRIM(RIGHT(SUBSTITUTE(LEFT(A730,_xlfn.AGGREGATE(16,6,FIND({0,1,2,3,4,5,6,7,8,9},A730,ROW(INDIRECT("1:"&amp;LEN(A730)))),1))," ",REPT(" ",LEN(A730))),LEN(A730))))))))+1, 1) * 10^ROW(INDIRECT("1:"&amp;LEN((--TRIM(RIGHT(SUBSTITUTE(LEFT(A730,_xlfn.AGGREGATE(16,6,FIND({0,1,2,3,4,5,6,7,8,9},A730,ROW(INDIRECT("1:"&amp;LEN(A730)))),1))," ",REPT(" ",LEN(A730))),LEN(A730)))))))/10))*100+1</f>
        <v>3201</v>
      </c>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WZB731" s="1"/>
      <c r="WZC731" s="1"/>
      <c r="WZD731" s="1"/>
      <c r="WZE731" s="1"/>
      <c r="WZF731" s="1"/>
      <c r="WZG731" s="1"/>
      <c r="WZH731" s="1"/>
      <c r="WZI731" s="1"/>
      <c r="WZJ731" s="1"/>
      <c r="WZK731" s="1"/>
      <c r="WZL731" s="1"/>
      <c r="WZM731" s="1"/>
      <c r="WZN731" s="1"/>
      <c r="WZO731" s="1"/>
      <c r="WZP731" s="1"/>
      <c r="WZQ731" s="1"/>
      <c r="WZR731" s="1"/>
      <c r="WZS731" s="1"/>
      <c r="WZT731" s="1"/>
      <c r="WZU731" s="1"/>
      <c r="WZV731" s="1"/>
      <c r="WZW731" s="1"/>
      <c r="WZX731" s="1"/>
      <c r="WZY731" s="1"/>
      <c r="WZZ731" s="1"/>
      <c r="XAA731" s="1"/>
      <c r="XAB731" s="1"/>
      <c r="XAC731" s="1"/>
      <c r="XAD731" s="1"/>
      <c r="XAE731" s="1"/>
      <c r="XAF731" s="1"/>
      <c r="XAG731" s="1"/>
      <c r="XAH731" s="1"/>
      <c r="XAI731" s="1"/>
      <c r="XAJ731" s="1"/>
      <c r="XAK731" s="1"/>
      <c r="XAL731" s="1"/>
      <c r="XAM731" s="1"/>
      <c r="XAN731" s="1"/>
      <c r="XAO731" s="1"/>
      <c r="XAP731" s="1"/>
      <c r="XAQ731" s="1"/>
      <c r="XAR731" s="1"/>
      <c r="XAS731" s="1"/>
      <c r="XAT731" s="1"/>
      <c r="XAU731" s="1"/>
      <c r="XAV731" s="1"/>
      <c r="XAW731" s="1"/>
      <c r="XAX731" s="1"/>
      <c r="XAY731" s="1"/>
      <c r="XAZ731" s="1"/>
      <c r="XBA731" s="1"/>
      <c r="XBB731" s="1"/>
      <c r="XBC731" s="1"/>
      <c r="XBD731" s="1"/>
      <c r="XBE731" s="1"/>
      <c r="XBF731" s="1"/>
      <c r="XBG731" s="1"/>
      <c r="XBH731" s="1"/>
      <c r="XBI731" s="1"/>
      <c r="XBJ731" s="1"/>
      <c r="XBK731" s="1"/>
      <c r="XBL731" s="1"/>
      <c r="XBM731" s="1"/>
      <c r="XBN731" s="1"/>
      <c r="XBO731" s="1"/>
      <c r="XBP731" s="1"/>
      <c r="XBQ731" s="1"/>
      <c r="XBR731" s="1"/>
      <c r="XBS731" s="1"/>
      <c r="XBT731" s="1"/>
      <c r="XBU731" s="1"/>
      <c r="XBV731" s="1"/>
      <c r="XBW731" s="1"/>
      <c r="XBX731" s="1"/>
      <c r="XBY731" s="1"/>
      <c r="XBZ731" s="1"/>
      <c r="XCA731" s="1"/>
      <c r="XCB731" s="1"/>
      <c r="XCC731" s="1"/>
      <c r="XCD731" s="1"/>
      <c r="XCE731" s="1"/>
      <c r="XCF731" s="1"/>
      <c r="XCG731" s="1"/>
      <c r="XCH731" s="1"/>
      <c r="XCI731" s="1"/>
      <c r="XCJ731" s="1"/>
      <c r="XCK731" s="1"/>
      <c r="XCL731" s="1"/>
      <c r="XCM731" s="1"/>
      <c r="XCN731" s="1"/>
      <c r="XCO731" s="1"/>
      <c r="XCP731" s="1"/>
      <c r="XCQ731" s="1"/>
      <c r="XCR731" s="1"/>
      <c r="XCS731" s="1"/>
      <c r="XCT731" s="1"/>
      <c r="XCU731" s="1"/>
      <c r="XCV731" s="1"/>
      <c r="XCW731" s="1"/>
      <c r="XCX731" s="1"/>
      <c r="XCY731" s="1"/>
      <c r="XCZ731" s="1"/>
      <c r="XDA731" s="1"/>
      <c r="XDB731" s="1"/>
      <c r="XDC731" s="1"/>
      <c r="XDD731" s="1"/>
      <c r="XDE731" s="1"/>
      <c r="XDF731" s="1"/>
      <c r="XDG731" s="1"/>
      <c r="XDH731" s="1"/>
      <c r="XDI731" s="1"/>
      <c r="XDJ731" s="1"/>
      <c r="XDK731" s="1"/>
      <c r="XDL731" s="1"/>
      <c r="XDM731" s="1"/>
      <c r="XDN731" s="1"/>
      <c r="XDO731" s="1"/>
      <c r="XDP731" s="1"/>
      <c r="XDQ731" s="1"/>
      <c r="XDR731" s="1"/>
      <c r="XDS731" s="1"/>
      <c r="XDT731" s="1"/>
      <c r="XDU731" s="1"/>
      <c r="XDV731" s="1"/>
      <c r="XDW731" s="1"/>
      <c r="XDX731" s="1"/>
      <c r="XDY731" s="1"/>
      <c r="XDZ731" s="1"/>
      <c r="XEA731" s="1"/>
      <c r="XEB731" s="1"/>
      <c r="XEC731" s="1"/>
      <c r="XED731" s="1"/>
      <c r="XEE731" s="1"/>
      <c r="XEF731" s="1"/>
      <c r="XEG731" s="1"/>
      <c r="XEH731" s="1"/>
      <c r="XEI731" s="1"/>
      <c r="XEJ731" s="1"/>
      <c r="XEK731" s="1"/>
      <c r="XEL731" s="1"/>
      <c r="XEM731" s="1"/>
      <c r="XEN731" s="1"/>
      <c r="XEO731" s="1"/>
      <c r="XEP731" s="1"/>
      <c r="XEQ731" s="1"/>
      <c r="XER731" s="1"/>
      <c r="XES731" s="1"/>
      <c r="XET731" s="1"/>
      <c r="XEU731" s="1"/>
      <c r="XEV731" s="1"/>
      <c r="XEW731" s="1"/>
      <c r="XEX731" s="1"/>
      <c r="XEY731" s="1"/>
      <c r="XEZ731" s="1"/>
      <c r="XFA731" s="1"/>
      <c r="XFB731" s="1"/>
      <c r="XFC731" s="1"/>
    </row>
    <row r="732" spans="1:150 16226:16383" s="3" customFormat="1" ht="20.25" customHeight="1" x14ac:dyDescent="0.25">
      <c r="A732" s="115">
        <f>A731+1</f>
        <v>2</v>
      </c>
      <c r="B732" s="116"/>
      <c r="C732" s="53" t="s">
        <v>88</v>
      </c>
      <c r="D732" s="5" t="s">
        <v>363</v>
      </c>
      <c r="E732" s="32">
        <f>(2.75*3.48+2.75*0.1+2.125*2.25+1.525*0.6+2.78*2.45+0.7*0.18+2.93*2.4+2.93*0.1+2.93*1.2+0.6*1.4+2.305*1.375+0.9*0.9+1.25*1.375+1.07*2.75)*10.764</f>
        <v>460.69785450000006</v>
      </c>
      <c r="F732" s="5">
        <f>(1.075*0.9)*10.764</f>
        <v>10.41417</v>
      </c>
      <c r="G732" s="5">
        <v>0</v>
      </c>
      <c r="H732" s="5">
        <f>E732+F732+(IF(G732&lt;101,G732,IF(G732&lt;201,G732/2,IF(G732&lt;=301,G732/3,G732/4))))</f>
        <v>471.11202450000008</v>
      </c>
      <c r="I732" s="1"/>
      <c r="J732" s="1"/>
      <c r="K732" s="1"/>
      <c r="L732" s="1"/>
      <c r="M732" s="1"/>
      <c r="N732" s="1"/>
      <c r="O732" s="1"/>
      <c r="P732" s="1"/>
      <c r="Q732" s="1"/>
      <c r="R732" s="1"/>
      <c r="S732" s="1"/>
      <c r="T732" s="22" t="str">
        <f t="shared" ca="1" si="104"/>
        <v>3202,..,3202</v>
      </c>
      <c r="U732" s="22">
        <f t="shared" ref="U732:V738" ca="1" si="105">U731+1</f>
        <v>3202</v>
      </c>
      <c r="V732" s="22">
        <f t="shared" ca="1" si="105"/>
        <v>3202</v>
      </c>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WZB732" s="1"/>
      <c r="WZC732" s="1"/>
      <c r="WZD732" s="1"/>
      <c r="WZE732" s="1"/>
      <c r="WZF732" s="1"/>
      <c r="WZG732" s="1"/>
      <c r="WZH732" s="1"/>
      <c r="WZI732" s="1"/>
      <c r="WZJ732" s="1"/>
      <c r="WZK732" s="1"/>
      <c r="WZL732" s="1"/>
      <c r="WZM732" s="1"/>
      <c r="WZN732" s="1"/>
      <c r="WZO732" s="1"/>
      <c r="WZP732" s="1"/>
      <c r="WZQ732" s="1"/>
      <c r="WZR732" s="1"/>
      <c r="WZS732" s="1"/>
      <c r="WZT732" s="1"/>
      <c r="WZU732" s="1"/>
      <c r="WZV732" s="1"/>
      <c r="WZW732" s="1"/>
      <c r="WZX732" s="1"/>
      <c r="WZY732" s="1"/>
      <c r="WZZ732" s="1"/>
      <c r="XAA732" s="1"/>
      <c r="XAB732" s="1"/>
      <c r="XAC732" s="1"/>
      <c r="XAD732" s="1"/>
      <c r="XAE732" s="1"/>
      <c r="XAF732" s="1"/>
      <c r="XAG732" s="1"/>
      <c r="XAH732" s="1"/>
      <c r="XAI732" s="1"/>
      <c r="XAJ732" s="1"/>
      <c r="XAK732" s="1"/>
      <c r="XAL732" s="1"/>
      <c r="XAM732" s="1"/>
      <c r="XAN732" s="1"/>
      <c r="XAO732" s="1"/>
      <c r="XAP732" s="1"/>
      <c r="XAQ732" s="1"/>
      <c r="XAR732" s="1"/>
      <c r="XAS732" s="1"/>
      <c r="XAT732" s="1"/>
      <c r="XAU732" s="1"/>
      <c r="XAV732" s="1"/>
      <c r="XAW732" s="1"/>
      <c r="XAX732" s="1"/>
      <c r="XAY732" s="1"/>
      <c r="XAZ732" s="1"/>
      <c r="XBA732" s="1"/>
      <c r="XBB732" s="1"/>
      <c r="XBC732" s="1"/>
      <c r="XBD732" s="1"/>
      <c r="XBE732" s="1"/>
      <c r="XBF732" s="1"/>
      <c r="XBG732" s="1"/>
      <c r="XBH732" s="1"/>
      <c r="XBI732" s="1"/>
      <c r="XBJ732" s="1"/>
      <c r="XBK732" s="1"/>
      <c r="XBL732" s="1"/>
      <c r="XBM732" s="1"/>
      <c r="XBN732" s="1"/>
      <c r="XBO732" s="1"/>
      <c r="XBP732" s="1"/>
      <c r="XBQ732" s="1"/>
      <c r="XBR732" s="1"/>
      <c r="XBS732" s="1"/>
      <c r="XBT732" s="1"/>
      <c r="XBU732" s="1"/>
      <c r="XBV732" s="1"/>
      <c r="XBW732" s="1"/>
      <c r="XBX732" s="1"/>
      <c r="XBY732" s="1"/>
      <c r="XBZ732" s="1"/>
      <c r="XCA732" s="1"/>
      <c r="XCB732" s="1"/>
      <c r="XCC732" s="1"/>
      <c r="XCD732" s="1"/>
      <c r="XCE732" s="1"/>
      <c r="XCF732" s="1"/>
      <c r="XCG732" s="1"/>
      <c r="XCH732" s="1"/>
      <c r="XCI732" s="1"/>
      <c r="XCJ732" s="1"/>
      <c r="XCK732" s="1"/>
      <c r="XCL732" s="1"/>
      <c r="XCM732" s="1"/>
      <c r="XCN732" s="1"/>
      <c r="XCO732" s="1"/>
      <c r="XCP732" s="1"/>
      <c r="XCQ732" s="1"/>
      <c r="XCR732" s="1"/>
      <c r="XCS732" s="1"/>
      <c r="XCT732" s="1"/>
      <c r="XCU732" s="1"/>
      <c r="XCV732" s="1"/>
      <c r="XCW732" s="1"/>
      <c r="XCX732" s="1"/>
      <c r="XCY732" s="1"/>
      <c r="XCZ732" s="1"/>
      <c r="XDA732" s="1"/>
      <c r="XDB732" s="1"/>
      <c r="XDC732" s="1"/>
      <c r="XDD732" s="1"/>
      <c r="XDE732" s="1"/>
      <c r="XDF732" s="1"/>
      <c r="XDG732" s="1"/>
      <c r="XDH732" s="1"/>
      <c r="XDI732" s="1"/>
      <c r="XDJ732" s="1"/>
      <c r="XDK732" s="1"/>
      <c r="XDL732" s="1"/>
      <c r="XDM732" s="1"/>
      <c r="XDN732" s="1"/>
      <c r="XDO732" s="1"/>
      <c r="XDP732" s="1"/>
      <c r="XDQ732" s="1"/>
      <c r="XDR732" s="1"/>
      <c r="XDS732" s="1"/>
      <c r="XDT732" s="1"/>
      <c r="XDU732" s="1"/>
      <c r="XDV732" s="1"/>
      <c r="XDW732" s="1"/>
      <c r="XDX732" s="1"/>
      <c r="XDY732" s="1"/>
      <c r="XDZ732" s="1"/>
      <c r="XEA732" s="1"/>
      <c r="XEB732" s="1"/>
      <c r="XEC732" s="1"/>
      <c r="XED732" s="1"/>
      <c r="XEE732" s="1"/>
      <c r="XEF732" s="1"/>
      <c r="XEG732" s="1"/>
      <c r="XEH732" s="1"/>
      <c r="XEI732" s="1"/>
      <c r="XEJ732" s="1"/>
      <c r="XEK732" s="1"/>
      <c r="XEL732" s="1"/>
      <c r="XEM732" s="1"/>
      <c r="XEN732" s="1"/>
      <c r="XEO732" s="1"/>
      <c r="XEP732" s="1"/>
      <c r="XEQ732" s="1"/>
      <c r="XER732" s="1"/>
      <c r="XES732" s="1"/>
      <c r="XET732" s="1"/>
      <c r="XEU732" s="1"/>
      <c r="XEV732" s="1"/>
      <c r="XEW732" s="1"/>
      <c r="XEX732" s="1"/>
      <c r="XEY732" s="1"/>
      <c r="XEZ732" s="1"/>
      <c r="XFA732" s="1"/>
      <c r="XFB732" s="1"/>
      <c r="XFC732" s="1"/>
    </row>
    <row r="733" spans="1:150 16226:16383" s="3" customFormat="1" ht="20.25" customHeight="1" x14ac:dyDescent="0.25">
      <c r="A733" s="115">
        <f t="shared" ref="A733:A738" si="106">A732+1</f>
        <v>3</v>
      </c>
      <c r="B733" s="116"/>
      <c r="C733" s="103" t="s">
        <v>365</v>
      </c>
      <c r="D733" s="104"/>
      <c r="E733" s="104"/>
      <c r="F733" s="104"/>
      <c r="G733" s="104"/>
      <c r="H733" s="105"/>
      <c r="I733" s="1"/>
      <c r="J733" s="1"/>
      <c r="K733" s="1"/>
      <c r="L733" s="1"/>
      <c r="M733" s="1"/>
      <c r="N733" s="1"/>
      <c r="O733" s="1"/>
      <c r="P733" s="1"/>
      <c r="Q733" s="1"/>
      <c r="R733" s="1"/>
      <c r="S733" s="1"/>
      <c r="T733" s="22" t="str">
        <f t="shared" ca="1" si="104"/>
        <v>3203,..,3203</v>
      </c>
      <c r="U733" s="22">
        <f t="shared" ca="1" si="105"/>
        <v>3203</v>
      </c>
      <c r="V733" s="22">
        <f t="shared" ca="1" si="105"/>
        <v>3203</v>
      </c>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WZB733" s="1"/>
      <c r="WZC733" s="1"/>
      <c r="WZD733" s="1"/>
      <c r="WZE733" s="1"/>
      <c r="WZF733" s="1"/>
      <c r="WZG733" s="1"/>
      <c r="WZH733" s="1"/>
      <c r="WZI733" s="1"/>
      <c r="WZJ733" s="1"/>
      <c r="WZK733" s="1"/>
      <c r="WZL733" s="1"/>
      <c r="WZM733" s="1"/>
      <c r="WZN733" s="1"/>
      <c r="WZO733" s="1"/>
      <c r="WZP733" s="1"/>
      <c r="WZQ733" s="1"/>
      <c r="WZR733" s="1"/>
      <c r="WZS733" s="1"/>
      <c r="WZT733" s="1"/>
      <c r="WZU733" s="1"/>
      <c r="WZV733" s="1"/>
      <c r="WZW733" s="1"/>
      <c r="WZX733" s="1"/>
      <c r="WZY733" s="1"/>
      <c r="WZZ733" s="1"/>
      <c r="XAA733" s="1"/>
      <c r="XAB733" s="1"/>
      <c r="XAC733" s="1"/>
      <c r="XAD733" s="1"/>
      <c r="XAE733" s="1"/>
      <c r="XAF733" s="1"/>
      <c r="XAG733" s="1"/>
      <c r="XAH733" s="1"/>
      <c r="XAI733" s="1"/>
      <c r="XAJ733" s="1"/>
      <c r="XAK733" s="1"/>
      <c r="XAL733" s="1"/>
      <c r="XAM733" s="1"/>
      <c r="XAN733" s="1"/>
      <c r="XAO733" s="1"/>
      <c r="XAP733" s="1"/>
      <c r="XAQ733" s="1"/>
      <c r="XAR733" s="1"/>
      <c r="XAS733" s="1"/>
      <c r="XAT733" s="1"/>
      <c r="XAU733" s="1"/>
      <c r="XAV733" s="1"/>
      <c r="XAW733" s="1"/>
      <c r="XAX733" s="1"/>
      <c r="XAY733" s="1"/>
      <c r="XAZ733" s="1"/>
      <c r="XBA733" s="1"/>
      <c r="XBB733" s="1"/>
      <c r="XBC733" s="1"/>
      <c r="XBD733" s="1"/>
      <c r="XBE733" s="1"/>
      <c r="XBF733" s="1"/>
      <c r="XBG733" s="1"/>
      <c r="XBH733" s="1"/>
      <c r="XBI733" s="1"/>
      <c r="XBJ733" s="1"/>
      <c r="XBK733" s="1"/>
      <c r="XBL733" s="1"/>
      <c r="XBM733" s="1"/>
      <c r="XBN733" s="1"/>
      <c r="XBO733" s="1"/>
      <c r="XBP733" s="1"/>
      <c r="XBQ733" s="1"/>
      <c r="XBR733" s="1"/>
      <c r="XBS733" s="1"/>
      <c r="XBT733" s="1"/>
      <c r="XBU733" s="1"/>
      <c r="XBV733" s="1"/>
      <c r="XBW733" s="1"/>
      <c r="XBX733" s="1"/>
      <c r="XBY733" s="1"/>
      <c r="XBZ733" s="1"/>
      <c r="XCA733" s="1"/>
      <c r="XCB733" s="1"/>
      <c r="XCC733" s="1"/>
      <c r="XCD733" s="1"/>
      <c r="XCE733" s="1"/>
      <c r="XCF733" s="1"/>
      <c r="XCG733" s="1"/>
      <c r="XCH733" s="1"/>
      <c r="XCI733" s="1"/>
      <c r="XCJ733" s="1"/>
      <c r="XCK733" s="1"/>
      <c r="XCL733" s="1"/>
      <c r="XCM733" s="1"/>
      <c r="XCN733" s="1"/>
      <c r="XCO733" s="1"/>
      <c r="XCP733" s="1"/>
      <c r="XCQ733" s="1"/>
      <c r="XCR733" s="1"/>
      <c r="XCS733" s="1"/>
      <c r="XCT733" s="1"/>
      <c r="XCU733" s="1"/>
      <c r="XCV733" s="1"/>
      <c r="XCW733" s="1"/>
      <c r="XCX733" s="1"/>
      <c r="XCY733" s="1"/>
      <c r="XCZ733" s="1"/>
      <c r="XDA733" s="1"/>
      <c r="XDB733" s="1"/>
      <c r="XDC733" s="1"/>
      <c r="XDD733" s="1"/>
      <c r="XDE733" s="1"/>
      <c r="XDF733" s="1"/>
      <c r="XDG733" s="1"/>
      <c r="XDH733" s="1"/>
      <c r="XDI733" s="1"/>
      <c r="XDJ733" s="1"/>
      <c r="XDK733" s="1"/>
      <c r="XDL733" s="1"/>
      <c r="XDM733" s="1"/>
      <c r="XDN733" s="1"/>
      <c r="XDO733" s="1"/>
      <c r="XDP733" s="1"/>
      <c r="XDQ733" s="1"/>
      <c r="XDR733" s="1"/>
      <c r="XDS733" s="1"/>
      <c r="XDT733" s="1"/>
      <c r="XDU733" s="1"/>
      <c r="XDV733" s="1"/>
      <c r="XDW733" s="1"/>
      <c r="XDX733" s="1"/>
      <c r="XDY733" s="1"/>
      <c r="XDZ733" s="1"/>
      <c r="XEA733" s="1"/>
      <c r="XEB733" s="1"/>
      <c r="XEC733" s="1"/>
      <c r="XED733" s="1"/>
      <c r="XEE733" s="1"/>
      <c r="XEF733" s="1"/>
      <c r="XEG733" s="1"/>
      <c r="XEH733" s="1"/>
      <c r="XEI733" s="1"/>
      <c r="XEJ733" s="1"/>
      <c r="XEK733" s="1"/>
      <c r="XEL733" s="1"/>
      <c r="XEM733" s="1"/>
      <c r="XEN733" s="1"/>
      <c r="XEO733" s="1"/>
      <c r="XEP733" s="1"/>
      <c r="XEQ733" s="1"/>
      <c r="XER733" s="1"/>
      <c r="XES733" s="1"/>
      <c r="XET733" s="1"/>
      <c r="XEU733" s="1"/>
      <c r="XEV733" s="1"/>
      <c r="XEW733" s="1"/>
      <c r="XEX733" s="1"/>
      <c r="XEY733" s="1"/>
      <c r="XEZ733" s="1"/>
      <c r="XFA733" s="1"/>
      <c r="XFB733" s="1"/>
      <c r="XFC733" s="1"/>
    </row>
    <row r="734" spans="1:150 16226:16383" s="3" customFormat="1" ht="20.25" customHeight="1" x14ac:dyDescent="0.25">
      <c r="A734" s="115">
        <f t="shared" si="106"/>
        <v>4</v>
      </c>
      <c r="B734" s="116"/>
      <c r="C734" s="109"/>
      <c r="D734" s="110"/>
      <c r="E734" s="110"/>
      <c r="F734" s="110"/>
      <c r="G734" s="110"/>
      <c r="H734" s="111"/>
      <c r="I734" s="1"/>
      <c r="J734" s="1"/>
      <c r="K734" s="1"/>
      <c r="L734" s="1"/>
      <c r="M734" s="1"/>
      <c r="N734" s="1"/>
      <c r="O734" s="1"/>
      <c r="P734" s="1"/>
      <c r="Q734" s="1"/>
      <c r="R734" s="1"/>
      <c r="S734" s="1"/>
      <c r="T734" s="22" t="str">
        <f t="shared" ca="1" si="104"/>
        <v>3204,..,3204</v>
      </c>
      <c r="U734" s="22">
        <f t="shared" ca="1" si="105"/>
        <v>3204</v>
      </c>
      <c r="V734" s="22">
        <f t="shared" ca="1" si="105"/>
        <v>3204</v>
      </c>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WZB734" s="1"/>
      <c r="WZC734" s="1"/>
      <c r="WZD734" s="1"/>
      <c r="WZE734" s="1"/>
      <c r="WZF734" s="1"/>
      <c r="WZG734" s="1"/>
      <c r="WZH734" s="1"/>
      <c r="WZI734" s="1"/>
      <c r="WZJ734" s="1"/>
      <c r="WZK734" s="1"/>
      <c r="WZL734" s="1"/>
      <c r="WZM734" s="1"/>
      <c r="WZN734" s="1"/>
      <c r="WZO734" s="1"/>
      <c r="WZP734" s="1"/>
      <c r="WZQ734" s="1"/>
      <c r="WZR734" s="1"/>
      <c r="WZS734" s="1"/>
      <c r="WZT734" s="1"/>
      <c r="WZU734" s="1"/>
      <c r="WZV734" s="1"/>
      <c r="WZW734" s="1"/>
      <c r="WZX734" s="1"/>
      <c r="WZY734" s="1"/>
      <c r="WZZ734" s="1"/>
      <c r="XAA734" s="1"/>
      <c r="XAB734" s="1"/>
      <c r="XAC734" s="1"/>
      <c r="XAD734" s="1"/>
      <c r="XAE734" s="1"/>
      <c r="XAF734" s="1"/>
      <c r="XAG734" s="1"/>
      <c r="XAH734" s="1"/>
      <c r="XAI734" s="1"/>
      <c r="XAJ734" s="1"/>
      <c r="XAK734" s="1"/>
      <c r="XAL734" s="1"/>
      <c r="XAM734" s="1"/>
      <c r="XAN734" s="1"/>
      <c r="XAO734" s="1"/>
      <c r="XAP734" s="1"/>
      <c r="XAQ734" s="1"/>
      <c r="XAR734" s="1"/>
      <c r="XAS734" s="1"/>
      <c r="XAT734" s="1"/>
      <c r="XAU734" s="1"/>
      <c r="XAV734" s="1"/>
      <c r="XAW734" s="1"/>
      <c r="XAX734" s="1"/>
      <c r="XAY734" s="1"/>
      <c r="XAZ734" s="1"/>
      <c r="XBA734" s="1"/>
      <c r="XBB734" s="1"/>
      <c r="XBC734" s="1"/>
      <c r="XBD734" s="1"/>
      <c r="XBE734" s="1"/>
      <c r="XBF734" s="1"/>
      <c r="XBG734" s="1"/>
      <c r="XBH734" s="1"/>
      <c r="XBI734" s="1"/>
      <c r="XBJ734" s="1"/>
      <c r="XBK734" s="1"/>
      <c r="XBL734" s="1"/>
      <c r="XBM734" s="1"/>
      <c r="XBN734" s="1"/>
      <c r="XBO734" s="1"/>
      <c r="XBP734" s="1"/>
      <c r="XBQ734" s="1"/>
      <c r="XBR734" s="1"/>
      <c r="XBS734" s="1"/>
      <c r="XBT734" s="1"/>
      <c r="XBU734" s="1"/>
      <c r="XBV734" s="1"/>
      <c r="XBW734" s="1"/>
      <c r="XBX734" s="1"/>
      <c r="XBY734" s="1"/>
      <c r="XBZ734" s="1"/>
      <c r="XCA734" s="1"/>
      <c r="XCB734" s="1"/>
      <c r="XCC734" s="1"/>
      <c r="XCD734" s="1"/>
      <c r="XCE734" s="1"/>
      <c r="XCF734" s="1"/>
      <c r="XCG734" s="1"/>
      <c r="XCH734" s="1"/>
      <c r="XCI734" s="1"/>
      <c r="XCJ734" s="1"/>
      <c r="XCK734" s="1"/>
      <c r="XCL734" s="1"/>
      <c r="XCM734" s="1"/>
      <c r="XCN734" s="1"/>
      <c r="XCO734" s="1"/>
      <c r="XCP734" s="1"/>
      <c r="XCQ734" s="1"/>
      <c r="XCR734" s="1"/>
      <c r="XCS734" s="1"/>
      <c r="XCT734" s="1"/>
      <c r="XCU734" s="1"/>
      <c r="XCV734" s="1"/>
      <c r="XCW734" s="1"/>
      <c r="XCX734" s="1"/>
      <c r="XCY734" s="1"/>
      <c r="XCZ734" s="1"/>
      <c r="XDA734" s="1"/>
      <c r="XDB734" s="1"/>
      <c r="XDC734" s="1"/>
      <c r="XDD734" s="1"/>
      <c r="XDE734" s="1"/>
      <c r="XDF734" s="1"/>
      <c r="XDG734" s="1"/>
      <c r="XDH734" s="1"/>
      <c r="XDI734" s="1"/>
      <c r="XDJ734" s="1"/>
      <c r="XDK734" s="1"/>
      <c r="XDL734" s="1"/>
      <c r="XDM734" s="1"/>
      <c r="XDN734" s="1"/>
      <c r="XDO734" s="1"/>
      <c r="XDP734" s="1"/>
      <c r="XDQ734" s="1"/>
      <c r="XDR734" s="1"/>
      <c r="XDS734" s="1"/>
      <c r="XDT734" s="1"/>
      <c r="XDU734" s="1"/>
      <c r="XDV734" s="1"/>
      <c r="XDW734" s="1"/>
      <c r="XDX734" s="1"/>
      <c r="XDY734" s="1"/>
      <c r="XDZ734" s="1"/>
      <c r="XEA734" s="1"/>
      <c r="XEB734" s="1"/>
      <c r="XEC734" s="1"/>
      <c r="XED734" s="1"/>
      <c r="XEE734" s="1"/>
      <c r="XEF734" s="1"/>
      <c r="XEG734" s="1"/>
      <c r="XEH734" s="1"/>
      <c r="XEI734" s="1"/>
      <c r="XEJ734" s="1"/>
      <c r="XEK734" s="1"/>
      <c r="XEL734" s="1"/>
      <c r="XEM734" s="1"/>
      <c r="XEN734" s="1"/>
      <c r="XEO734" s="1"/>
      <c r="XEP734" s="1"/>
      <c r="XEQ734" s="1"/>
      <c r="XER734" s="1"/>
      <c r="XES734" s="1"/>
      <c r="XET734" s="1"/>
      <c r="XEU734" s="1"/>
      <c r="XEV734" s="1"/>
      <c r="XEW734" s="1"/>
      <c r="XEX734" s="1"/>
      <c r="XEY734" s="1"/>
      <c r="XEZ734" s="1"/>
      <c r="XFA734" s="1"/>
      <c r="XFB734" s="1"/>
      <c r="XFC734" s="1"/>
    </row>
    <row r="735" spans="1:150 16226:16383" s="3" customFormat="1" ht="20.25" x14ac:dyDescent="0.25">
      <c r="A735" s="115">
        <f t="shared" si="106"/>
        <v>5</v>
      </c>
      <c r="B735" s="116"/>
      <c r="C735" s="96" t="s">
        <v>399</v>
      </c>
      <c r="D735" s="97"/>
      <c r="E735" s="97"/>
      <c r="F735" s="97"/>
      <c r="G735" s="97"/>
      <c r="H735" s="98"/>
      <c r="I735" s="1"/>
      <c r="J735" s="1"/>
      <c r="K735" s="1"/>
      <c r="L735" s="73"/>
      <c r="M735" s="1"/>
      <c r="N735" s="1"/>
      <c r="O735" s="1"/>
      <c r="P735" s="1"/>
      <c r="Q735" s="1"/>
      <c r="R735" s="1"/>
      <c r="S735" s="1"/>
      <c r="T735" s="22" t="str">
        <f t="shared" ca="1" si="104"/>
        <v>3205,..,3205</v>
      </c>
      <c r="U735" s="22">
        <f t="shared" ca="1" si="105"/>
        <v>3205</v>
      </c>
      <c r="V735" s="22">
        <f t="shared" ca="1" si="105"/>
        <v>3205</v>
      </c>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WZB735" s="1"/>
      <c r="WZC735" s="1"/>
      <c r="WZD735" s="1"/>
      <c r="WZE735" s="1"/>
      <c r="WZF735" s="1"/>
      <c r="WZG735" s="1"/>
      <c r="WZH735" s="1"/>
      <c r="WZI735" s="1"/>
      <c r="WZJ735" s="1"/>
      <c r="WZK735" s="1"/>
      <c r="WZL735" s="1"/>
      <c r="WZM735" s="1"/>
      <c r="WZN735" s="1"/>
      <c r="WZO735" s="1"/>
      <c r="WZP735" s="1"/>
      <c r="WZQ735" s="1"/>
      <c r="WZR735" s="1"/>
      <c r="WZS735" s="1"/>
      <c r="WZT735" s="1"/>
      <c r="WZU735" s="1"/>
      <c r="WZV735" s="1"/>
      <c r="WZW735" s="1"/>
      <c r="WZX735" s="1"/>
      <c r="WZY735" s="1"/>
      <c r="WZZ735" s="1"/>
      <c r="XAA735" s="1"/>
      <c r="XAB735" s="1"/>
      <c r="XAC735" s="1"/>
      <c r="XAD735" s="1"/>
      <c r="XAE735" s="1"/>
      <c r="XAF735" s="1"/>
      <c r="XAG735" s="1"/>
      <c r="XAH735" s="1"/>
      <c r="XAI735" s="1"/>
      <c r="XAJ735" s="1"/>
      <c r="XAK735" s="1"/>
      <c r="XAL735" s="1"/>
      <c r="XAM735" s="1"/>
      <c r="XAN735" s="1"/>
      <c r="XAO735" s="1"/>
      <c r="XAP735" s="1"/>
      <c r="XAQ735" s="1"/>
      <c r="XAR735" s="1"/>
      <c r="XAS735" s="1"/>
      <c r="XAT735" s="1"/>
      <c r="XAU735" s="1"/>
      <c r="XAV735" s="1"/>
      <c r="XAW735" s="1"/>
      <c r="XAX735" s="1"/>
      <c r="XAY735" s="1"/>
      <c r="XAZ735" s="1"/>
      <c r="XBA735" s="1"/>
      <c r="XBB735" s="1"/>
      <c r="XBC735" s="1"/>
      <c r="XBD735" s="1"/>
      <c r="XBE735" s="1"/>
      <c r="XBF735" s="1"/>
      <c r="XBG735" s="1"/>
      <c r="XBH735" s="1"/>
      <c r="XBI735" s="1"/>
      <c r="XBJ735" s="1"/>
      <c r="XBK735" s="1"/>
      <c r="XBL735" s="1"/>
      <c r="XBM735" s="1"/>
      <c r="XBN735" s="1"/>
      <c r="XBO735" s="1"/>
      <c r="XBP735" s="1"/>
      <c r="XBQ735" s="1"/>
      <c r="XBR735" s="1"/>
      <c r="XBS735" s="1"/>
      <c r="XBT735" s="1"/>
      <c r="XBU735" s="1"/>
      <c r="XBV735" s="1"/>
      <c r="XBW735" s="1"/>
      <c r="XBX735" s="1"/>
      <c r="XBY735" s="1"/>
      <c r="XBZ735" s="1"/>
      <c r="XCA735" s="1"/>
      <c r="XCB735" s="1"/>
      <c r="XCC735" s="1"/>
      <c r="XCD735" s="1"/>
      <c r="XCE735" s="1"/>
      <c r="XCF735" s="1"/>
      <c r="XCG735" s="1"/>
      <c r="XCH735" s="1"/>
      <c r="XCI735" s="1"/>
      <c r="XCJ735" s="1"/>
      <c r="XCK735" s="1"/>
      <c r="XCL735" s="1"/>
      <c r="XCM735" s="1"/>
      <c r="XCN735" s="1"/>
      <c r="XCO735" s="1"/>
      <c r="XCP735" s="1"/>
      <c r="XCQ735" s="1"/>
      <c r="XCR735" s="1"/>
      <c r="XCS735" s="1"/>
      <c r="XCT735" s="1"/>
      <c r="XCU735" s="1"/>
      <c r="XCV735" s="1"/>
      <c r="XCW735" s="1"/>
      <c r="XCX735" s="1"/>
      <c r="XCY735" s="1"/>
      <c r="XCZ735" s="1"/>
      <c r="XDA735" s="1"/>
      <c r="XDB735" s="1"/>
      <c r="XDC735" s="1"/>
      <c r="XDD735" s="1"/>
      <c r="XDE735" s="1"/>
      <c r="XDF735" s="1"/>
      <c r="XDG735" s="1"/>
      <c r="XDH735" s="1"/>
      <c r="XDI735" s="1"/>
      <c r="XDJ735" s="1"/>
      <c r="XDK735" s="1"/>
      <c r="XDL735" s="1"/>
      <c r="XDM735" s="1"/>
      <c r="XDN735" s="1"/>
      <c r="XDO735" s="1"/>
      <c r="XDP735" s="1"/>
      <c r="XDQ735" s="1"/>
      <c r="XDR735" s="1"/>
      <c r="XDS735" s="1"/>
      <c r="XDT735" s="1"/>
      <c r="XDU735" s="1"/>
      <c r="XDV735" s="1"/>
      <c r="XDW735" s="1"/>
      <c r="XDX735" s="1"/>
      <c r="XDY735" s="1"/>
      <c r="XDZ735" s="1"/>
      <c r="XEA735" s="1"/>
      <c r="XEB735" s="1"/>
      <c r="XEC735" s="1"/>
      <c r="XED735" s="1"/>
      <c r="XEE735" s="1"/>
      <c r="XEF735" s="1"/>
      <c r="XEG735" s="1"/>
      <c r="XEH735" s="1"/>
      <c r="XEI735" s="1"/>
      <c r="XEJ735" s="1"/>
      <c r="XEK735" s="1"/>
      <c r="XEL735" s="1"/>
      <c r="XEM735" s="1"/>
      <c r="XEN735" s="1"/>
      <c r="XEO735" s="1"/>
      <c r="XEP735" s="1"/>
      <c r="XEQ735" s="1"/>
      <c r="XER735" s="1"/>
      <c r="XES735" s="1"/>
      <c r="XET735" s="1"/>
      <c r="XEU735" s="1"/>
      <c r="XEV735" s="1"/>
      <c r="XEW735" s="1"/>
      <c r="XEX735" s="1"/>
      <c r="XEY735" s="1"/>
      <c r="XEZ735" s="1"/>
      <c r="XFA735" s="1"/>
      <c r="XFB735" s="1"/>
      <c r="XFC735" s="1"/>
    </row>
    <row r="736" spans="1:150 16226:16383" s="3" customFormat="1" ht="20.25" customHeight="1" x14ac:dyDescent="0.25">
      <c r="A736" s="115">
        <f t="shared" si="106"/>
        <v>6</v>
      </c>
      <c r="B736" s="116"/>
      <c r="C736" s="53" t="s">
        <v>88</v>
      </c>
      <c r="D736" s="5" t="s">
        <v>363</v>
      </c>
      <c r="E736" s="32">
        <f>(3.28*5.85+2.2*2.78+1.6*0.7+3.05*3.53+3.2*3.35+3.2*0.1+2.45*1.375+1.52*0.95+2.45*1.375+1.68*1+3.97*1)*10.764</f>
        <v>668.03536799999995</v>
      </c>
      <c r="F736" s="5">
        <f>(1.56*3.28+1.33*3.2)*10.764</f>
        <v>100.88881919999999</v>
      </c>
      <c r="G736" s="5">
        <v>0</v>
      </c>
      <c r="H736" s="5">
        <f>E736+F736+(IF(G736&lt;101,G736,IF(G736&lt;201,G736/2,IF(G736&lt;=301,G736/3,G736/4))))</f>
        <v>768.92418719999989</v>
      </c>
      <c r="I736" s="1"/>
      <c r="J736" s="1"/>
      <c r="K736" s="1"/>
      <c r="L736" s="1"/>
      <c r="M736" s="1"/>
      <c r="N736" s="1"/>
      <c r="O736" s="1"/>
      <c r="P736" s="1"/>
      <c r="Q736" s="1"/>
      <c r="R736" s="1"/>
      <c r="S736" s="1"/>
      <c r="T736" s="22" t="str">
        <f t="shared" ca="1" si="104"/>
        <v>3206,..,3206</v>
      </c>
      <c r="U736" s="22">
        <f t="shared" ca="1" si="105"/>
        <v>3206</v>
      </c>
      <c r="V736" s="22">
        <f t="shared" ca="1" si="105"/>
        <v>3206</v>
      </c>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WZB736" s="1"/>
      <c r="WZC736" s="1"/>
      <c r="WZD736" s="1"/>
      <c r="WZE736" s="1"/>
      <c r="WZF736" s="1"/>
      <c r="WZG736" s="1"/>
      <c r="WZH736" s="1"/>
      <c r="WZI736" s="1"/>
      <c r="WZJ736" s="1"/>
      <c r="WZK736" s="1"/>
      <c r="WZL736" s="1"/>
      <c r="WZM736" s="1"/>
      <c r="WZN736" s="1"/>
      <c r="WZO736" s="1"/>
      <c r="WZP736" s="1"/>
      <c r="WZQ736" s="1"/>
      <c r="WZR736" s="1"/>
      <c r="WZS736" s="1"/>
      <c r="WZT736" s="1"/>
      <c r="WZU736" s="1"/>
      <c r="WZV736" s="1"/>
      <c r="WZW736" s="1"/>
      <c r="WZX736" s="1"/>
      <c r="WZY736" s="1"/>
      <c r="WZZ736" s="1"/>
      <c r="XAA736" s="1"/>
      <c r="XAB736" s="1"/>
      <c r="XAC736" s="1"/>
      <c r="XAD736" s="1"/>
      <c r="XAE736" s="1"/>
      <c r="XAF736" s="1"/>
      <c r="XAG736" s="1"/>
      <c r="XAH736" s="1"/>
      <c r="XAI736" s="1"/>
      <c r="XAJ736" s="1"/>
      <c r="XAK736" s="1"/>
      <c r="XAL736" s="1"/>
      <c r="XAM736" s="1"/>
      <c r="XAN736" s="1"/>
      <c r="XAO736" s="1"/>
      <c r="XAP736" s="1"/>
      <c r="XAQ736" s="1"/>
      <c r="XAR736" s="1"/>
      <c r="XAS736" s="1"/>
      <c r="XAT736" s="1"/>
      <c r="XAU736" s="1"/>
      <c r="XAV736" s="1"/>
      <c r="XAW736" s="1"/>
      <c r="XAX736" s="1"/>
      <c r="XAY736" s="1"/>
      <c r="XAZ736" s="1"/>
      <c r="XBA736" s="1"/>
      <c r="XBB736" s="1"/>
      <c r="XBC736" s="1"/>
      <c r="XBD736" s="1"/>
      <c r="XBE736" s="1"/>
      <c r="XBF736" s="1"/>
      <c r="XBG736" s="1"/>
      <c r="XBH736" s="1"/>
      <c r="XBI736" s="1"/>
      <c r="XBJ736" s="1"/>
      <c r="XBK736" s="1"/>
      <c r="XBL736" s="1"/>
      <c r="XBM736" s="1"/>
      <c r="XBN736" s="1"/>
      <c r="XBO736" s="1"/>
      <c r="XBP736" s="1"/>
      <c r="XBQ736" s="1"/>
      <c r="XBR736" s="1"/>
      <c r="XBS736" s="1"/>
      <c r="XBT736" s="1"/>
      <c r="XBU736" s="1"/>
      <c r="XBV736" s="1"/>
      <c r="XBW736" s="1"/>
      <c r="XBX736" s="1"/>
      <c r="XBY736" s="1"/>
      <c r="XBZ736" s="1"/>
      <c r="XCA736" s="1"/>
      <c r="XCB736" s="1"/>
      <c r="XCC736" s="1"/>
      <c r="XCD736" s="1"/>
      <c r="XCE736" s="1"/>
      <c r="XCF736" s="1"/>
      <c r="XCG736" s="1"/>
      <c r="XCH736" s="1"/>
      <c r="XCI736" s="1"/>
      <c r="XCJ736" s="1"/>
      <c r="XCK736" s="1"/>
      <c r="XCL736" s="1"/>
      <c r="XCM736" s="1"/>
      <c r="XCN736" s="1"/>
      <c r="XCO736" s="1"/>
      <c r="XCP736" s="1"/>
      <c r="XCQ736" s="1"/>
      <c r="XCR736" s="1"/>
      <c r="XCS736" s="1"/>
      <c r="XCT736" s="1"/>
      <c r="XCU736" s="1"/>
      <c r="XCV736" s="1"/>
      <c r="XCW736" s="1"/>
      <c r="XCX736" s="1"/>
      <c r="XCY736" s="1"/>
      <c r="XCZ736" s="1"/>
      <c r="XDA736" s="1"/>
      <c r="XDB736" s="1"/>
      <c r="XDC736" s="1"/>
      <c r="XDD736" s="1"/>
      <c r="XDE736" s="1"/>
      <c r="XDF736" s="1"/>
      <c r="XDG736" s="1"/>
      <c r="XDH736" s="1"/>
      <c r="XDI736" s="1"/>
      <c r="XDJ736" s="1"/>
      <c r="XDK736" s="1"/>
      <c r="XDL736" s="1"/>
      <c r="XDM736" s="1"/>
      <c r="XDN736" s="1"/>
      <c r="XDO736" s="1"/>
      <c r="XDP736" s="1"/>
      <c r="XDQ736" s="1"/>
      <c r="XDR736" s="1"/>
      <c r="XDS736" s="1"/>
      <c r="XDT736" s="1"/>
      <c r="XDU736" s="1"/>
      <c r="XDV736" s="1"/>
      <c r="XDW736" s="1"/>
      <c r="XDX736" s="1"/>
      <c r="XDY736" s="1"/>
      <c r="XDZ736" s="1"/>
      <c r="XEA736" s="1"/>
      <c r="XEB736" s="1"/>
      <c r="XEC736" s="1"/>
      <c r="XED736" s="1"/>
      <c r="XEE736" s="1"/>
      <c r="XEF736" s="1"/>
      <c r="XEG736" s="1"/>
      <c r="XEH736" s="1"/>
      <c r="XEI736" s="1"/>
      <c r="XEJ736" s="1"/>
      <c r="XEK736" s="1"/>
      <c r="XEL736" s="1"/>
      <c r="XEM736" s="1"/>
      <c r="XEN736" s="1"/>
      <c r="XEO736" s="1"/>
      <c r="XEP736" s="1"/>
      <c r="XEQ736" s="1"/>
      <c r="XER736" s="1"/>
      <c r="XES736" s="1"/>
      <c r="XET736" s="1"/>
      <c r="XEU736" s="1"/>
      <c r="XEV736" s="1"/>
      <c r="XEW736" s="1"/>
      <c r="XEX736" s="1"/>
      <c r="XEY736" s="1"/>
      <c r="XEZ736" s="1"/>
      <c r="XFA736" s="1"/>
      <c r="XFB736" s="1"/>
      <c r="XFC736" s="1"/>
    </row>
    <row r="737" spans="1:150 16226:16383" s="3" customFormat="1" ht="20.25" customHeight="1" x14ac:dyDescent="0.25">
      <c r="A737" s="115">
        <f t="shared" si="106"/>
        <v>7</v>
      </c>
      <c r="B737" s="116"/>
      <c r="C737" s="53" t="s">
        <v>88</v>
      </c>
      <c r="D737" s="5" t="s">
        <v>363</v>
      </c>
      <c r="E737" s="32">
        <f>(3.28*5.85+2.2*2.78+1.6*0.7+3.05*3.53+3.2*3.35+3.2*0.1+2.45*1.375+1.52*0.95+2.45*1.375+1.68*1+3.97*1)*10.764</f>
        <v>668.03536799999995</v>
      </c>
      <c r="F737" s="5">
        <f>(1.56*3.28+1.33*3.2)*10.764</f>
        <v>100.88881919999999</v>
      </c>
      <c r="G737" s="5">
        <v>0</v>
      </c>
      <c r="H737" s="5">
        <f>E737+F737+(IF(G737&lt;101,G737,IF(G737&lt;201,G737/2,IF(G737&lt;=301,G737/3,G737/4))))</f>
        <v>768.92418719999989</v>
      </c>
      <c r="I737" s="1"/>
      <c r="J737" s="1"/>
      <c r="K737" s="1"/>
      <c r="L737" s="1"/>
      <c r="M737" s="1"/>
      <c r="N737" s="1"/>
      <c r="O737" s="1"/>
      <c r="P737" s="1"/>
      <c r="Q737" s="1"/>
      <c r="R737" s="1"/>
      <c r="S737" s="1"/>
      <c r="T737" s="22" t="str">
        <f t="shared" ca="1" si="104"/>
        <v>3207,..,3207</v>
      </c>
      <c r="U737" s="22">
        <f t="shared" ca="1" si="105"/>
        <v>3207</v>
      </c>
      <c r="V737" s="22">
        <f t="shared" ca="1" si="105"/>
        <v>3207</v>
      </c>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WZB737" s="1"/>
      <c r="WZC737" s="1"/>
      <c r="WZD737" s="1"/>
      <c r="WZE737" s="1"/>
      <c r="WZF737" s="1"/>
      <c r="WZG737" s="1"/>
      <c r="WZH737" s="1"/>
      <c r="WZI737" s="1"/>
      <c r="WZJ737" s="1"/>
      <c r="WZK737" s="1"/>
      <c r="WZL737" s="1"/>
      <c r="WZM737" s="1"/>
      <c r="WZN737" s="1"/>
      <c r="WZO737" s="1"/>
      <c r="WZP737" s="1"/>
      <c r="WZQ737" s="1"/>
      <c r="WZR737" s="1"/>
      <c r="WZS737" s="1"/>
      <c r="WZT737" s="1"/>
      <c r="WZU737" s="1"/>
      <c r="WZV737" s="1"/>
      <c r="WZW737" s="1"/>
      <c r="WZX737" s="1"/>
      <c r="WZY737" s="1"/>
      <c r="WZZ737" s="1"/>
      <c r="XAA737" s="1"/>
      <c r="XAB737" s="1"/>
      <c r="XAC737" s="1"/>
      <c r="XAD737" s="1"/>
      <c r="XAE737" s="1"/>
      <c r="XAF737" s="1"/>
      <c r="XAG737" s="1"/>
      <c r="XAH737" s="1"/>
      <c r="XAI737" s="1"/>
      <c r="XAJ737" s="1"/>
      <c r="XAK737" s="1"/>
      <c r="XAL737" s="1"/>
      <c r="XAM737" s="1"/>
      <c r="XAN737" s="1"/>
      <c r="XAO737" s="1"/>
      <c r="XAP737" s="1"/>
      <c r="XAQ737" s="1"/>
      <c r="XAR737" s="1"/>
      <c r="XAS737" s="1"/>
      <c r="XAT737" s="1"/>
      <c r="XAU737" s="1"/>
      <c r="XAV737" s="1"/>
      <c r="XAW737" s="1"/>
      <c r="XAX737" s="1"/>
      <c r="XAY737" s="1"/>
      <c r="XAZ737" s="1"/>
      <c r="XBA737" s="1"/>
      <c r="XBB737" s="1"/>
      <c r="XBC737" s="1"/>
      <c r="XBD737" s="1"/>
      <c r="XBE737" s="1"/>
      <c r="XBF737" s="1"/>
      <c r="XBG737" s="1"/>
      <c r="XBH737" s="1"/>
      <c r="XBI737" s="1"/>
      <c r="XBJ737" s="1"/>
      <c r="XBK737" s="1"/>
      <c r="XBL737" s="1"/>
      <c r="XBM737" s="1"/>
      <c r="XBN737" s="1"/>
      <c r="XBO737" s="1"/>
      <c r="XBP737" s="1"/>
      <c r="XBQ737" s="1"/>
      <c r="XBR737" s="1"/>
      <c r="XBS737" s="1"/>
      <c r="XBT737" s="1"/>
      <c r="XBU737" s="1"/>
      <c r="XBV737" s="1"/>
      <c r="XBW737" s="1"/>
      <c r="XBX737" s="1"/>
      <c r="XBY737" s="1"/>
      <c r="XBZ737" s="1"/>
      <c r="XCA737" s="1"/>
      <c r="XCB737" s="1"/>
      <c r="XCC737" s="1"/>
      <c r="XCD737" s="1"/>
      <c r="XCE737" s="1"/>
      <c r="XCF737" s="1"/>
      <c r="XCG737" s="1"/>
      <c r="XCH737" s="1"/>
      <c r="XCI737" s="1"/>
      <c r="XCJ737" s="1"/>
      <c r="XCK737" s="1"/>
      <c r="XCL737" s="1"/>
      <c r="XCM737" s="1"/>
      <c r="XCN737" s="1"/>
      <c r="XCO737" s="1"/>
      <c r="XCP737" s="1"/>
      <c r="XCQ737" s="1"/>
      <c r="XCR737" s="1"/>
      <c r="XCS737" s="1"/>
      <c r="XCT737" s="1"/>
      <c r="XCU737" s="1"/>
      <c r="XCV737" s="1"/>
      <c r="XCW737" s="1"/>
      <c r="XCX737" s="1"/>
      <c r="XCY737" s="1"/>
      <c r="XCZ737" s="1"/>
      <c r="XDA737" s="1"/>
      <c r="XDB737" s="1"/>
      <c r="XDC737" s="1"/>
      <c r="XDD737" s="1"/>
      <c r="XDE737" s="1"/>
      <c r="XDF737" s="1"/>
      <c r="XDG737" s="1"/>
      <c r="XDH737" s="1"/>
      <c r="XDI737" s="1"/>
      <c r="XDJ737" s="1"/>
      <c r="XDK737" s="1"/>
      <c r="XDL737" s="1"/>
      <c r="XDM737" s="1"/>
      <c r="XDN737" s="1"/>
      <c r="XDO737" s="1"/>
      <c r="XDP737" s="1"/>
      <c r="XDQ737" s="1"/>
      <c r="XDR737" s="1"/>
      <c r="XDS737" s="1"/>
      <c r="XDT737" s="1"/>
      <c r="XDU737" s="1"/>
      <c r="XDV737" s="1"/>
      <c r="XDW737" s="1"/>
      <c r="XDX737" s="1"/>
      <c r="XDY737" s="1"/>
      <c r="XDZ737" s="1"/>
      <c r="XEA737" s="1"/>
      <c r="XEB737" s="1"/>
      <c r="XEC737" s="1"/>
      <c r="XED737" s="1"/>
      <c r="XEE737" s="1"/>
      <c r="XEF737" s="1"/>
      <c r="XEG737" s="1"/>
      <c r="XEH737" s="1"/>
      <c r="XEI737" s="1"/>
      <c r="XEJ737" s="1"/>
      <c r="XEK737" s="1"/>
      <c r="XEL737" s="1"/>
      <c r="XEM737" s="1"/>
      <c r="XEN737" s="1"/>
      <c r="XEO737" s="1"/>
      <c r="XEP737" s="1"/>
      <c r="XEQ737" s="1"/>
      <c r="XER737" s="1"/>
      <c r="XES737" s="1"/>
      <c r="XET737" s="1"/>
      <c r="XEU737" s="1"/>
      <c r="XEV737" s="1"/>
      <c r="XEW737" s="1"/>
      <c r="XEX737" s="1"/>
      <c r="XEY737" s="1"/>
      <c r="XEZ737" s="1"/>
      <c r="XFA737" s="1"/>
      <c r="XFB737" s="1"/>
      <c r="XFC737" s="1"/>
    </row>
    <row r="738" spans="1:150 16226:16383" s="3" customFormat="1" ht="20.25" x14ac:dyDescent="0.25">
      <c r="A738" s="115">
        <f t="shared" si="106"/>
        <v>8</v>
      </c>
      <c r="B738" s="116"/>
      <c r="C738" s="96" t="s">
        <v>399</v>
      </c>
      <c r="D738" s="97"/>
      <c r="E738" s="97"/>
      <c r="F738" s="97"/>
      <c r="G738" s="97"/>
      <c r="H738" s="98"/>
      <c r="I738" s="1"/>
      <c r="J738" s="1"/>
      <c r="K738" s="1"/>
      <c r="L738" s="1"/>
      <c r="M738" s="1"/>
      <c r="N738" s="1"/>
      <c r="O738" s="1"/>
      <c r="P738" s="1"/>
      <c r="Q738" s="1"/>
      <c r="R738" s="1"/>
      <c r="S738" s="1"/>
      <c r="T738" s="22" t="str">
        <f t="shared" ca="1" si="104"/>
        <v>3208,..,3208</v>
      </c>
      <c r="U738" s="22">
        <f t="shared" ca="1" si="105"/>
        <v>3208</v>
      </c>
      <c r="V738" s="22">
        <f t="shared" ca="1" si="105"/>
        <v>3208</v>
      </c>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WZB738" s="1"/>
      <c r="WZC738" s="1"/>
      <c r="WZD738" s="1"/>
      <c r="WZE738" s="1"/>
      <c r="WZF738" s="1"/>
      <c r="WZG738" s="1"/>
      <c r="WZH738" s="1"/>
      <c r="WZI738" s="1"/>
      <c r="WZJ738" s="1"/>
      <c r="WZK738" s="1"/>
      <c r="WZL738" s="1"/>
      <c r="WZM738" s="1"/>
      <c r="WZN738" s="1"/>
      <c r="WZO738" s="1"/>
      <c r="WZP738" s="1"/>
      <c r="WZQ738" s="1"/>
      <c r="WZR738" s="1"/>
      <c r="WZS738" s="1"/>
      <c r="WZT738" s="1"/>
      <c r="WZU738" s="1"/>
      <c r="WZV738" s="1"/>
      <c r="WZW738" s="1"/>
      <c r="WZX738" s="1"/>
      <c r="WZY738" s="1"/>
      <c r="WZZ738" s="1"/>
      <c r="XAA738" s="1"/>
      <c r="XAB738" s="1"/>
      <c r="XAC738" s="1"/>
      <c r="XAD738" s="1"/>
      <c r="XAE738" s="1"/>
      <c r="XAF738" s="1"/>
      <c r="XAG738" s="1"/>
      <c r="XAH738" s="1"/>
      <c r="XAI738" s="1"/>
      <c r="XAJ738" s="1"/>
      <c r="XAK738" s="1"/>
      <c r="XAL738" s="1"/>
      <c r="XAM738" s="1"/>
      <c r="XAN738" s="1"/>
      <c r="XAO738" s="1"/>
      <c r="XAP738" s="1"/>
      <c r="XAQ738" s="1"/>
      <c r="XAR738" s="1"/>
      <c r="XAS738" s="1"/>
      <c r="XAT738" s="1"/>
      <c r="XAU738" s="1"/>
      <c r="XAV738" s="1"/>
      <c r="XAW738" s="1"/>
      <c r="XAX738" s="1"/>
      <c r="XAY738" s="1"/>
      <c r="XAZ738" s="1"/>
      <c r="XBA738" s="1"/>
      <c r="XBB738" s="1"/>
      <c r="XBC738" s="1"/>
      <c r="XBD738" s="1"/>
      <c r="XBE738" s="1"/>
      <c r="XBF738" s="1"/>
      <c r="XBG738" s="1"/>
      <c r="XBH738" s="1"/>
      <c r="XBI738" s="1"/>
      <c r="XBJ738" s="1"/>
      <c r="XBK738" s="1"/>
      <c r="XBL738" s="1"/>
      <c r="XBM738" s="1"/>
      <c r="XBN738" s="1"/>
      <c r="XBO738" s="1"/>
      <c r="XBP738" s="1"/>
      <c r="XBQ738" s="1"/>
      <c r="XBR738" s="1"/>
      <c r="XBS738" s="1"/>
      <c r="XBT738" s="1"/>
      <c r="XBU738" s="1"/>
      <c r="XBV738" s="1"/>
      <c r="XBW738" s="1"/>
      <c r="XBX738" s="1"/>
      <c r="XBY738" s="1"/>
      <c r="XBZ738" s="1"/>
      <c r="XCA738" s="1"/>
      <c r="XCB738" s="1"/>
      <c r="XCC738" s="1"/>
      <c r="XCD738" s="1"/>
      <c r="XCE738" s="1"/>
      <c r="XCF738" s="1"/>
      <c r="XCG738" s="1"/>
      <c r="XCH738" s="1"/>
      <c r="XCI738" s="1"/>
      <c r="XCJ738" s="1"/>
      <c r="XCK738" s="1"/>
      <c r="XCL738" s="1"/>
      <c r="XCM738" s="1"/>
      <c r="XCN738" s="1"/>
      <c r="XCO738" s="1"/>
      <c r="XCP738" s="1"/>
      <c r="XCQ738" s="1"/>
      <c r="XCR738" s="1"/>
      <c r="XCS738" s="1"/>
      <c r="XCT738" s="1"/>
      <c r="XCU738" s="1"/>
      <c r="XCV738" s="1"/>
      <c r="XCW738" s="1"/>
      <c r="XCX738" s="1"/>
      <c r="XCY738" s="1"/>
      <c r="XCZ738" s="1"/>
      <c r="XDA738" s="1"/>
      <c r="XDB738" s="1"/>
      <c r="XDC738" s="1"/>
      <c r="XDD738" s="1"/>
      <c r="XDE738" s="1"/>
      <c r="XDF738" s="1"/>
      <c r="XDG738" s="1"/>
      <c r="XDH738" s="1"/>
      <c r="XDI738" s="1"/>
      <c r="XDJ738" s="1"/>
      <c r="XDK738" s="1"/>
      <c r="XDL738" s="1"/>
      <c r="XDM738" s="1"/>
      <c r="XDN738" s="1"/>
      <c r="XDO738" s="1"/>
      <c r="XDP738" s="1"/>
      <c r="XDQ738" s="1"/>
      <c r="XDR738" s="1"/>
      <c r="XDS738" s="1"/>
      <c r="XDT738" s="1"/>
      <c r="XDU738" s="1"/>
      <c r="XDV738" s="1"/>
      <c r="XDW738" s="1"/>
      <c r="XDX738" s="1"/>
      <c r="XDY738" s="1"/>
      <c r="XDZ738" s="1"/>
      <c r="XEA738" s="1"/>
      <c r="XEB738" s="1"/>
      <c r="XEC738" s="1"/>
      <c r="XED738" s="1"/>
      <c r="XEE738" s="1"/>
      <c r="XEF738" s="1"/>
      <c r="XEG738" s="1"/>
      <c r="XEH738" s="1"/>
      <c r="XEI738" s="1"/>
      <c r="XEJ738" s="1"/>
      <c r="XEK738" s="1"/>
      <c r="XEL738" s="1"/>
      <c r="XEM738" s="1"/>
      <c r="XEN738" s="1"/>
      <c r="XEO738" s="1"/>
      <c r="XEP738" s="1"/>
      <c r="XEQ738" s="1"/>
      <c r="XER738" s="1"/>
      <c r="XES738" s="1"/>
      <c r="XET738" s="1"/>
      <c r="XEU738" s="1"/>
      <c r="XEV738" s="1"/>
      <c r="XEW738" s="1"/>
      <c r="XEX738" s="1"/>
      <c r="XEY738" s="1"/>
      <c r="XEZ738" s="1"/>
      <c r="XFA738" s="1"/>
      <c r="XFB738" s="1"/>
      <c r="XFC738" s="1"/>
    </row>
    <row r="739" spans="1:150 16226:16383" s="3" customFormat="1" ht="20.25" customHeight="1" x14ac:dyDescent="0.25">
      <c r="A739" s="112" t="s">
        <v>402</v>
      </c>
      <c r="B739" s="113"/>
      <c r="C739" s="113"/>
      <c r="D739" s="113"/>
      <c r="E739" s="113"/>
      <c r="F739" s="113"/>
      <c r="G739" s="113"/>
      <c r="H739" s="114"/>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WZB739" s="1"/>
      <c r="WZC739" s="1"/>
      <c r="WZD739" s="1"/>
      <c r="WZE739" s="1"/>
      <c r="WZF739" s="1"/>
      <c r="WZG739" s="1"/>
      <c r="WZH739" s="1"/>
      <c r="WZI739" s="1"/>
      <c r="WZJ739" s="1"/>
      <c r="WZK739" s="1"/>
      <c r="WZL739" s="1"/>
      <c r="WZM739" s="1"/>
      <c r="WZN739" s="1"/>
      <c r="WZO739" s="1"/>
      <c r="WZP739" s="1"/>
      <c r="WZQ739" s="1"/>
      <c r="WZR739" s="1"/>
      <c r="WZS739" s="1"/>
      <c r="WZT739" s="1"/>
      <c r="WZU739" s="1"/>
      <c r="WZV739" s="1"/>
      <c r="WZW739" s="1"/>
      <c r="WZX739" s="1"/>
      <c r="WZY739" s="1"/>
      <c r="WZZ739" s="1"/>
      <c r="XAA739" s="1"/>
      <c r="XAB739" s="1"/>
      <c r="XAC739" s="1"/>
      <c r="XAD739" s="1"/>
      <c r="XAE739" s="1"/>
      <c r="XAF739" s="1"/>
      <c r="XAG739" s="1"/>
      <c r="XAH739" s="1"/>
      <c r="XAI739" s="1"/>
      <c r="XAJ739" s="1"/>
      <c r="XAK739" s="1"/>
      <c r="XAL739" s="1"/>
      <c r="XAM739" s="1"/>
      <c r="XAN739" s="1"/>
      <c r="XAO739" s="1"/>
      <c r="XAP739" s="1"/>
      <c r="XAQ739" s="1"/>
      <c r="XAR739" s="1"/>
      <c r="XAS739" s="1"/>
      <c r="XAT739" s="1"/>
      <c r="XAU739" s="1"/>
      <c r="XAV739" s="1"/>
      <c r="XAW739" s="1"/>
      <c r="XAX739" s="1"/>
      <c r="XAY739" s="1"/>
      <c r="XAZ739" s="1"/>
      <c r="XBA739" s="1"/>
      <c r="XBB739" s="1"/>
      <c r="XBC739" s="1"/>
      <c r="XBD739" s="1"/>
      <c r="XBE739" s="1"/>
      <c r="XBF739" s="1"/>
      <c r="XBG739" s="1"/>
      <c r="XBH739" s="1"/>
      <c r="XBI739" s="1"/>
      <c r="XBJ739" s="1"/>
      <c r="XBK739" s="1"/>
      <c r="XBL739" s="1"/>
      <c r="XBM739" s="1"/>
      <c r="XBN739" s="1"/>
      <c r="XBO739" s="1"/>
      <c r="XBP739" s="1"/>
      <c r="XBQ739" s="1"/>
      <c r="XBR739" s="1"/>
      <c r="XBS739" s="1"/>
      <c r="XBT739" s="1"/>
      <c r="XBU739" s="1"/>
      <c r="XBV739" s="1"/>
      <c r="XBW739" s="1"/>
      <c r="XBX739" s="1"/>
      <c r="XBY739" s="1"/>
      <c r="XBZ739" s="1"/>
      <c r="XCA739" s="1"/>
      <c r="XCB739" s="1"/>
      <c r="XCC739" s="1"/>
      <c r="XCD739" s="1"/>
      <c r="XCE739" s="1"/>
      <c r="XCF739" s="1"/>
      <c r="XCG739" s="1"/>
      <c r="XCH739" s="1"/>
      <c r="XCI739" s="1"/>
      <c r="XCJ739" s="1"/>
      <c r="XCK739" s="1"/>
      <c r="XCL739" s="1"/>
      <c r="XCM739" s="1"/>
      <c r="XCN739" s="1"/>
      <c r="XCO739" s="1"/>
      <c r="XCP739" s="1"/>
      <c r="XCQ739" s="1"/>
      <c r="XCR739" s="1"/>
      <c r="XCS739" s="1"/>
      <c r="XCT739" s="1"/>
      <c r="XCU739" s="1"/>
      <c r="XCV739" s="1"/>
      <c r="XCW739" s="1"/>
      <c r="XCX739" s="1"/>
      <c r="XCY739" s="1"/>
      <c r="XCZ739" s="1"/>
      <c r="XDA739" s="1"/>
      <c r="XDB739" s="1"/>
      <c r="XDC739" s="1"/>
      <c r="XDD739" s="1"/>
      <c r="XDE739" s="1"/>
      <c r="XDF739" s="1"/>
      <c r="XDG739" s="1"/>
      <c r="XDH739" s="1"/>
      <c r="XDI739" s="1"/>
      <c r="XDJ739" s="1"/>
      <c r="XDK739" s="1"/>
      <c r="XDL739" s="1"/>
      <c r="XDM739" s="1"/>
      <c r="XDN739" s="1"/>
      <c r="XDO739" s="1"/>
      <c r="XDP739" s="1"/>
      <c r="XDQ739" s="1"/>
      <c r="XDR739" s="1"/>
      <c r="XDS739" s="1"/>
      <c r="XDT739" s="1"/>
      <c r="XDU739" s="1"/>
      <c r="XDV739" s="1"/>
      <c r="XDW739" s="1"/>
      <c r="XDX739" s="1"/>
      <c r="XDY739" s="1"/>
      <c r="XDZ739" s="1"/>
      <c r="XEA739" s="1"/>
      <c r="XEB739" s="1"/>
      <c r="XEC739" s="1"/>
      <c r="XED739" s="1"/>
      <c r="XEE739" s="1"/>
      <c r="XEF739" s="1"/>
      <c r="XEG739" s="1"/>
      <c r="XEH739" s="1"/>
      <c r="XEI739" s="1"/>
      <c r="XEJ739" s="1"/>
      <c r="XEK739" s="1"/>
      <c r="XEL739" s="1"/>
      <c r="XEM739" s="1"/>
      <c r="XEN739" s="1"/>
      <c r="XEO739" s="1"/>
      <c r="XEP739" s="1"/>
      <c r="XEQ739" s="1"/>
      <c r="XER739" s="1"/>
      <c r="XES739" s="1"/>
      <c r="XET739" s="1"/>
      <c r="XEU739" s="1"/>
      <c r="XEV739" s="1"/>
      <c r="XEW739" s="1"/>
      <c r="XEX739" s="1"/>
      <c r="XEY739" s="1"/>
      <c r="XEZ739" s="1"/>
      <c r="XFA739" s="1"/>
      <c r="XFB739" s="1"/>
      <c r="XFC739" s="1"/>
    </row>
    <row r="740" spans="1:150 16226:16383" s="3" customFormat="1" ht="20.25" customHeight="1" x14ac:dyDescent="0.25">
      <c r="A740" s="90">
        <v>1</v>
      </c>
      <c r="B740" s="90"/>
      <c r="C740" s="53" t="s">
        <v>88</v>
      </c>
      <c r="D740" s="5" t="s">
        <v>363</v>
      </c>
      <c r="E740" s="32">
        <f>(2.75*3.48+2.75*0.1+2.125*2.25+1.525*0.6+2.78*2.45+0.7*0.18+2.93*2.4+2.93*0.1+2.93*1.2+0.6*1.4+2.305*1.375+0.9*0.9+1.25*1.375+1.07*2.75)*10.764</f>
        <v>460.69785450000006</v>
      </c>
      <c r="F740" s="5">
        <f>(1.075*0.9)*10.764</f>
        <v>10.41417</v>
      </c>
      <c r="G740" s="5">
        <v>0</v>
      </c>
      <c r="H740" s="5">
        <f>E740+F740+(IF(G740&lt;101,G740,IF(G740&lt;201,G740/2,IF(G740&lt;=301,G740/3,G740/4))))</f>
        <v>471.11202450000008</v>
      </c>
      <c r="I740" s="1"/>
      <c r="J740" s="1"/>
      <c r="K740" s="1"/>
      <c r="L740" s="1"/>
      <c r="M740" s="1"/>
      <c r="N740" s="1"/>
      <c r="O740" s="1"/>
      <c r="P740" s="1"/>
      <c r="Q740" s="1"/>
      <c r="R740" s="1"/>
      <c r="S740" s="1"/>
      <c r="T740" s="22" t="str">
        <f t="shared" ref="T740:T747" ca="1" si="107">U740&amp;""&amp;",..,"&amp;""&amp;V740</f>
        <v>301,..,3901</v>
      </c>
      <c r="U740" s="22">
        <f ca="1">(SUMPRODUCT(MID(0&amp;(LEFT(A739,SUM(LEN(A739)-LEN(SUBSTITUTE(A739,{"0","1","2","3"},""))))), LARGE(INDEX(ISNUMBER(--MID((LEFT(A739,SUM(LEN(A739)-LEN(SUBSTITUTE(A739,{"0","1","2","3"},""))))), ROW(INDIRECT("1:"&amp;LEN((LEFT(A739,SUM(LEN(A739)-LEN(SUBSTITUTE(A739,{"0","1","2","3"},"")))))))), 1)) * ROW(INDIRECT("1:"&amp;LEN((LEFT(A739,SUM(LEN(A739)-LEN(SUBSTITUTE(A739,{"0","1","2","3"},"")))))))), 0), ROW(INDIRECT("1:"&amp;LEN((LEFT(A739,SUM(LEN(A739)-LEN(SUBSTITUTE(A739,{"0","1","2","3"},"")))))))))+1, 1) * 10^ROW(INDIRECT("1:"&amp;LEN((LEFT(A739,SUM(LEN(A739)-LEN(SUBSTITUTE(A739,{"0","1","2","3"},""))))))))/10))*100+1</f>
        <v>301</v>
      </c>
      <c r="V740" s="22">
        <f ca="1">(SUMPRODUCT(MID(0&amp;(--TRIM(RIGHT(SUBSTITUTE(LEFT(A739,_xlfn.AGGREGATE(16,6,FIND({0,1,2,3,4,5,6,7,8,9},A739,ROW(INDIRECT("1:"&amp;LEN(A739)))),1))," ",REPT(" ",LEN(A739))),LEN(A739)))), LARGE(INDEX(ISNUMBER(--MID((--TRIM(RIGHT(SUBSTITUTE(LEFT(A739,_xlfn.AGGREGATE(16,6,FIND({0,1,2,3,4,5,6,7,8,9},A739,ROW(INDIRECT("1:"&amp;LEN(A739)))),1))," ",REPT(" ",LEN(A739))),LEN(A739)))), ROW(INDIRECT("1:"&amp;LEN((--TRIM(RIGHT(SUBSTITUTE(LEFT(A739,_xlfn.AGGREGATE(16,6,FIND({0,1,2,3,4,5,6,7,8,9},A739,ROW(INDIRECT("1:"&amp;LEN(A739)))),1))," ",REPT(" ",LEN(A739))),LEN(A739))))))), 1)) * ROW(INDIRECT("1:"&amp;LEN((--TRIM(RIGHT(SUBSTITUTE(LEFT(A739,_xlfn.AGGREGATE(16,6,FIND({0,1,2,3,4,5,6,7,8,9},A739,ROW(INDIRECT("1:"&amp;LEN(A739)))),1))," ",REPT(" ",LEN(A739))),LEN(A739))))))), 0), ROW(INDIRECT("1:"&amp;LEN((--TRIM(RIGHT(SUBSTITUTE(LEFT(A739,_xlfn.AGGREGATE(16,6,FIND({0,1,2,3,4,5,6,7,8,9},A739,ROW(INDIRECT("1:"&amp;LEN(A739)))),1))," ",REPT(" ",LEN(A739))),LEN(A739))))))))+1, 1) * 10^ROW(INDIRECT("1:"&amp;LEN((--TRIM(RIGHT(SUBSTITUTE(LEFT(A739,_xlfn.AGGREGATE(16,6,FIND({0,1,2,3,4,5,6,7,8,9},A739,ROW(INDIRECT("1:"&amp;LEN(A739)))),1))," ",REPT(" ",LEN(A739))),LEN(A739)))))))/10))*100+1</f>
        <v>3901</v>
      </c>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WZB740" s="1"/>
      <c r="WZC740" s="1"/>
      <c r="WZD740" s="1"/>
      <c r="WZE740" s="1"/>
      <c r="WZF740" s="1"/>
      <c r="WZG740" s="1"/>
      <c r="WZH740" s="1"/>
      <c r="WZI740" s="1"/>
      <c r="WZJ740" s="1"/>
      <c r="WZK740" s="1"/>
      <c r="WZL740" s="1"/>
      <c r="WZM740" s="1"/>
      <c r="WZN740" s="1"/>
      <c r="WZO740" s="1"/>
      <c r="WZP740" s="1"/>
      <c r="WZQ740" s="1"/>
      <c r="WZR740" s="1"/>
      <c r="WZS740" s="1"/>
      <c r="WZT740" s="1"/>
      <c r="WZU740" s="1"/>
      <c r="WZV740" s="1"/>
      <c r="WZW740" s="1"/>
      <c r="WZX740" s="1"/>
      <c r="WZY740" s="1"/>
      <c r="WZZ740" s="1"/>
      <c r="XAA740" s="1"/>
      <c r="XAB740" s="1"/>
      <c r="XAC740" s="1"/>
      <c r="XAD740" s="1"/>
      <c r="XAE740" s="1"/>
      <c r="XAF740" s="1"/>
      <c r="XAG740" s="1"/>
      <c r="XAH740" s="1"/>
      <c r="XAI740" s="1"/>
      <c r="XAJ740" s="1"/>
      <c r="XAK740" s="1"/>
      <c r="XAL740" s="1"/>
      <c r="XAM740" s="1"/>
      <c r="XAN740" s="1"/>
      <c r="XAO740" s="1"/>
      <c r="XAP740" s="1"/>
      <c r="XAQ740" s="1"/>
      <c r="XAR740" s="1"/>
      <c r="XAS740" s="1"/>
      <c r="XAT740" s="1"/>
      <c r="XAU740" s="1"/>
      <c r="XAV740" s="1"/>
      <c r="XAW740" s="1"/>
      <c r="XAX740" s="1"/>
      <c r="XAY740" s="1"/>
      <c r="XAZ740" s="1"/>
      <c r="XBA740" s="1"/>
      <c r="XBB740" s="1"/>
      <c r="XBC740" s="1"/>
      <c r="XBD740" s="1"/>
      <c r="XBE740" s="1"/>
      <c r="XBF740" s="1"/>
      <c r="XBG740" s="1"/>
      <c r="XBH740" s="1"/>
      <c r="XBI740" s="1"/>
      <c r="XBJ740" s="1"/>
      <c r="XBK740" s="1"/>
      <c r="XBL740" s="1"/>
      <c r="XBM740" s="1"/>
      <c r="XBN740" s="1"/>
      <c r="XBO740" s="1"/>
      <c r="XBP740" s="1"/>
      <c r="XBQ740" s="1"/>
      <c r="XBR740" s="1"/>
      <c r="XBS740" s="1"/>
      <c r="XBT740" s="1"/>
      <c r="XBU740" s="1"/>
      <c r="XBV740" s="1"/>
      <c r="XBW740" s="1"/>
      <c r="XBX740" s="1"/>
      <c r="XBY740" s="1"/>
      <c r="XBZ740" s="1"/>
      <c r="XCA740" s="1"/>
      <c r="XCB740" s="1"/>
      <c r="XCC740" s="1"/>
      <c r="XCD740" s="1"/>
      <c r="XCE740" s="1"/>
      <c r="XCF740" s="1"/>
      <c r="XCG740" s="1"/>
      <c r="XCH740" s="1"/>
      <c r="XCI740" s="1"/>
      <c r="XCJ740" s="1"/>
      <c r="XCK740" s="1"/>
      <c r="XCL740" s="1"/>
      <c r="XCM740" s="1"/>
      <c r="XCN740" s="1"/>
      <c r="XCO740" s="1"/>
      <c r="XCP740" s="1"/>
      <c r="XCQ740" s="1"/>
      <c r="XCR740" s="1"/>
      <c r="XCS740" s="1"/>
      <c r="XCT740" s="1"/>
      <c r="XCU740" s="1"/>
      <c r="XCV740" s="1"/>
      <c r="XCW740" s="1"/>
      <c r="XCX740" s="1"/>
      <c r="XCY740" s="1"/>
      <c r="XCZ740" s="1"/>
      <c r="XDA740" s="1"/>
      <c r="XDB740" s="1"/>
      <c r="XDC740" s="1"/>
      <c r="XDD740" s="1"/>
      <c r="XDE740" s="1"/>
      <c r="XDF740" s="1"/>
      <c r="XDG740" s="1"/>
      <c r="XDH740" s="1"/>
      <c r="XDI740" s="1"/>
      <c r="XDJ740" s="1"/>
      <c r="XDK740" s="1"/>
      <c r="XDL740" s="1"/>
      <c r="XDM740" s="1"/>
      <c r="XDN740" s="1"/>
      <c r="XDO740" s="1"/>
      <c r="XDP740" s="1"/>
      <c r="XDQ740" s="1"/>
      <c r="XDR740" s="1"/>
      <c r="XDS740" s="1"/>
      <c r="XDT740" s="1"/>
      <c r="XDU740" s="1"/>
      <c r="XDV740" s="1"/>
      <c r="XDW740" s="1"/>
      <c r="XDX740" s="1"/>
      <c r="XDY740" s="1"/>
      <c r="XDZ740" s="1"/>
      <c r="XEA740" s="1"/>
      <c r="XEB740" s="1"/>
      <c r="XEC740" s="1"/>
      <c r="XED740" s="1"/>
      <c r="XEE740" s="1"/>
      <c r="XEF740" s="1"/>
      <c r="XEG740" s="1"/>
      <c r="XEH740" s="1"/>
      <c r="XEI740" s="1"/>
      <c r="XEJ740" s="1"/>
      <c r="XEK740" s="1"/>
      <c r="XEL740" s="1"/>
      <c r="XEM740" s="1"/>
      <c r="XEN740" s="1"/>
      <c r="XEO740" s="1"/>
      <c r="XEP740" s="1"/>
      <c r="XEQ740" s="1"/>
      <c r="XER740" s="1"/>
      <c r="XES740" s="1"/>
      <c r="XET740" s="1"/>
      <c r="XEU740" s="1"/>
      <c r="XEV740" s="1"/>
      <c r="XEW740" s="1"/>
      <c r="XEX740" s="1"/>
      <c r="XEY740" s="1"/>
      <c r="XEZ740" s="1"/>
      <c r="XFA740" s="1"/>
      <c r="XFB740" s="1"/>
      <c r="XFC740" s="1"/>
    </row>
    <row r="741" spans="1:150 16226:16383" s="3" customFormat="1" ht="20.25" customHeight="1" x14ac:dyDescent="0.25">
      <c r="A741" s="115">
        <f>A740+1</f>
        <v>2</v>
      </c>
      <c r="B741" s="116"/>
      <c r="C741" s="53" t="s">
        <v>88</v>
      </c>
      <c r="D741" s="5" t="s">
        <v>363</v>
      </c>
      <c r="E741" s="32">
        <f>(2.75*3.48+2.75*0.1+2.125*2.25+1.525*0.6+2.78*2.45+0.7*0.18+2.93*2.4+2.93*0.1+2.93*1.2+0.6*1.4+2.305*1.375+0.9*0.9+1.25*1.375+1.07*2.75)*10.764</f>
        <v>460.69785450000006</v>
      </c>
      <c r="F741" s="5">
        <f>(1.075*0.9)*10.764</f>
        <v>10.41417</v>
      </c>
      <c r="G741" s="5">
        <v>0</v>
      </c>
      <c r="H741" s="5">
        <f t="shared" ref="H741:H746" si="108">E741+F741+(IF(G741&lt;101,G741,IF(G741&lt;201,G741/2,IF(G741&lt;=301,G741/3,G741/4))))</f>
        <v>471.11202450000008</v>
      </c>
      <c r="I741" s="1"/>
      <c r="J741" s="1"/>
      <c r="K741" s="1"/>
      <c r="L741" s="1"/>
      <c r="M741" s="1"/>
      <c r="N741" s="1"/>
      <c r="O741" s="1"/>
      <c r="P741" s="1"/>
      <c r="Q741" s="1"/>
      <c r="R741" s="1"/>
      <c r="S741" s="1"/>
      <c r="T741" s="22" t="str">
        <f t="shared" ca="1" si="107"/>
        <v>302,..,3902</v>
      </c>
      <c r="U741" s="22">
        <f t="shared" ref="U741:V747" ca="1" si="109">U740+1</f>
        <v>302</v>
      </c>
      <c r="V741" s="22">
        <f t="shared" ca="1" si="109"/>
        <v>3902</v>
      </c>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WZB741" s="1"/>
      <c r="WZC741" s="1"/>
      <c r="WZD741" s="1"/>
      <c r="WZE741" s="1"/>
      <c r="WZF741" s="1"/>
      <c r="WZG741" s="1"/>
      <c r="WZH741" s="1"/>
      <c r="WZI741" s="1"/>
      <c r="WZJ741" s="1"/>
      <c r="WZK741" s="1"/>
      <c r="WZL741" s="1"/>
      <c r="WZM741" s="1"/>
      <c r="WZN741" s="1"/>
      <c r="WZO741" s="1"/>
      <c r="WZP741" s="1"/>
      <c r="WZQ741" s="1"/>
      <c r="WZR741" s="1"/>
      <c r="WZS741" s="1"/>
      <c r="WZT741" s="1"/>
      <c r="WZU741" s="1"/>
      <c r="WZV741" s="1"/>
      <c r="WZW741" s="1"/>
      <c r="WZX741" s="1"/>
      <c r="WZY741" s="1"/>
      <c r="WZZ741" s="1"/>
      <c r="XAA741" s="1"/>
      <c r="XAB741" s="1"/>
      <c r="XAC741" s="1"/>
      <c r="XAD741" s="1"/>
      <c r="XAE741" s="1"/>
      <c r="XAF741" s="1"/>
      <c r="XAG741" s="1"/>
      <c r="XAH741" s="1"/>
      <c r="XAI741" s="1"/>
      <c r="XAJ741" s="1"/>
      <c r="XAK741" s="1"/>
      <c r="XAL741" s="1"/>
      <c r="XAM741" s="1"/>
      <c r="XAN741" s="1"/>
      <c r="XAO741" s="1"/>
      <c r="XAP741" s="1"/>
      <c r="XAQ741" s="1"/>
      <c r="XAR741" s="1"/>
      <c r="XAS741" s="1"/>
      <c r="XAT741" s="1"/>
      <c r="XAU741" s="1"/>
      <c r="XAV741" s="1"/>
      <c r="XAW741" s="1"/>
      <c r="XAX741" s="1"/>
      <c r="XAY741" s="1"/>
      <c r="XAZ741" s="1"/>
      <c r="XBA741" s="1"/>
      <c r="XBB741" s="1"/>
      <c r="XBC741" s="1"/>
      <c r="XBD741" s="1"/>
      <c r="XBE741" s="1"/>
      <c r="XBF741" s="1"/>
      <c r="XBG741" s="1"/>
      <c r="XBH741" s="1"/>
      <c r="XBI741" s="1"/>
      <c r="XBJ741" s="1"/>
      <c r="XBK741" s="1"/>
      <c r="XBL741" s="1"/>
      <c r="XBM741" s="1"/>
      <c r="XBN741" s="1"/>
      <c r="XBO741" s="1"/>
      <c r="XBP741" s="1"/>
      <c r="XBQ741" s="1"/>
      <c r="XBR741" s="1"/>
      <c r="XBS741" s="1"/>
      <c r="XBT741" s="1"/>
      <c r="XBU741" s="1"/>
      <c r="XBV741" s="1"/>
      <c r="XBW741" s="1"/>
      <c r="XBX741" s="1"/>
      <c r="XBY741" s="1"/>
      <c r="XBZ741" s="1"/>
      <c r="XCA741" s="1"/>
      <c r="XCB741" s="1"/>
      <c r="XCC741" s="1"/>
      <c r="XCD741" s="1"/>
      <c r="XCE741" s="1"/>
      <c r="XCF741" s="1"/>
      <c r="XCG741" s="1"/>
      <c r="XCH741" s="1"/>
      <c r="XCI741" s="1"/>
      <c r="XCJ741" s="1"/>
      <c r="XCK741" s="1"/>
      <c r="XCL741" s="1"/>
      <c r="XCM741" s="1"/>
      <c r="XCN741" s="1"/>
      <c r="XCO741" s="1"/>
      <c r="XCP741" s="1"/>
      <c r="XCQ741" s="1"/>
      <c r="XCR741" s="1"/>
      <c r="XCS741" s="1"/>
      <c r="XCT741" s="1"/>
      <c r="XCU741" s="1"/>
      <c r="XCV741" s="1"/>
      <c r="XCW741" s="1"/>
      <c r="XCX741" s="1"/>
      <c r="XCY741" s="1"/>
      <c r="XCZ741" s="1"/>
      <c r="XDA741" s="1"/>
      <c r="XDB741" s="1"/>
      <c r="XDC741" s="1"/>
      <c r="XDD741" s="1"/>
      <c r="XDE741" s="1"/>
      <c r="XDF741" s="1"/>
      <c r="XDG741" s="1"/>
      <c r="XDH741" s="1"/>
      <c r="XDI741" s="1"/>
      <c r="XDJ741" s="1"/>
      <c r="XDK741" s="1"/>
      <c r="XDL741" s="1"/>
      <c r="XDM741" s="1"/>
      <c r="XDN741" s="1"/>
      <c r="XDO741" s="1"/>
      <c r="XDP741" s="1"/>
      <c r="XDQ741" s="1"/>
      <c r="XDR741" s="1"/>
      <c r="XDS741" s="1"/>
      <c r="XDT741" s="1"/>
      <c r="XDU741" s="1"/>
      <c r="XDV741" s="1"/>
      <c r="XDW741" s="1"/>
      <c r="XDX741" s="1"/>
      <c r="XDY741" s="1"/>
      <c r="XDZ741" s="1"/>
      <c r="XEA741" s="1"/>
      <c r="XEB741" s="1"/>
      <c r="XEC741" s="1"/>
      <c r="XED741" s="1"/>
      <c r="XEE741" s="1"/>
      <c r="XEF741" s="1"/>
      <c r="XEG741" s="1"/>
      <c r="XEH741" s="1"/>
      <c r="XEI741" s="1"/>
      <c r="XEJ741" s="1"/>
      <c r="XEK741" s="1"/>
      <c r="XEL741" s="1"/>
      <c r="XEM741" s="1"/>
      <c r="XEN741" s="1"/>
      <c r="XEO741" s="1"/>
      <c r="XEP741" s="1"/>
      <c r="XEQ741" s="1"/>
      <c r="XER741" s="1"/>
      <c r="XES741" s="1"/>
      <c r="XET741" s="1"/>
      <c r="XEU741" s="1"/>
      <c r="XEV741" s="1"/>
      <c r="XEW741" s="1"/>
      <c r="XEX741" s="1"/>
      <c r="XEY741" s="1"/>
      <c r="XEZ741" s="1"/>
      <c r="XFA741" s="1"/>
      <c r="XFB741" s="1"/>
      <c r="XFC741" s="1"/>
    </row>
    <row r="742" spans="1:150 16226:16383" s="3" customFormat="1" ht="20.25" customHeight="1" x14ac:dyDescent="0.25">
      <c r="A742" s="115">
        <f t="shared" ref="A742:A747" si="110">A741+1</f>
        <v>3</v>
      </c>
      <c r="B742" s="116"/>
      <c r="C742" s="53" t="s">
        <v>88</v>
      </c>
      <c r="D742" s="5" t="s">
        <v>363</v>
      </c>
      <c r="E742" s="32">
        <f>(2.75*3.48+2.75*0.1+2.125*2.25+1.525*0.6+2.78*2.45+0.7*0.18+2.93*2.4+2.93*0.1+2.93*1.2+0.6*1.4+2.305*1.375+0.9*0.9+1.25*1.375+1.07*2.75)*10.764</f>
        <v>460.69785450000006</v>
      </c>
      <c r="F742" s="5">
        <f>(1.075*0.9)*10.764</f>
        <v>10.41417</v>
      </c>
      <c r="G742" s="5">
        <v>0</v>
      </c>
      <c r="H742" s="5">
        <f t="shared" si="108"/>
        <v>471.11202450000008</v>
      </c>
      <c r="I742" s="1"/>
      <c r="J742" s="1"/>
      <c r="K742" s="1"/>
      <c r="L742" s="1"/>
      <c r="M742" s="1"/>
      <c r="N742" s="1"/>
      <c r="O742" s="1"/>
      <c r="P742" s="1"/>
      <c r="Q742" s="1"/>
      <c r="R742" s="1"/>
      <c r="S742" s="1"/>
      <c r="T742" s="22" t="str">
        <f t="shared" ca="1" si="107"/>
        <v>303,..,3903</v>
      </c>
      <c r="U742" s="22">
        <f t="shared" ca="1" si="109"/>
        <v>303</v>
      </c>
      <c r="V742" s="22">
        <f t="shared" ca="1" si="109"/>
        <v>3903</v>
      </c>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WZB742" s="1"/>
      <c r="WZC742" s="1"/>
      <c r="WZD742" s="1"/>
      <c r="WZE742" s="1"/>
      <c r="WZF742" s="1"/>
      <c r="WZG742" s="1"/>
      <c r="WZH742" s="1"/>
      <c r="WZI742" s="1"/>
      <c r="WZJ742" s="1"/>
      <c r="WZK742" s="1"/>
      <c r="WZL742" s="1"/>
      <c r="WZM742" s="1"/>
      <c r="WZN742" s="1"/>
      <c r="WZO742" s="1"/>
      <c r="WZP742" s="1"/>
      <c r="WZQ742" s="1"/>
      <c r="WZR742" s="1"/>
      <c r="WZS742" s="1"/>
      <c r="WZT742" s="1"/>
      <c r="WZU742" s="1"/>
      <c r="WZV742" s="1"/>
      <c r="WZW742" s="1"/>
      <c r="WZX742" s="1"/>
      <c r="WZY742" s="1"/>
      <c r="WZZ742" s="1"/>
      <c r="XAA742" s="1"/>
      <c r="XAB742" s="1"/>
      <c r="XAC742" s="1"/>
      <c r="XAD742" s="1"/>
      <c r="XAE742" s="1"/>
      <c r="XAF742" s="1"/>
      <c r="XAG742" s="1"/>
      <c r="XAH742" s="1"/>
      <c r="XAI742" s="1"/>
      <c r="XAJ742" s="1"/>
      <c r="XAK742" s="1"/>
      <c r="XAL742" s="1"/>
      <c r="XAM742" s="1"/>
      <c r="XAN742" s="1"/>
      <c r="XAO742" s="1"/>
      <c r="XAP742" s="1"/>
      <c r="XAQ742" s="1"/>
      <c r="XAR742" s="1"/>
      <c r="XAS742" s="1"/>
      <c r="XAT742" s="1"/>
      <c r="XAU742" s="1"/>
      <c r="XAV742" s="1"/>
      <c r="XAW742" s="1"/>
      <c r="XAX742" s="1"/>
      <c r="XAY742" s="1"/>
      <c r="XAZ742" s="1"/>
      <c r="XBA742" s="1"/>
      <c r="XBB742" s="1"/>
      <c r="XBC742" s="1"/>
      <c r="XBD742" s="1"/>
      <c r="XBE742" s="1"/>
      <c r="XBF742" s="1"/>
      <c r="XBG742" s="1"/>
      <c r="XBH742" s="1"/>
      <c r="XBI742" s="1"/>
      <c r="XBJ742" s="1"/>
      <c r="XBK742" s="1"/>
      <c r="XBL742" s="1"/>
      <c r="XBM742" s="1"/>
      <c r="XBN742" s="1"/>
      <c r="XBO742" s="1"/>
      <c r="XBP742" s="1"/>
      <c r="XBQ742" s="1"/>
      <c r="XBR742" s="1"/>
      <c r="XBS742" s="1"/>
      <c r="XBT742" s="1"/>
      <c r="XBU742" s="1"/>
      <c r="XBV742" s="1"/>
      <c r="XBW742" s="1"/>
      <c r="XBX742" s="1"/>
      <c r="XBY742" s="1"/>
      <c r="XBZ742" s="1"/>
      <c r="XCA742" s="1"/>
      <c r="XCB742" s="1"/>
      <c r="XCC742" s="1"/>
      <c r="XCD742" s="1"/>
      <c r="XCE742" s="1"/>
      <c r="XCF742" s="1"/>
      <c r="XCG742" s="1"/>
      <c r="XCH742" s="1"/>
      <c r="XCI742" s="1"/>
      <c r="XCJ742" s="1"/>
      <c r="XCK742" s="1"/>
      <c r="XCL742" s="1"/>
      <c r="XCM742" s="1"/>
      <c r="XCN742" s="1"/>
      <c r="XCO742" s="1"/>
      <c r="XCP742" s="1"/>
      <c r="XCQ742" s="1"/>
      <c r="XCR742" s="1"/>
      <c r="XCS742" s="1"/>
      <c r="XCT742" s="1"/>
      <c r="XCU742" s="1"/>
      <c r="XCV742" s="1"/>
      <c r="XCW742" s="1"/>
      <c r="XCX742" s="1"/>
      <c r="XCY742" s="1"/>
      <c r="XCZ742" s="1"/>
      <c r="XDA742" s="1"/>
      <c r="XDB742" s="1"/>
      <c r="XDC742" s="1"/>
      <c r="XDD742" s="1"/>
      <c r="XDE742" s="1"/>
      <c r="XDF742" s="1"/>
      <c r="XDG742" s="1"/>
      <c r="XDH742" s="1"/>
      <c r="XDI742" s="1"/>
      <c r="XDJ742" s="1"/>
      <c r="XDK742" s="1"/>
      <c r="XDL742" s="1"/>
      <c r="XDM742" s="1"/>
      <c r="XDN742" s="1"/>
      <c r="XDO742" s="1"/>
      <c r="XDP742" s="1"/>
      <c r="XDQ742" s="1"/>
      <c r="XDR742" s="1"/>
      <c r="XDS742" s="1"/>
      <c r="XDT742" s="1"/>
      <c r="XDU742" s="1"/>
      <c r="XDV742" s="1"/>
      <c r="XDW742" s="1"/>
      <c r="XDX742" s="1"/>
      <c r="XDY742" s="1"/>
      <c r="XDZ742" s="1"/>
      <c r="XEA742" s="1"/>
      <c r="XEB742" s="1"/>
      <c r="XEC742" s="1"/>
      <c r="XED742" s="1"/>
      <c r="XEE742" s="1"/>
      <c r="XEF742" s="1"/>
      <c r="XEG742" s="1"/>
      <c r="XEH742" s="1"/>
      <c r="XEI742" s="1"/>
      <c r="XEJ742" s="1"/>
      <c r="XEK742" s="1"/>
      <c r="XEL742" s="1"/>
      <c r="XEM742" s="1"/>
      <c r="XEN742" s="1"/>
      <c r="XEO742" s="1"/>
      <c r="XEP742" s="1"/>
      <c r="XEQ742" s="1"/>
      <c r="XER742" s="1"/>
      <c r="XES742" s="1"/>
      <c r="XET742" s="1"/>
      <c r="XEU742" s="1"/>
      <c r="XEV742" s="1"/>
      <c r="XEW742" s="1"/>
      <c r="XEX742" s="1"/>
      <c r="XEY742" s="1"/>
      <c r="XEZ742" s="1"/>
      <c r="XFA742" s="1"/>
      <c r="XFB742" s="1"/>
      <c r="XFC742" s="1"/>
    </row>
    <row r="743" spans="1:150 16226:16383" s="3" customFormat="1" ht="20.25" customHeight="1" x14ac:dyDescent="0.25">
      <c r="A743" s="115">
        <f t="shared" si="110"/>
        <v>4</v>
      </c>
      <c r="B743" s="116"/>
      <c r="C743" s="53" t="s">
        <v>88</v>
      </c>
      <c r="D743" s="5" t="s">
        <v>363</v>
      </c>
      <c r="E743" s="32">
        <f>(2.75*3.48+2.75*0.1+2.125*2.25+1.525*0.6+2.78*2.45+0.7*0.18+2.93*2.4+2.93*0.1+2.93*1.2+0.6*1.4+2.305*1.375+0.9*0.9+1.25*1.375+1.07*2.75)*10.764</f>
        <v>460.69785450000006</v>
      </c>
      <c r="F743" s="5">
        <f>(1.075*0.9)*10.764</f>
        <v>10.41417</v>
      </c>
      <c r="G743" s="5">
        <v>0</v>
      </c>
      <c r="H743" s="5">
        <f t="shared" si="108"/>
        <v>471.11202450000008</v>
      </c>
      <c r="I743" s="1"/>
      <c r="J743" s="1"/>
      <c r="K743" s="1"/>
      <c r="L743" s="1"/>
      <c r="M743" s="1"/>
      <c r="N743" s="1"/>
      <c r="O743" s="1"/>
      <c r="P743" s="1"/>
      <c r="Q743" s="1"/>
      <c r="R743" s="1"/>
      <c r="S743" s="1"/>
      <c r="T743" s="22" t="str">
        <f t="shared" ca="1" si="107"/>
        <v>304,..,3904</v>
      </c>
      <c r="U743" s="22">
        <f t="shared" ca="1" si="109"/>
        <v>304</v>
      </c>
      <c r="V743" s="22">
        <f t="shared" ca="1" si="109"/>
        <v>3904</v>
      </c>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WZB743" s="1"/>
      <c r="WZC743" s="1"/>
      <c r="WZD743" s="1"/>
      <c r="WZE743" s="1"/>
      <c r="WZF743" s="1"/>
      <c r="WZG743" s="1"/>
      <c r="WZH743" s="1"/>
      <c r="WZI743" s="1"/>
      <c r="WZJ743" s="1"/>
      <c r="WZK743" s="1"/>
      <c r="WZL743" s="1"/>
      <c r="WZM743" s="1"/>
      <c r="WZN743" s="1"/>
      <c r="WZO743" s="1"/>
      <c r="WZP743" s="1"/>
      <c r="WZQ743" s="1"/>
      <c r="WZR743" s="1"/>
      <c r="WZS743" s="1"/>
      <c r="WZT743" s="1"/>
      <c r="WZU743" s="1"/>
      <c r="WZV743" s="1"/>
      <c r="WZW743" s="1"/>
      <c r="WZX743" s="1"/>
      <c r="WZY743" s="1"/>
      <c r="WZZ743" s="1"/>
      <c r="XAA743" s="1"/>
      <c r="XAB743" s="1"/>
      <c r="XAC743" s="1"/>
      <c r="XAD743" s="1"/>
      <c r="XAE743" s="1"/>
      <c r="XAF743" s="1"/>
      <c r="XAG743" s="1"/>
      <c r="XAH743" s="1"/>
      <c r="XAI743" s="1"/>
      <c r="XAJ743" s="1"/>
      <c r="XAK743" s="1"/>
      <c r="XAL743" s="1"/>
      <c r="XAM743" s="1"/>
      <c r="XAN743" s="1"/>
      <c r="XAO743" s="1"/>
      <c r="XAP743" s="1"/>
      <c r="XAQ743" s="1"/>
      <c r="XAR743" s="1"/>
      <c r="XAS743" s="1"/>
      <c r="XAT743" s="1"/>
      <c r="XAU743" s="1"/>
      <c r="XAV743" s="1"/>
      <c r="XAW743" s="1"/>
      <c r="XAX743" s="1"/>
      <c r="XAY743" s="1"/>
      <c r="XAZ743" s="1"/>
      <c r="XBA743" s="1"/>
      <c r="XBB743" s="1"/>
      <c r="XBC743" s="1"/>
      <c r="XBD743" s="1"/>
      <c r="XBE743" s="1"/>
      <c r="XBF743" s="1"/>
      <c r="XBG743" s="1"/>
      <c r="XBH743" s="1"/>
      <c r="XBI743" s="1"/>
      <c r="XBJ743" s="1"/>
      <c r="XBK743" s="1"/>
      <c r="XBL743" s="1"/>
      <c r="XBM743" s="1"/>
      <c r="XBN743" s="1"/>
      <c r="XBO743" s="1"/>
      <c r="XBP743" s="1"/>
      <c r="XBQ743" s="1"/>
      <c r="XBR743" s="1"/>
      <c r="XBS743" s="1"/>
      <c r="XBT743" s="1"/>
      <c r="XBU743" s="1"/>
      <c r="XBV743" s="1"/>
      <c r="XBW743" s="1"/>
      <c r="XBX743" s="1"/>
      <c r="XBY743" s="1"/>
      <c r="XBZ743" s="1"/>
      <c r="XCA743" s="1"/>
      <c r="XCB743" s="1"/>
      <c r="XCC743" s="1"/>
      <c r="XCD743" s="1"/>
      <c r="XCE743" s="1"/>
      <c r="XCF743" s="1"/>
      <c r="XCG743" s="1"/>
      <c r="XCH743" s="1"/>
      <c r="XCI743" s="1"/>
      <c r="XCJ743" s="1"/>
      <c r="XCK743" s="1"/>
      <c r="XCL743" s="1"/>
      <c r="XCM743" s="1"/>
      <c r="XCN743" s="1"/>
      <c r="XCO743" s="1"/>
      <c r="XCP743" s="1"/>
      <c r="XCQ743" s="1"/>
      <c r="XCR743" s="1"/>
      <c r="XCS743" s="1"/>
      <c r="XCT743" s="1"/>
      <c r="XCU743" s="1"/>
      <c r="XCV743" s="1"/>
      <c r="XCW743" s="1"/>
      <c r="XCX743" s="1"/>
      <c r="XCY743" s="1"/>
      <c r="XCZ743" s="1"/>
      <c r="XDA743" s="1"/>
      <c r="XDB743" s="1"/>
      <c r="XDC743" s="1"/>
      <c r="XDD743" s="1"/>
      <c r="XDE743" s="1"/>
      <c r="XDF743" s="1"/>
      <c r="XDG743" s="1"/>
      <c r="XDH743" s="1"/>
      <c r="XDI743" s="1"/>
      <c r="XDJ743" s="1"/>
      <c r="XDK743" s="1"/>
      <c r="XDL743" s="1"/>
      <c r="XDM743" s="1"/>
      <c r="XDN743" s="1"/>
      <c r="XDO743" s="1"/>
      <c r="XDP743" s="1"/>
      <c r="XDQ743" s="1"/>
      <c r="XDR743" s="1"/>
      <c r="XDS743" s="1"/>
      <c r="XDT743" s="1"/>
      <c r="XDU743" s="1"/>
      <c r="XDV743" s="1"/>
      <c r="XDW743" s="1"/>
      <c r="XDX743" s="1"/>
      <c r="XDY743" s="1"/>
      <c r="XDZ743" s="1"/>
      <c r="XEA743" s="1"/>
      <c r="XEB743" s="1"/>
      <c r="XEC743" s="1"/>
      <c r="XED743" s="1"/>
      <c r="XEE743" s="1"/>
      <c r="XEF743" s="1"/>
      <c r="XEG743" s="1"/>
      <c r="XEH743" s="1"/>
      <c r="XEI743" s="1"/>
      <c r="XEJ743" s="1"/>
      <c r="XEK743" s="1"/>
      <c r="XEL743" s="1"/>
      <c r="XEM743" s="1"/>
      <c r="XEN743" s="1"/>
      <c r="XEO743" s="1"/>
      <c r="XEP743" s="1"/>
      <c r="XEQ743" s="1"/>
      <c r="XER743" s="1"/>
      <c r="XES743" s="1"/>
      <c r="XET743" s="1"/>
      <c r="XEU743" s="1"/>
      <c r="XEV743" s="1"/>
      <c r="XEW743" s="1"/>
      <c r="XEX743" s="1"/>
      <c r="XEY743" s="1"/>
      <c r="XEZ743" s="1"/>
      <c r="XFA743" s="1"/>
      <c r="XFB743" s="1"/>
      <c r="XFC743" s="1"/>
    </row>
    <row r="744" spans="1:150 16226:16383" s="3" customFormat="1" ht="20.25" x14ac:dyDescent="0.25">
      <c r="A744" s="115">
        <f t="shared" si="110"/>
        <v>5</v>
      </c>
      <c r="B744" s="116"/>
      <c r="C744" s="96" t="s">
        <v>366</v>
      </c>
      <c r="D744" s="97"/>
      <c r="E744" s="97"/>
      <c r="F744" s="97"/>
      <c r="G744" s="97"/>
      <c r="H744" s="98"/>
      <c r="I744" s="1"/>
      <c r="J744" s="1"/>
      <c r="K744" s="1"/>
      <c r="L744" s="73"/>
      <c r="M744" s="1"/>
      <c r="N744" s="1"/>
      <c r="O744" s="1"/>
      <c r="P744" s="1"/>
      <c r="Q744" s="1"/>
      <c r="R744" s="1"/>
      <c r="S744" s="1"/>
      <c r="T744" s="22" t="str">
        <f t="shared" ca="1" si="107"/>
        <v>305,..,3905</v>
      </c>
      <c r="U744" s="22">
        <f t="shared" ca="1" si="109"/>
        <v>305</v>
      </c>
      <c r="V744" s="22">
        <f t="shared" ca="1" si="109"/>
        <v>3905</v>
      </c>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WZB744" s="1"/>
      <c r="WZC744" s="1"/>
      <c r="WZD744" s="1"/>
      <c r="WZE744" s="1"/>
      <c r="WZF744" s="1"/>
      <c r="WZG744" s="1"/>
      <c r="WZH744" s="1"/>
      <c r="WZI744" s="1"/>
      <c r="WZJ744" s="1"/>
      <c r="WZK744" s="1"/>
      <c r="WZL744" s="1"/>
      <c r="WZM744" s="1"/>
      <c r="WZN744" s="1"/>
      <c r="WZO744" s="1"/>
      <c r="WZP744" s="1"/>
      <c r="WZQ744" s="1"/>
      <c r="WZR744" s="1"/>
      <c r="WZS744" s="1"/>
      <c r="WZT744" s="1"/>
      <c r="WZU744" s="1"/>
      <c r="WZV744" s="1"/>
      <c r="WZW744" s="1"/>
      <c r="WZX744" s="1"/>
      <c r="WZY744" s="1"/>
      <c r="WZZ744" s="1"/>
      <c r="XAA744" s="1"/>
      <c r="XAB744" s="1"/>
      <c r="XAC744" s="1"/>
      <c r="XAD744" s="1"/>
      <c r="XAE744" s="1"/>
      <c r="XAF744" s="1"/>
      <c r="XAG744" s="1"/>
      <c r="XAH744" s="1"/>
      <c r="XAI744" s="1"/>
      <c r="XAJ744" s="1"/>
      <c r="XAK744" s="1"/>
      <c r="XAL744" s="1"/>
      <c r="XAM744" s="1"/>
      <c r="XAN744" s="1"/>
      <c r="XAO744" s="1"/>
      <c r="XAP744" s="1"/>
      <c r="XAQ744" s="1"/>
      <c r="XAR744" s="1"/>
      <c r="XAS744" s="1"/>
      <c r="XAT744" s="1"/>
      <c r="XAU744" s="1"/>
      <c r="XAV744" s="1"/>
      <c r="XAW744" s="1"/>
      <c r="XAX744" s="1"/>
      <c r="XAY744" s="1"/>
      <c r="XAZ744" s="1"/>
      <c r="XBA744" s="1"/>
      <c r="XBB744" s="1"/>
      <c r="XBC744" s="1"/>
      <c r="XBD744" s="1"/>
      <c r="XBE744" s="1"/>
      <c r="XBF744" s="1"/>
      <c r="XBG744" s="1"/>
      <c r="XBH744" s="1"/>
      <c r="XBI744" s="1"/>
      <c r="XBJ744" s="1"/>
      <c r="XBK744" s="1"/>
      <c r="XBL744" s="1"/>
      <c r="XBM744" s="1"/>
      <c r="XBN744" s="1"/>
      <c r="XBO744" s="1"/>
      <c r="XBP744" s="1"/>
      <c r="XBQ744" s="1"/>
      <c r="XBR744" s="1"/>
      <c r="XBS744" s="1"/>
      <c r="XBT744" s="1"/>
      <c r="XBU744" s="1"/>
      <c r="XBV744" s="1"/>
      <c r="XBW744" s="1"/>
      <c r="XBX744" s="1"/>
      <c r="XBY744" s="1"/>
      <c r="XBZ744" s="1"/>
      <c r="XCA744" s="1"/>
      <c r="XCB744" s="1"/>
      <c r="XCC744" s="1"/>
      <c r="XCD744" s="1"/>
      <c r="XCE744" s="1"/>
      <c r="XCF744" s="1"/>
      <c r="XCG744" s="1"/>
      <c r="XCH744" s="1"/>
      <c r="XCI744" s="1"/>
      <c r="XCJ744" s="1"/>
      <c r="XCK744" s="1"/>
      <c r="XCL744" s="1"/>
      <c r="XCM744" s="1"/>
      <c r="XCN744" s="1"/>
      <c r="XCO744" s="1"/>
      <c r="XCP744" s="1"/>
      <c r="XCQ744" s="1"/>
      <c r="XCR744" s="1"/>
      <c r="XCS744" s="1"/>
      <c r="XCT744" s="1"/>
      <c r="XCU744" s="1"/>
      <c r="XCV744" s="1"/>
      <c r="XCW744" s="1"/>
      <c r="XCX744" s="1"/>
      <c r="XCY744" s="1"/>
      <c r="XCZ744" s="1"/>
      <c r="XDA744" s="1"/>
      <c r="XDB744" s="1"/>
      <c r="XDC744" s="1"/>
      <c r="XDD744" s="1"/>
      <c r="XDE744" s="1"/>
      <c r="XDF744" s="1"/>
      <c r="XDG744" s="1"/>
      <c r="XDH744" s="1"/>
      <c r="XDI744" s="1"/>
      <c r="XDJ744" s="1"/>
      <c r="XDK744" s="1"/>
      <c r="XDL744" s="1"/>
      <c r="XDM744" s="1"/>
      <c r="XDN744" s="1"/>
      <c r="XDO744" s="1"/>
      <c r="XDP744" s="1"/>
      <c r="XDQ744" s="1"/>
      <c r="XDR744" s="1"/>
      <c r="XDS744" s="1"/>
      <c r="XDT744" s="1"/>
      <c r="XDU744" s="1"/>
      <c r="XDV744" s="1"/>
      <c r="XDW744" s="1"/>
      <c r="XDX744" s="1"/>
      <c r="XDY744" s="1"/>
      <c r="XDZ744" s="1"/>
      <c r="XEA744" s="1"/>
      <c r="XEB744" s="1"/>
      <c r="XEC744" s="1"/>
      <c r="XED744" s="1"/>
      <c r="XEE744" s="1"/>
      <c r="XEF744" s="1"/>
      <c r="XEG744" s="1"/>
      <c r="XEH744" s="1"/>
      <c r="XEI744" s="1"/>
      <c r="XEJ744" s="1"/>
      <c r="XEK744" s="1"/>
      <c r="XEL744" s="1"/>
      <c r="XEM744" s="1"/>
      <c r="XEN744" s="1"/>
      <c r="XEO744" s="1"/>
      <c r="XEP744" s="1"/>
      <c r="XEQ744" s="1"/>
      <c r="XER744" s="1"/>
      <c r="XES744" s="1"/>
      <c r="XET744" s="1"/>
      <c r="XEU744" s="1"/>
      <c r="XEV744" s="1"/>
      <c r="XEW744" s="1"/>
      <c r="XEX744" s="1"/>
      <c r="XEY744" s="1"/>
      <c r="XEZ744" s="1"/>
      <c r="XFA744" s="1"/>
      <c r="XFB744" s="1"/>
      <c r="XFC744" s="1"/>
    </row>
    <row r="745" spans="1:150 16226:16383" s="3" customFormat="1" ht="20.25" customHeight="1" x14ac:dyDescent="0.25">
      <c r="A745" s="115">
        <f t="shared" si="110"/>
        <v>6</v>
      </c>
      <c r="B745" s="116"/>
      <c r="C745" s="53" t="s">
        <v>88</v>
      </c>
      <c r="D745" s="5" t="s">
        <v>363</v>
      </c>
      <c r="E745" s="32">
        <f>(3.28*5.85+2.2*2.78+1.6*0.7+3.05*3.53+3.2*3.35+3.2*0.1+2.45*1.375+1.52*0.95+2.45*1.375+1.68*1+3.97*1)*10.764</f>
        <v>668.03536799999995</v>
      </c>
      <c r="F745" s="5">
        <f>(1.56*3.28+1.33*3.2)*10.764</f>
        <v>100.88881919999999</v>
      </c>
      <c r="G745" s="5">
        <v>0</v>
      </c>
      <c r="H745" s="5">
        <f t="shared" si="108"/>
        <v>768.92418719999989</v>
      </c>
      <c r="I745" s="1"/>
      <c r="J745" s="1"/>
      <c r="K745" s="1"/>
      <c r="L745" s="1"/>
      <c r="M745" s="1"/>
      <c r="N745" s="1"/>
      <c r="O745" s="1"/>
      <c r="P745" s="1"/>
      <c r="Q745" s="1"/>
      <c r="R745" s="1"/>
      <c r="S745" s="1"/>
      <c r="T745" s="22" t="str">
        <f t="shared" ca="1" si="107"/>
        <v>306,..,3906</v>
      </c>
      <c r="U745" s="22">
        <f t="shared" ca="1" si="109"/>
        <v>306</v>
      </c>
      <c r="V745" s="22">
        <f t="shared" ca="1" si="109"/>
        <v>3906</v>
      </c>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WZB745" s="1"/>
      <c r="WZC745" s="1"/>
      <c r="WZD745" s="1"/>
      <c r="WZE745" s="1"/>
      <c r="WZF745" s="1"/>
      <c r="WZG745" s="1"/>
      <c r="WZH745" s="1"/>
      <c r="WZI745" s="1"/>
      <c r="WZJ745" s="1"/>
      <c r="WZK745" s="1"/>
      <c r="WZL745" s="1"/>
      <c r="WZM745" s="1"/>
      <c r="WZN745" s="1"/>
      <c r="WZO745" s="1"/>
      <c r="WZP745" s="1"/>
      <c r="WZQ745" s="1"/>
      <c r="WZR745" s="1"/>
      <c r="WZS745" s="1"/>
      <c r="WZT745" s="1"/>
      <c r="WZU745" s="1"/>
      <c r="WZV745" s="1"/>
      <c r="WZW745" s="1"/>
      <c r="WZX745" s="1"/>
      <c r="WZY745" s="1"/>
      <c r="WZZ745" s="1"/>
      <c r="XAA745" s="1"/>
      <c r="XAB745" s="1"/>
      <c r="XAC745" s="1"/>
      <c r="XAD745" s="1"/>
      <c r="XAE745" s="1"/>
      <c r="XAF745" s="1"/>
      <c r="XAG745" s="1"/>
      <c r="XAH745" s="1"/>
      <c r="XAI745" s="1"/>
      <c r="XAJ745" s="1"/>
      <c r="XAK745" s="1"/>
      <c r="XAL745" s="1"/>
      <c r="XAM745" s="1"/>
      <c r="XAN745" s="1"/>
      <c r="XAO745" s="1"/>
      <c r="XAP745" s="1"/>
      <c r="XAQ745" s="1"/>
      <c r="XAR745" s="1"/>
      <c r="XAS745" s="1"/>
      <c r="XAT745" s="1"/>
      <c r="XAU745" s="1"/>
      <c r="XAV745" s="1"/>
      <c r="XAW745" s="1"/>
      <c r="XAX745" s="1"/>
      <c r="XAY745" s="1"/>
      <c r="XAZ745" s="1"/>
      <c r="XBA745" s="1"/>
      <c r="XBB745" s="1"/>
      <c r="XBC745" s="1"/>
      <c r="XBD745" s="1"/>
      <c r="XBE745" s="1"/>
      <c r="XBF745" s="1"/>
      <c r="XBG745" s="1"/>
      <c r="XBH745" s="1"/>
      <c r="XBI745" s="1"/>
      <c r="XBJ745" s="1"/>
      <c r="XBK745" s="1"/>
      <c r="XBL745" s="1"/>
      <c r="XBM745" s="1"/>
      <c r="XBN745" s="1"/>
      <c r="XBO745" s="1"/>
      <c r="XBP745" s="1"/>
      <c r="XBQ745" s="1"/>
      <c r="XBR745" s="1"/>
      <c r="XBS745" s="1"/>
      <c r="XBT745" s="1"/>
      <c r="XBU745" s="1"/>
      <c r="XBV745" s="1"/>
      <c r="XBW745" s="1"/>
      <c r="XBX745" s="1"/>
      <c r="XBY745" s="1"/>
      <c r="XBZ745" s="1"/>
      <c r="XCA745" s="1"/>
      <c r="XCB745" s="1"/>
      <c r="XCC745" s="1"/>
      <c r="XCD745" s="1"/>
      <c r="XCE745" s="1"/>
      <c r="XCF745" s="1"/>
      <c r="XCG745" s="1"/>
      <c r="XCH745" s="1"/>
      <c r="XCI745" s="1"/>
      <c r="XCJ745" s="1"/>
      <c r="XCK745" s="1"/>
      <c r="XCL745" s="1"/>
      <c r="XCM745" s="1"/>
      <c r="XCN745" s="1"/>
      <c r="XCO745" s="1"/>
      <c r="XCP745" s="1"/>
      <c r="XCQ745" s="1"/>
      <c r="XCR745" s="1"/>
      <c r="XCS745" s="1"/>
      <c r="XCT745" s="1"/>
      <c r="XCU745" s="1"/>
      <c r="XCV745" s="1"/>
      <c r="XCW745" s="1"/>
      <c r="XCX745" s="1"/>
      <c r="XCY745" s="1"/>
      <c r="XCZ745" s="1"/>
      <c r="XDA745" s="1"/>
      <c r="XDB745" s="1"/>
      <c r="XDC745" s="1"/>
      <c r="XDD745" s="1"/>
      <c r="XDE745" s="1"/>
      <c r="XDF745" s="1"/>
      <c r="XDG745" s="1"/>
      <c r="XDH745" s="1"/>
      <c r="XDI745" s="1"/>
      <c r="XDJ745" s="1"/>
      <c r="XDK745" s="1"/>
      <c r="XDL745" s="1"/>
      <c r="XDM745" s="1"/>
      <c r="XDN745" s="1"/>
      <c r="XDO745" s="1"/>
      <c r="XDP745" s="1"/>
      <c r="XDQ745" s="1"/>
      <c r="XDR745" s="1"/>
      <c r="XDS745" s="1"/>
      <c r="XDT745" s="1"/>
      <c r="XDU745" s="1"/>
      <c r="XDV745" s="1"/>
      <c r="XDW745" s="1"/>
      <c r="XDX745" s="1"/>
      <c r="XDY745" s="1"/>
      <c r="XDZ745" s="1"/>
      <c r="XEA745" s="1"/>
      <c r="XEB745" s="1"/>
      <c r="XEC745" s="1"/>
      <c r="XED745" s="1"/>
      <c r="XEE745" s="1"/>
      <c r="XEF745" s="1"/>
      <c r="XEG745" s="1"/>
      <c r="XEH745" s="1"/>
      <c r="XEI745" s="1"/>
      <c r="XEJ745" s="1"/>
      <c r="XEK745" s="1"/>
      <c r="XEL745" s="1"/>
      <c r="XEM745" s="1"/>
      <c r="XEN745" s="1"/>
      <c r="XEO745" s="1"/>
      <c r="XEP745" s="1"/>
      <c r="XEQ745" s="1"/>
      <c r="XER745" s="1"/>
      <c r="XES745" s="1"/>
      <c r="XET745" s="1"/>
      <c r="XEU745" s="1"/>
      <c r="XEV745" s="1"/>
      <c r="XEW745" s="1"/>
      <c r="XEX745" s="1"/>
      <c r="XEY745" s="1"/>
      <c r="XEZ745" s="1"/>
      <c r="XFA745" s="1"/>
      <c r="XFB745" s="1"/>
      <c r="XFC745" s="1"/>
    </row>
    <row r="746" spans="1:150 16226:16383" s="3" customFormat="1" ht="20.25" customHeight="1" x14ac:dyDescent="0.25">
      <c r="A746" s="115">
        <f t="shared" si="110"/>
        <v>7</v>
      </c>
      <c r="B746" s="116"/>
      <c r="C746" s="53" t="s">
        <v>88</v>
      </c>
      <c r="D746" s="5" t="s">
        <v>363</v>
      </c>
      <c r="E746" s="32">
        <f>(3.28*5.85+2.2*2.78+1.6*0.7+3.05*3.53+3.2*3.35+3.2*0.1+2.45*1.375+1.52*0.95+2.45*1.375+1.68*1+3.97*1)*10.764</f>
        <v>668.03536799999995</v>
      </c>
      <c r="F746" s="5">
        <f>(1.56*3.28+1.33*3.2)*10.764</f>
        <v>100.88881919999999</v>
      </c>
      <c r="G746" s="5">
        <v>0</v>
      </c>
      <c r="H746" s="5">
        <f t="shared" si="108"/>
        <v>768.92418719999989</v>
      </c>
      <c r="I746" s="1"/>
      <c r="J746" s="1"/>
      <c r="K746" s="1"/>
      <c r="L746" s="1"/>
      <c r="M746" s="1"/>
      <c r="N746" s="1"/>
      <c r="O746" s="1"/>
      <c r="P746" s="1"/>
      <c r="Q746" s="1"/>
      <c r="R746" s="1"/>
      <c r="S746" s="1"/>
      <c r="T746" s="22" t="str">
        <f t="shared" ca="1" si="107"/>
        <v>307,..,3907</v>
      </c>
      <c r="U746" s="22">
        <f t="shared" ca="1" si="109"/>
        <v>307</v>
      </c>
      <c r="V746" s="22">
        <f t="shared" ca="1" si="109"/>
        <v>3907</v>
      </c>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WZB746" s="1"/>
      <c r="WZC746" s="1"/>
      <c r="WZD746" s="1"/>
      <c r="WZE746" s="1"/>
      <c r="WZF746" s="1"/>
      <c r="WZG746" s="1"/>
      <c r="WZH746" s="1"/>
      <c r="WZI746" s="1"/>
      <c r="WZJ746" s="1"/>
      <c r="WZK746" s="1"/>
      <c r="WZL746" s="1"/>
      <c r="WZM746" s="1"/>
      <c r="WZN746" s="1"/>
      <c r="WZO746" s="1"/>
      <c r="WZP746" s="1"/>
      <c r="WZQ746" s="1"/>
      <c r="WZR746" s="1"/>
      <c r="WZS746" s="1"/>
      <c r="WZT746" s="1"/>
      <c r="WZU746" s="1"/>
      <c r="WZV746" s="1"/>
      <c r="WZW746" s="1"/>
      <c r="WZX746" s="1"/>
      <c r="WZY746" s="1"/>
      <c r="WZZ746" s="1"/>
      <c r="XAA746" s="1"/>
      <c r="XAB746" s="1"/>
      <c r="XAC746" s="1"/>
      <c r="XAD746" s="1"/>
      <c r="XAE746" s="1"/>
      <c r="XAF746" s="1"/>
      <c r="XAG746" s="1"/>
      <c r="XAH746" s="1"/>
      <c r="XAI746" s="1"/>
      <c r="XAJ746" s="1"/>
      <c r="XAK746" s="1"/>
      <c r="XAL746" s="1"/>
      <c r="XAM746" s="1"/>
      <c r="XAN746" s="1"/>
      <c r="XAO746" s="1"/>
      <c r="XAP746" s="1"/>
      <c r="XAQ746" s="1"/>
      <c r="XAR746" s="1"/>
      <c r="XAS746" s="1"/>
      <c r="XAT746" s="1"/>
      <c r="XAU746" s="1"/>
      <c r="XAV746" s="1"/>
      <c r="XAW746" s="1"/>
      <c r="XAX746" s="1"/>
      <c r="XAY746" s="1"/>
      <c r="XAZ746" s="1"/>
      <c r="XBA746" s="1"/>
      <c r="XBB746" s="1"/>
      <c r="XBC746" s="1"/>
      <c r="XBD746" s="1"/>
      <c r="XBE746" s="1"/>
      <c r="XBF746" s="1"/>
      <c r="XBG746" s="1"/>
      <c r="XBH746" s="1"/>
      <c r="XBI746" s="1"/>
      <c r="XBJ746" s="1"/>
      <c r="XBK746" s="1"/>
      <c r="XBL746" s="1"/>
      <c r="XBM746" s="1"/>
      <c r="XBN746" s="1"/>
      <c r="XBO746" s="1"/>
      <c r="XBP746" s="1"/>
      <c r="XBQ746" s="1"/>
      <c r="XBR746" s="1"/>
      <c r="XBS746" s="1"/>
      <c r="XBT746" s="1"/>
      <c r="XBU746" s="1"/>
      <c r="XBV746" s="1"/>
      <c r="XBW746" s="1"/>
      <c r="XBX746" s="1"/>
      <c r="XBY746" s="1"/>
      <c r="XBZ746" s="1"/>
      <c r="XCA746" s="1"/>
      <c r="XCB746" s="1"/>
      <c r="XCC746" s="1"/>
      <c r="XCD746" s="1"/>
      <c r="XCE746" s="1"/>
      <c r="XCF746" s="1"/>
      <c r="XCG746" s="1"/>
      <c r="XCH746" s="1"/>
      <c r="XCI746" s="1"/>
      <c r="XCJ746" s="1"/>
      <c r="XCK746" s="1"/>
      <c r="XCL746" s="1"/>
      <c r="XCM746" s="1"/>
      <c r="XCN746" s="1"/>
      <c r="XCO746" s="1"/>
      <c r="XCP746" s="1"/>
      <c r="XCQ746" s="1"/>
      <c r="XCR746" s="1"/>
      <c r="XCS746" s="1"/>
      <c r="XCT746" s="1"/>
      <c r="XCU746" s="1"/>
      <c r="XCV746" s="1"/>
      <c r="XCW746" s="1"/>
      <c r="XCX746" s="1"/>
      <c r="XCY746" s="1"/>
      <c r="XCZ746" s="1"/>
      <c r="XDA746" s="1"/>
      <c r="XDB746" s="1"/>
      <c r="XDC746" s="1"/>
      <c r="XDD746" s="1"/>
      <c r="XDE746" s="1"/>
      <c r="XDF746" s="1"/>
      <c r="XDG746" s="1"/>
      <c r="XDH746" s="1"/>
      <c r="XDI746" s="1"/>
      <c r="XDJ746" s="1"/>
      <c r="XDK746" s="1"/>
      <c r="XDL746" s="1"/>
      <c r="XDM746" s="1"/>
      <c r="XDN746" s="1"/>
      <c r="XDO746" s="1"/>
      <c r="XDP746" s="1"/>
      <c r="XDQ746" s="1"/>
      <c r="XDR746" s="1"/>
      <c r="XDS746" s="1"/>
      <c r="XDT746" s="1"/>
      <c r="XDU746" s="1"/>
      <c r="XDV746" s="1"/>
      <c r="XDW746" s="1"/>
      <c r="XDX746" s="1"/>
      <c r="XDY746" s="1"/>
      <c r="XDZ746" s="1"/>
      <c r="XEA746" s="1"/>
      <c r="XEB746" s="1"/>
      <c r="XEC746" s="1"/>
      <c r="XED746" s="1"/>
      <c r="XEE746" s="1"/>
      <c r="XEF746" s="1"/>
      <c r="XEG746" s="1"/>
      <c r="XEH746" s="1"/>
      <c r="XEI746" s="1"/>
      <c r="XEJ746" s="1"/>
      <c r="XEK746" s="1"/>
      <c r="XEL746" s="1"/>
      <c r="XEM746" s="1"/>
      <c r="XEN746" s="1"/>
      <c r="XEO746" s="1"/>
      <c r="XEP746" s="1"/>
      <c r="XEQ746" s="1"/>
      <c r="XER746" s="1"/>
      <c r="XES746" s="1"/>
      <c r="XET746" s="1"/>
      <c r="XEU746" s="1"/>
      <c r="XEV746" s="1"/>
      <c r="XEW746" s="1"/>
      <c r="XEX746" s="1"/>
      <c r="XEY746" s="1"/>
      <c r="XEZ746" s="1"/>
      <c r="XFA746" s="1"/>
      <c r="XFB746" s="1"/>
      <c r="XFC746" s="1"/>
    </row>
    <row r="747" spans="1:150 16226:16383" s="3" customFormat="1" ht="20.25" x14ac:dyDescent="0.25">
      <c r="A747" s="115">
        <f t="shared" si="110"/>
        <v>8</v>
      </c>
      <c r="B747" s="116"/>
      <c r="C747" s="96" t="s">
        <v>366</v>
      </c>
      <c r="D747" s="97"/>
      <c r="E747" s="97"/>
      <c r="F747" s="97"/>
      <c r="G747" s="97"/>
      <c r="H747" s="98"/>
      <c r="I747" s="1"/>
      <c r="J747" s="1"/>
      <c r="K747" s="1"/>
      <c r="L747" s="1"/>
      <c r="M747" s="1"/>
      <c r="N747" s="1"/>
      <c r="O747" s="1"/>
      <c r="P747" s="1"/>
      <c r="Q747" s="1"/>
      <c r="R747" s="1"/>
      <c r="S747" s="1"/>
      <c r="T747" s="22" t="str">
        <f t="shared" ca="1" si="107"/>
        <v>308,..,3908</v>
      </c>
      <c r="U747" s="22">
        <f t="shared" ca="1" si="109"/>
        <v>308</v>
      </c>
      <c r="V747" s="22">
        <f t="shared" ca="1" si="109"/>
        <v>3908</v>
      </c>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WZB747" s="1"/>
      <c r="WZC747" s="1"/>
      <c r="WZD747" s="1"/>
      <c r="WZE747" s="1"/>
      <c r="WZF747" s="1"/>
      <c r="WZG747" s="1"/>
      <c r="WZH747" s="1"/>
      <c r="WZI747" s="1"/>
      <c r="WZJ747" s="1"/>
      <c r="WZK747" s="1"/>
      <c r="WZL747" s="1"/>
      <c r="WZM747" s="1"/>
      <c r="WZN747" s="1"/>
      <c r="WZO747" s="1"/>
      <c r="WZP747" s="1"/>
      <c r="WZQ747" s="1"/>
      <c r="WZR747" s="1"/>
      <c r="WZS747" s="1"/>
      <c r="WZT747" s="1"/>
      <c r="WZU747" s="1"/>
      <c r="WZV747" s="1"/>
      <c r="WZW747" s="1"/>
      <c r="WZX747" s="1"/>
      <c r="WZY747" s="1"/>
      <c r="WZZ747" s="1"/>
      <c r="XAA747" s="1"/>
      <c r="XAB747" s="1"/>
      <c r="XAC747" s="1"/>
      <c r="XAD747" s="1"/>
      <c r="XAE747" s="1"/>
      <c r="XAF747" s="1"/>
      <c r="XAG747" s="1"/>
      <c r="XAH747" s="1"/>
      <c r="XAI747" s="1"/>
      <c r="XAJ747" s="1"/>
      <c r="XAK747" s="1"/>
      <c r="XAL747" s="1"/>
      <c r="XAM747" s="1"/>
      <c r="XAN747" s="1"/>
      <c r="XAO747" s="1"/>
      <c r="XAP747" s="1"/>
      <c r="XAQ747" s="1"/>
      <c r="XAR747" s="1"/>
      <c r="XAS747" s="1"/>
      <c r="XAT747" s="1"/>
      <c r="XAU747" s="1"/>
      <c r="XAV747" s="1"/>
      <c r="XAW747" s="1"/>
      <c r="XAX747" s="1"/>
      <c r="XAY747" s="1"/>
      <c r="XAZ747" s="1"/>
      <c r="XBA747" s="1"/>
      <c r="XBB747" s="1"/>
      <c r="XBC747" s="1"/>
      <c r="XBD747" s="1"/>
      <c r="XBE747" s="1"/>
      <c r="XBF747" s="1"/>
      <c r="XBG747" s="1"/>
      <c r="XBH747" s="1"/>
      <c r="XBI747" s="1"/>
      <c r="XBJ747" s="1"/>
      <c r="XBK747" s="1"/>
      <c r="XBL747" s="1"/>
      <c r="XBM747" s="1"/>
      <c r="XBN747" s="1"/>
      <c r="XBO747" s="1"/>
      <c r="XBP747" s="1"/>
      <c r="XBQ747" s="1"/>
      <c r="XBR747" s="1"/>
      <c r="XBS747" s="1"/>
      <c r="XBT747" s="1"/>
      <c r="XBU747" s="1"/>
      <c r="XBV747" s="1"/>
      <c r="XBW747" s="1"/>
      <c r="XBX747" s="1"/>
      <c r="XBY747" s="1"/>
      <c r="XBZ747" s="1"/>
      <c r="XCA747" s="1"/>
      <c r="XCB747" s="1"/>
      <c r="XCC747" s="1"/>
      <c r="XCD747" s="1"/>
      <c r="XCE747" s="1"/>
      <c r="XCF747" s="1"/>
      <c r="XCG747" s="1"/>
      <c r="XCH747" s="1"/>
      <c r="XCI747" s="1"/>
      <c r="XCJ747" s="1"/>
      <c r="XCK747" s="1"/>
      <c r="XCL747" s="1"/>
      <c r="XCM747" s="1"/>
      <c r="XCN747" s="1"/>
      <c r="XCO747" s="1"/>
      <c r="XCP747" s="1"/>
      <c r="XCQ747" s="1"/>
      <c r="XCR747" s="1"/>
      <c r="XCS747" s="1"/>
      <c r="XCT747" s="1"/>
      <c r="XCU747" s="1"/>
      <c r="XCV747" s="1"/>
      <c r="XCW747" s="1"/>
      <c r="XCX747" s="1"/>
      <c r="XCY747" s="1"/>
      <c r="XCZ747" s="1"/>
      <c r="XDA747" s="1"/>
      <c r="XDB747" s="1"/>
      <c r="XDC747" s="1"/>
      <c r="XDD747" s="1"/>
      <c r="XDE747" s="1"/>
      <c r="XDF747" s="1"/>
      <c r="XDG747" s="1"/>
      <c r="XDH747" s="1"/>
      <c r="XDI747" s="1"/>
      <c r="XDJ747" s="1"/>
      <c r="XDK747" s="1"/>
      <c r="XDL747" s="1"/>
      <c r="XDM747" s="1"/>
      <c r="XDN747" s="1"/>
      <c r="XDO747" s="1"/>
      <c r="XDP747" s="1"/>
      <c r="XDQ747" s="1"/>
      <c r="XDR747" s="1"/>
      <c r="XDS747" s="1"/>
      <c r="XDT747" s="1"/>
      <c r="XDU747" s="1"/>
      <c r="XDV747" s="1"/>
      <c r="XDW747" s="1"/>
      <c r="XDX747" s="1"/>
      <c r="XDY747" s="1"/>
      <c r="XDZ747" s="1"/>
      <c r="XEA747" s="1"/>
      <c r="XEB747" s="1"/>
      <c r="XEC747" s="1"/>
      <c r="XED747" s="1"/>
      <c r="XEE747" s="1"/>
      <c r="XEF747" s="1"/>
      <c r="XEG747" s="1"/>
      <c r="XEH747" s="1"/>
      <c r="XEI747" s="1"/>
      <c r="XEJ747" s="1"/>
      <c r="XEK747" s="1"/>
      <c r="XEL747" s="1"/>
      <c r="XEM747" s="1"/>
      <c r="XEN747" s="1"/>
      <c r="XEO747" s="1"/>
      <c r="XEP747" s="1"/>
      <c r="XEQ747" s="1"/>
      <c r="XER747" s="1"/>
      <c r="XES747" s="1"/>
      <c r="XET747" s="1"/>
      <c r="XEU747" s="1"/>
      <c r="XEV747" s="1"/>
      <c r="XEW747" s="1"/>
      <c r="XEX747" s="1"/>
      <c r="XEY747" s="1"/>
      <c r="XEZ747" s="1"/>
      <c r="XFA747" s="1"/>
      <c r="XFB747" s="1"/>
      <c r="XFC747" s="1"/>
    </row>
    <row r="748" spans="1:150 16226:16383" s="3" customFormat="1" ht="20.25" customHeight="1" x14ac:dyDescent="0.25">
      <c r="A748" s="112" t="s">
        <v>403</v>
      </c>
      <c r="B748" s="113"/>
      <c r="C748" s="113"/>
      <c r="D748" s="113"/>
      <c r="E748" s="113"/>
      <c r="F748" s="113"/>
      <c r="G748" s="113"/>
      <c r="H748" s="114"/>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WZB748" s="1"/>
      <c r="WZC748" s="1"/>
      <c r="WZD748" s="1"/>
      <c r="WZE748" s="1"/>
      <c r="WZF748" s="1"/>
      <c r="WZG748" s="1"/>
      <c r="WZH748" s="1"/>
      <c r="WZI748" s="1"/>
      <c r="WZJ748" s="1"/>
      <c r="WZK748" s="1"/>
      <c r="WZL748" s="1"/>
      <c r="WZM748" s="1"/>
      <c r="WZN748" s="1"/>
      <c r="WZO748" s="1"/>
      <c r="WZP748" s="1"/>
      <c r="WZQ748" s="1"/>
      <c r="WZR748" s="1"/>
      <c r="WZS748" s="1"/>
      <c r="WZT748" s="1"/>
      <c r="WZU748" s="1"/>
      <c r="WZV748" s="1"/>
      <c r="WZW748" s="1"/>
      <c r="WZX748" s="1"/>
      <c r="WZY748" s="1"/>
      <c r="WZZ748" s="1"/>
      <c r="XAA748" s="1"/>
      <c r="XAB748" s="1"/>
      <c r="XAC748" s="1"/>
      <c r="XAD748" s="1"/>
      <c r="XAE748" s="1"/>
      <c r="XAF748" s="1"/>
      <c r="XAG748" s="1"/>
      <c r="XAH748" s="1"/>
      <c r="XAI748" s="1"/>
      <c r="XAJ748" s="1"/>
      <c r="XAK748" s="1"/>
      <c r="XAL748" s="1"/>
      <c r="XAM748" s="1"/>
      <c r="XAN748" s="1"/>
      <c r="XAO748" s="1"/>
      <c r="XAP748" s="1"/>
      <c r="XAQ748" s="1"/>
      <c r="XAR748" s="1"/>
      <c r="XAS748" s="1"/>
      <c r="XAT748" s="1"/>
      <c r="XAU748" s="1"/>
      <c r="XAV748" s="1"/>
      <c r="XAW748" s="1"/>
      <c r="XAX748" s="1"/>
      <c r="XAY748" s="1"/>
      <c r="XAZ748" s="1"/>
      <c r="XBA748" s="1"/>
      <c r="XBB748" s="1"/>
      <c r="XBC748" s="1"/>
      <c r="XBD748" s="1"/>
      <c r="XBE748" s="1"/>
      <c r="XBF748" s="1"/>
      <c r="XBG748" s="1"/>
      <c r="XBH748" s="1"/>
      <c r="XBI748" s="1"/>
      <c r="XBJ748" s="1"/>
      <c r="XBK748" s="1"/>
      <c r="XBL748" s="1"/>
      <c r="XBM748" s="1"/>
      <c r="XBN748" s="1"/>
      <c r="XBO748" s="1"/>
      <c r="XBP748" s="1"/>
      <c r="XBQ748" s="1"/>
      <c r="XBR748" s="1"/>
      <c r="XBS748" s="1"/>
      <c r="XBT748" s="1"/>
      <c r="XBU748" s="1"/>
      <c r="XBV748" s="1"/>
      <c r="XBW748" s="1"/>
      <c r="XBX748" s="1"/>
      <c r="XBY748" s="1"/>
      <c r="XBZ748" s="1"/>
      <c r="XCA748" s="1"/>
      <c r="XCB748" s="1"/>
      <c r="XCC748" s="1"/>
      <c r="XCD748" s="1"/>
      <c r="XCE748" s="1"/>
      <c r="XCF748" s="1"/>
      <c r="XCG748" s="1"/>
      <c r="XCH748" s="1"/>
      <c r="XCI748" s="1"/>
      <c r="XCJ748" s="1"/>
      <c r="XCK748" s="1"/>
      <c r="XCL748" s="1"/>
      <c r="XCM748" s="1"/>
      <c r="XCN748" s="1"/>
      <c r="XCO748" s="1"/>
      <c r="XCP748" s="1"/>
      <c r="XCQ748" s="1"/>
      <c r="XCR748" s="1"/>
      <c r="XCS748" s="1"/>
      <c r="XCT748" s="1"/>
      <c r="XCU748" s="1"/>
      <c r="XCV748" s="1"/>
      <c r="XCW748" s="1"/>
      <c r="XCX748" s="1"/>
      <c r="XCY748" s="1"/>
      <c r="XCZ748" s="1"/>
      <c r="XDA748" s="1"/>
      <c r="XDB748" s="1"/>
      <c r="XDC748" s="1"/>
      <c r="XDD748" s="1"/>
      <c r="XDE748" s="1"/>
      <c r="XDF748" s="1"/>
      <c r="XDG748" s="1"/>
      <c r="XDH748" s="1"/>
      <c r="XDI748" s="1"/>
      <c r="XDJ748" s="1"/>
      <c r="XDK748" s="1"/>
      <c r="XDL748" s="1"/>
      <c r="XDM748" s="1"/>
      <c r="XDN748" s="1"/>
      <c r="XDO748" s="1"/>
      <c r="XDP748" s="1"/>
      <c r="XDQ748" s="1"/>
      <c r="XDR748" s="1"/>
      <c r="XDS748" s="1"/>
      <c r="XDT748" s="1"/>
      <c r="XDU748" s="1"/>
      <c r="XDV748" s="1"/>
      <c r="XDW748" s="1"/>
      <c r="XDX748" s="1"/>
      <c r="XDY748" s="1"/>
      <c r="XDZ748" s="1"/>
      <c r="XEA748" s="1"/>
      <c r="XEB748" s="1"/>
      <c r="XEC748" s="1"/>
      <c r="XED748" s="1"/>
      <c r="XEE748" s="1"/>
      <c r="XEF748" s="1"/>
      <c r="XEG748" s="1"/>
      <c r="XEH748" s="1"/>
      <c r="XEI748" s="1"/>
      <c r="XEJ748" s="1"/>
      <c r="XEK748" s="1"/>
      <c r="XEL748" s="1"/>
      <c r="XEM748" s="1"/>
      <c r="XEN748" s="1"/>
      <c r="XEO748" s="1"/>
      <c r="XEP748" s="1"/>
      <c r="XEQ748" s="1"/>
      <c r="XER748" s="1"/>
      <c r="XES748" s="1"/>
      <c r="XET748" s="1"/>
      <c r="XEU748" s="1"/>
      <c r="XEV748" s="1"/>
      <c r="XEW748" s="1"/>
      <c r="XEX748" s="1"/>
      <c r="XEY748" s="1"/>
      <c r="XEZ748" s="1"/>
      <c r="XFA748" s="1"/>
      <c r="XFB748" s="1"/>
      <c r="XFC748" s="1"/>
    </row>
    <row r="749" spans="1:150 16226:16383" s="3" customFormat="1" ht="20.25" customHeight="1" x14ac:dyDescent="0.25">
      <c r="A749" s="90">
        <v>1</v>
      </c>
      <c r="B749" s="90"/>
      <c r="C749" s="103" t="s">
        <v>366</v>
      </c>
      <c r="D749" s="104"/>
      <c r="E749" s="104"/>
      <c r="F749" s="104"/>
      <c r="G749" s="104"/>
      <c r="H749" s="105"/>
      <c r="I749" s="1"/>
      <c r="J749" s="1"/>
      <c r="K749" s="1"/>
      <c r="L749" s="1"/>
      <c r="M749" s="1"/>
      <c r="N749" s="1"/>
      <c r="O749" s="1"/>
      <c r="P749" s="1"/>
      <c r="Q749" s="1"/>
      <c r="R749" s="1"/>
      <c r="S749" s="1"/>
      <c r="T749" s="22" t="str">
        <f t="shared" ref="T749:T756" ca="1" si="111">U749&amp;""&amp;",..,"&amp;""&amp;V749</f>
        <v>401,..,4001</v>
      </c>
      <c r="U749" s="22">
        <f ca="1">(SUMPRODUCT(MID(0&amp;(LEFT(A748,SUM(LEN(A748)-LEN(SUBSTITUTE(A748,{"0","1","2","3"},""))))), LARGE(INDEX(ISNUMBER(--MID((LEFT(A748,SUM(LEN(A748)-LEN(SUBSTITUTE(A748,{"0","1","2","3"},""))))), ROW(INDIRECT("1:"&amp;LEN((LEFT(A748,SUM(LEN(A748)-LEN(SUBSTITUTE(A748,{"0","1","2","3"},"")))))))), 1)) * ROW(INDIRECT("1:"&amp;LEN((LEFT(A748,SUM(LEN(A748)-LEN(SUBSTITUTE(A748,{"0","1","2","3"},"")))))))), 0), ROW(INDIRECT("1:"&amp;LEN((LEFT(A748,SUM(LEN(A748)-LEN(SUBSTITUTE(A748,{"0","1","2","3"},"")))))))))+1, 1) * 10^ROW(INDIRECT("1:"&amp;LEN((LEFT(A748,SUM(LEN(A748)-LEN(SUBSTITUTE(A748,{"0","1","2","3"},""))))))))/10))*100+1</f>
        <v>401</v>
      </c>
      <c r="V749" s="22">
        <f ca="1">(SUMPRODUCT(MID(0&amp;(--TRIM(RIGHT(SUBSTITUTE(LEFT(A748,_xlfn.AGGREGATE(16,6,FIND({0,1,2,3,4,5,6,7,8,9},A748,ROW(INDIRECT("1:"&amp;LEN(A748)))),1))," ",REPT(" ",LEN(A748))),LEN(A748)))), LARGE(INDEX(ISNUMBER(--MID((--TRIM(RIGHT(SUBSTITUTE(LEFT(A748,_xlfn.AGGREGATE(16,6,FIND({0,1,2,3,4,5,6,7,8,9},A748,ROW(INDIRECT("1:"&amp;LEN(A748)))),1))," ",REPT(" ",LEN(A748))),LEN(A748)))), ROW(INDIRECT("1:"&amp;LEN((--TRIM(RIGHT(SUBSTITUTE(LEFT(A748,_xlfn.AGGREGATE(16,6,FIND({0,1,2,3,4,5,6,7,8,9},A748,ROW(INDIRECT("1:"&amp;LEN(A748)))),1))," ",REPT(" ",LEN(A748))),LEN(A748))))))), 1)) * ROW(INDIRECT("1:"&amp;LEN((--TRIM(RIGHT(SUBSTITUTE(LEFT(A748,_xlfn.AGGREGATE(16,6,FIND({0,1,2,3,4,5,6,7,8,9},A748,ROW(INDIRECT("1:"&amp;LEN(A748)))),1))," ",REPT(" ",LEN(A748))),LEN(A748))))))), 0), ROW(INDIRECT("1:"&amp;LEN((--TRIM(RIGHT(SUBSTITUTE(LEFT(A748,_xlfn.AGGREGATE(16,6,FIND({0,1,2,3,4,5,6,7,8,9},A748,ROW(INDIRECT("1:"&amp;LEN(A748)))),1))," ",REPT(" ",LEN(A748))),LEN(A748))))))))+1, 1) * 10^ROW(INDIRECT("1:"&amp;LEN((--TRIM(RIGHT(SUBSTITUTE(LEFT(A748,_xlfn.AGGREGATE(16,6,FIND({0,1,2,3,4,5,6,7,8,9},A748,ROW(INDIRECT("1:"&amp;LEN(A748)))),1))," ",REPT(" ",LEN(A748))),LEN(A748)))))))/10))*100+1</f>
        <v>4001</v>
      </c>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WZB749" s="1"/>
      <c r="WZC749" s="1"/>
      <c r="WZD749" s="1"/>
      <c r="WZE749" s="1"/>
      <c r="WZF749" s="1"/>
      <c r="WZG749" s="1"/>
      <c r="WZH749" s="1"/>
      <c r="WZI749" s="1"/>
      <c r="WZJ749" s="1"/>
      <c r="WZK749" s="1"/>
      <c r="WZL749" s="1"/>
      <c r="WZM749" s="1"/>
      <c r="WZN749" s="1"/>
      <c r="WZO749" s="1"/>
      <c r="WZP749" s="1"/>
      <c r="WZQ749" s="1"/>
      <c r="WZR749" s="1"/>
      <c r="WZS749" s="1"/>
      <c r="WZT749" s="1"/>
      <c r="WZU749" s="1"/>
      <c r="WZV749" s="1"/>
      <c r="WZW749" s="1"/>
      <c r="WZX749" s="1"/>
      <c r="WZY749" s="1"/>
      <c r="WZZ749" s="1"/>
      <c r="XAA749" s="1"/>
      <c r="XAB749" s="1"/>
      <c r="XAC749" s="1"/>
      <c r="XAD749" s="1"/>
      <c r="XAE749" s="1"/>
      <c r="XAF749" s="1"/>
      <c r="XAG749" s="1"/>
      <c r="XAH749" s="1"/>
      <c r="XAI749" s="1"/>
      <c r="XAJ749" s="1"/>
      <c r="XAK749" s="1"/>
      <c r="XAL749" s="1"/>
      <c r="XAM749" s="1"/>
      <c r="XAN749" s="1"/>
      <c r="XAO749" s="1"/>
      <c r="XAP749" s="1"/>
      <c r="XAQ749" s="1"/>
      <c r="XAR749" s="1"/>
      <c r="XAS749" s="1"/>
      <c r="XAT749" s="1"/>
      <c r="XAU749" s="1"/>
      <c r="XAV749" s="1"/>
      <c r="XAW749" s="1"/>
      <c r="XAX749" s="1"/>
      <c r="XAY749" s="1"/>
      <c r="XAZ749" s="1"/>
      <c r="XBA749" s="1"/>
      <c r="XBB749" s="1"/>
      <c r="XBC749" s="1"/>
      <c r="XBD749" s="1"/>
      <c r="XBE749" s="1"/>
      <c r="XBF749" s="1"/>
      <c r="XBG749" s="1"/>
      <c r="XBH749" s="1"/>
      <c r="XBI749" s="1"/>
      <c r="XBJ749" s="1"/>
      <c r="XBK749" s="1"/>
      <c r="XBL749" s="1"/>
      <c r="XBM749" s="1"/>
      <c r="XBN749" s="1"/>
      <c r="XBO749" s="1"/>
      <c r="XBP749" s="1"/>
      <c r="XBQ749" s="1"/>
      <c r="XBR749" s="1"/>
      <c r="XBS749" s="1"/>
      <c r="XBT749" s="1"/>
      <c r="XBU749" s="1"/>
      <c r="XBV749" s="1"/>
      <c r="XBW749" s="1"/>
      <c r="XBX749" s="1"/>
      <c r="XBY749" s="1"/>
      <c r="XBZ749" s="1"/>
      <c r="XCA749" s="1"/>
      <c r="XCB749" s="1"/>
      <c r="XCC749" s="1"/>
      <c r="XCD749" s="1"/>
      <c r="XCE749" s="1"/>
      <c r="XCF749" s="1"/>
      <c r="XCG749" s="1"/>
      <c r="XCH749" s="1"/>
      <c r="XCI749" s="1"/>
      <c r="XCJ749" s="1"/>
      <c r="XCK749" s="1"/>
      <c r="XCL749" s="1"/>
      <c r="XCM749" s="1"/>
      <c r="XCN749" s="1"/>
      <c r="XCO749" s="1"/>
      <c r="XCP749" s="1"/>
      <c r="XCQ749" s="1"/>
      <c r="XCR749" s="1"/>
      <c r="XCS749" s="1"/>
      <c r="XCT749" s="1"/>
      <c r="XCU749" s="1"/>
      <c r="XCV749" s="1"/>
      <c r="XCW749" s="1"/>
      <c r="XCX749" s="1"/>
      <c r="XCY749" s="1"/>
      <c r="XCZ749" s="1"/>
      <c r="XDA749" s="1"/>
      <c r="XDB749" s="1"/>
      <c r="XDC749" s="1"/>
      <c r="XDD749" s="1"/>
      <c r="XDE749" s="1"/>
      <c r="XDF749" s="1"/>
      <c r="XDG749" s="1"/>
      <c r="XDH749" s="1"/>
      <c r="XDI749" s="1"/>
      <c r="XDJ749" s="1"/>
      <c r="XDK749" s="1"/>
      <c r="XDL749" s="1"/>
      <c r="XDM749" s="1"/>
      <c r="XDN749" s="1"/>
      <c r="XDO749" s="1"/>
      <c r="XDP749" s="1"/>
      <c r="XDQ749" s="1"/>
      <c r="XDR749" s="1"/>
      <c r="XDS749" s="1"/>
      <c r="XDT749" s="1"/>
      <c r="XDU749" s="1"/>
      <c r="XDV749" s="1"/>
      <c r="XDW749" s="1"/>
      <c r="XDX749" s="1"/>
      <c r="XDY749" s="1"/>
      <c r="XDZ749" s="1"/>
      <c r="XEA749" s="1"/>
      <c r="XEB749" s="1"/>
      <c r="XEC749" s="1"/>
      <c r="XED749" s="1"/>
      <c r="XEE749" s="1"/>
      <c r="XEF749" s="1"/>
      <c r="XEG749" s="1"/>
      <c r="XEH749" s="1"/>
      <c r="XEI749" s="1"/>
      <c r="XEJ749" s="1"/>
      <c r="XEK749" s="1"/>
      <c r="XEL749" s="1"/>
      <c r="XEM749" s="1"/>
      <c r="XEN749" s="1"/>
      <c r="XEO749" s="1"/>
      <c r="XEP749" s="1"/>
      <c r="XEQ749" s="1"/>
      <c r="XER749" s="1"/>
      <c r="XES749" s="1"/>
      <c r="XET749" s="1"/>
      <c r="XEU749" s="1"/>
      <c r="XEV749" s="1"/>
      <c r="XEW749" s="1"/>
      <c r="XEX749" s="1"/>
      <c r="XEY749" s="1"/>
      <c r="XEZ749" s="1"/>
      <c r="XFA749" s="1"/>
      <c r="XFB749" s="1"/>
      <c r="XFC749" s="1"/>
    </row>
    <row r="750" spans="1:150 16226:16383" s="3" customFormat="1" ht="20.25" customHeight="1" x14ac:dyDescent="0.25">
      <c r="A750" s="115">
        <f>A749+1</f>
        <v>2</v>
      </c>
      <c r="B750" s="116"/>
      <c r="C750" s="109"/>
      <c r="D750" s="110"/>
      <c r="E750" s="110"/>
      <c r="F750" s="110"/>
      <c r="G750" s="110"/>
      <c r="H750" s="111"/>
      <c r="I750" s="1"/>
      <c r="J750" s="1"/>
      <c r="K750" s="1"/>
      <c r="L750" s="1"/>
      <c r="M750" s="1"/>
      <c r="N750" s="1"/>
      <c r="O750" s="1"/>
      <c r="P750" s="1"/>
      <c r="Q750" s="1"/>
      <c r="R750" s="1"/>
      <c r="S750" s="1"/>
      <c r="T750" s="22" t="str">
        <f t="shared" ca="1" si="111"/>
        <v>402,..,4002</v>
      </c>
      <c r="U750" s="22">
        <f t="shared" ref="U750:V756" ca="1" si="112">U749+1</f>
        <v>402</v>
      </c>
      <c r="V750" s="22">
        <f t="shared" ca="1" si="112"/>
        <v>4002</v>
      </c>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WZB750" s="1"/>
      <c r="WZC750" s="1"/>
      <c r="WZD750" s="1"/>
      <c r="WZE750" s="1"/>
      <c r="WZF750" s="1"/>
      <c r="WZG750" s="1"/>
      <c r="WZH750" s="1"/>
      <c r="WZI750" s="1"/>
      <c r="WZJ750" s="1"/>
      <c r="WZK750" s="1"/>
      <c r="WZL750" s="1"/>
      <c r="WZM750" s="1"/>
      <c r="WZN750" s="1"/>
      <c r="WZO750" s="1"/>
      <c r="WZP750" s="1"/>
      <c r="WZQ750" s="1"/>
      <c r="WZR750" s="1"/>
      <c r="WZS750" s="1"/>
      <c r="WZT750" s="1"/>
      <c r="WZU750" s="1"/>
      <c r="WZV750" s="1"/>
      <c r="WZW750" s="1"/>
      <c r="WZX750" s="1"/>
      <c r="WZY750" s="1"/>
      <c r="WZZ750" s="1"/>
      <c r="XAA750" s="1"/>
      <c r="XAB750" s="1"/>
      <c r="XAC750" s="1"/>
      <c r="XAD750" s="1"/>
      <c r="XAE750" s="1"/>
      <c r="XAF750" s="1"/>
      <c r="XAG750" s="1"/>
      <c r="XAH750" s="1"/>
      <c r="XAI750" s="1"/>
      <c r="XAJ750" s="1"/>
      <c r="XAK750" s="1"/>
      <c r="XAL750" s="1"/>
      <c r="XAM750" s="1"/>
      <c r="XAN750" s="1"/>
      <c r="XAO750" s="1"/>
      <c r="XAP750" s="1"/>
      <c r="XAQ750" s="1"/>
      <c r="XAR750" s="1"/>
      <c r="XAS750" s="1"/>
      <c r="XAT750" s="1"/>
      <c r="XAU750" s="1"/>
      <c r="XAV750" s="1"/>
      <c r="XAW750" s="1"/>
      <c r="XAX750" s="1"/>
      <c r="XAY750" s="1"/>
      <c r="XAZ750" s="1"/>
      <c r="XBA750" s="1"/>
      <c r="XBB750" s="1"/>
      <c r="XBC750" s="1"/>
      <c r="XBD750" s="1"/>
      <c r="XBE750" s="1"/>
      <c r="XBF750" s="1"/>
      <c r="XBG750" s="1"/>
      <c r="XBH750" s="1"/>
      <c r="XBI750" s="1"/>
      <c r="XBJ750" s="1"/>
      <c r="XBK750" s="1"/>
      <c r="XBL750" s="1"/>
      <c r="XBM750" s="1"/>
      <c r="XBN750" s="1"/>
      <c r="XBO750" s="1"/>
      <c r="XBP750" s="1"/>
      <c r="XBQ750" s="1"/>
      <c r="XBR750" s="1"/>
      <c r="XBS750" s="1"/>
      <c r="XBT750" s="1"/>
      <c r="XBU750" s="1"/>
      <c r="XBV750" s="1"/>
      <c r="XBW750" s="1"/>
      <c r="XBX750" s="1"/>
      <c r="XBY750" s="1"/>
      <c r="XBZ750" s="1"/>
      <c r="XCA750" s="1"/>
      <c r="XCB750" s="1"/>
      <c r="XCC750" s="1"/>
      <c r="XCD750" s="1"/>
      <c r="XCE750" s="1"/>
      <c r="XCF750" s="1"/>
      <c r="XCG750" s="1"/>
      <c r="XCH750" s="1"/>
      <c r="XCI750" s="1"/>
      <c r="XCJ750" s="1"/>
      <c r="XCK750" s="1"/>
      <c r="XCL750" s="1"/>
      <c r="XCM750" s="1"/>
      <c r="XCN750" s="1"/>
      <c r="XCO750" s="1"/>
      <c r="XCP750" s="1"/>
      <c r="XCQ750" s="1"/>
      <c r="XCR750" s="1"/>
      <c r="XCS750" s="1"/>
      <c r="XCT750" s="1"/>
      <c r="XCU750" s="1"/>
      <c r="XCV750" s="1"/>
      <c r="XCW750" s="1"/>
      <c r="XCX750" s="1"/>
      <c r="XCY750" s="1"/>
      <c r="XCZ750" s="1"/>
      <c r="XDA750" s="1"/>
      <c r="XDB750" s="1"/>
      <c r="XDC750" s="1"/>
      <c r="XDD750" s="1"/>
      <c r="XDE750" s="1"/>
      <c r="XDF750" s="1"/>
      <c r="XDG750" s="1"/>
      <c r="XDH750" s="1"/>
      <c r="XDI750" s="1"/>
      <c r="XDJ750" s="1"/>
      <c r="XDK750" s="1"/>
      <c r="XDL750" s="1"/>
      <c r="XDM750" s="1"/>
      <c r="XDN750" s="1"/>
      <c r="XDO750" s="1"/>
      <c r="XDP750" s="1"/>
      <c r="XDQ750" s="1"/>
      <c r="XDR750" s="1"/>
      <c r="XDS750" s="1"/>
      <c r="XDT750" s="1"/>
      <c r="XDU750" s="1"/>
      <c r="XDV750" s="1"/>
      <c r="XDW750" s="1"/>
      <c r="XDX750" s="1"/>
      <c r="XDY750" s="1"/>
      <c r="XDZ750" s="1"/>
      <c r="XEA750" s="1"/>
      <c r="XEB750" s="1"/>
      <c r="XEC750" s="1"/>
      <c r="XED750" s="1"/>
      <c r="XEE750" s="1"/>
      <c r="XEF750" s="1"/>
      <c r="XEG750" s="1"/>
      <c r="XEH750" s="1"/>
      <c r="XEI750" s="1"/>
      <c r="XEJ750" s="1"/>
      <c r="XEK750" s="1"/>
      <c r="XEL750" s="1"/>
      <c r="XEM750" s="1"/>
      <c r="XEN750" s="1"/>
      <c r="XEO750" s="1"/>
      <c r="XEP750" s="1"/>
      <c r="XEQ750" s="1"/>
      <c r="XER750" s="1"/>
      <c r="XES750" s="1"/>
      <c r="XET750" s="1"/>
      <c r="XEU750" s="1"/>
      <c r="XEV750" s="1"/>
      <c r="XEW750" s="1"/>
      <c r="XEX750" s="1"/>
      <c r="XEY750" s="1"/>
      <c r="XEZ750" s="1"/>
      <c r="XFA750" s="1"/>
      <c r="XFB750" s="1"/>
      <c r="XFC750" s="1"/>
    </row>
    <row r="751" spans="1:150 16226:16383" s="3" customFormat="1" ht="20.25" customHeight="1" x14ac:dyDescent="0.25">
      <c r="A751" s="115">
        <f t="shared" ref="A751:A756" si="113">A750+1</f>
        <v>3</v>
      </c>
      <c r="B751" s="116"/>
      <c r="C751" s="53" t="s">
        <v>88</v>
      </c>
      <c r="D751" s="5" t="s">
        <v>363</v>
      </c>
      <c r="E751" s="32">
        <f>(2.75*3.48+2.75*0.1+2.125*2.25+1.525*0.6+2.78*2.45+0.7*0.18+2.93*2.4+2.93*0.1+2.93*1.2+0.6*1.4+2.305*1.375+0.9*0.9+1.25*1.375+1.07*2.75)*10.764</f>
        <v>460.69785450000006</v>
      </c>
      <c r="F751" s="5">
        <f>(1.075*0.9)*10.764</f>
        <v>10.41417</v>
      </c>
      <c r="G751" s="5">
        <v>0</v>
      </c>
      <c r="H751" s="5">
        <f>E751+F751+(IF(G751&lt;101,G751,IF(G751&lt;201,G751/2,IF(G751&lt;=301,G751/3,G751/4))))</f>
        <v>471.11202450000008</v>
      </c>
      <c r="I751" s="1"/>
      <c r="J751" s="1"/>
      <c r="K751" s="1"/>
      <c r="L751" s="1"/>
      <c r="M751" s="1"/>
      <c r="N751" s="1"/>
      <c r="O751" s="1"/>
      <c r="P751" s="1"/>
      <c r="Q751" s="1"/>
      <c r="R751" s="1"/>
      <c r="S751" s="1"/>
      <c r="T751" s="22" t="str">
        <f t="shared" ca="1" si="111"/>
        <v>403,..,4003</v>
      </c>
      <c r="U751" s="22">
        <f t="shared" ca="1" si="112"/>
        <v>403</v>
      </c>
      <c r="V751" s="22">
        <f t="shared" ca="1" si="112"/>
        <v>4003</v>
      </c>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WZB751" s="1"/>
      <c r="WZC751" s="1"/>
      <c r="WZD751" s="1"/>
      <c r="WZE751" s="1"/>
      <c r="WZF751" s="1"/>
      <c r="WZG751" s="1"/>
      <c r="WZH751" s="1"/>
      <c r="WZI751" s="1"/>
      <c r="WZJ751" s="1"/>
      <c r="WZK751" s="1"/>
      <c r="WZL751" s="1"/>
      <c r="WZM751" s="1"/>
      <c r="WZN751" s="1"/>
      <c r="WZO751" s="1"/>
      <c r="WZP751" s="1"/>
      <c r="WZQ751" s="1"/>
      <c r="WZR751" s="1"/>
      <c r="WZS751" s="1"/>
      <c r="WZT751" s="1"/>
      <c r="WZU751" s="1"/>
      <c r="WZV751" s="1"/>
      <c r="WZW751" s="1"/>
      <c r="WZX751" s="1"/>
      <c r="WZY751" s="1"/>
      <c r="WZZ751" s="1"/>
      <c r="XAA751" s="1"/>
      <c r="XAB751" s="1"/>
      <c r="XAC751" s="1"/>
      <c r="XAD751" s="1"/>
      <c r="XAE751" s="1"/>
      <c r="XAF751" s="1"/>
      <c r="XAG751" s="1"/>
      <c r="XAH751" s="1"/>
      <c r="XAI751" s="1"/>
      <c r="XAJ751" s="1"/>
      <c r="XAK751" s="1"/>
      <c r="XAL751" s="1"/>
      <c r="XAM751" s="1"/>
      <c r="XAN751" s="1"/>
      <c r="XAO751" s="1"/>
      <c r="XAP751" s="1"/>
      <c r="XAQ751" s="1"/>
      <c r="XAR751" s="1"/>
      <c r="XAS751" s="1"/>
      <c r="XAT751" s="1"/>
      <c r="XAU751" s="1"/>
      <c r="XAV751" s="1"/>
      <c r="XAW751" s="1"/>
      <c r="XAX751" s="1"/>
      <c r="XAY751" s="1"/>
      <c r="XAZ751" s="1"/>
      <c r="XBA751" s="1"/>
      <c r="XBB751" s="1"/>
      <c r="XBC751" s="1"/>
      <c r="XBD751" s="1"/>
      <c r="XBE751" s="1"/>
      <c r="XBF751" s="1"/>
      <c r="XBG751" s="1"/>
      <c r="XBH751" s="1"/>
      <c r="XBI751" s="1"/>
      <c r="XBJ751" s="1"/>
      <c r="XBK751" s="1"/>
      <c r="XBL751" s="1"/>
      <c r="XBM751" s="1"/>
      <c r="XBN751" s="1"/>
      <c r="XBO751" s="1"/>
      <c r="XBP751" s="1"/>
      <c r="XBQ751" s="1"/>
      <c r="XBR751" s="1"/>
      <c r="XBS751" s="1"/>
      <c r="XBT751" s="1"/>
      <c r="XBU751" s="1"/>
      <c r="XBV751" s="1"/>
      <c r="XBW751" s="1"/>
      <c r="XBX751" s="1"/>
      <c r="XBY751" s="1"/>
      <c r="XBZ751" s="1"/>
      <c r="XCA751" s="1"/>
      <c r="XCB751" s="1"/>
      <c r="XCC751" s="1"/>
      <c r="XCD751" s="1"/>
      <c r="XCE751" s="1"/>
      <c r="XCF751" s="1"/>
      <c r="XCG751" s="1"/>
      <c r="XCH751" s="1"/>
      <c r="XCI751" s="1"/>
      <c r="XCJ751" s="1"/>
      <c r="XCK751" s="1"/>
      <c r="XCL751" s="1"/>
      <c r="XCM751" s="1"/>
      <c r="XCN751" s="1"/>
      <c r="XCO751" s="1"/>
      <c r="XCP751" s="1"/>
      <c r="XCQ751" s="1"/>
      <c r="XCR751" s="1"/>
      <c r="XCS751" s="1"/>
      <c r="XCT751" s="1"/>
      <c r="XCU751" s="1"/>
      <c r="XCV751" s="1"/>
      <c r="XCW751" s="1"/>
      <c r="XCX751" s="1"/>
      <c r="XCY751" s="1"/>
      <c r="XCZ751" s="1"/>
      <c r="XDA751" s="1"/>
      <c r="XDB751" s="1"/>
      <c r="XDC751" s="1"/>
      <c r="XDD751" s="1"/>
      <c r="XDE751" s="1"/>
      <c r="XDF751" s="1"/>
      <c r="XDG751" s="1"/>
      <c r="XDH751" s="1"/>
      <c r="XDI751" s="1"/>
      <c r="XDJ751" s="1"/>
      <c r="XDK751" s="1"/>
      <c r="XDL751" s="1"/>
      <c r="XDM751" s="1"/>
      <c r="XDN751" s="1"/>
      <c r="XDO751" s="1"/>
      <c r="XDP751" s="1"/>
      <c r="XDQ751" s="1"/>
      <c r="XDR751" s="1"/>
      <c r="XDS751" s="1"/>
      <c r="XDT751" s="1"/>
      <c r="XDU751" s="1"/>
      <c r="XDV751" s="1"/>
      <c r="XDW751" s="1"/>
      <c r="XDX751" s="1"/>
      <c r="XDY751" s="1"/>
      <c r="XDZ751" s="1"/>
      <c r="XEA751" s="1"/>
      <c r="XEB751" s="1"/>
      <c r="XEC751" s="1"/>
      <c r="XED751" s="1"/>
      <c r="XEE751" s="1"/>
      <c r="XEF751" s="1"/>
      <c r="XEG751" s="1"/>
      <c r="XEH751" s="1"/>
      <c r="XEI751" s="1"/>
      <c r="XEJ751" s="1"/>
      <c r="XEK751" s="1"/>
      <c r="XEL751" s="1"/>
      <c r="XEM751" s="1"/>
      <c r="XEN751" s="1"/>
      <c r="XEO751" s="1"/>
      <c r="XEP751" s="1"/>
      <c r="XEQ751" s="1"/>
      <c r="XER751" s="1"/>
      <c r="XES751" s="1"/>
      <c r="XET751" s="1"/>
      <c r="XEU751" s="1"/>
      <c r="XEV751" s="1"/>
      <c r="XEW751" s="1"/>
      <c r="XEX751" s="1"/>
      <c r="XEY751" s="1"/>
      <c r="XEZ751" s="1"/>
      <c r="XFA751" s="1"/>
      <c r="XFB751" s="1"/>
      <c r="XFC751" s="1"/>
    </row>
    <row r="752" spans="1:150 16226:16383" s="3" customFormat="1" ht="20.25" customHeight="1" x14ac:dyDescent="0.25">
      <c r="A752" s="115">
        <f t="shared" si="113"/>
        <v>4</v>
      </c>
      <c r="B752" s="116"/>
      <c r="C752" s="53" t="s">
        <v>88</v>
      </c>
      <c r="D752" s="5" t="s">
        <v>363</v>
      </c>
      <c r="E752" s="32">
        <f>(2.75*3.48+2.75*0.1+2.125*2.25+1.525*0.6+2.78*2.45+0.7*0.18+2.93*2.4+2.93*0.1+2.93*1.2+0.6*1.4+2.305*1.375+0.9*0.9+1.25*1.375+1.07*2.75)*10.764</f>
        <v>460.69785450000006</v>
      </c>
      <c r="F752" s="5">
        <f>(1.075*0.9)*10.764</f>
        <v>10.41417</v>
      </c>
      <c r="G752" s="5">
        <v>0</v>
      </c>
      <c r="H752" s="5">
        <f>E752+F752+(IF(G752&lt;101,G752,IF(G752&lt;201,G752/2,IF(G752&lt;=301,G752/3,G752/4))))</f>
        <v>471.11202450000008</v>
      </c>
      <c r="I752" s="1"/>
      <c r="J752" s="1"/>
      <c r="K752" s="1"/>
      <c r="L752" s="1"/>
      <c r="M752" s="1"/>
      <c r="N752" s="1"/>
      <c r="O752" s="1"/>
      <c r="P752" s="1"/>
      <c r="Q752" s="1"/>
      <c r="R752" s="1"/>
      <c r="S752" s="1"/>
      <c r="T752" s="22" t="str">
        <f t="shared" ca="1" si="111"/>
        <v>404,..,4004</v>
      </c>
      <c r="U752" s="22">
        <f t="shared" ca="1" si="112"/>
        <v>404</v>
      </c>
      <c r="V752" s="22">
        <f t="shared" ca="1" si="112"/>
        <v>4004</v>
      </c>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WZB752" s="1"/>
      <c r="WZC752" s="1"/>
      <c r="WZD752" s="1"/>
      <c r="WZE752" s="1"/>
      <c r="WZF752" s="1"/>
      <c r="WZG752" s="1"/>
      <c r="WZH752" s="1"/>
      <c r="WZI752" s="1"/>
      <c r="WZJ752" s="1"/>
      <c r="WZK752" s="1"/>
      <c r="WZL752" s="1"/>
      <c r="WZM752" s="1"/>
      <c r="WZN752" s="1"/>
      <c r="WZO752" s="1"/>
      <c r="WZP752" s="1"/>
      <c r="WZQ752" s="1"/>
      <c r="WZR752" s="1"/>
      <c r="WZS752" s="1"/>
      <c r="WZT752" s="1"/>
      <c r="WZU752" s="1"/>
      <c r="WZV752" s="1"/>
      <c r="WZW752" s="1"/>
      <c r="WZX752" s="1"/>
      <c r="WZY752" s="1"/>
      <c r="WZZ752" s="1"/>
      <c r="XAA752" s="1"/>
      <c r="XAB752" s="1"/>
      <c r="XAC752" s="1"/>
      <c r="XAD752" s="1"/>
      <c r="XAE752" s="1"/>
      <c r="XAF752" s="1"/>
      <c r="XAG752" s="1"/>
      <c r="XAH752" s="1"/>
      <c r="XAI752" s="1"/>
      <c r="XAJ752" s="1"/>
      <c r="XAK752" s="1"/>
      <c r="XAL752" s="1"/>
      <c r="XAM752" s="1"/>
      <c r="XAN752" s="1"/>
      <c r="XAO752" s="1"/>
      <c r="XAP752" s="1"/>
      <c r="XAQ752" s="1"/>
      <c r="XAR752" s="1"/>
      <c r="XAS752" s="1"/>
      <c r="XAT752" s="1"/>
      <c r="XAU752" s="1"/>
      <c r="XAV752" s="1"/>
      <c r="XAW752" s="1"/>
      <c r="XAX752" s="1"/>
      <c r="XAY752" s="1"/>
      <c r="XAZ752" s="1"/>
      <c r="XBA752" s="1"/>
      <c r="XBB752" s="1"/>
      <c r="XBC752" s="1"/>
      <c r="XBD752" s="1"/>
      <c r="XBE752" s="1"/>
      <c r="XBF752" s="1"/>
      <c r="XBG752" s="1"/>
      <c r="XBH752" s="1"/>
      <c r="XBI752" s="1"/>
      <c r="XBJ752" s="1"/>
      <c r="XBK752" s="1"/>
      <c r="XBL752" s="1"/>
      <c r="XBM752" s="1"/>
      <c r="XBN752" s="1"/>
      <c r="XBO752" s="1"/>
      <c r="XBP752" s="1"/>
      <c r="XBQ752" s="1"/>
      <c r="XBR752" s="1"/>
      <c r="XBS752" s="1"/>
      <c r="XBT752" s="1"/>
      <c r="XBU752" s="1"/>
      <c r="XBV752" s="1"/>
      <c r="XBW752" s="1"/>
      <c r="XBX752" s="1"/>
      <c r="XBY752" s="1"/>
      <c r="XBZ752" s="1"/>
      <c r="XCA752" s="1"/>
      <c r="XCB752" s="1"/>
      <c r="XCC752" s="1"/>
      <c r="XCD752" s="1"/>
      <c r="XCE752" s="1"/>
      <c r="XCF752" s="1"/>
      <c r="XCG752" s="1"/>
      <c r="XCH752" s="1"/>
      <c r="XCI752" s="1"/>
      <c r="XCJ752" s="1"/>
      <c r="XCK752" s="1"/>
      <c r="XCL752" s="1"/>
      <c r="XCM752" s="1"/>
      <c r="XCN752" s="1"/>
      <c r="XCO752" s="1"/>
      <c r="XCP752" s="1"/>
      <c r="XCQ752" s="1"/>
      <c r="XCR752" s="1"/>
      <c r="XCS752" s="1"/>
      <c r="XCT752" s="1"/>
      <c r="XCU752" s="1"/>
      <c r="XCV752" s="1"/>
      <c r="XCW752" s="1"/>
      <c r="XCX752" s="1"/>
      <c r="XCY752" s="1"/>
      <c r="XCZ752" s="1"/>
      <c r="XDA752" s="1"/>
      <c r="XDB752" s="1"/>
      <c r="XDC752" s="1"/>
      <c r="XDD752" s="1"/>
      <c r="XDE752" s="1"/>
      <c r="XDF752" s="1"/>
      <c r="XDG752" s="1"/>
      <c r="XDH752" s="1"/>
      <c r="XDI752" s="1"/>
      <c r="XDJ752" s="1"/>
      <c r="XDK752" s="1"/>
      <c r="XDL752" s="1"/>
      <c r="XDM752" s="1"/>
      <c r="XDN752" s="1"/>
      <c r="XDO752" s="1"/>
      <c r="XDP752" s="1"/>
      <c r="XDQ752" s="1"/>
      <c r="XDR752" s="1"/>
      <c r="XDS752" s="1"/>
      <c r="XDT752" s="1"/>
      <c r="XDU752" s="1"/>
      <c r="XDV752" s="1"/>
      <c r="XDW752" s="1"/>
      <c r="XDX752" s="1"/>
      <c r="XDY752" s="1"/>
      <c r="XDZ752" s="1"/>
      <c r="XEA752" s="1"/>
      <c r="XEB752" s="1"/>
      <c r="XEC752" s="1"/>
      <c r="XED752" s="1"/>
      <c r="XEE752" s="1"/>
      <c r="XEF752" s="1"/>
      <c r="XEG752" s="1"/>
      <c r="XEH752" s="1"/>
      <c r="XEI752" s="1"/>
      <c r="XEJ752" s="1"/>
      <c r="XEK752" s="1"/>
      <c r="XEL752" s="1"/>
      <c r="XEM752" s="1"/>
      <c r="XEN752" s="1"/>
      <c r="XEO752" s="1"/>
      <c r="XEP752" s="1"/>
      <c r="XEQ752" s="1"/>
      <c r="XER752" s="1"/>
      <c r="XES752" s="1"/>
      <c r="XET752" s="1"/>
      <c r="XEU752" s="1"/>
      <c r="XEV752" s="1"/>
      <c r="XEW752" s="1"/>
      <c r="XEX752" s="1"/>
      <c r="XEY752" s="1"/>
      <c r="XEZ752" s="1"/>
      <c r="XFA752" s="1"/>
      <c r="XFB752" s="1"/>
      <c r="XFC752" s="1"/>
    </row>
    <row r="753" spans="1:150 16226:16383" s="3" customFormat="1" ht="20.25" x14ac:dyDescent="0.25">
      <c r="A753" s="115">
        <f t="shared" si="113"/>
        <v>5</v>
      </c>
      <c r="B753" s="116"/>
      <c r="C753" s="96" t="s">
        <v>404</v>
      </c>
      <c r="D753" s="97"/>
      <c r="E753" s="97"/>
      <c r="F753" s="97"/>
      <c r="G753" s="97"/>
      <c r="H753" s="98"/>
      <c r="I753" s="1"/>
      <c r="J753" s="1"/>
      <c r="K753" s="1"/>
      <c r="L753" s="73"/>
      <c r="M753" s="1"/>
      <c r="N753" s="1"/>
      <c r="O753" s="1"/>
      <c r="P753" s="1"/>
      <c r="Q753" s="1"/>
      <c r="R753" s="1"/>
      <c r="S753" s="1"/>
      <c r="T753" s="22" t="str">
        <f t="shared" ca="1" si="111"/>
        <v>405,..,4005</v>
      </c>
      <c r="U753" s="22">
        <f t="shared" ca="1" si="112"/>
        <v>405</v>
      </c>
      <c r="V753" s="22">
        <f t="shared" ca="1" si="112"/>
        <v>4005</v>
      </c>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WZB753" s="1"/>
      <c r="WZC753" s="1"/>
      <c r="WZD753" s="1"/>
      <c r="WZE753" s="1"/>
      <c r="WZF753" s="1"/>
      <c r="WZG753" s="1"/>
      <c r="WZH753" s="1"/>
      <c r="WZI753" s="1"/>
      <c r="WZJ753" s="1"/>
      <c r="WZK753" s="1"/>
      <c r="WZL753" s="1"/>
      <c r="WZM753" s="1"/>
      <c r="WZN753" s="1"/>
      <c r="WZO753" s="1"/>
      <c r="WZP753" s="1"/>
      <c r="WZQ753" s="1"/>
      <c r="WZR753" s="1"/>
      <c r="WZS753" s="1"/>
      <c r="WZT753" s="1"/>
      <c r="WZU753" s="1"/>
      <c r="WZV753" s="1"/>
      <c r="WZW753" s="1"/>
      <c r="WZX753" s="1"/>
      <c r="WZY753" s="1"/>
      <c r="WZZ753" s="1"/>
      <c r="XAA753" s="1"/>
      <c r="XAB753" s="1"/>
      <c r="XAC753" s="1"/>
      <c r="XAD753" s="1"/>
      <c r="XAE753" s="1"/>
      <c r="XAF753" s="1"/>
      <c r="XAG753" s="1"/>
      <c r="XAH753" s="1"/>
      <c r="XAI753" s="1"/>
      <c r="XAJ753" s="1"/>
      <c r="XAK753" s="1"/>
      <c r="XAL753" s="1"/>
      <c r="XAM753" s="1"/>
      <c r="XAN753" s="1"/>
      <c r="XAO753" s="1"/>
      <c r="XAP753" s="1"/>
      <c r="XAQ753" s="1"/>
      <c r="XAR753" s="1"/>
      <c r="XAS753" s="1"/>
      <c r="XAT753" s="1"/>
      <c r="XAU753" s="1"/>
      <c r="XAV753" s="1"/>
      <c r="XAW753" s="1"/>
      <c r="XAX753" s="1"/>
      <c r="XAY753" s="1"/>
      <c r="XAZ753" s="1"/>
      <c r="XBA753" s="1"/>
      <c r="XBB753" s="1"/>
      <c r="XBC753" s="1"/>
      <c r="XBD753" s="1"/>
      <c r="XBE753" s="1"/>
      <c r="XBF753" s="1"/>
      <c r="XBG753" s="1"/>
      <c r="XBH753" s="1"/>
      <c r="XBI753" s="1"/>
      <c r="XBJ753" s="1"/>
      <c r="XBK753" s="1"/>
      <c r="XBL753" s="1"/>
      <c r="XBM753" s="1"/>
      <c r="XBN753" s="1"/>
      <c r="XBO753" s="1"/>
      <c r="XBP753" s="1"/>
      <c r="XBQ753" s="1"/>
      <c r="XBR753" s="1"/>
      <c r="XBS753" s="1"/>
      <c r="XBT753" s="1"/>
      <c r="XBU753" s="1"/>
      <c r="XBV753" s="1"/>
      <c r="XBW753" s="1"/>
      <c r="XBX753" s="1"/>
      <c r="XBY753" s="1"/>
      <c r="XBZ753" s="1"/>
      <c r="XCA753" s="1"/>
      <c r="XCB753" s="1"/>
      <c r="XCC753" s="1"/>
      <c r="XCD753" s="1"/>
      <c r="XCE753" s="1"/>
      <c r="XCF753" s="1"/>
      <c r="XCG753" s="1"/>
      <c r="XCH753" s="1"/>
      <c r="XCI753" s="1"/>
      <c r="XCJ753" s="1"/>
      <c r="XCK753" s="1"/>
      <c r="XCL753" s="1"/>
      <c r="XCM753" s="1"/>
      <c r="XCN753" s="1"/>
      <c r="XCO753" s="1"/>
      <c r="XCP753" s="1"/>
      <c r="XCQ753" s="1"/>
      <c r="XCR753" s="1"/>
      <c r="XCS753" s="1"/>
      <c r="XCT753" s="1"/>
      <c r="XCU753" s="1"/>
      <c r="XCV753" s="1"/>
      <c r="XCW753" s="1"/>
      <c r="XCX753" s="1"/>
      <c r="XCY753" s="1"/>
      <c r="XCZ753" s="1"/>
      <c r="XDA753" s="1"/>
      <c r="XDB753" s="1"/>
      <c r="XDC753" s="1"/>
      <c r="XDD753" s="1"/>
      <c r="XDE753" s="1"/>
      <c r="XDF753" s="1"/>
      <c r="XDG753" s="1"/>
      <c r="XDH753" s="1"/>
      <c r="XDI753" s="1"/>
      <c r="XDJ753" s="1"/>
      <c r="XDK753" s="1"/>
      <c r="XDL753" s="1"/>
      <c r="XDM753" s="1"/>
      <c r="XDN753" s="1"/>
      <c r="XDO753" s="1"/>
      <c r="XDP753" s="1"/>
      <c r="XDQ753" s="1"/>
      <c r="XDR753" s="1"/>
      <c r="XDS753" s="1"/>
      <c r="XDT753" s="1"/>
      <c r="XDU753" s="1"/>
      <c r="XDV753" s="1"/>
      <c r="XDW753" s="1"/>
      <c r="XDX753" s="1"/>
      <c r="XDY753" s="1"/>
      <c r="XDZ753" s="1"/>
      <c r="XEA753" s="1"/>
      <c r="XEB753" s="1"/>
      <c r="XEC753" s="1"/>
      <c r="XED753" s="1"/>
      <c r="XEE753" s="1"/>
      <c r="XEF753" s="1"/>
      <c r="XEG753" s="1"/>
      <c r="XEH753" s="1"/>
      <c r="XEI753" s="1"/>
      <c r="XEJ753" s="1"/>
      <c r="XEK753" s="1"/>
      <c r="XEL753" s="1"/>
      <c r="XEM753" s="1"/>
      <c r="XEN753" s="1"/>
      <c r="XEO753" s="1"/>
      <c r="XEP753" s="1"/>
      <c r="XEQ753" s="1"/>
      <c r="XER753" s="1"/>
      <c r="XES753" s="1"/>
      <c r="XET753" s="1"/>
      <c r="XEU753" s="1"/>
      <c r="XEV753" s="1"/>
      <c r="XEW753" s="1"/>
      <c r="XEX753" s="1"/>
      <c r="XEY753" s="1"/>
      <c r="XEZ753" s="1"/>
      <c r="XFA753" s="1"/>
      <c r="XFB753" s="1"/>
      <c r="XFC753" s="1"/>
    </row>
    <row r="754" spans="1:150 16226:16383" s="3" customFormat="1" ht="20.25" customHeight="1" x14ac:dyDescent="0.25">
      <c r="A754" s="115">
        <f t="shared" si="113"/>
        <v>6</v>
      </c>
      <c r="B754" s="116"/>
      <c r="C754" s="53" t="s">
        <v>88</v>
      </c>
      <c r="D754" s="5" t="s">
        <v>363</v>
      </c>
      <c r="E754" s="32">
        <f>(3.28*5.85+2.2*2.78+1.6*0.7+3.05*3.53+3.2*3.35+3.2*0.1+2.45*1.375+1.52*0.95+2.45*1.375+1.68*1+3.97*1)*10.764</f>
        <v>668.03536799999995</v>
      </c>
      <c r="F754" s="5">
        <f>(1.56*3.28+1.33*3.2)*10.764</f>
        <v>100.88881919999999</v>
      </c>
      <c r="G754" s="5">
        <v>0</v>
      </c>
      <c r="H754" s="5">
        <f>E754+F754+(IF(G754&lt;101,G754,IF(G754&lt;201,G754/2,IF(G754&lt;=301,G754/3,G754/4))))</f>
        <v>768.92418719999989</v>
      </c>
      <c r="I754" s="1"/>
      <c r="J754" s="1"/>
      <c r="K754" s="1"/>
      <c r="L754" s="1"/>
      <c r="M754" s="1"/>
      <c r="N754" s="1"/>
      <c r="O754" s="1"/>
      <c r="P754" s="1"/>
      <c r="Q754" s="1"/>
      <c r="R754" s="1"/>
      <c r="S754" s="1"/>
      <c r="T754" s="22" t="str">
        <f t="shared" ca="1" si="111"/>
        <v>406,..,4006</v>
      </c>
      <c r="U754" s="22">
        <f t="shared" ca="1" si="112"/>
        <v>406</v>
      </c>
      <c r="V754" s="22">
        <f t="shared" ca="1" si="112"/>
        <v>4006</v>
      </c>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WZB754" s="1"/>
      <c r="WZC754" s="1"/>
      <c r="WZD754" s="1"/>
      <c r="WZE754" s="1"/>
      <c r="WZF754" s="1"/>
      <c r="WZG754" s="1"/>
      <c r="WZH754" s="1"/>
      <c r="WZI754" s="1"/>
      <c r="WZJ754" s="1"/>
      <c r="WZK754" s="1"/>
      <c r="WZL754" s="1"/>
      <c r="WZM754" s="1"/>
      <c r="WZN754" s="1"/>
      <c r="WZO754" s="1"/>
      <c r="WZP754" s="1"/>
      <c r="WZQ754" s="1"/>
      <c r="WZR754" s="1"/>
      <c r="WZS754" s="1"/>
      <c r="WZT754" s="1"/>
      <c r="WZU754" s="1"/>
      <c r="WZV754" s="1"/>
      <c r="WZW754" s="1"/>
      <c r="WZX754" s="1"/>
      <c r="WZY754" s="1"/>
      <c r="WZZ754" s="1"/>
      <c r="XAA754" s="1"/>
      <c r="XAB754" s="1"/>
      <c r="XAC754" s="1"/>
      <c r="XAD754" s="1"/>
      <c r="XAE754" s="1"/>
      <c r="XAF754" s="1"/>
      <c r="XAG754" s="1"/>
      <c r="XAH754" s="1"/>
      <c r="XAI754" s="1"/>
      <c r="XAJ754" s="1"/>
      <c r="XAK754" s="1"/>
      <c r="XAL754" s="1"/>
      <c r="XAM754" s="1"/>
      <c r="XAN754" s="1"/>
      <c r="XAO754" s="1"/>
      <c r="XAP754" s="1"/>
      <c r="XAQ754" s="1"/>
      <c r="XAR754" s="1"/>
      <c r="XAS754" s="1"/>
      <c r="XAT754" s="1"/>
      <c r="XAU754" s="1"/>
      <c r="XAV754" s="1"/>
      <c r="XAW754" s="1"/>
      <c r="XAX754" s="1"/>
      <c r="XAY754" s="1"/>
      <c r="XAZ754" s="1"/>
      <c r="XBA754" s="1"/>
      <c r="XBB754" s="1"/>
      <c r="XBC754" s="1"/>
      <c r="XBD754" s="1"/>
      <c r="XBE754" s="1"/>
      <c r="XBF754" s="1"/>
      <c r="XBG754" s="1"/>
      <c r="XBH754" s="1"/>
      <c r="XBI754" s="1"/>
      <c r="XBJ754" s="1"/>
      <c r="XBK754" s="1"/>
      <c r="XBL754" s="1"/>
      <c r="XBM754" s="1"/>
      <c r="XBN754" s="1"/>
      <c r="XBO754" s="1"/>
      <c r="XBP754" s="1"/>
      <c r="XBQ754" s="1"/>
      <c r="XBR754" s="1"/>
      <c r="XBS754" s="1"/>
      <c r="XBT754" s="1"/>
      <c r="XBU754" s="1"/>
      <c r="XBV754" s="1"/>
      <c r="XBW754" s="1"/>
      <c r="XBX754" s="1"/>
      <c r="XBY754" s="1"/>
      <c r="XBZ754" s="1"/>
      <c r="XCA754" s="1"/>
      <c r="XCB754" s="1"/>
      <c r="XCC754" s="1"/>
      <c r="XCD754" s="1"/>
      <c r="XCE754" s="1"/>
      <c r="XCF754" s="1"/>
      <c r="XCG754" s="1"/>
      <c r="XCH754" s="1"/>
      <c r="XCI754" s="1"/>
      <c r="XCJ754" s="1"/>
      <c r="XCK754" s="1"/>
      <c r="XCL754" s="1"/>
      <c r="XCM754" s="1"/>
      <c r="XCN754" s="1"/>
      <c r="XCO754" s="1"/>
      <c r="XCP754" s="1"/>
      <c r="XCQ754" s="1"/>
      <c r="XCR754" s="1"/>
      <c r="XCS754" s="1"/>
      <c r="XCT754" s="1"/>
      <c r="XCU754" s="1"/>
      <c r="XCV754" s="1"/>
      <c r="XCW754" s="1"/>
      <c r="XCX754" s="1"/>
      <c r="XCY754" s="1"/>
      <c r="XCZ754" s="1"/>
      <c r="XDA754" s="1"/>
      <c r="XDB754" s="1"/>
      <c r="XDC754" s="1"/>
      <c r="XDD754" s="1"/>
      <c r="XDE754" s="1"/>
      <c r="XDF754" s="1"/>
      <c r="XDG754" s="1"/>
      <c r="XDH754" s="1"/>
      <c r="XDI754" s="1"/>
      <c r="XDJ754" s="1"/>
      <c r="XDK754" s="1"/>
      <c r="XDL754" s="1"/>
      <c r="XDM754" s="1"/>
      <c r="XDN754" s="1"/>
      <c r="XDO754" s="1"/>
      <c r="XDP754" s="1"/>
      <c r="XDQ754" s="1"/>
      <c r="XDR754" s="1"/>
      <c r="XDS754" s="1"/>
      <c r="XDT754" s="1"/>
      <c r="XDU754" s="1"/>
      <c r="XDV754" s="1"/>
      <c r="XDW754" s="1"/>
      <c r="XDX754" s="1"/>
      <c r="XDY754" s="1"/>
      <c r="XDZ754" s="1"/>
      <c r="XEA754" s="1"/>
      <c r="XEB754" s="1"/>
      <c r="XEC754" s="1"/>
      <c r="XED754" s="1"/>
      <c r="XEE754" s="1"/>
      <c r="XEF754" s="1"/>
      <c r="XEG754" s="1"/>
      <c r="XEH754" s="1"/>
      <c r="XEI754" s="1"/>
      <c r="XEJ754" s="1"/>
      <c r="XEK754" s="1"/>
      <c r="XEL754" s="1"/>
      <c r="XEM754" s="1"/>
      <c r="XEN754" s="1"/>
      <c r="XEO754" s="1"/>
      <c r="XEP754" s="1"/>
      <c r="XEQ754" s="1"/>
      <c r="XER754" s="1"/>
      <c r="XES754" s="1"/>
      <c r="XET754" s="1"/>
      <c r="XEU754" s="1"/>
      <c r="XEV754" s="1"/>
      <c r="XEW754" s="1"/>
      <c r="XEX754" s="1"/>
      <c r="XEY754" s="1"/>
      <c r="XEZ754" s="1"/>
      <c r="XFA754" s="1"/>
      <c r="XFB754" s="1"/>
      <c r="XFC754" s="1"/>
    </row>
    <row r="755" spans="1:150 16226:16383" s="3" customFormat="1" ht="20.25" customHeight="1" x14ac:dyDescent="0.25">
      <c r="A755" s="115">
        <f t="shared" si="113"/>
        <v>7</v>
      </c>
      <c r="B755" s="116"/>
      <c r="C755" s="53" t="s">
        <v>88</v>
      </c>
      <c r="D755" s="5" t="s">
        <v>363</v>
      </c>
      <c r="E755" s="32">
        <f>(3.28*5.85+2.2*2.78+1.6*0.7+3.05*3.53+3.2*3.35+3.2*0.1+2.45*1.375+1.52*0.95+2.45*1.375+1.68*1+3.97*1)*10.764</f>
        <v>668.03536799999995</v>
      </c>
      <c r="F755" s="5">
        <f>(1.56*3.28+1.33*3.2)*10.764</f>
        <v>100.88881919999999</v>
      </c>
      <c r="G755" s="5">
        <v>0</v>
      </c>
      <c r="H755" s="5">
        <f>E755+F755+(IF(G755&lt;101,G755,IF(G755&lt;201,G755/2,IF(G755&lt;=301,G755/3,G755/4))))</f>
        <v>768.92418719999989</v>
      </c>
      <c r="I755" s="1"/>
      <c r="J755" s="1"/>
      <c r="K755" s="1"/>
      <c r="L755" s="1"/>
      <c r="M755" s="1"/>
      <c r="N755" s="1"/>
      <c r="O755" s="1"/>
      <c r="P755" s="1"/>
      <c r="Q755" s="1"/>
      <c r="R755" s="1"/>
      <c r="S755" s="1"/>
      <c r="T755" s="22" t="str">
        <f t="shared" ca="1" si="111"/>
        <v>407,..,4007</v>
      </c>
      <c r="U755" s="22">
        <f t="shared" ca="1" si="112"/>
        <v>407</v>
      </c>
      <c r="V755" s="22">
        <f t="shared" ca="1" si="112"/>
        <v>4007</v>
      </c>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WZB755" s="1"/>
      <c r="WZC755" s="1"/>
      <c r="WZD755" s="1"/>
      <c r="WZE755" s="1"/>
      <c r="WZF755" s="1"/>
      <c r="WZG755" s="1"/>
      <c r="WZH755" s="1"/>
      <c r="WZI755" s="1"/>
      <c r="WZJ755" s="1"/>
      <c r="WZK755" s="1"/>
      <c r="WZL755" s="1"/>
      <c r="WZM755" s="1"/>
      <c r="WZN755" s="1"/>
      <c r="WZO755" s="1"/>
      <c r="WZP755" s="1"/>
      <c r="WZQ755" s="1"/>
      <c r="WZR755" s="1"/>
      <c r="WZS755" s="1"/>
      <c r="WZT755" s="1"/>
      <c r="WZU755" s="1"/>
      <c r="WZV755" s="1"/>
      <c r="WZW755" s="1"/>
      <c r="WZX755" s="1"/>
      <c r="WZY755" s="1"/>
      <c r="WZZ755" s="1"/>
      <c r="XAA755" s="1"/>
      <c r="XAB755" s="1"/>
      <c r="XAC755" s="1"/>
      <c r="XAD755" s="1"/>
      <c r="XAE755" s="1"/>
      <c r="XAF755" s="1"/>
      <c r="XAG755" s="1"/>
      <c r="XAH755" s="1"/>
      <c r="XAI755" s="1"/>
      <c r="XAJ755" s="1"/>
      <c r="XAK755" s="1"/>
      <c r="XAL755" s="1"/>
      <c r="XAM755" s="1"/>
      <c r="XAN755" s="1"/>
      <c r="XAO755" s="1"/>
      <c r="XAP755" s="1"/>
      <c r="XAQ755" s="1"/>
      <c r="XAR755" s="1"/>
      <c r="XAS755" s="1"/>
      <c r="XAT755" s="1"/>
      <c r="XAU755" s="1"/>
      <c r="XAV755" s="1"/>
      <c r="XAW755" s="1"/>
      <c r="XAX755" s="1"/>
      <c r="XAY755" s="1"/>
      <c r="XAZ755" s="1"/>
      <c r="XBA755" s="1"/>
      <c r="XBB755" s="1"/>
      <c r="XBC755" s="1"/>
      <c r="XBD755" s="1"/>
      <c r="XBE755" s="1"/>
      <c r="XBF755" s="1"/>
      <c r="XBG755" s="1"/>
      <c r="XBH755" s="1"/>
      <c r="XBI755" s="1"/>
      <c r="XBJ755" s="1"/>
      <c r="XBK755" s="1"/>
      <c r="XBL755" s="1"/>
      <c r="XBM755" s="1"/>
      <c r="XBN755" s="1"/>
      <c r="XBO755" s="1"/>
      <c r="XBP755" s="1"/>
      <c r="XBQ755" s="1"/>
      <c r="XBR755" s="1"/>
      <c r="XBS755" s="1"/>
      <c r="XBT755" s="1"/>
      <c r="XBU755" s="1"/>
      <c r="XBV755" s="1"/>
      <c r="XBW755" s="1"/>
      <c r="XBX755" s="1"/>
      <c r="XBY755" s="1"/>
      <c r="XBZ755" s="1"/>
      <c r="XCA755" s="1"/>
      <c r="XCB755" s="1"/>
      <c r="XCC755" s="1"/>
      <c r="XCD755" s="1"/>
      <c r="XCE755" s="1"/>
      <c r="XCF755" s="1"/>
      <c r="XCG755" s="1"/>
      <c r="XCH755" s="1"/>
      <c r="XCI755" s="1"/>
      <c r="XCJ755" s="1"/>
      <c r="XCK755" s="1"/>
      <c r="XCL755" s="1"/>
      <c r="XCM755" s="1"/>
      <c r="XCN755" s="1"/>
      <c r="XCO755" s="1"/>
      <c r="XCP755" s="1"/>
      <c r="XCQ755" s="1"/>
      <c r="XCR755" s="1"/>
      <c r="XCS755" s="1"/>
      <c r="XCT755" s="1"/>
      <c r="XCU755" s="1"/>
      <c r="XCV755" s="1"/>
      <c r="XCW755" s="1"/>
      <c r="XCX755" s="1"/>
      <c r="XCY755" s="1"/>
      <c r="XCZ755" s="1"/>
      <c r="XDA755" s="1"/>
      <c r="XDB755" s="1"/>
      <c r="XDC755" s="1"/>
      <c r="XDD755" s="1"/>
      <c r="XDE755" s="1"/>
      <c r="XDF755" s="1"/>
      <c r="XDG755" s="1"/>
      <c r="XDH755" s="1"/>
      <c r="XDI755" s="1"/>
      <c r="XDJ755" s="1"/>
      <c r="XDK755" s="1"/>
      <c r="XDL755" s="1"/>
      <c r="XDM755" s="1"/>
      <c r="XDN755" s="1"/>
      <c r="XDO755" s="1"/>
      <c r="XDP755" s="1"/>
      <c r="XDQ755" s="1"/>
      <c r="XDR755" s="1"/>
      <c r="XDS755" s="1"/>
      <c r="XDT755" s="1"/>
      <c r="XDU755" s="1"/>
      <c r="XDV755" s="1"/>
      <c r="XDW755" s="1"/>
      <c r="XDX755" s="1"/>
      <c r="XDY755" s="1"/>
      <c r="XDZ755" s="1"/>
      <c r="XEA755" s="1"/>
      <c r="XEB755" s="1"/>
      <c r="XEC755" s="1"/>
      <c r="XED755" s="1"/>
      <c r="XEE755" s="1"/>
      <c r="XEF755" s="1"/>
      <c r="XEG755" s="1"/>
      <c r="XEH755" s="1"/>
      <c r="XEI755" s="1"/>
      <c r="XEJ755" s="1"/>
      <c r="XEK755" s="1"/>
      <c r="XEL755" s="1"/>
      <c r="XEM755" s="1"/>
      <c r="XEN755" s="1"/>
      <c r="XEO755" s="1"/>
      <c r="XEP755" s="1"/>
      <c r="XEQ755" s="1"/>
      <c r="XER755" s="1"/>
      <c r="XES755" s="1"/>
      <c r="XET755" s="1"/>
      <c r="XEU755" s="1"/>
      <c r="XEV755" s="1"/>
      <c r="XEW755" s="1"/>
      <c r="XEX755" s="1"/>
      <c r="XEY755" s="1"/>
      <c r="XEZ755" s="1"/>
      <c r="XFA755" s="1"/>
      <c r="XFB755" s="1"/>
      <c r="XFC755" s="1"/>
    </row>
    <row r="756" spans="1:150 16226:16383" s="3" customFormat="1" ht="20.25" x14ac:dyDescent="0.25">
      <c r="A756" s="115">
        <f t="shared" si="113"/>
        <v>8</v>
      </c>
      <c r="B756" s="116"/>
      <c r="C756" s="96" t="s">
        <v>404</v>
      </c>
      <c r="D756" s="97"/>
      <c r="E756" s="97"/>
      <c r="F756" s="97"/>
      <c r="G756" s="97"/>
      <c r="H756" s="98"/>
      <c r="I756" s="1"/>
      <c r="J756" s="1"/>
      <c r="K756" s="1"/>
      <c r="L756" s="1"/>
      <c r="M756" s="1"/>
      <c r="N756" s="1"/>
      <c r="O756" s="1"/>
      <c r="P756" s="1"/>
      <c r="Q756" s="1"/>
      <c r="R756" s="1"/>
      <c r="S756" s="1"/>
      <c r="T756" s="22" t="str">
        <f t="shared" ca="1" si="111"/>
        <v>408,..,4008</v>
      </c>
      <c r="U756" s="22">
        <f t="shared" ca="1" si="112"/>
        <v>408</v>
      </c>
      <c r="V756" s="22">
        <f t="shared" ca="1" si="112"/>
        <v>4008</v>
      </c>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WZB756" s="1"/>
      <c r="WZC756" s="1"/>
      <c r="WZD756" s="1"/>
      <c r="WZE756" s="1"/>
      <c r="WZF756" s="1"/>
      <c r="WZG756" s="1"/>
      <c r="WZH756" s="1"/>
      <c r="WZI756" s="1"/>
      <c r="WZJ756" s="1"/>
      <c r="WZK756" s="1"/>
      <c r="WZL756" s="1"/>
      <c r="WZM756" s="1"/>
      <c r="WZN756" s="1"/>
      <c r="WZO756" s="1"/>
      <c r="WZP756" s="1"/>
      <c r="WZQ756" s="1"/>
      <c r="WZR756" s="1"/>
      <c r="WZS756" s="1"/>
      <c r="WZT756" s="1"/>
      <c r="WZU756" s="1"/>
      <c r="WZV756" s="1"/>
      <c r="WZW756" s="1"/>
      <c r="WZX756" s="1"/>
      <c r="WZY756" s="1"/>
      <c r="WZZ756" s="1"/>
      <c r="XAA756" s="1"/>
      <c r="XAB756" s="1"/>
      <c r="XAC756" s="1"/>
      <c r="XAD756" s="1"/>
      <c r="XAE756" s="1"/>
      <c r="XAF756" s="1"/>
      <c r="XAG756" s="1"/>
      <c r="XAH756" s="1"/>
      <c r="XAI756" s="1"/>
      <c r="XAJ756" s="1"/>
      <c r="XAK756" s="1"/>
      <c r="XAL756" s="1"/>
      <c r="XAM756" s="1"/>
      <c r="XAN756" s="1"/>
      <c r="XAO756" s="1"/>
      <c r="XAP756" s="1"/>
      <c r="XAQ756" s="1"/>
      <c r="XAR756" s="1"/>
      <c r="XAS756" s="1"/>
      <c r="XAT756" s="1"/>
      <c r="XAU756" s="1"/>
      <c r="XAV756" s="1"/>
      <c r="XAW756" s="1"/>
      <c r="XAX756" s="1"/>
      <c r="XAY756" s="1"/>
      <c r="XAZ756" s="1"/>
      <c r="XBA756" s="1"/>
      <c r="XBB756" s="1"/>
      <c r="XBC756" s="1"/>
      <c r="XBD756" s="1"/>
      <c r="XBE756" s="1"/>
      <c r="XBF756" s="1"/>
      <c r="XBG756" s="1"/>
      <c r="XBH756" s="1"/>
      <c r="XBI756" s="1"/>
      <c r="XBJ756" s="1"/>
      <c r="XBK756" s="1"/>
      <c r="XBL756" s="1"/>
      <c r="XBM756" s="1"/>
      <c r="XBN756" s="1"/>
      <c r="XBO756" s="1"/>
      <c r="XBP756" s="1"/>
      <c r="XBQ756" s="1"/>
      <c r="XBR756" s="1"/>
      <c r="XBS756" s="1"/>
      <c r="XBT756" s="1"/>
      <c r="XBU756" s="1"/>
      <c r="XBV756" s="1"/>
      <c r="XBW756" s="1"/>
      <c r="XBX756" s="1"/>
      <c r="XBY756" s="1"/>
      <c r="XBZ756" s="1"/>
      <c r="XCA756" s="1"/>
      <c r="XCB756" s="1"/>
      <c r="XCC756" s="1"/>
      <c r="XCD756" s="1"/>
      <c r="XCE756" s="1"/>
      <c r="XCF756" s="1"/>
      <c r="XCG756" s="1"/>
      <c r="XCH756" s="1"/>
      <c r="XCI756" s="1"/>
      <c r="XCJ756" s="1"/>
      <c r="XCK756" s="1"/>
      <c r="XCL756" s="1"/>
      <c r="XCM756" s="1"/>
      <c r="XCN756" s="1"/>
      <c r="XCO756" s="1"/>
      <c r="XCP756" s="1"/>
      <c r="XCQ756" s="1"/>
      <c r="XCR756" s="1"/>
      <c r="XCS756" s="1"/>
      <c r="XCT756" s="1"/>
      <c r="XCU756" s="1"/>
      <c r="XCV756" s="1"/>
      <c r="XCW756" s="1"/>
      <c r="XCX756" s="1"/>
      <c r="XCY756" s="1"/>
      <c r="XCZ756" s="1"/>
      <c r="XDA756" s="1"/>
      <c r="XDB756" s="1"/>
      <c r="XDC756" s="1"/>
      <c r="XDD756" s="1"/>
      <c r="XDE756" s="1"/>
      <c r="XDF756" s="1"/>
      <c r="XDG756" s="1"/>
      <c r="XDH756" s="1"/>
      <c r="XDI756" s="1"/>
      <c r="XDJ756" s="1"/>
      <c r="XDK756" s="1"/>
      <c r="XDL756" s="1"/>
      <c r="XDM756" s="1"/>
      <c r="XDN756" s="1"/>
      <c r="XDO756" s="1"/>
      <c r="XDP756" s="1"/>
      <c r="XDQ756" s="1"/>
      <c r="XDR756" s="1"/>
      <c r="XDS756" s="1"/>
      <c r="XDT756" s="1"/>
      <c r="XDU756" s="1"/>
      <c r="XDV756" s="1"/>
      <c r="XDW756" s="1"/>
      <c r="XDX756" s="1"/>
      <c r="XDY756" s="1"/>
      <c r="XDZ756" s="1"/>
      <c r="XEA756" s="1"/>
      <c r="XEB756" s="1"/>
      <c r="XEC756" s="1"/>
      <c r="XED756" s="1"/>
      <c r="XEE756" s="1"/>
      <c r="XEF756" s="1"/>
      <c r="XEG756" s="1"/>
      <c r="XEH756" s="1"/>
      <c r="XEI756" s="1"/>
      <c r="XEJ756" s="1"/>
      <c r="XEK756" s="1"/>
      <c r="XEL756" s="1"/>
      <c r="XEM756" s="1"/>
      <c r="XEN756" s="1"/>
      <c r="XEO756" s="1"/>
      <c r="XEP756" s="1"/>
      <c r="XEQ756" s="1"/>
      <c r="XER756" s="1"/>
      <c r="XES756" s="1"/>
      <c r="XET756" s="1"/>
      <c r="XEU756" s="1"/>
      <c r="XEV756" s="1"/>
      <c r="XEW756" s="1"/>
      <c r="XEX756" s="1"/>
      <c r="XEY756" s="1"/>
      <c r="XEZ756" s="1"/>
      <c r="XFA756" s="1"/>
      <c r="XFB756" s="1"/>
      <c r="XFC756" s="1"/>
    </row>
    <row r="757" spans="1:150 16226:16383" s="3" customFormat="1" ht="20.25" customHeight="1" x14ac:dyDescent="0.25">
      <c r="A757" s="112" t="s">
        <v>338</v>
      </c>
      <c r="B757" s="113"/>
      <c r="C757" s="113"/>
      <c r="D757" s="113"/>
      <c r="E757" s="113"/>
      <c r="F757" s="113"/>
      <c r="G757" s="113"/>
      <c r="H757" s="114"/>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WZB757" s="1"/>
      <c r="WZC757" s="1"/>
      <c r="WZD757" s="1"/>
      <c r="WZE757" s="1"/>
      <c r="WZF757" s="1"/>
      <c r="WZG757" s="1"/>
      <c r="WZH757" s="1"/>
      <c r="WZI757" s="1"/>
      <c r="WZJ757" s="1"/>
      <c r="WZK757" s="1"/>
      <c r="WZL757" s="1"/>
      <c r="WZM757" s="1"/>
      <c r="WZN757" s="1"/>
      <c r="WZO757" s="1"/>
      <c r="WZP757" s="1"/>
      <c r="WZQ757" s="1"/>
      <c r="WZR757" s="1"/>
      <c r="WZS757" s="1"/>
      <c r="WZT757" s="1"/>
      <c r="WZU757" s="1"/>
      <c r="WZV757" s="1"/>
      <c r="WZW757" s="1"/>
      <c r="WZX757" s="1"/>
      <c r="WZY757" s="1"/>
      <c r="WZZ757" s="1"/>
      <c r="XAA757" s="1"/>
      <c r="XAB757" s="1"/>
      <c r="XAC757" s="1"/>
      <c r="XAD757" s="1"/>
      <c r="XAE757" s="1"/>
      <c r="XAF757" s="1"/>
      <c r="XAG757" s="1"/>
      <c r="XAH757" s="1"/>
      <c r="XAI757" s="1"/>
      <c r="XAJ757" s="1"/>
      <c r="XAK757" s="1"/>
      <c r="XAL757" s="1"/>
      <c r="XAM757" s="1"/>
      <c r="XAN757" s="1"/>
      <c r="XAO757" s="1"/>
      <c r="XAP757" s="1"/>
      <c r="XAQ757" s="1"/>
      <c r="XAR757" s="1"/>
      <c r="XAS757" s="1"/>
      <c r="XAT757" s="1"/>
      <c r="XAU757" s="1"/>
      <c r="XAV757" s="1"/>
      <c r="XAW757" s="1"/>
      <c r="XAX757" s="1"/>
      <c r="XAY757" s="1"/>
      <c r="XAZ757" s="1"/>
      <c r="XBA757" s="1"/>
      <c r="XBB757" s="1"/>
      <c r="XBC757" s="1"/>
      <c r="XBD757" s="1"/>
      <c r="XBE757" s="1"/>
      <c r="XBF757" s="1"/>
      <c r="XBG757" s="1"/>
      <c r="XBH757" s="1"/>
      <c r="XBI757" s="1"/>
      <c r="XBJ757" s="1"/>
      <c r="XBK757" s="1"/>
      <c r="XBL757" s="1"/>
      <c r="XBM757" s="1"/>
      <c r="XBN757" s="1"/>
      <c r="XBO757" s="1"/>
      <c r="XBP757" s="1"/>
      <c r="XBQ757" s="1"/>
      <c r="XBR757" s="1"/>
      <c r="XBS757" s="1"/>
      <c r="XBT757" s="1"/>
      <c r="XBU757" s="1"/>
      <c r="XBV757" s="1"/>
      <c r="XBW757" s="1"/>
      <c r="XBX757" s="1"/>
      <c r="XBY757" s="1"/>
      <c r="XBZ757" s="1"/>
      <c r="XCA757" s="1"/>
      <c r="XCB757" s="1"/>
      <c r="XCC757" s="1"/>
      <c r="XCD757" s="1"/>
      <c r="XCE757" s="1"/>
      <c r="XCF757" s="1"/>
      <c r="XCG757" s="1"/>
      <c r="XCH757" s="1"/>
      <c r="XCI757" s="1"/>
      <c r="XCJ757" s="1"/>
      <c r="XCK757" s="1"/>
      <c r="XCL757" s="1"/>
      <c r="XCM757" s="1"/>
      <c r="XCN757" s="1"/>
      <c r="XCO757" s="1"/>
      <c r="XCP757" s="1"/>
      <c r="XCQ757" s="1"/>
      <c r="XCR757" s="1"/>
      <c r="XCS757" s="1"/>
      <c r="XCT757" s="1"/>
      <c r="XCU757" s="1"/>
      <c r="XCV757" s="1"/>
      <c r="XCW757" s="1"/>
      <c r="XCX757" s="1"/>
      <c r="XCY757" s="1"/>
      <c r="XCZ757" s="1"/>
      <c r="XDA757" s="1"/>
      <c r="XDB757" s="1"/>
      <c r="XDC757" s="1"/>
      <c r="XDD757" s="1"/>
      <c r="XDE757" s="1"/>
      <c r="XDF757" s="1"/>
      <c r="XDG757" s="1"/>
      <c r="XDH757" s="1"/>
      <c r="XDI757" s="1"/>
      <c r="XDJ757" s="1"/>
      <c r="XDK757" s="1"/>
      <c r="XDL757" s="1"/>
      <c r="XDM757" s="1"/>
      <c r="XDN757" s="1"/>
      <c r="XDO757" s="1"/>
      <c r="XDP757" s="1"/>
      <c r="XDQ757" s="1"/>
      <c r="XDR757" s="1"/>
      <c r="XDS757" s="1"/>
      <c r="XDT757" s="1"/>
      <c r="XDU757" s="1"/>
      <c r="XDV757" s="1"/>
      <c r="XDW757" s="1"/>
      <c r="XDX757" s="1"/>
      <c r="XDY757" s="1"/>
      <c r="XDZ757" s="1"/>
      <c r="XEA757" s="1"/>
      <c r="XEB757" s="1"/>
      <c r="XEC757" s="1"/>
      <c r="XED757" s="1"/>
      <c r="XEE757" s="1"/>
      <c r="XEF757" s="1"/>
      <c r="XEG757" s="1"/>
      <c r="XEH757" s="1"/>
      <c r="XEI757" s="1"/>
      <c r="XEJ757" s="1"/>
      <c r="XEK757" s="1"/>
      <c r="XEL757" s="1"/>
      <c r="XEM757" s="1"/>
      <c r="XEN757" s="1"/>
      <c r="XEO757" s="1"/>
      <c r="XEP757" s="1"/>
      <c r="XEQ757" s="1"/>
      <c r="XER757" s="1"/>
      <c r="XES757" s="1"/>
      <c r="XET757" s="1"/>
      <c r="XEU757" s="1"/>
      <c r="XEV757" s="1"/>
      <c r="XEW757" s="1"/>
      <c r="XEX757" s="1"/>
      <c r="XEY757" s="1"/>
      <c r="XEZ757" s="1"/>
      <c r="XFA757" s="1"/>
      <c r="XFB757" s="1"/>
      <c r="XFC757" s="1"/>
    </row>
    <row r="758" spans="1:150 16226:16383" s="3" customFormat="1" ht="20.25" customHeight="1" x14ac:dyDescent="0.25">
      <c r="A758" s="112" t="s">
        <v>357</v>
      </c>
      <c r="B758" s="113"/>
      <c r="C758" s="113"/>
      <c r="D758" s="113"/>
      <c r="E758" s="113"/>
      <c r="F758" s="113"/>
      <c r="G758" s="113"/>
      <c r="H758" s="114"/>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WZB758" s="1"/>
      <c r="WZC758" s="1"/>
      <c r="WZD758" s="1"/>
      <c r="WZE758" s="1"/>
      <c r="WZF758" s="1"/>
      <c r="WZG758" s="1"/>
      <c r="WZH758" s="1"/>
      <c r="WZI758" s="1"/>
      <c r="WZJ758" s="1"/>
      <c r="WZK758" s="1"/>
      <c r="WZL758" s="1"/>
      <c r="WZM758" s="1"/>
      <c r="WZN758" s="1"/>
      <c r="WZO758" s="1"/>
      <c r="WZP758" s="1"/>
      <c r="WZQ758" s="1"/>
      <c r="WZR758" s="1"/>
      <c r="WZS758" s="1"/>
      <c r="WZT758" s="1"/>
      <c r="WZU758" s="1"/>
      <c r="WZV758" s="1"/>
      <c r="WZW758" s="1"/>
      <c r="WZX758" s="1"/>
      <c r="WZY758" s="1"/>
      <c r="WZZ758" s="1"/>
      <c r="XAA758" s="1"/>
      <c r="XAB758" s="1"/>
      <c r="XAC758" s="1"/>
      <c r="XAD758" s="1"/>
      <c r="XAE758" s="1"/>
      <c r="XAF758" s="1"/>
      <c r="XAG758" s="1"/>
      <c r="XAH758" s="1"/>
      <c r="XAI758" s="1"/>
      <c r="XAJ758" s="1"/>
      <c r="XAK758" s="1"/>
      <c r="XAL758" s="1"/>
      <c r="XAM758" s="1"/>
      <c r="XAN758" s="1"/>
      <c r="XAO758" s="1"/>
      <c r="XAP758" s="1"/>
      <c r="XAQ758" s="1"/>
      <c r="XAR758" s="1"/>
      <c r="XAS758" s="1"/>
      <c r="XAT758" s="1"/>
      <c r="XAU758" s="1"/>
      <c r="XAV758" s="1"/>
      <c r="XAW758" s="1"/>
      <c r="XAX758" s="1"/>
      <c r="XAY758" s="1"/>
      <c r="XAZ758" s="1"/>
      <c r="XBA758" s="1"/>
      <c r="XBB758" s="1"/>
      <c r="XBC758" s="1"/>
      <c r="XBD758" s="1"/>
      <c r="XBE758" s="1"/>
      <c r="XBF758" s="1"/>
      <c r="XBG758" s="1"/>
      <c r="XBH758" s="1"/>
      <c r="XBI758" s="1"/>
      <c r="XBJ758" s="1"/>
      <c r="XBK758" s="1"/>
      <c r="XBL758" s="1"/>
      <c r="XBM758" s="1"/>
      <c r="XBN758" s="1"/>
      <c r="XBO758" s="1"/>
      <c r="XBP758" s="1"/>
      <c r="XBQ758" s="1"/>
      <c r="XBR758" s="1"/>
      <c r="XBS758" s="1"/>
      <c r="XBT758" s="1"/>
      <c r="XBU758" s="1"/>
      <c r="XBV758" s="1"/>
      <c r="XBW758" s="1"/>
      <c r="XBX758" s="1"/>
      <c r="XBY758" s="1"/>
      <c r="XBZ758" s="1"/>
      <c r="XCA758" s="1"/>
      <c r="XCB758" s="1"/>
      <c r="XCC758" s="1"/>
      <c r="XCD758" s="1"/>
      <c r="XCE758" s="1"/>
      <c r="XCF758" s="1"/>
      <c r="XCG758" s="1"/>
      <c r="XCH758" s="1"/>
      <c r="XCI758" s="1"/>
      <c r="XCJ758" s="1"/>
      <c r="XCK758" s="1"/>
      <c r="XCL758" s="1"/>
      <c r="XCM758" s="1"/>
      <c r="XCN758" s="1"/>
      <c r="XCO758" s="1"/>
      <c r="XCP758" s="1"/>
      <c r="XCQ758" s="1"/>
      <c r="XCR758" s="1"/>
      <c r="XCS758" s="1"/>
      <c r="XCT758" s="1"/>
      <c r="XCU758" s="1"/>
      <c r="XCV758" s="1"/>
      <c r="XCW758" s="1"/>
      <c r="XCX758" s="1"/>
      <c r="XCY758" s="1"/>
      <c r="XCZ758" s="1"/>
      <c r="XDA758" s="1"/>
      <c r="XDB758" s="1"/>
      <c r="XDC758" s="1"/>
      <c r="XDD758" s="1"/>
      <c r="XDE758" s="1"/>
      <c r="XDF758" s="1"/>
      <c r="XDG758" s="1"/>
      <c r="XDH758" s="1"/>
      <c r="XDI758" s="1"/>
      <c r="XDJ758" s="1"/>
      <c r="XDK758" s="1"/>
      <c r="XDL758" s="1"/>
      <c r="XDM758" s="1"/>
      <c r="XDN758" s="1"/>
      <c r="XDO758" s="1"/>
      <c r="XDP758" s="1"/>
      <c r="XDQ758" s="1"/>
      <c r="XDR758" s="1"/>
      <c r="XDS758" s="1"/>
      <c r="XDT758" s="1"/>
      <c r="XDU758" s="1"/>
      <c r="XDV758" s="1"/>
      <c r="XDW758" s="1"/>
      <c r="XDX758" s="1"/>
      <c r="XDY758" s="1"/>
      <c r="XDZ758" s="1"/>
      <c r="XEA758" s="1"/>
      <c r="XEB758" s="1"/>
      <c r="XEC758" s="1"/>
      <c r="XED758" s="1"/>
      <c r="XEE758" s="1"/>
      <c r="XEF758" s="1"/>
      <c r="XEG758" s="1"/>
      <c r="XEH758" s="1"/>
      <c r="XEI758" s="1"/>
      <c r="XEJ758" s="1"/>
      <c r="XEK758" s="1"/>
      <c r="XEL758" s="1"/>
      <c r="XEM758" s="1"/>
      <c r="XEN758" s="1"/>
      <c r="XEO758" s="1"/>
      <c r="XEP758" s="1"/>
      <c r="XEQ758" s="1"/>
      <c r="XER758" s="1"/>
      <c r="XES758" s="1"/>
      <c r="XET758" s="1"/>
      <c r="XEU758" s="1"/>
      <c r="XEV758" s="1"/>
      <c r="XEW758" s="1"/>
      <c r="XEX758" s="1"/>
      <c r="XEY758" s="1"/>
      <c r="XEZ758" s="1"/>
      <c r="XFA758" s="1"/>
      <c r="XFB758" s="1"/>
      <c r="XFC758" s="1"/>
    </row>
    <row r="759" spans="1:150 16226:16383" s="3" customFormat="1" ht="20.25" customHeight="1" x14ac:dyDescent="0.25">
      <c r="A759" s="112" t="s">
        <v>370</v>
      </c>
      <c r="B759" s="113"/>
      <c r="C759" s="113"/>
      <c r="D759" s="113"/>
      <c r="E759" s="113"/>
      <c r="F759" s="113"/>
      <c r="G759" s="113"/>
      <c r="H759" s="114"/>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WZB759" s="1"/>
      <c r="WZC759" s="1"/>
      <c r="WZD759" s="1"/>
      <c r="WZE759" s="1"/>
      <c r="WZF759" s="1"/>
      <c r="WZG759" s="1"/>
      <c r="WZH759" s="1"/>
      <c r="WZI759" s="1"/>
      <c r="WZJ759" s="1"/>
      <c r="WZK759" s="1"/>
      <c r="WZL759" s="1"/>
      <c r="WZM759" s="1"/>
      <c r="WZN759" s="1"/>
      <c r="WZO759" s="1"/>
      <c r="WZP759" s="1"/>
      <c r="WZQ759" s="1"/>
      <c r="WZR759" s="1"/>
      <c r="WZS759" s="1"/>
      <c r="WZT759" s="1"/>
      <c r="WZU759" s="1"/>
      <c r="WZV759" s="1"/>
      <c r="WZW759" s="1"/>
      <c r="WZX759" s="1"/>
      <c r="WZY759" s="1"/>
      <c r="WZZ759" s="1"/>
      <c r="XAA759" s="1"/>
      <c r="XAB759" s="1"/>
      <c r="XAC759" s="1"/>
      <c r="XAD759" s="1"/>
      <c r="XAE759" s="1"/>
      <c r="XAF759" s="1"/>
      <c r="XAG759" s="1"/>
      <c r="XAH759" s="1"/>
      <c r="XAI759" s="1"/>
      <c r="XAJ759" s="1"/>
      <c r="XAK759" s="1"/>
      <c r="XAL759" s="1"/>
      <c r="XAM759" s="1"/>
      <c r="XAN759" s="1"/>
      <c r="XAO759" s="1"/>
      <c r="XAP759" s="1"/>
      <c r="XAQ759" s="1"/>
      <c r="XAR759" s="1"/>
      <c r="XAS759" s="1"/>
      <c r="XAT759" s="1"/>
      <c r="XAU759" s="1"/>
      <c r="XAV759" s="1"/>
      <c r="XAW759" s="1"/>
      <c r="XAX759" s="1"/>
      <c r="XAY759" s="1"/>
      <c r="XAZ759" s="1"/>
      <c r="XBA759" s="1"/>
      <c r="XBB759" s="1"/>
      <c r="XBC759" s="1"/>
      <c r="XBD759" s="1"/>
      <c r="XBE759" s="1"/>
      <c r="XBF759" s="1"/>
      <c r="XBG759" s="1"/>
      <c r="XBH759" s="1"/>
      <c r="XBI759" s="1"/>
      <c r="XBJ759" s="1"/>
      <c r="XBK759" s="1"/>
      <c r="XBL759" s="1"/>
      <c r="XBM759" s="1"/>
      <c r="XBN759" s="1"/>
      <c r="XBO759" s="1"/>
      <c r="XBP759" s="1"/>
      <c r="XBQ759" s="1"/>
      <c r="XBR759" s="1"/>
      <c r="XBS759" s="1"/>
      <c r="XBT759" s="1"/>
      <c r="XBU759" s="1"/>
      <c r="XBV759" s="1"/>
      <c r="XBW759" s="1"/>
      <c r="XBX759" s="1"/>
      <c r="XBY759" s="1"/>
      <c r="XBZ759" s="1"/>
      <c r="XCA759" s="1"/>
      <c r="XCB759" s="1"/>
      <c r="XCC759" s="1"/>
      <c r="XCD759" s="1"/>
      <c r="XCE759" s="1"/>
      <c r="XCF759" s="1"/>
      <c r="XCG759" s="1"/>
      <c r="XCH759" s="1"/>
      <c r="XCI759" s="1"/>
      <c r="XCJ759" s="1"/>
      <c r="XCK759" s="1"/>
      <c r="XCL759" s="1"/>
      <c r="XCM759" s="1"/>
      <c r="XCN759" s="1"/>
      <c r="XCO759" s="1"/>
      <c r="XCP759" s="1"/>
      <c r="XCQ759" s="1"/>
      <c r="XCR759" s="1"/>
      <c r="XCS759" s="1"/>
      <c r="XCT759" s="1"/>
      <c r="XCU759" s="1"/>
      <c r="XCV759" s="1"/>
      <c r="XCW759" s="1"/>
      <c r="XCX759" s="1"/>
      <c r="XCY759" s="1"/>
      <c r="XCZ759" s="1"/>
      <c r="XDA759" s="1"/>
      <c r="XDB759" s="1"/>
      <c r="XDC759" s="1"/>
      <c r="XDD759" s="1"/>
      <c r="XDE759" s="1"/>
      <c r="XDF759" s="1"/>
      <c r="XDG759" s="1"/>
      <c r="XDH759" s="1"/>
      <c r="XDI759" s="1"/>
      <c r="XDJ759" s="1"/>
      <c r="XDK759" s="1"/>
      <c r="XDL759" s="1"/>
      <c r="XDM759" s="1"/>
      <c r="XDN759" s="1"/>
      <c r="XDO759" s="1"/>
      <c r="XDP759" s="1"/>
      <c r="XDQ759" s="1"/>
      <c r="XDR759" s="1"/>
      <c r="XDS759" s="1"/>
      <c r="XDT759" s="1"/>
      <c r="XDU759" s="1"/>
      <c r="XDV759" s="1"/>
      <c r="XDW759" s="1"/>
      <c r="XDX759" s="1"/>
      <c r="XDY759" s="1"/>
      <c r="XDZ759" s="1"/>
      <c r="XEA759" s="1"/>
      <c r="XEB759" s="1"/>
      <c r="XEC759" s="1"/>
      <c r="XED759" s="1"/>
      <c r="XEE759" s="1"/>
      <c r="XEF759" s="1"/>
      <c r="XEG759" s="1"/>
      <c r="XEH759" s="1"/>
      <c r="XEI759" s="1"/>
      <c r="XEJ759" s="1"/>
      <c r="XEK759" s="1"/>
      <c r="XEL759" s="1"/>
      <c r="XEM759" s="1"/>
      <c r="XEN759" s="1"/>
      <c r="XEO759" s="1"/>
      <c r="XEP759" s="1"/>
      <c r="XEQ759" s="1"/>
      <c r="XER759" s="1"/>
      <c r="XES759" s="1"/>
      <c r="XET759" s="1"/>
      <c r="XEU759" s="1"/>
      <c r="XEV759" s="1"/>
      <c r="XEW759" s="1"/>
      <c r="XEX759" s="1"/>
      <c r="XEY759" s="1"/>
      <c r="XEZ759" s="1"/>
      <c r="XFA759" s="1"/>
      <c r="XFB759" s="1"/>
      <c r="XFC759" s="1"/>
    </row>
    <row r="760" spans="1:150 16226:16383" s="3" customFormat="1" ht="20.25" customHeight="1" x14ac:dyDescent="0.25">
      <c r="A760" s="112" t="s">
        <v>393</v>
      </c>
      <c r="B760" s="113"/>
      <c r="C760" s="113"/>
      <c r="D760" s="113"/>
      <c r="E760" s="113"/>
      <c r="F760" s="113"/>
      <c r="G760" s="113"/>
      <c r="H760" s="114"/>
      <c r="I760" s="1">
        <v>1</v>
      </c>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WZB760" s="1"/>
      <c r="WZC760" s="1"/>
      <c r="WZD760" s="1"/>
      <c r="WZE760" s="1"/>
      <c r="WZF760" s="1"/>
      <c r="WZG760" s="1"/>
      <c r="WZH760" s="1"/>
      <c r="WZI760" s="1"/>
      <c r="WZJ760" s="1"/>
      <c r="WZK760" s="1"/>
      <c r="WZL760" s="1"/>
      <c r="WZM760" s="1"/>
      <c r="WZN760" s="1"/>
      <c r="WZO760" s="1"/>
      <c r="WZP760" s="1"/>
      <c r="WZQ760" s="1"/>
      <c r="WZR760" s="1"/>
      <c r="WZS760" s="1"/>
      <c r="WZT760" s="1"/>
      <c r="WZU760" s="1"/>
      <c r="WZV760" s="1"/>
      <c r="WZW760" s="1"/>
      <c r="WZX760" s="1"/>
      <c r="WZY760" s="1"/>
      <c r="WZZ760" s="1"/>
      <c r="XAA760" s="1"/>
      <c r="XAB760" s="1"/>
      <c r="XAC760" s="1"/>
      <c r="XAD760" s="1"/>
      <c r="XAE760" s="1"/>
      <c r="XAF760" s="1"/>
      <c r="XAG760" s="1"/>
      <c r="XAH760" s="1"/>
      <c r="XAI760" s="1"/>
      <c r="XAJ760" s="1"/>
      <c r="XAK760" s="1"/>
      <c r="XAL760" s="1"/>
      <c r="XAM760" s="1"/>
      <c r="XAN760" s="1"/>
      <c r="XAO760" s="1"/>
      <c r="XAP760" s="1"/>
      <c r="XAQ760" s="1"/>
      <c r="XAR760" s="1"/>
      <c r="XAS760" s="1"/>
      <c r="XAT760" s="1"/>
      <c r="XAU760" s="1"/>
      <c r="XAV760" s="1"/>
      <c r="XAW760" s="1"/>
      <c r="XAX760" s="1"/>
      <c r="XAY760" s="1"/>
      <c r="XAZ760" s="1"/>
      <c r="XBA760" s="1"/>
      <c r="XBB760" s="1"/>
      <c r="XBC760" s="1"/>
      <c r="XBD760" s="1"/>
      <c r="XBE760" s="1"/>
      <c r="XBF760" s="1"/>
      <c r="XBG760" s="1"/>
      <c r="XBH760" s="1"/>
      <c r="XBI760" s="1"/>
      <c r="XBJ760" s="1"/>
      <c r="XBK760" s="1"/>
      <c r="XBL760" s="1"/>
      <c r="XBM760" s="1"/>
      <c r="XBN760" s="1"/>
      <c r="XBO760" s="1"/>
      <c r="XBP760" s="1"/>
      <c r="XBQ760" s="1"/>
      <c r="XBR760" s="1"/>
      <c r="XBS760" s="1"/>
      <c r="XBT760" s="1"/>
      <c r="XBU760" s="1"/>
      <c r="XBV760" s="1"/>
      <c r="XBW760" s="1"/>
      <c r="XBX760" s="1"/>
      <c r="XBY760" s="1"/>
      <c r="XBZ760" s="1"/>
      <c r="XCA760" s="1"/>
      <c r="XCB760" s="1"/>
      <c r="XCC760" s="1"/>
      <c r="XCD760" s="1"/>
      <c r="XCE760" s="1"/>
      <c r="XCF760" s="1"/>
      <c r="XCG760" s="1"/>
      <c r="XCH760" s="1"/>
      <c r="XCI760" s="1"/>
      <c r="XCJ760" s="1"/>
      <c r="XCK760" s="1"/>
      <c r="XCL760" s="1"/>
      <c r="XCM760" s="1"/>
      <c r="XCN760" s="1"/>
      <c r="XCO760" s="1"/>
      <c r="XCP760" s="1"/>
      <c r="XCQ760" s="1"/>
      <c r="XCR760" s="1"/>
      <c r="XCS760" s="1"/>
      <c r="XCT760" s="1"/>
      <c r="XCU760" s="1"/>
      <c r="XCV760" s="1"/>
      <c r="XCW760" s="1"/>
      <c r="XCX760" s="1"/>
      <c r="XCY760" s="1"/>
      <c r="XCZ760" s="1"/>
      <c r="XDA760" s="1"/>
      <c r="XDB760" s="1"/>
      <c r="XDC760" s="1"/>
      <c r="XDD760" s="1"/>
      <c r="XDE760" s="1"/>
      <c r="XDF760" s="1"/>
      <c r="XDG760" s="1"/>
      <c r="XDH760" s="1"/>
      <c r="XDI760" s="1"/>
      <c r="XDJ760" s="1"/>
      <c r="XDK760" s="1"/>
      <c r="XDL760" s="1"/>
      <c r="XDM760" s="1"/>
      <c r="XDN760" s="1"/>
      <c r="XDO760" s="1"/>
      <c r="XDP760" s="1"/>
      <c r="XDQ760" s="1"/>
      <c r="XDR760" s="1"/>
      <c r="XDS760" s="1"/>
      <c r="XDT760" s="1"/>
      <c r="XDU760" s="1"/>
      <c r="XDV760" s="1"/>
      <c r="XDW760" s="1"/>
      <c r="XDX760" s="1"/>
      <c r="XDY760" s="1"/>
      <c r="XDZ760" s="1"/>
      <c r="XEA760" s="1"/>
      <c r="XEB760" s="1"/>
      <c r="XEC760" s="1"/>
      <c r="XED760" s="1"/>
      <c r="XEE760" s="1"/>
      <c r="XEF760" s="1"/>
      <c r="XEG760" s="1"/>
      <c r="XEH760" s="1"/>
      <c r="XEI760" s="1"/>
      <c r="XEJ760" s="1"/>
      <c r="XEK760" s="1"/>
      <c r="XEL760" s="1"/>
      <c r="XEM760" s="1"/>
      <c r="XEN760" s="1"/>
      <c r="XEO760" s="1"/>
      <c r="XEP760" s="1"/>
      <c r="XEQ760" s="1"/>
      <c r="XER760" s="1"/>
      <c r="XES760" s="1"/>
      <c r="XET760" s="1"/>
      <c r="XEU760" s="1"/>
      <c r="XEV760" s="1"/>
      <c r="XEW760" s="1"/>
      <c r="XEX760" s="1"/>
      <c r="XEY760" s="1"/>
      <c r="XEZ760" s="1"/>
      <c r="XFA760" s="1"/>
      <c r="XFB760" s="1"/>
      <c r="XFC760" s="1"/>
    </row>
    <row r="761" spans="1:150 16226:16383" s="3" customFormat="1" ht="20.25" customHeight="1" x14ac:dyDescent="0.25">
      <c r="A761" s="90">
        <v>1</v>
      </c>
      <c r="B761" s="90"/>
      <c r="C761" s="103" t="s">
        <v>377</v>
      </c>
      <c r="D761" s="104"/>
      <c r="E761" s="104"/>
      <c r="F761" s="104"/>
      <c r="G761" s="104"/>
      <c r="H761" s="105"/>
      <c r="I761" s="1"/>
      <c r="J761" s="1"/>
      <c r="K761" s="1"/>
      <c r="L761" s="1"/>
      <c r="M761" s="1"/>
      <c r="N761" s="1"/>
      <c r="O761" s="1"/>
      <c r="P761" s="1"/>
      <c r="Q761" s="1"/>
      <c r="R761" s="1"/>
      <c r="S761" s="1"/>
      <c r="T761" s="22" t="e">
        <f t="shared" ref="T761:T768" ca="1" si="114">U761&amp;""&amp;",..,"&amp;""&amp;V761</f>
        <v>#REF!</v>
      </c>
      <c r="U761" s="22" t="e">
        <f ca="1">(SUMPRODUCT(MID(0&amp;(LEFT(A760,SUM(LEN(A760)-LEN(SUBSTITUTE(A760,{"0","1","2","3"},""))))), LARGE(INDEX(ISNUMBER(--MID((LEFT(A760,SUM(LEN(A760)-LEN(SUBSTITUTE(A760,{"0","1","2","3"},""))))), ROW(INDIRECT("1:"&amp;LEN((LEFT(A760,SUM(LEN(A760)-LEN(SUBSTITUTE(A760,{"0","1","2","3"},"")))))))), 1)) * ROW(INDIRECT("1:"&amp;LEN((LEFT(A760,SUM(LEN(A760)-LEN(SUBSTITUTE(A760,{"0","1","2","3"},"")))))))), 0), ROW(INDIRECT("1:"&amp;LEN((LEFT(A760,SUM(LEN(A760)-LEN(SUBSTITUTE(A760,{"0","1","2","3"},"")))))))))+1, 1) * 10^ROW(INDIRECT("1:"&amp;LEN((LEFT(A760,SUM(LEN(A760)-LEN(SUBSTITUTE(A760,{"0","1","2","3"},""))))))))/10))*100+1</f>
        <v>#REF!</v>
      </c>
      <c r="V761" s="22" t="e">
        <f ca="1">(SUMPRODUCT(MID(0&amp;(--TRIM(RIGHT(SUBSTITUTE(LEFT(A760,_xlfn.AGGREGATE(16,6,FIND({0,1,2,3,4,5,6,7,8,9},A760,ROW(INDIRECT("1:"&amp;LEN(A760)))),1))," ",REPT(" ",LEN(A760))),LEN(A760)))), LARGE(INDEX(ISNUMBER(--MID((--TRIM(RIGHT(SUBSTITUTE(LEFT(A760,_xlfn.AGGREGATE(16,6,FIND({0,1,2,3,4,5,6,7,8,9},A760,ROW(INDIRECT("1:"&amp;LEN(A760)))),1))," ",REPT(" ",LEN(A760))),LEN(A760)))), ROW(INDIRECT("1:"&amp;LEN((--TRIM(RIGHT(SUBSTITUTE(LEFT(A760,_xlfn.AGGREGATE(16,6,FIND({0,1,2,3,4,5,6,7,8,9},A760,ROW(INDIRECT("1:"&amp;LEN(A760)))),1))," ",REPT(" ",LEN(A760))),LEN(A760))))))), 1)) * ROW(INDIRECT("1:"&amp;LEN((--TRIM(RIGHT(SUBSTITUTE(LEFT(A760,_xlfn.AGGREGATE(16,6,FIND({0,1,2,3,4,5,6,7,8,9},A760,ROW(INDIRECT("1:"&amp;LEN(A760)))),1))," ",REPT(" ",LEN(A760))),LEN(A760))))))), 0), ROW(INDIRECT("1:"&amp;LEN((--TRIM(RIGHT(SUBSTITUTE(LEFT(A760,_xlfn.AGGREGATE(16,6,FIND({0,1,2,3,4,5,6,7,8,9},A760,ROW(INDIRECT("1:"&amp;LEN(A760)))),1))," ",REPT(" ",LEN(A760))),LEN(A760))))))))+1, 1) * 10^ROW(INDIRECT("1:"&amp;LEN((--TRIM(RIGHT(SUBSTITUTE(LEFT(A760,_xlfn.AGGREGATE(16,6,FIND({0,1,2,3,4,5,6,7,8,9},A760,ROW(INDIRECT("1:"&amp;LEN(A760)))),1))," ",REPT(" ",LEN(A760))),LEN(A760)))))))/10))*100+1</f>
        <v>#NUM!</v>
      </c>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WZB761" s="1"/>
      <c r="WZC761" s="1"/>
      <c r="WZD761" s="1"/>
      <c r="WZE761" s="1"/>
      <c r="WZF761" s="1"/>
      <c r="WZG761" s="1"/>
      <c r="WZH761" s="1"/>
      <c r="WZI761" s="1"/>
      <c r="WZJ761" s="1"/>
      <c r="WZK761" s="1"/>
      <c r="WZL761" s="1"/>
      <c r="WZM761" s="1"/>
      <c r="WZN761" s="1"/>
      <c r="WZO761" s="1"/>
      <c r="WZP761" s="1"/>
      <c r="WZQ761" s="1"/>
      <c r="WZR761" s="1"/>
      <c r="WZS761" s="1"/>
      <c r="WZT761" s="1"/>
      <c r="WZU761" s="1"/>
      <c r="WZV761" s="1"/>
      <c r="WZW761" s="1"/>
      <c r="WZX761" s="1"/>
      <c r="WZY761" s="1"/>
      <c r="WZZ761" s="1"/>
      <c r="XAA761" s="1"/>
      <c r="XAB761" s="1"/>
      <c r="XAC761" s="1"/>
      <c r="XAD761" s="1"/>
      <c r="XAE761" s="1"/>
      <c r="XAF761" s="1"/>
      <c r="XAG761" s="1"/>
      <c r="XAH761" s="1"/>
      <c r="XAI761" s="1"/>
      <c r="XAJ761" s="1"/>
      <c r="XAK761" s="1"/>
      <c r="XAL761" s="1"/>
      <c r="XAM761" s="1"/>
      <c r="XAN761" s="1"/>
      <c r="XAO761" s="1"/>
      <c r="XAP761" s="1"/>
      <c r="XAQ761" s="1"/>
      <c r="XAR761" s="1"/>
      <c r="XAS761" s="1"/>
      <c r="XAT761" s="1"/>
      <c r="XAU761" s="1"/>
      <c r="XAV761" s="1"/>
      <c r="XAW761" s="1"/>
      <c r="XAX761" s="1"/>
      <c r="XAY761" s="1"/>
      <c r="XAZ761" s="1"/>
      <c r="XBA761" s="1"/>
      <c r="XBB761" s="1"/>
      <c r="XBC761" s="1"/>
      <c r="XBD761" s="1"/>
      <c r="XBE761" s="1"/>
      <c r="XBF761" s="1"/>
      <c r="XBG761" s="1"/>
      <c r="XBH761" s="1"/>
      <c r="XBI761" s="1"/>
      <c r="XBJ761" s="1"/>
      <c r="XBK761" s="1"/>
      <c r="XBL761" s="1"/>
      <c r="XBM761" s="1"/>
      <c r="XBN761" s="1"/>
      <c r="XBO761" s="1"/>
      <c r="XBP761" s="1"/>
      <c r="XBQ761" s="1"/>
      <c r="XBR761" s="1"/>
      <c r="XBS761" s="1"/>
      <c r="XBT761" s="1"/>
      <c r="XBU761" s="1"/>
      <c r="XBV761" s="1"/>
      <c r="XBW761" s="1"/>
      <c r="XBX761" s="1"/>
      <c r="XBY761" s="1"/>
      <c r="XBZ761" s="1"/>
      <c r="XCA761" s="1"/>
      <c r="XCB761" s="1"/>
      <c r="XCC761" s="1"/>
      <c r="XCD761" s="1"/>
      <c r="XCE761" s="1"/>
      <c r="XCF761" s="1"/>
      <c r="XCG761" s="1"/>
      <c r="XCH761" s="1"/>
      <c r="XCI761" s="1"/>
      <c r="XCJ761" s="1"/>
      <c r="XCK761" s="1"/>
      <c r="XCL761" s="1"/>
      <c r="XCM761" s="1"/>
      <c r="XCN761" s="1"/>
      <c r="XCO761" s="1"/>
      <c r="XCP761" s="1"/>
      <c r="XCQ761" s="1"/>
      <c r="XCR761" s="1"/>
      <c r="XCS761" s="1"/>
      <c r="XCT761" s="1"/>
      <c r="XCU761" s="1"/>
      <c r="XCV761" s="1"/>
      <c r="XCW761" s="1"/>
      <c r="XCX761" s="1"/>
      <c r="XCY761" s="1"/>
      <c r="XCZ761" s="1"/>
      <c r="XDA761" s="1"/>
      <c r="XDB761" s="1"/>
      <c r="XDC761" s="1"/>
      <c r="XDD761" s="1"/>
      <c r="XDE761" s="1"/>
      <c r="XDF761" s="1"/>
      <c r="XDG761" s="1"/>
      <c r="XDH761" s="1"/>
      <c r="XDI761" s="1"/>
      <c r="XDJ761" s="1"/>
      <c r="XDK761" s="1"/>
      <c r="XDL761" s="1"/>
      <c r="XDM761" s="1"/>
      <c r="XDN761" s="1"/>
      <c r="XDO761" s="1"/>
      <c r="XDP761" s="1"/>
      <c r="XDQ761" s="1"/>
      <c r="XDR761" s="1"/>
      <c r="XDS761" s="1"/>
      <c r="XDT761" s="1"/>
      <c r="XDU761" s="1"/>
      <c r="XDV761" s="1"/>
      <c r="XDW761" s="1"/>
      <c r="XDX761" s="1"/>
      <c r="XDY761" s="1"/>
      <c r="XDZ761" s="1"/>
      <c r="XEA761" s="1"/>
      <c r="XEB761" s="1"/>
      <c r="XEC761" s="1"/>
      <c r="XED761" s="1"/>
      <c r="XEE761" s="1"/>
      <c r="XEF761" s="1"/>
      <c r="XEG761" s="1"/>
      <c r="XEH761" s="1"/>
      <c r="XEI761" s="1"/>
      <c r="XEJ761" s="1"/>
      <c r="XEK761" s="1"/>
      <c r="XEL761" s="1"/>
      <c r="XEM761" s="1"/>
      <c r="XEN761" s="1"/>
      <c r="XEO761" s="1"/>
      <c r="XEP761" s="1"/>
      <c r="XEQ761" s="1"/>
      <c r="XER761" s="1"/>
      <c r="XES761" s="1"/>
      <c r="XET761" s="1"/>
      <c r="XEU761" s="1"/>
      <c r="XEV761" s="1"/>
      <c r="XEW761" s="1"/>
      <c r="XEX761" s="1"/>
      <c r="XEY761" s="1"/>
      <c r="XEZ761" s="1"/>
      <c r="XFA761" s="1"/>
      <c r="XFB761" s="1"/>
      <c r="XFC761" s="1"/>
    </row>
    <row r="762" spans="1:150 16226:16383" s="3" customFormat="1" ht="20.25" customHeight="1" x14ac:dyDescent="0.25">
      <c r="A762" s="115">
        <f>A761+1</f>
        <v>2</v>
      </c>
      <c r="B762" s="116"/>
      <c r="C762" s="106"/>
      <c r="D762" s="107"/>
      <c r="E762" s="107"/>
      <c r="F762" s="107"/>
      <c r="G762" s="107"/>
      <c r="H762" s="108"/>
      <c r="I762" s="1"/>
      <c r="J762" s="1"/>
      <c r="K762" s="1"/>
      <c r="L762" s="1"/>
      <c r="M762" s="1"/>
      <c r="N762" s="1"/>
      <c r="O762" s="1"/>
      <c r="P762" s="1"/>
      <c r="Q762" s="1"/>
      <c r="R762" s="1"/>
      <c r="S762" s="1"/>
      <c r="T762" s="22" t="e">
        <f t="shared" ca="1" si="114"/>
        <v>#REF!</v>
      </c>
      <c r="U762" s="22" t="e">
        <f t="shared" ref="U762:V768" ca="1" si="115">U761+1</f>
        <v>#REF!</v>
      </c>
      <c r="V762" s="22" t="e">
        <f t="shared" ca="1" si="115"/>
        <v>#NUM!</v>
      </c>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WZB762" s="1"/>
      <c r="WZC762" s="1"/>
      <c r="WZD762" s="1"/>
      <c r="WZE762" s="1"/>
      <c r="WZF762" s="1"/>
      <c r="WZG762" s="1"/>
      <c r="WZH762" s="1"/>
      <c r="WZI762" s="1"/>
      <c r="WZJ762" s="1"/>
      <c r="WZK762" s="1"/>
      <c r="WZL762" s="1"/>
      <c r="WZM762" s="1"/>
      <c r="WZN762" s="1"/>
      <c r="WZO762" s="1"/>
      <c r="WZP762" s="1"/>
      <c r="WZQ762" s="1"/>
      <c r="WZR762" s="1"/>
      <c r="WZS762" s="1"/>
      <c r="WZT762" s="1"/>
      <c r="WZU762" s="1"/>
      <c r="WZV762" s="1"/>
      <c r="WZW762" s="1"/>
      <c r="WZX762" s="1"/>
      <c r="WZY762" s="1"/>
      <c r="WZZ762" s="1"/>
      <c r="XAA762" s="1"/>
      <c r="XAB762" s="1"/>
      <c r="XAC762" s="1"/>
      <c r="XAD762" s="1"/>
      <c r="XAE762" s="1"/>
      <c r="XAF762" s="1"/>
      <c r="XAG762" s="1"/>
      <c r="XAH762" s="1"/>
      <c r="XAI762" s="1"/>
      <c r="XAJ762" s="1"/>
      <c r="XAK762" s="1"/>
      <c r="XAL762" s="1"/>
      <c r="XAM762" s="1"/>
      <c r="XAN762" s="1"/>
      <c r="XAO762" s="1"/>
      <c r="XAP762" s="1"/>
      <c r="XAQ762" s="1"/>
      <c r="XAR762" s="1"/>
      <c r="XAS762" s="1"/>
      <c r="XAT762" s="1"/>
      <c r="XAU762" s="1"/>
      <c r="XAV762" s="1"/>
      <c r="XAW762" s="1"/>
      <c r="XAX762" s="1"/>
      <c r="XAY762" s="1"/>
      <c r="XAZ762" s="1"/>
      <c r="XBA762" s="1"/>
      <c r="XBB762" s="1"/>
      <c r="XBC762" s="1"/>
      <c r="XBD762" s="1"/>
      <c r="XBE762" s="1"/>
      <c r="XBF762" s="1"/>
      <c r="XBG762" s="1"/>
      <c r="XBH762" s="1"/>
      <c r="XBI762" s="1"/>
      <c r="XBJ762" s="1"/>
      <c r="XBK762" s="1"/>
      <c r="XBL762" s="1"/>
      <c r="XBM762" s="1"/>
      <c r="XBN762" s="1"/>
      <c r="XBO762" s="1"/>
      <c r="XBP762" s="1"/>
      <c r="XBQ762" s="1"/>
      <c r="XBR762" s="1"/>
      <c r="XBS762" s="1"/>
      <c r="XBT762" s="1"/>
      <c r="XBU762" s="1"/>
      <c r="XBV762" s="1"/>
      <c r="XBW762" s="1"/>
      <c r="XBX762" s="1"/>
      <c r="XBY762" s="1"/>
      <c r="XBZ762" s="1"/>
      <c r="XCA762" s="1"/>
      <c r="XCB762" s="1"/>
      <c r="XCC762" s="1"/>
      <c r="XCD762" s="1"/>
      <c r="XCE762" s="1"/>
      <c r="XCF762" s="1"/>
      <c r="XCG762" s="1"/>
      <c r="XCH762" s="1"/>
      <c r="XCI762" s="1"/>
      <c r="XCJ762" s="1"/>
      <c r="XCK762" s="1"/>
      <c r="XCL762" s="1"/>
      <c r="XCM762" s="1"/>
      <c r="XCN762" s="1"/>
      <c r="XCO762" s="1"/>
      <c r="XCP762" s="1"/>
      <c r="XCQ762" s="1"/>
      <c r="XCR762" s="1"/>
      <c r="XCS762" s="1"/>
      <c r="XCT762" s="1"/>
      <c r="XCU762" s="1"/>
      <c r="XCV762" s="1"/>
      <c r="XCW762" s="1"/>
      <c r="XCX762" s="1"/>
      <c r="XCY762" s="1"/>
      <c r="XCZ762" s="1"/>
      <c r="XDA762" s="1"/>
      <c r="XDB762" s="1"/>
      <c r="XDC762" s="1"/>
      <c r="XDD762" s="1"/>
      <c r="XDE762" s="1"/>
      <c r="XDF762" s="1"/>
      <c r="XDG762" s="1"/>
      <c r="XDH762" s="1"/>
      <c r="XDI762" s="1"/>
      <c r="XDJ762" s="1"/>
      <c r="XDK762" s="1"/>
      <c r="XDL762" s="1"/>
      <c r="XDM762" s="1"/>
      <c r="XDN762" s="1"/>
      <c r="XDO762" s="1"/>
      <c r="XDP762" s="1"/>
      <c r="XDQ762" s="1"/>
      <c r="XDR762" s="1"/>
      <c r="XDS762" s="1"/>
      <c r="XDT762" s="1"/>
      <c r="XDU762" s="1"/>
      <c r="XDV762" s="1"/>
      <c r="XDW762" s="1"/>
      <c r="XDX762" s="1"/>
      <c r="XDY762" s="1"/>
      <c r="XDZ762" s="1"/>
      <c r="XEA762" s="1"/>
      <c r="XEB762" s="1"/>
      <c r="XEC762" s="1"/>
      <c r="XED762" s="1"/>
      <c r="XEE762" s="1"/>
      <c r="XEF762" s="1"/>
      <c r="XEG762" s="1"/>
      <c r="XEH762" s="1"/>
      <c r="XEI762" s="1"/>
      <c r="XEJ762" s="1"/>
      <c r="XEK762" s="1"/>
      <c r="XEL762" s="1"/>
      <c r="XEM762" s="1"/>
      <c r="XEN762" s="1"/>
      <c r="XEO762" s="1"/>
      <c r="XEP762" s="1"/>
      <c r="XEQ762" s="1"/>
      <c r="XER762" s="1"/>
      <c r="XES762" s="1"/>
      <c r="XET762" s="1"/>
      <c r="XEU762" s="1"/>
      <c r="XEV762" s="1"/>
      <c r="XEW762" s="1"/>
      <c r="XEX762" s="1"/>
      <c r="XEY762" s="1"/>
      <c r="XEZ762" s="1"/>
      <c r="XFA762" s="1"/>
      <c r="XFB762" s="1"/>
      <c r="XFC762" s="1"/>
    </row>
    <row r="763" spans="1:150 16226:16383" s="3" customFormat="1" ht="20.25" customHeight="1" x14ac:dyDescent="0.25">
      <c r="A763" s="115">
        <f t="shared" ref="A763:A768" si="116">A762+1</f>
        <v>3</v>
      </c>
      <c r="B763" s="116"/>
      <c r="C763" s="106"/>
      <c r="D763" s="107"/>
      <c r="E763" s="107"/>
      <c r="F763" s="107"/>
      <c r="G763" s="107"/>
      <c r="H763" s="108"/>
      <c r="I763" s="1"/>
      <c r="J763" s="1"/>
      <c r="K763" s="1"/>
      <c r="L763" s="1"/>
      <c r="M763" s="1"/>
      <c r="N763" s="1"/>
      <c r="O763" s="1"/>
      <c r="P763" s="1"/>
      <c r="Q763" s="1"/>
      <c r="R763" s="1"/>
      <c r="S763" s="1"/>
      <c r="T763" s="22" t="e">
        <f t="shared" ca="1" si="114"/>
        <v>#REF!</v>
      </c>
      <c r="U763" s="22" t="e">
        <f t="shared" ca="1" si="115"/>
        <v>#REF!</v>
      </c>
      <c r="V763" s="22" t="e">
        <f t="shared" ca="1" si="115"/>
        <v>#NUM!</v>
      </c>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WZB763" s="1"/>
      <c r="WZC763" s="1"/>
      <c r="WZD763" s="1"/>
      <c r="WZE763" s="1"/>
      <c r="WZF763" s="1"/>
      <c r="WZG763" s="1"/>
      <c r="WZH763" s="1"/>
      <c r="WZI763" s="1"/>
      <c r="WZJ763" s="1"/>
      <c r="WZK763" s="1"/>
      <c r="WZL763" s="1"/>
      <c r="WZM763" s="1"/>
      <c r="WZN763" s="1"/>
      <c r="WZO763" s="1"/>
      <c r="WZP763" s="1"/>
      <c r="WZQ763" s="1"/>
      <c r="WZR763" s="1"/>
      <c r="WZS763" s="1"/>
      <c r="WZT763" s="1"/>
      <c r="WZU763" s="1"/>
      <c r="WZV763" s="1"/>
      <c r="WZW763" s="1"/>
      <c r="WZX763" s="1"/>
      <c r="WZY763" s="1"/>
      <c r="WZZ763" s="1"/>
      <c r="XAA763" s="1"/>
      <c r="XAB763" s="1"/>
      <c r="XAC763" s="1"/>
      <c r="XAD763" s="1"/>
      <c r="XAE763" s="1"/>
      <c r="XAF763" s="1"/>
      <c r="XAG763" s="1"/>
      <c r="XAH763" s="1"/>
      <c r="XAI763" s="1"/>
      <c r="XAJ763" s="1"/>
      <c r="XAK763" s="1"/>
      <c r="XAL763" s="1"/>
      <c r="XAM763" s="1"/>
      <c r="XAN763" s="1"/>
      <c r="XAO763" s="1"/>
      <c r="XAP763" s="1"/>
      <c r="XAQ763" s="1"/>
      <c r="XAR763" s="1"/>
      <c r="XAS763" s="1"/>
      <c r="XAT763" s="1"/>
      <c r="XAU763" s="1"/>
      <c r="XAV763" s="1"/>
      <c r="XAW763" s="1"/>
      <c r="XAX763" s="1"/>
      <c r="XAY763" s="1"/>
      <c r="XAZ763" s="1"/>
      <c r="XBA763" s="1"/>
      <c r="XBB763" s="1"/>
      <c r="XBC763" s="1"/>
      <c r="XBD763" s="1"/>
      <c r="XBE763" s="1"/>
      <c r="XBF763" s="1"/>
      <c r="XBG763" s="1"/>
      <c r="XBH763" s="1"/>
      <c r="XBI763" s="1"/>
      <c r="XBJ763" s="1"/>
      <c r="XBK763" s="1"/>
      <c r="XBL763" s="1"/>
      <c r="XBM763" s="1"/>
      <c r="XBN763" s="1"/>
      <c r="XBO763" s="1"/>
      <c r="XBP763" s="1"/>
      <c r="XBQ763" s="1"/>
      <c r="XBR763" s="1"/>
      <c r="XBS763" s="1"/>
      <c r="XBT763" s="1"/>
      <c r="XBU763" s="1"/>
      <c r="XBV763" s="1"/>
      <c r="XBW763" s="1"/>
      <c r="XBX763" s="1"/>
      <c r="XBY763" s="1"/>
      <c r="XBZ763" s="1"/>
      <c r="XCA763" s="1"/>
      <c r="XCB763" s="1"/>
      <c r="XCC763" s="1"/>
      <c r="XCD763" s="1"/>
      <c r="XCE763" s="1"/>
      <c r="XCF763" s="1"/>
      <c r="XCG763" s="1"/>
      <c r="XCH763" s="1"/>
      <c r="XCI763" s="1"/>
      <c r="XCJ763" s="1"/>
      <c r="XCK763" s="1"/>
      <c r="XCL763" s="1"/>
      <c r="XCM763" s="1"/>
      <c r="XCN763" s="1"/>
      <c r="XCO763" s="1"/>
      <c r="XCP763" s="1"/>
      <c r="XCQ763" s="1"/>
      <c r="XCR763" s="1"/>
      <c r="XCS763" s="1"/>
      <c r="XCT763" s="1"/>
      <c r="XCU763" s="1"/>
      <c r="XCV763" s="1"/>
      <c r="XCW763" s="1"/>
      <c r="XCX763" s="1"/>
      <c r="XCY763" s="1"/>
      <c r="XCZ763" s="1"/>
      <c r="XDA763" s="1"/>
      <c r="XDB763" s="1"/>
      <c r="XDC763" s="1"/>
      <c r="XDD763" s="1"/>
      <c r="XDE763" s="1"/>
      <c r="XDF763" s="1"/>
      <c r="XDG763" s="1"/>
      <c r="XDH763" s="1"/>
      <c r="XDI763" s="1"/>
      <c r="XDJ763" s="1"/>
      <c r="XDK763" s="1"/>
      <c r="XDL763" s="1"/>
      <c r="XDM763" s="1"/>
      <c r="XDN763" s="1"/>
      <c r="XDO763" s="1"/>
      <c r="XDP763" s="1"/>
      <c r="XDQ763" s="1"/>
      <c r="XDR763" s="1"/>
      <c r="XDS763" s="1"/>
      <c r="XDT763" s="1"/>
      <c r="XDU763" s="1"/>
      <c r="XDV763" s="1"/>
      <c r="XDW763" s="1"/>
      <c r="XDX763" s="1"/>
      <c r="XDY763" s="1"/>
      <c r="XDZ763" s="1"/>
      <c r="XEA763" s="1"/>
      <c r="XEB763" s="1"/>
      <c r="XEC763" s="1"/>
      <c r="XED763" s="1"/>
      <c r="XEE763" s="1"/>
      <c r="XEF763" s="1"/>
      <c r="XEG763" s="1"/>
      <c r="XEH763" s="1"/>
      <c r="XEI763" s="1"/>
      <c r="XEJ763" s="1"/>
      <c r="XEK763" s="1"/>
      <c r="XEL763" s="1"/>
      <c r="XEM763" s="1"/>
      <c r="XEN763" s="1"/>
      <c r="XEO763" s="1"/>
      <c r="XEP763" s="1"/>
      <c r="XEQ763" s="1"/>
      <c r="XER763" s="1"/>
      <c r="XES763" s="1"/>
      <c r="XET763" s="1"/>
      <c r="XEU763" s="1"/>
      <c r="XEV763" s="1"/>
      <c r="XEW763" s="1"/>
      <c r="XEX763" s="1"/>
      <c r="XEY763" s="1"/>
      <c r="XEZ763" s="1"/>
      <c r="XFA763" s="1"/>
      <c r="XFB763" s="1"/>
      <c r="XFC763" s="1"/>
    </row>
    <row r="764" spans="1:150 16226:16383" s="3" customFormat="1" ht="20.25" customHeight="1" x14ac:dyDescent="0.25">
      <c r="A764" s="115">
        <f t="shared" si="116"/>
        <v>4</v>
      </c>
      <c r="B764" s="116"/>
      <c r="C764" s="109"/>
      <c r="D764" s="110"/>
      <c r="E764" s="110"/>
      <c r="F764" s="110"/>
      <c r="G764" s="110"/>
      <c r="H764" s="111"/>
      <c r="I764" s="1"/>
      <c r="J764" s="1"/>
      <c r="K764" s="1"/>
      <c r="L764" s="1"/>
      <c r="M764" s="1"/>
      <c r="N764" s="1"/>
      <c r="O764" s="1"/>
      <c r="P764" s="1"/>
      <c r="Q764" s="1"/>
      <c r="R764" s="1"/>
      <c r="S764" s="1"/>
      <c r="T764" s="22" t="e">
        <f t="shared" ca="1" si="114"/>
        <v>#REF!</v>
      </c>
      <c r="U764" s="22" t="e">
        <f t="shared" ca="1" si="115"/>
        <v>#REF!</v>
      </c>
      <c r="V764" s="22" t="e">
        <f t="shared" ca="1" si="115"/>
        <v>#NUM!</v>
      </c>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WZB764" s="1"/>
      <c r="WZC764" s="1"/>
      <c r="WZD764" s="1"/>
      <c r="WZE764" s="1"/>
      <c r="WZF764" s="1"/>
      <c r="WZG764" s="1"/>
      <c r="WZH764" s="1"/>
      <c r="WZI764" s="1"/>
      <c r="WZJ764" s="1"/>
      <c r="WZK764" s="1"/>
      <c r="WZL764" s="1"/>
      <c r="WZM764" s="1"/>
      <c r="WZN764" s="1"/>
      <c r="WZO764" s="1"/>
      <c r="WZP764" s="1"/>
      <c r="WZQ764" s="1"/>
      <c r="WZR764" s="1"/>
      <c r="WZS764" s="1"/>
      <c r="WZT764" s="1"/>
      <c r="WZU764" s="1"/>
      <c r="WZV764" s="1"/>
      <c r="WZW764" s="1"/>
      <c r="WZX764" s="1"/>
      <c r="WZY764" s="1"/>
      <c r="WZZ764" s="1"/>
      <c r="XAA764" s="1"/>
      <c r="XAB764" s="1"/>
      <c r="XAC764" s="1"/>
      <c r="XAD764" s="1"/>
      <c r="XAE764" s="1"/>
      <c r="XAF764" s="1"/>
      <c r="XAG764" s="1"/>
      <c r="XAH764" s="1"/>
      <c r="XAI764" s="1"/>
      <c r="XAJ764" s="1"/>
      <c r="XAK764" s="1"/>
      <c r="XAL764" s="1"/>
      <c r="XAM764" s="1"/>
      <c r="XAN764" s="1"/>
      <c r="XAO764" s="1"/>
      <c r="XAP764" s="1"/>
      <c r="XAQ764" s="1"/>
      <c r="XAR764" s="1"/>
      <c r="XAS764" s="1"/>
      <c r="XAT764" s="1"/>
      <c r="XAU764" s="1"/>
      <c r="XAV764" s="1"/>
      <c r="XAW764" s="1"/>
      <c r="XAX764" s="1"/>
      <c r="XAY764" s="1"/>
      <c r="XAZ764" s="1"/>
      <c r="XBA764" s="1"/>
      <c r="XBB764" s="1"/>
      <c r="XBC764" s="1"/>
      <c r="XBD764" s="1"/>
      <c r="XBE764" s="1"/>
      <c r="XBF764" s="1"/>
      <c r="XBG764" s="1"/>
      <c r="XBH764" s="1"/>
      <c r="XBI764" s="1"/>
      <c r="XBJ764" s="1"/>
      <c r="XBK764" s="1"/>
      <c r="XBL764" s="1"/>
      <c r="XBM764" s="1"/>
      <c r="XBN764" s="1"/>
      <c r="XBO764" s="1"/>
      <c r="XBP764" s="1"/>
      <c r="XBQ764" s="1"/>
      <c r="XBR764" s="1"/>
      <c r="XBS764" s="1"/>
      <c r="XBT764" s="1"/>
      <c r="XBU764" s="1"/>
      <c r="XBV764" s="1"/>
      <c r="XBW764" s="1"/>
      <c r="XBX764" s="1"/>
      <c r="XBY764" s="1"/>
      <c r="XBZ764" s="1"/>
      <c r="XCA764" s="1"/>
      <c r="XCB764" s="1"/>
      <c r="XCC764" s="1"/>
      <c r="XCD764" s="1"/>
      <c r="XCE764" s="1"/>
      <c r="XCF764" s="1"/>
      <c r="XCG764" s="1"/>
      <c r="XCH764" s="1"/>
      <c r="XCI764" s="1"/>
      <c r="XCJ764" s="1"/>
      <c r="XCK764" s="1"/>
      <c r="XCL764" s="1"/>
      <c r="XCM764" s="1"/>
      <c r="XCN764" s="1"/>
      <c r="XCO764" s="1"/>
      <c r="XCP764" s="1"/>
      <c r="XCQ764" s="1"/>
      <c r="XCR764" s="1"/>
      <c r="XCS764" s="1"/>
      <c r="XCT764" s="1"/>
      <c r="XCU764" s="1"/>
      <c r="XCV764" s="1"/>
      <c r="XCW764" s="1"/>
      <c r="XCX764" s="1"/>
      <c r="XCY764" s="1"/>
      <c r="XCZ764" s="1"/>
      <c r="XDA764" s="1"/>
      <c r="XDB764" s="1"/>
      <c r="XDC764" s="1"/>
      <c r="XDD764" s="1"/>
      <c r="XDE764" s="1"/>
      <c r="XDF764" s="1"/>
      <c r="XDG764" s="1"/>
      <c r="XDH764" s="1"/>
      <c r="XDI764" s="1"/>
      <c r="XDJ764" s="1"/>
      <c r="XDK764" s="1"/>
      <c r="XDL764" s="1"/>
      <c r="XDM764" s="1"/>
      <c r="XDN764" s="1"/>
      <c r="XDO764" s="1"/>
      <c r="XDP764" s="1"/>
      <c r="XDQ764" s="1"/>
      <c r="XDR764" s="1"/>
      <c r="XDS764" s="1"/>
      <c r="XDT764" s="1"/>
      <c r="XDU764" s="1"/>
      <c r="XDV764" s="1"/>
      <c r="XDW764" s="1"/>
      <c r="XDX764" s="1"/>
      <c r="XDY764" s="1"/>
      <c r="XDZ764" s="1"/>
      <c r="XEA764" s="1"/>
      <c r="XEB764" s="1"/>
      <c r="XEC764" s="1"/>
      <c r="XED764" s="1"/>
      <c r="XEE764" s="1"/>
      <c r="XEF764" s="1"/>
      <c r="XEG764" s="1"/>
      <c r="XEH764" s="1"/>
      <c r="XEI764" s="1"/>
      <c r="XEJ764" s="1"/>
      <c r="XEK764" s="1"/>
      <c r="XEL764" s="1"/>
      <c r="XEM764" s="1"/>
      <c r="XEN764" s="1"/>
      <c r="XEO764" s="1"/>
      <c r="XEP764" s="1"/>
      <c r="XEQ764" s="1"/>
      <c r="XER764" s="1"/>
      <c r="XES764" s="1"/>
      <c r="XET764" s="1"/>
      <c r="XEU764" s="1"/>
      <c r="XEV764" s="1"/>
      <c r="XEW764" s="1"/>
      <c r="XEX764" s="1"/>
      <c r="XEY764" s="1"/>
      <c r="XEZ764" s="1"/>
      <c r="XFA764" s="1"/>
      <c r="XFB764" s="1"/>
      <c r="XFC764" s="1"/>
    </row>
    <row r="765" spans="1:150 16226:16383" s="3" customFormat="1" ht="20.25" customHeight="1" x14ac:dyDescent="0.25">
      <c r="A765" s="115">
        <f t="shared" si="116"/>
        <v>5</v>
      </c>
      <c r="B765" s="116"/>
      <c r="C765" s="53" t="s">
        <v>88</v>
      </c>
      <c r="D765" s="5" t="s">
        <v>375</v>
      </c>
      <c r="E765" s="32">
        <f>(2.75*3.5+2.75*0.1+2.125*2.25+1.525*0.6+2.75*2.45+0.1*1.8+1.4*0.6+2.93*2.415+2.93*0.1+2.93*1.185+1.4*0.6+2.305*1.375+1.375*0.18+1.075*0.9+1.22*0.475+2.12*0.9+1.65*1+1.4*1+1.12*2.75)*10.764</f>
        <v>517.06623150000019</v>
      </c>
      <c r="F765" s="5">
        <v>0</v>
      </c>
      <c r="G765" s="5">
        <v>0</v>
      </c>
      <c r="H765" s="5">
        <f>E765+F765+(IF(G765&lt;101,G765,IF(G765&lt;201,G765/2,IF(G765&lt;=301,G765/3,G765/4))))</f>
        <v>517.06623150000019</v>
      </c>
      <c r="I765" s="1"/>
      <c r="J765" s="1"/>
      <c r="K765" s="1"/>
      <c r="L765" s="1"/>
      <c r="M765" s="1"/>
      <c r="N765" s="1"/>
      <c r="O765" s="1"/>
      <c r="P765" s="1"/>
      <c r="Q765" s="1"/>
      <c r="R765" s="1"/>
      <c r="S765" s="1"/>
      <c r="T765" s="22" t="e">
        <f t="shared" ca="1" si="114"/>
        <v>#REF!</v>
      </c>
      <c r="U765" s="22" t="e">
        <f t="shared" ca="1" si="115"/>
        <v>#REF!</v>
      </c>
      <c r="V765" s="22" t="e">
        <f t="shared" ca="1" si="115"/>
        <v>#NUM!</v>
      </c>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WZB765" s="1"/>
      <c r="WZC765" s="1"/>
      <c r="WZD765" s="1"/>
      <c r="WZE765" s="1"/>
      <c r="WZF765" s="1"/>
      <c r="WZG765" s="1"/>
      <c r="WZH765" s="1"/>
      <c r="WZI765" s="1"/>
      <c r="WZJ765" s="1"/>
      <c r="WZK765" s="1"/>
      <c r="WZL765" s="1"/>
      <c r="WZM765" s="1"/>
      <c r="WZN765" s="1"/>
      <c r="WZO765" s="1"/>
      <c r="WZP765" s="1"/>
      <c r="WZQ765" s="1"/>
      <c r="WZR765" s="1"/>
      <c r="WZS765" s="1"/>
      <c r="WZT765" s="1"/>
      <c r="WZU765" s="1"/>
      <c r="WZV765" s="1"/>
      <c r="WZW765" s="1"/>
      <c r="WZX765" s="1"/>
      <c r="WZY765" s="1"/>
      <c r="WZZ765" s="1"/>
      <c r="XAA765" s="1"/>
      <c r="XAB765" s="1"/>
      <c r="XAC765" s="1"/>
      <c r="XAD765" s="1"/>
      <c r="XAE765" s="1"/>
      <c r="XAF765" s="1"/>
      <c r="XAG765" s="1"/>
      <c r="XAH765" s="1"/>
      <c r="XAI765" s="1"/>
      <c r="XAJ765" s="1"/>
      <c r="XAK765" s="1"/>
      <c r="XAL765" s="1"/>
      <c r="XAM765" s="1"/>
      <c r="XAN765" s="1"/>
      <c r="XAO765" s="1"/>
      <c r="XAP765" s="1"/>
      <c r="XAQ765" s="1"/>
      <c r="XAR765" s="1"/>
      <c r="XAS765" s="1"/>
      <c r="XAT765" s="1"/>
      <c r="XAU765" s="1"/>
      <c r="XAV765" s="1"/>
      <c r="XAW765" s="1"/>
      <c r="XAX765" s="1"/>
      <c r="XAY765" s="1"/>
      <c r="XAZ765" s="1"/>
      <c r="XBA765" s="1"/>
      <c r="XBB765" s="1"/>
      <c r="XBC765" s="1"/>
      <c r="XBD765" s="1"/>
      <c r="XBE765" s="1"/>
      <c r="XBF765" s="1"/>
      <c r="XBG765" s="1"/>
      <c r="XBH765" s="1"/>
      <c r="XBI765" s="1"/>
      <c r="XBJ765" s="1"/>
      <c r="XBK765" s="1"/>
      <c r="XBL765" s="1"/>
      <c r="XBM765" s="1"/>
      <c r="XBN765" s="1"/>
      <c r="XBO765" s="1"/>
      <c r="XBP765" s="1"/>
      <c r="XBQ765" s="1"/>
      <c r="XBR765" s="1"/>
      <c r="XBS765" s="1"/>
      <c r="XBT765" s="1"/>
      <c r="XBU765" s="1"/>
      <c r="XBV765" s="1"/>
      <c r="XBW765" s="1"/>
      <c r="XBX765" s="1"/>
      <c r="XBY765" s="1"/>
      <c r="XBZ765" s="1"/>
      <c r="XCA765" s="1"/>
      <c r="XCB765" s="1"/>
      <c r="XCC765" s="1"/>
      <c r="XCD765" s="1"/>
      <c r="XCE765" s="1"/>
      <c r="XCF765" s="1"/>
      <c r="XCG765" s="1"/>
      <c r="XCH765" s="1"/>
      <c r="XCI765" s="1"/>
      <c r="XCJ765" s="1"/>
      <c r="XCK765" s="1"/>
      <c r="XCL765" s="1"/>
      <c r="XCM765" s="1"/>
      <c r="XCN765" s="1"/>
      <c r="XCO765" s="1"/>
      <c r="XCP765" s="1"/>
      <c r="XCQ765" s="1"/>
      <c r="XCR765" s="1"/>
      <c r="XCS765" s="1"/>
      <c r="XCT765" s="1"/>
      <c r="XCU765" s="1"/>
      <c r="XCV765" s="1"/>
      <c r="XCW765" s="1"/>
      <c r="XCX765" s="1"/>
      <c r="XCY765" s="1"/>
      <c r="XCZ765" s="1"/>
      <c r="XDA765" s="1"/>
      <c r="XDB765" s="1"/>
      <c r="XDC765" s="1"/>
      <c r="XDD765" s="1"/>
      <c r="XDE765" s="1"/>
      <c r="XDF765" s="1"/>
      <c r="XDG765" s="1"/>
      <c r="XDH765" s="1"/>
      <c r="XDI765" s="1"/>
      <c r="XDJ765" s="1"/>
      <c r="XDK765" s="1"/>
      <c r="XDL765" s="1"/>
      <c r="XDM765" s="1"/>
      <c r="XDN765" s="1"/>
      <c r="XDO765" s="1"/>
      <c r="XDP765" s="1"/>
      <c r="XDQ765" s="1"/>
      <c r="XDR765" s="1"/>
      <c r="XDS765" s="1"/>
      <c r="XDT765" s="1"/>
      <c r="XDU765" s="1"/>
      <c r="XDV765" s="1"/>
      <c r="XDW765" s="1"/>
      <c r="XDX765" s="1"/>
      <c r="XDY765" s="1"/>
      <c r="XDZ765" s="1"/>
      <c r="XEA765" s="1"/>
      <c r="XEB765" s="1"/>
      <c r="XEC765" s="1"/>
      <c r="XED765" s="1"/>
      <c r="XEE765" s="1"/>
      <c r="XEF765" s="1"/>
      <c r="XEG765" s="1"/>
      <c r="XEH765" s="1"/>
      <c r="XEI765" s="1"/>
      <c r="XEJ765" s="1"/>
      <c r="XEK765" s="1"/>
      <c r="XEL765" s="1"/>
      <c r="XEM765" s="1"/>
      <c r="XEN765" s="1"/>
      <c r="XEO765" s="1"/>
      <c r="XEP765" s="1"/>
      <c r="XEQ765" s="1"/>
      <c r="XER765" s="1"/>
      <c r="XES765" s="1"/>
      <c r="XET765" s="1"/>
      <c r="XEU765" s="1"/>
      <c r="XEV765" s="1"/>
      <c r="XEW765" s="1"/>
      <c r="XEX765" s="1"/>
      <c r="XEY765" s="1"/>
      <c r="XEZ765" s="1"/>
      <c r="XFA765" s="1"/>
      <c r="XFB765" s="1"/>
      <c r="XFC765" s="1"/>
    </row>
    <row r="766" spans="1:150 16226:16383" s="3" customFormat="1" ht="20.25" customHeight="1" x14ac:dyDescent="0.25">
      <c r="A766" s="115">
        <f t="shared" si="116"/>
        <v>6</v>
      </c>
      <c r="B766" s="116"/>
      <c r="C766" s="53" t="s">
        <v>88</v>
      </c>
      <c r="D766" s="5" t="s">
        <v>375</v>
      </c>
      <c r="E766" s="32">
        <f>(2.75*3.5+2.75*0.1+2.125*2.25+1.525*0.6+2.75*2.45+0.1*1.8+1.4*0.6+2.93*2.415+2.93*0.1+2.93*1.185+1.4*0.6+2.305*1.375+1.375*0.18+1.075*0.9+1.22*0.475+2.12*0.9+1.65*1+1.4*1+1.12*2.75)*10.764</f>
        <v>517.06623150000019</v>
      </c>
      <c r="F766" s="5">
        <v>0</v>
      </c>
      <c r="G766" s="5">
        <v>0</v>
      </c>
      <c r="H766" s="5">
        <f>E766+F766+(IF(G766&lt;101,G766,IF(G766&lt;201,G766/2,IF(G766&lt;=301,G766/3,G766/4))))</f>
        <v>517.06623150000019</v>
      </c>
      <c r="I766" s="1"/>
      <c r="J766" s="1"/>
      <c r="K766" s="1"/>
      <c r="L766" s="1"/>
      <c r="M766" s="1"/>
      <c r="N766" s="1"/>
      <c r="O766" s="1"/>
      <c r="P766" s="1"/>
      <c r="Q766" s="1"/>
      <c r="R766" s="1"/>
      <c r="S766" s="1"/>
      <c r="T766" s="22" t="e">
        <f t="shared" ca="1" si="114"/>
        <v>#REF!</v>
      </c>
      <c r="U766" s="22" t="e">
        <f t="shared" ca="1" si="115"/>
        <v>#REF!</v>
      </c>
      <c r="V766" s="22" t="e">
        <f t="shared" ca="1" si="115"/>
        <v>#NUM!</v>
      </c>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WZB766" s="1"/>
      <c r="WZC766" s="1"/>
      <c r="WZD766" s="1"/>
      <c r="WZE766" s="1"/>
      <c r="WZF766" s="1"/>
      <c r="WZG766" s="1"/>
      <c r="WZH766" s="1"/>
      <c r="WZI766" s="1"/>
      <c r="WZJ766" s="1"/>
      <c r="WZK766" s="1"/>
      <c r="WZL766" s="1"/>
      <c r="WZM766" s="1"/>
      <c r="WZN766" s="1"/>
      <c r="WZO766" s="1"/>
      <c r="WZP766" s="1"/>
      <c r="WZQ766" s="1"/>
      <c r="WZR766" s="1"/>
      <c r="WZS766" s="1"/>
      <c r="WZT766" s="1"/>
      <c r="WZU766" s="1"/>
      <c r="WZV766" s="1"/>
      <c r="WZW766" s="1"/>
      <c r="WZX766" s="1"/>
      <c r="WZY766" s="1"/>
      <c r="WZZ766" s="1"/>
      <c r="XAA766" s="1"/>
      <c r="XAB766" s="1"/>
      <c r="XAC766" s="1"/>
      <c r="XAD766" s="1"/>
      <c r="XAE766" s="1"/>
      <c r="XAF766" s="1"/>
      <c r="XAG766" s="1"/>
      <c r="XAH766" s="1"/>
      <c r="XAI766" s="1"/>
      <c r="XAJ766" s="1"/>
      <c r="XAK766" s="1"/>
      <c r="XAL766" s="1"/>
      <c r="XAM766" s="1"/>
      <c r="XAN766" s="1"/>
      <c r="XAO766" s="1"/>
      <c r="XAP766" s="1"/>
      <c r="XAQ766" s="1"/>
      <c r="XAR766" s="1"/>
      <c r="XAS766" s="1"/>
      <c r="XAT766" s="1"/>
      <c r="XAU766" s="1"/>
      <c r="XAV766" s="1"/>
      <c r="XAW766" s="1"/>
      <c r="XAX766" s="1"/>
      <c r="XAY766" s="1"/>
      <c r="XAZ766" s="1"/>
      <c r="XBA766" s="1"/>
      <c r="XBB766" s="1"/>
      <c r="XBC766" s="1"/>
      <c r="XBD766" s="1"/>
      <c r="XBE766" s="1"/>
      <c r="XBF766" s="1"/>
      <c r="XBG766" s="1"/>
      <c r="XBH766" s="1"/>
      <c r="XBI766" s="1"/>
      <c r="XBJ766" s="1"/>
      <c r="XBK766" s="1"/>
      <c r="XBL766" s="1"/>
      <c r="XBM766" s="1"/>
      <c r="XBN766" s="1"/>
      <c r="XBO766" s="1"/>
      <c r="XBP766" s="1"/>
      <c r="XBQ766" s="1"/>
      <c r="XBR766" s="1"/>
      <c r="XBS766" s="1"/>
      <c r="XBT766" s="1"/>
      <c r="XBU766" s="1"/>
      <c r="XBV766" s="1"/>
      <c r="XBW766" s="1"/>
      <c r="XBX766" s="1"/>
      <c r="XBY766" s="1"/>
      <c r="XBZ766" s="1"/>
      <c r="XCA766" s="1"/>
      <c r="XCB766" s="1"/>
      <c r="XCC766" s="1"/>
      <c r="XCD766" s="1"/>
      <c r="XCE766" s="1"/>
      <c r="XCF766" s="1"/>
      <c r="XCG766" s="1"/>
      <c r="XCH766" s="1"/>
      <c r="XCI766" s="1"/>
      <c r="XCJ766" s="1"/>
      <c r="XCK766" s="1"/>
      <c r="XCL766" s="1"/>
      <c r="XCM766" s="1"/>
      <c r="XCN766" s="1"/>
      <c r="XCO766" s="1"/>
      <c r="XCP766" s="1"/>
      <c r="XCQ766" s="1"/>
      <c r="XCR766" s="1"/>
      <c r="XCS766" s="1"/>
      <c r="XCT766" s="1"/>
      <c r="XCU766" s="1"/>
      <c r="XCV766" s="1"/>
      <c r="XCW766" s="1"/>
      <c r="XCX766" s="1"/>
      <c r="XCY766" s="1"/>
      <c r="XCZ766" s="1"/>
      <c r="XDA766" s="1"/>
      <c r="XDB766" s="1"/>
      <c r="XDC766" s="1"/>
      <c r="XDD766" s="1"/>
      <c r="XDE766" s="1"/>
      <c r="XDF766" s="1"/>
      <c r="XDG766" s="1"/>
      <c r="XDH766" s="1"/>
      <c r="XDI766" s="1"/>
      <c r="XDJ766" s="1"/>
      <c r="XDK766" s="1"/>
      <c r="XDL766" s="1"/>
      <c r="XDM766" s="1"/>
      <c r="XDN766" s="1"/>
      <c r="XDO766" s="1"/>
      <c r="XDP766" s="1"/>
      <c r="XDQ766" s="1"/>
      <c r="XDR766" s="1"/>
      <c r="XDS766" s="1"/>
      <c r="XDT766" s="1"/>
      <c r="XDU766" s="1"/>
      <c r="XDV766" s="1"/>
      <c r="XDW766" s="1"/>
      <c r="XDX766" s="1"/>
      <c r="XDY766" s="1"/>
      <c r="XDZ766" s="1"/>
      <c r="XEA766" s="1"/>
      <c r="XEB766" s="1"/>
      <c r="XEC766" s="1"/>
      <c r="XED766" s="1"/>
      <c r="XEE766" s="1"/>
      <c r="XEF766" s="1"/>
      <c r="XEG766" s="1"/>
      <c r="XEH766" s="1"/>
      <c r="XEI766" s="1"/>
      <c r="XEJ766" s="1"/>
      <c r="XEK766" s="1"/>
      <c r="XEL766" s="1"/>
      <c r="XEM766" s="1"/>
      <c r="XEN766" s="1"/>
      <c r="XEO766" s="1"/>
      <c r="XEP766" s="1"/>
      <c r="XEQ766" s="1"/>
      <c r="XER766" s="1"/>
      <c r="XES766" s="1"/>
      <c r="XET766" s="1"/>
      <c r="XEU766" s="1"/>
      <c r="XEV766" s="1"/>
      <c r="XEW766" s="1"/>
      <c r="XEX766" s="1"/>
      <c r="XEY766" s="1"/>
      <c r="XEZ766" s="1"/>
      <c r="XFA766" s="1"/>
      <c r="XFB766" s="1"/>
      <c r="XFC766" s="1"/>
    </row>
    <row r="767" spans="1:150 16226:16383" s="3" customFormat="1" ht="20.25" customHeight="1" x14ac:dyDescent="0.25">
      <c r="A767" s="115">
        <f t="shared" si="116"/>
        <v>7</v>
      </c>
      <c r="B767" s="116"/>
      <c r="C767" s="53" t="s">
        <v>88</v>
      </c>
      <c r="D767" s="5" t="s">
        <v>375</v>
      </c>
      <c r="E767" s="32">
        <f>(2.75*3.5+2.75*0.1+2.125*2.25+1.525*0.6+2.75*2.45+0.1*1.8+1.4*0.6+2.93*2.415+2.93*0.1+2.93*1.185+1.4*0.6+2.305*1.375+1.375*0.18+1.075*0.9+1.22*0.475+2.12*0.9+1.65*1+1.4*1+1.12*2.75)*10.764</f>
        <v>517.06623150000019</v>
      </c>
      <c r="F767" s="5">
        <v>0</v>
      </c>
      <c r="G767" s="5">
        <v>0</v>
      </c>
      <c r="H767" s="5">
        <f>E767+F767+(IF(G767&lt;101,G767,IF(G767&lt;201,G767/2,IF(G767&lt;=301,G767/3,G767/4))))</f>
        <v>517.06623150000019</v>
      </c>
      <c r="I767" s="1"/>
      <c r="J767" s="1"/>
      <c r="K767" s="1"/>
      <c r="L767" s="1"/>
      <c r="M767" s="1"/>
      <c r="N767" s="1"/>
      <c r="O767" s="1"/>
      <c r="P767" s="1"/>
      <c r="Q767" s="1"/>
      <c r="R767" s="1"/>
      <c r="S767" s="1"/>
      <c r="T767" s="22" t="e">
        <f t="shared" ca="1" si="114"/>
        <v>#REF!</v>
      </c>
      <c r="U767" s="22" t="e">
        <f t="shared" ca="1" si="115"/>
        <v>#REF!</v>
      </c>
      <c r="V767" s="22" t="e">
        <f t="shared" ca="1" si="115"/>
        <v>#NUM!</v>
      </c>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WZB767" s="1"/>
      <c r="WZC767" s="1"/>
      <c r="WZD767" s="1"/>
      <c r="WZE767" s="1"/>
      <c r="WZF767" s="1"/>
      <c r="WZG767" s="1"/>
      <c r="WZH767" s="1"/>
      <c r="WZI767" s="1"/>
      <c r="WZJ767" s="1"/>
      <c r="WZK767" s="1"/>
      <c r="WZL767" s="1"/>
      <c r="WZM767" s="1"/>
      <c r="WZN767" s="1"/>
      <c r="WZO767" s="1"/>
      <c r="WZP767" s="1"/>
      <c r="WZQ767" s="1"/>
      <c r="WZR767" s="1"/>
      <c r="WZS767" s="1"/>
      <c r="WZT767" s="1"/>
      <c r="WZU767" s="1"/>
      <c r="WZV767" s="1"/>
      <c r="WZW767" s="1"/>
      <c r="WZX767" s="1"/>
      <c r="WZY767" s="1"/>
      <c r="WZZ767" s="1"/>
      <c r="XAA767" s="1"/>
      <c r="XAB767" s="1"/>
      <c r="XAC767" s="1"/>
      <c r="XAD767" s="1"/>
      <c r="XAE767" s="1"/>
      <c r="XAF767" s="1"/>
      <c r="XAG767" s="1"/>
      <c r="XAH767" s="1"/>
      <c r="XAI767" s="1"/>
      <c r="XAJ767" s="1"/>
      <c r="XAK767" s="1"/>
      <c r="XAL767" s="1"/>
      <c r="XAM767" s="1"/>
      <c r="XAN767" s="1"/>
      <c r="XAO767" s="1"/>
      <c r="XAP767" s="1"/>
      <c r="XAQ767" s="1"/>
      <c r="XAR767" s="1"/>
      <c r="XAS767" s="1"/>
      <c r="XAT767" s="1"/>
      <c r="XAU767" s="1"/>
      <c r="XAV767" s="1"/>
      <c r="XAW767" s="1"/>
      <c r="XAX767" s="1"/>
      <c r="XAY767" s="1"/>
      <c r="XAZ767" s="1"/>
      <c r="XBA767" s="1"/>
      <c r="XBB767" s="1"/>
      <c r="XBC767" s="1"/>
      <c r="XBD767" s="1"/>
      <c r="XBE767" s="1"/>
      <c r="XBF767" s="1"/>
      <c r="XBG767" s="1"/>
      <c r="XBH767" s="1"/>
      <c r="XBI767" s="1"/>
      <c r="XBJ767" s="1"/>
      <c r="XBK767" s="1"/>
      <c r="XBL767" s="1"/>
      <c r="XBM767" s="1"/>
      <c r="XBN767" s="1"/>
      <c r="XBO767" s="1"/>
      <c r="XBP767" s="1"/>
      <c r="XBQ767" s="1"/>
      <c r="XBR767" s="1"/>
      <c r="XBS767" s="1"/>
      <c r="XBT767" s="1"/>
      <c r="XBU767" s="1"/>
      <c r="XBV767" s="1"/>
      <c r="XBW767" s="1"/>
      <c r="XBX767" s="1"/>
      <c r="XBY767" s="1"/>
      <c r="XBZ767" s="1"/>
      <c r="XCA767" s="1"/>
      <c r="XCB767" s="1"/>
      <c r="XCC767" s="1"/>
      <c r="XCD767" s="1"/>
      <c r="XCE767" s="1"/>
      <c r="XCF767" s="1"/>
      <c r="XCG767" s="1"/>
      <c r="XCH767" s="1"/>
      <c r="XCI767" s="1"/>
      <c r="XCJ767" s="1"/>
      <c r="XCK767" s="1"/>
      <c r="XCL767" s="1"/>
      <c r="XCM767" s="1"/>
      <c r="XCN767" s="1"/>
      <c r="XCO767" s="1"/>
      <c r="XCP767" s="1"/>
      <c r="XCQ767" s="1"/>
      <c r="XCR767" s="1"/>
      <c r="XCS767" s="1"/>
      <c r="XCT767" s="1"/>
      <c r="XCU767" s="1"/>
      <c r="XCV767" s="1"/>
      <c r="XCW767" s="1"/>
      <c r="XCX767" s="1"/>
      <c r="XCY767" s="1"/>
      <c r="XCZ767" s="1"/>
      <c r="XDA767" s="1"/>
      <c r="XDB767" s="1"/>
      <c r="XDC767" s="1"/>
      <c r="XDD767" s="1"/>
      <c r="XDE767" s="1"/>
      <c r="XDF767" s="1"/>
      <c r="XDG767" s="1"/>
      <c r="XDH767" s="1"/>
      <c r="XDI767" s="1"/>
      <c r="XDJ767" s="1"/>
      <c r="XDK767" s="1"/>
      <c r="XDL767" s="1"/>
      <c r="XDM767" s="1"/>
      <c r="XDN767" s="1"/>
      <c r="XDO767" s="1"/>
      <c r="XDP767" s="1"/>
      <c r="XDQ767" s="1"/>
      <c r="XDR767" s="1"/>
      <c r="XDS767" s="1"/>
      <c r="XDT767" s="1"/>
      <c r="XDU767" s="1"/>
      <c r="XDV767" s="1"/>
      <c r="XDW767" s="1"/>
      <c r="XDX767" s="1"/>
      <c r="XDY767" s="1"/>
      <c r="XDZ767" s="1"/>
      <c r="XEA767" s="1"/>
      <c r="XEB767" s="1"/>
      <c r="XEC767" s="1"/>
      <c r="XED767" s="1"/>
      <c r="XEE767" s="1"/>
      <c r="XEF767" s="1"/>
      <c r="XEG767" s="1"/>
      <c r="XEH767" s="1"/>
      <c r="XEI767" s="1"/>
      <c r="XEJ767" s="1"/>
      <c r="XEK767" s="1"/>
      <c r="XEL767" s="1"/>
      <c r="XEM767" s="1"/>
      <c r="XEN767" s="1"/>
      <c r="XEO767" s="1"/>
      <c r="XEP767" s="1"/>
      <c r="XEQ767" s="1"/>
      <c r="XER767" s="1"/>
      <c r="XES767" s="1"/>
      <c r="XET767" s="1"/>
      <c r="XEU767" s="1"/>
      <c r="XEV767" s="1"/>
      <c r="XEW767" s="1"/>
      <c r="XEX767" s="1"/>
      <c r="XEY767" s="1"/>
      <c r="XEZ767" s="1"/>
      <c r="XFA767" s="1"/>
      <c r="XFB767" s="1"/>
      <c r="XFC767" s="1"/>
    </row>
    <row r="768" spans="1:150 16226:16383" s="3" customFormat="1" ht="20.25" customHeight="1" x14ac:dyDescent="0.25">
      <c r="A768" s="115">
        <f t="shared" si="116"/>
        <v>8</v>
      </c>
      <c r="B768" s="116"/>
      <c r="C768" s="96" t="s">
        <v>377</v>
      </c>
      <c r="D768" s="97"/>
      <c r="E768" s="97"/>
      <c r="F768" s="97"/>
      <c r="G768" s="97"/>
      <c r="H768" s="98"/>
      <c r="I768" s="1"/>
      <c r="J768" s="1"/>
      <c r="K768" s="1"/>
      <c r="L768" s="1"/>
      <c r="M768" s="1"/>
      <c r="N768" s="1"/>
      <c r="O768" s="1"/>
      <c r="P768" s="1"/>
      <c r="Q768" s="1"/>
      <c r="R768" s="1"/>
      <c r="S768" s="1"/>
      <c r="T768" s="22" t="e">
        <f t="shared" ca="1" si="114"/>
        <v>#REF!</v>
      </c>
      <c r="U768" s="22" t="e">
        <f t="shared" ca="1" si="115"/>
        <v>#REF!</v>
      </c>
      <c r="V768" s="22" t="e">
        <f t="shared" ca="1" si="115"/>
        <v>#NUM!</v>
      </c>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WZB768" s="1"/>
      <c r="WZC768" s="1"/>
      <c r="WZD768" s="1"/>
      <c r="WZE768" s="1"/>
      <c r="WZF768" s="1"/>
      <c r="WZG768" s="1"/>
      <c r="WZH768" s="1"/>
      <c r="WZI768" s="1"/>
      <c r="WZJ768" s="1"/>
      <c r="WZK768" s="1"/>
      <c r="WZL768" s="1"/>
      <c r="WZM768" s="1"/>
      <c r="WZN768" s="1"/>
      <c r="WZO768" s="1"/>
      <c r="WZP768" s="1"/>
      <c r="WZQ768" s="1"/>
      <c r="WZR768" s="1"/>
      <c r="WZS768" s="1"/>
      <c r="WZT768" s="1"/>
      <c r="WZU768" s="1"/>
      <c r="WZV768" s="1"/>
      <c r="WZW768" s="1"/>
      <c r="WZX768" s="1"/>
      <c r="WZY768" s="1"/>
      <c r="WZZ768" s="1"/>
      <c r="XAA768" s="1"/>
      <c r="XAB768" s="1"/>
      <c r="XAC768" s="1"/>
      <c r="XAD768" s="1"/>
      <c r="XAE768" s="1"/>
      <c r="XAF768" s="1"/>
      <c r="XAG768" s="1"/>
      <c r="XAH768" s="1"/>
      <c r="XAI768" s="1"/>
      <c r="XAJ768" s="1"/>
      <c r="XAK768" s="1"/>
      <c r="XAL768" s="1"/>
      <c r="XAM768" s="1"/>
      <c r="XAN768" s="1"/>
      <c r="XAO768" s="1"/>
      <c r="XAP768" s="1"/>
      <c r="XAQ768" s="1"/>
      <c r="XAR768" s="1"/>
      <c r="XAS768" s="1"/>
      <c r="XAT768" s="1"/>
      <c r="XAU768" s="1"/>
      <c r="XAV768" s="1"/>
      <c r="XAW768" s="1"/>
      <c r="XAX768" s="1"/>
      <c r="XAY768" s="1"/>
      <c r="XAZ768" s="1"/>
      <c r="XBA768" s="1"/>
      <c r="XBB768" s="1"/>
      <c r="XBC768" s="1"/>
      <c r="XBD768" s="1"/>
      <c r="XBE768" s="1"/>
      <c r="XBF768" s="1"/>
      <c r="XBG768" s="1"/>
      <c r="XBH768" s="1"/>
      <c r="XBI768" s="1"/>
      <c r="XBJ768" s="1"/>
      <c r="XBK768" s="1"/>
      <c r="XBL768" s="1"/>
      <c r="XBM768" s="1"/>
      <c r="XBN768" s="1"/>
      <c r="XBO768" s="1"/>
      <c r="XBP768" s="1"/>
      <c r="XBQ768" s="1"/>
      <c r="XBR768" s="1"/>
      <c r="XBS768" s="1"/>
      <c r="XBT768" s="1"/>
      <c r="XBU768" s="1"/>
      <c r="XBV768" s="1"/>
      <c r="XBW768" s="1"/>
      <c r="XBX768" s="1"/>
      <c r="XBY768" s="1"/>
      <c r="XBZ768" s="1"/>
      <c r="XCA768" s="1"/>
      <c r="XCB768" s="1"/>
      <c r="XCC768" s="1"/>
      <c r="XCD768" s="1"/>
      <c r="XCE768" s="1"/>
      <c r="XCF768" s="1"/>
      <c r="XCG768" s="1"/>
      <c r="XCH768" s="1"/>
      <c r="XCI768" s="1"/>
      <c r="XCJ768" s="1"/>
      <c r="XCK768" s="1"/>
      <c r="XCL768" s="1"/>
      <c r="XCM768" s="1"/>
      <c r="XCN768" s="1"/>
      <c r="XCO768" s="1"/>
      <c r="XCP768" s="1"/>
      <c r="XCQ768" s="1"/>
      <c r="XCR768" s="1"/>
      <c r="XCS768" s="1"/>
      <c r="XCT768" s="1"/>
      <c r="XCU768" s="1"/>
      <c r="XCV768" s="1"/>
      <c r="XCW768" s="1"/>
      <c r="XCX768" s="1"/>
      <c r="XCY768" s="1"/>
      <c r="XCZ768" s="1"/>
      <c r="XDA768" s="1"/>
      <c r="XDB768" s="1"/>
      <c r="XDC768" s="1"/>
      <c r="XDD768" s="1"/>
      <c r="XDE768" s="1"/>
      <c r="XDF768" s="1"/>
      <c r="XDG768" s="1"/>
      <c r="XDH768" s="1"/>
      <c r="XDI768" s="1"/>
      <c r="XDJ768" s="1"/>
      <c r="XDK768" s="1"/>
      <c r="XDL768" s="1"/>
      <c r="XDM768" s="1"/>
      <c r="XDN768" s="1"/>
      <c r="XDO768" s="1"/>
      <c r="XDP768" s="1"/>
      <c r="XDQ768" s="1"/>
      <c r="XDR768" s="1"/>
      <c r="XDS768" s="1"/>
      <c r="XDT768" s="1"/>
      <c r="XDU768" s="1"/>
      <c r="XDV768" s="1"/>
      <c r="XDW768" s="1"/>
      <c r="XDX768" s="1"/>
      <c r="XDY768" s="1"/>
      <c r="XDZ768" s="1"/>
      <c r="XEA768" s="1"/>
      <c r="XEB768" s="1"/>
      <c r="XEC768" s="1"/>
      <c r="XED768" s="1"/>
      <c r="XEE768" s="1"/>
      <c r="XEF768" s="1"/>
      <c r="XEG768" s="1"/>
      <c r="XEH768" s="1"/>
      <c r="XEI768" s="1"/>
      <c r="XEJ768" s="1"/>
      <c r="XEK768" s="1"/>
      <c r="XEL768" s="1"/>
      <c r="XEM768" s="1"/>
      <c r="XEN768" s="1"/>
      <c r="XEO768" s="1"/>
      <c r="XEP768" s="1"/>
      <c r="XEQ768" s="1"/>
      <c r="XER768" s="1"/>
      <c r="XES768" s="1"/>
      <c r="XET768" s="1"/>
      <c r="XEU768" s="1"/>
      <c r="XEV768" s="1"/>
      <c r="XEW768" s="1"/>
      <c r="XEX768" s="1"/>
      <c r="XEY768" s="1"/>
      <c r="XEZ768" s="1"/>
      <c r="XFA768" s="1"/>
      <c r="XFB768" s="1"/>
      <c r="XFC768" s="1"/>
    </row>
    <row r="769" spans="1:150 16226:16383" s="3" customFormat="1" ht="20.25" customHeight="1" x14ac:dyDescent="0.25">
      <c r="A769" s="112" t="s">
        <v>394</v>
      </c>
      <c r="B769" s="113"/>
      <c r="C769" s="113"/>
      <c r="D769" s="113"/>
      <c r="E769" s="113"/>
      <c r="F769" s="113"/>
      <c r="G769" s="113"/>
      <c r="H769" s="114"/>
      <c r="I769" s="1">
        <v>1</v>
      </c>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WZB769" s="1"/>
      <c r="WZC769" s="1"/>
      <c r="WZD769" s="1"/>
      <c r="WZE769" s="1"/>
      <c r="WZF769" s="1"/>
      <c r="WZG769" s="1"/>
      <c r="WZH769" s="1"/>
      <c r="WZI769" s="1"/>
      <c r="WZJ769" s="1"/>
      <c r="WZK769" s="1"/>
      <c r="WZL769" s="1"/>
      <c r="WZM769" s="1"/>
      <c r="WZN769" s="1"/>
      <c r="WZO769" s="1"/>
      <c r="WZP769" s="1"/>
      <c r="WZQ769" s="1"/>
      <c r="WZR769" s="1"/>
      <c r="WZS769" s="1"/>
      <c r="WZT769" s="1"/>
      <c r="WZU769" s="1"/>
      <c r="WZV769" s="1"/>
      <c r="WZW769" s="1"/>
      <c r="WZX769" s="1"/>
      <c r="WZY769" s="1"/>
      <c r="WZZ769" s="1"/>
      <c r="XAA769" s="1"/>
      <c r="XAB769" s="1"/>
      <c r="XAC769" s="1"/>
      <c r="XAD769" s="1"/>
      <c r="XAE769" s="1"/>
      <c r="XAF769" s="1"/>
      <c r="XAG769" s="1"/>
      <c r="XAH769" s="1"/>
      <c r="XAI769" s="1"/>
      <c r="XAJ769" s="1"/>
      <c r="XAK769" s="1"/>
      <c r="XAL769" s="1"/>
      <c r="XAM769" s="1"/>
      <c r="XAN769" s="1"/>
      <c r="XAO769" s="1"/>
      <c r="XAP769" s="1"/>
      <c r="XAQ769" s="1"/>
      <c r="XAR769" s="1"/>
      <c r="XAS769" s="1"/>
      <c r="XAT769" s="1"/>
      <c r="XAU769" s="1"/>
      <c r="XAV769" s="1"/>
      <c r="XAW769" s="1"/>
      <c r="XAX769" s="1"/>
      <c r="XAY769" s="1"/>
      <c r="XAZ769" s="1"/>
      <c r="XBA769" s="1"/>
      <c r="XBB769" s="1"/>
      <c r="XBC769" s="1"/>
      <c r="XBD769" s="1"/>
      <c r="XBE769" s="1"/>
      <c r="XBF769" s="1"/>
      <c r="XBG769" s="1"/>
      <c r="XBH769" s="1"/>
      <c r="XBI769" s="1"/>
      <c r="XBJ769" s="1"/>
      <c r="XBK769" s="1"/>
      <c r="XBL769" s="1"/>
      <c r="XBM769" s="1"/>
      <c r="XBN769" s="1"/>
      <c r="XBO769" s="1"/>
      <c r="XBP769" s="1"/>
      <c r="XBQ769" s="1"/>
      <c r="XBR769" s="1"/>
      <c r="XBS769" s="1"/>
      <c r="XBT769" s="1"/>
      <c r="XBU769" s="1"/>
      <c r="XBV769" s="1"/>
      <c r="XBW769" s="1"/>
      <c r="XBX769" s="1"/>
      <c r="XBY769" s="1"/>
      <c r="XBZ769" s="1"/>
      <c r="XCA769" s="1"/>
      <c r="XCB769" s="1"/>
      <c r="XCC769" s="1"/>
      <c r="XCD769" s="1"/>
      <c r="XCE769" s="1"/>
      <c r="XCF769" s="1"/>
      <c r="XCG769" s="1"/>
      <c r="XCH769" s="1"/>
      <c r="XCI769" s="1"/>
      <c r="XCJ769" s="1"/>
      <c r="XCK769" s="1"/>
      <c r="XCL769" s="1"/>
      <c r="XCM769" s="1"/>
      <c r="XCN769" s="1"/>
      <c r="XCO769" s="1"/>
      <c r="XCP769" s="1"/>
      <c r="XCQ769" s="1"/>
      <c r="XCR769" s="1"/>
      <c r="XCS769" s="1"/>
      <c r="XCT769" s="1"/>
      <c r="XCU769" s="1"/>
      <c r="XCV769" s="1"/>
      <c r="XCW769" s="1"/>
      <c r="XCX769" s="1"/>
      <c r="XCY769" s="1"/>
      <c r="XCZ769" s="1"/>
      <c r="XDA769" s="1"/>
      <c r="XDB769" s="1"/>
      <c r="XDC769" s="1"/>
      <c r="XDD769" s="1"/>
      <c r="XDE769" s="1"/>
      <c r="XDF769" s="1"/>
      <c r="XDG769" s="1"/>
      <c r="XDH769" s="1"/>
      <c r="XDI769" s="1"/>
      <c r="XDJ769" s="1"/>
      <c r="XDK769" s="1"/>
      <c r="XDL769" s="1"/>
      <c r="XDM769" s="1"/>
      <c r="XDN769" s="1"/>
      <c r="XDO769" s="1"/>
      <c r="XDP769" s="1"/>
      <c r="XDQ769" s="1"/>
      <c r="XDR769" s="1"/>
      <c r="XDS769" s="1"/>
      <c r="XDT769" s="1"/>
      <c r="XDU769" s="1"/>
      <c r="XDV769" s="1"/>
      <c r="XDW769" s="1"/>
      <c r="XDX769" s="1"/>
      <c r="XDY769" s="1"/>
      <c r="XDZ769" s="1"/>
      <c r="XEA769" s="1"/>
      <c r="XEB769" s="1"/>
      <c r="XEC769" s="1"/>
      <c r="XED769" s="1"/>
      <c r="XEE769" s="1"/>
      <c r="XEF769" s="1"/>
      <c r="XEG769" s="1"/>
      <c r="XEH769" s="1"/>
      <c r="XEI769" s="1"/>
      <c r="XEJ769" s="1"/>
      <c r="XEK769" s="1"/>
      <c r="XEL769" s="1"/>
      <c r="XEM769" s="1"/>
      <c r="XEN769" s="1"/>
      <c r="XEO769" s="1"/>
      <c r="XEP769" s="1"/>
      <c r="XEQ769" s="1"/>
      <c r="XER769" s="1"/>
      <c r="XES769" s="1"/>
      <c r="XET769" s="1"/>
      <c r="XEU769" s="1"/>
      <c r="XEV769" s="1"/>
      <c r="XEW769" s="1"/>
      <c r="XEX769" s="1"/>
      <c r="XEY769" s="1"/>
      <c r="XEZ769" s="1"/>
      <c r="XFA769" s="1"/>
      <c r="XFB769" s="1"/>
      <c r="XFC769" s="1"/>
    </row>
    <row r="770" spans="1:150 16226:16383" s="3" customFormat="1" ht="20.25" customHeight="1" x14ac:dyDescent="0.25">
      <c r="A770" s="90">
        <v>1</v>
      </c>
      <c r="B770" s="90"/>
      <c r="C770" s="103" t="s">
        <v>377</v>
      </c>
      <c r="D770" s="104"/>
      <c r="E770" s="104"/>
      <c r="F770" s="104"/>
      <c r="G770" s="104"/>
      <c r="H770" s="105"/>
      <c r="I770" s="1"/>
      <c r="J770" s="1"/>
      <c r="K770" s="1"/>
      <c r="L770" s="1"/>
      <c r="M770" s="1"/>
      <c r="N770" s="1"/>
      <c r="O770" s="1"/>
      <c r="P770" s="1"/>
      <c r="Q770" s="1"/>
      <c r="R770" s="1"/>
      <c r="S770" s="1"/>
      <c r="T770" s="22" t="str">
        <f t="shared" ref="T770:T777" ca="1" si="117">U770&amp;""&amp;",..,"&amp;""&amp;V770</f>
        <v>101,..,101</v>
      </c>
      <c r="U770" s="22">
        <f ca="1">(SUMPRODUCT(MID(0&amp;(LEFT(A769,SUM(LEN(A769)-LEN(SUBSTITUTE(A769,{"0","1","2","3"},""))))), LARGE(INDEX(ISNUMBER(--MID((LEFT(A769,SUM(LEN(A769)-LEN(SUBSTITUTE(A769,{"0","1","2","3"},""))))), ROW(INDIRECT("1:"&amp;LEN((LEFT(A769,SUM(LEN(A769)-LEN(SUBSTITUTE(A769,{"0","1","2","3"},"")))))))), 1)) * ROW(INDIRECT("1:"&amp;LEN((LEFT(A769,SUM(LEN(A769)-LEN(SUBSTITUTE(A769,{"0","1","2","3"},"")))))))), 0), ROW(INDIRECT("1:"&amp;LEN((LEFT(A769,SUM(LEN(A769)-LEN(SUBSTITUTE(A769,{"0","1","2","3"},"")))))))))+1, 1) * 10^ROW(INDIRECT("1:"&amp;LEN((LEFT(A769,SUM(LEN(A769)-LEN(SUBSTITUTE(A769,{"0","1","2","3"},""))))))))/10))*100+1</f>
        <v>101</v>
      </c>
      <c r="V770" s="22">
        <f ca="1">(SUMPRODUCT(MID(0&amp;(--TRIM(RIGHT(SUBSTITUTE(LEFT(A769,_xlfn.AGGREGATE(16,6,FIND({0,1,2,3,4,5,6,7,8,9},A769,ROW(INDIRECT("1:"&amp;LEN(A769)))),1))," ",REPT(" ",LEN(A769))),LEN(A769)))), LARGE(INDEX(ISNUMBER(--MID((--TRIM(RIGHT(SUBSTITUTE(LEFT(A769,_xlfn.AGGREGATE(16,6,FIND({0,1,2,3,4,5,6,7,8,9},A769,ROW(INDIRECT("1:"&amp;LEN(A769)))),1))," ",REPT(" ",LEN(A769))),LEN(A769)))), ROW(INDIRECT("1:"&amp;LEN((--TRIM(RIGHT(SUBSTITUTE(LEFT(A769,_xlfn.AGGREGATE(16,6,FIND({0,1,2,3,4,5,6,7,8,9},A769,ROW(INDIRECT("1:"&amp;LEN(A769)))),1))," ",REPT(" ",LEN(A769))),LEN(A769))))))), 1)) * ROW(INDIRECT("1:"&amp;LEN((--TRIM(RIGHT(SUBSTITUTE(LEFT(A769,_xlfn.AGGREGATE(16,6,FIND({0,1,2,3,4,5,6,7,8,9},A769,ROW(INDIRECT("1:"&amp;LEN(A769)))),1))," ",REPT(" ",LEN(A769))),LEN(A769))))))), 0), ROW(INDIRECT("1:"&amp;LEN((--TRIM(RIGHT(SUBSTITUTE(LEFT(A769,_xlfn.AGGREGATE(16,6,FIND({0,1,2,3,4,5,6,7,8,9},A769,ROW(INDIRECT("1:"&amp;LEN(A769)))),1))," ",REPT(" ",LEN(A769))),LEN(A769))))))))+1, 1) * 10^ROW(INDIRECT("1:"&amp;LEN((--TRIM(RIGHT(SUBSTITUTE(LEFT(A769,_xlfn.AGGREGATE(16,6,FIND({0,1,2,3,4,5,6,7,8,9},A769,ROW(INDIRECT("1:"&amp;LEN(A769)))),1))," ",REPT(" ",LEN(A769))),LEN(A769)))))))/10))*100+1</f>
        <v>101</v>
      </c>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WZB770" s="1"/>
      <c r="WZC770" s="1"/>
      <c r="WZD770" s="1"/>
      <c r="WZE770" s="1"/>
      <c r="WZF770" s="1"/>
      <c r="WZG770" s="1"/>
      <c r="WZH770" s="1"/>
      <c r="WZI770" s="1"/>
      <c r="WZJ770" s="1"/>
      <c r="WZK770" s="1"/>
      <c r="WZL770" s="1"/>
      <c r="WZM770" s="1"/>
      <c r="WZN770" s="1"/>
      <c r="WZO770" s="1"/>
      <c r="WZP770" s="1"/>
      <c r="WZQ770" s="1"/>
      <c r="WZR770" s="1"/>
      <c r="WZS770" s="1"/>
      <c r="WZT770" s="1"/>
      <c r="WZU770" s="1"/>
      <c r="WZV770" s="1"/>
      <c r="WZW770" s="1"/>
      <c r="WZX770" s="1"/>
      <c r="WZY770" s="1"/>
      <c r="WZZ770" s="1"/>
      <c r="XAA770" s="1"/>
      <c r="XAB770" s="1"/>
      <c r="XAC770" s="1"/>
      <c r="XAD770" s="1"/>
      <c r="XAE770" s="1"/>
      <c r="XAF770" s="1"/>
      <c r="XAG770" s="1"/>
      <c r="XAH770" s="1"/>
      <c r="XAI770" s="1"/>
      <c r="XAJ770" s="1"/>
      <c r="XAK770" s="1"/>
      <c r="XAL770" s="1"/>
      <c r="XAM770" s="1"/>
      <c r="XAN770" s="1"/>
      <c r="XAO770" s="1"/>
      <c r="XAP770" s="1"/>
      <c r="XAQ770" s="1"/>
      <c r="XAR770" s="1"/>
      <c r="XAS770" s="1"/>
      <c r="XAT770" s="1"/>
      <c r="XAU770" s="1"/>
      <c r="XAV770" s="1"/>
      <c r="XAW770" s="1"/>
      <c r="XAX770" s="1"/>
      <c r="XAY770" s="1"/>
      <c r="XAZ770" s="1"/>
      <c r="XBA770" s="1"/>
      <c r="XBB770" s="1"/>
      <c r="XBC770" s="1"/>
      <c r="XBD770" s="1"/>
      <c r="XBE770" s="1"/>
      <c r="XBF770" s="1"/>
      <c r="XBG770" s="1"/>
      <c r="XBH770" s="1"/>
      <c r="XBI770" s="1"/>
      <c r="XBJ770" s="1"/>
      <c r="XBK770" s="1"/>
      <c r="XBL770" s="1"/>
      <c r="XBM770" s="1"/>
      <c r="XBN770" s="1"/>
      <c r="XBO770" s="1"/>
      <c r="XBP770" s="1"/>
      <c r="XBQ770" s="1"/>
      <c r="XBR770" s="1"/>
      <c r="XBS770" s="1"/>
      <c r="XBT770" s="1"/>
      <c r="XBU770" s="1"/>
      <c r="XBV770" s="1"/>
      <c r="XBW770" s="1"/>
      <c r="XBX770" s="1"/>
      <c r="XBY770" s="1"/>
      <c r="XBZ770" s="1"/>
      <c r="XCA770" s="1"/>
      <c r="XCB770" s="1"/>
      <c r="XCC770" s="1"/>
      <c r="XCD770" s="1"/>
      <c r="XCE770" s="1"/>
      <c r="XCF770" s="1"/>
      <c r="XCG770" s="1"/>
      <c r="XCH770" s="1"/>
      <c r="XCI770" s="1"/>
      <c r="XCJ770" s="1"/>
      <c r="XCK770" s="1"/>
      <c r="XCL770" s="1"/>
      <c r="XCM770" s="1"/>
      <c r="XCN770" s="1"/>
      <c r="XCO770" s="1"/>
      <c r="XCP770" s="1"/>
      <c r="XCQ770" s="1"/>
      <c r="XCR770" s="1"/>
      <c r="XCS770" s="1"/>
      <c r="XCT770" s="1"/>
      <c r="XCU770" s="1"/>
      <c r="XCV770" s="1"/>
      <c r="XCW770" s="1"/>
      <c r="XCX770" s="1"/>
      <c r="XCY770" s="1"/>
      <c r="XCZ770" s="1"/>
      <c r="XDA770" s="1"/>
      <c r="XDB770" s="1"/>
      <c r="XDC770" s="1"/>
      <c r="XDD770" s="1"/>
      <c r="XDE770" s="1"/>
      <c r="XDF770" s="1"/>
      <c r="XDG770" s="1"/>
      <c r="XDH770" s="1"/>
      <c r="XDI770" s="1"/>
      <c r="XDJ770" s="1"/>
      <c r="XDK770" s="1"/>
      <c r="XDL770" s="1"/>
      <c r="XDM770" s="1"/>
      <c r="XDN770" s="1"/>
      <c r="XDO770" s="1"/>
      <c r="XDP770" s="1"/>
      <c r="XDQ770" s="1"/>
      <c r="XDR770" s="1"/>
      <c r="XDS770" s="1"/>
      <c r="XDT770" s="1"/>
      <c r="XDU770" s="1"/>
      <c r="XDV770" s="1"/>
      <c r="XDW770" s="1"/>
      <c r="XDX770" s="1"/>
      <c r="XDY770" s="1"/>
      <c r="XDZ770" s="1"/>
      <c r="XEA770" s="1"/>
      <c r="XEB770" s="1"/>
      <c r="XEC770" s="1"/>
      <c r="XED770" s="1"/>
      <c r="XEE770" s="1"/>
      <c r="XEF770" s="1"/>
      <c r="XEG770" s="1"/>
      <c r="XEH770" s="1"/>
      <c r="XEI770" s="1"/>
      <c r="XEJ770" s="1"/>
      <c r="XEK770" s="1"/>
      <c r="XEL770" s="1"/>
      <c r="XEM770" s="1"/>
      <c r="XEN770" s="1"/>
      <c r="XEO770" s="1"/>
      <c r="XEP770" s="1"/>
      <c r="XEQ770" s="1"/>
      <c r="XER770" s="1"/>
      <c r="XES770" s="1"/>
      <c r="XET770" s="1"/>
      <c r="XEU770" s="1"/>
      <c r="XEV770" s="1"/>
      <c r="XEW770" s="1"/>
      <c r="XEX770" s="1"/>
      <c r="XEY770" s="1"/>
      <c r="XEZ770" s="1"/>
      <c r="XFA770" s="1"/>
      <c r="XFB770" s="1"/>
      <c r="XFC770" s="1"/>
    </row>
    <row r="771" spans="1:150 16226:16383" s="3" customFormat="1" ht="20.25" customHeight="1" x14ac:dyDescent="0.25">
      <c r="A771" s="115">
        <f>A770+1</f>
        <v>2</v>
      </c>
      <c r="B771" s="116"/>
      <c r="C771" s="106"/>
      <c r="D771" s="107"/>
      <c r="E771" s="107"/>
      <c r="F771" s="107"/>
      <c r="G771" s="107"/>
      <c r="H771" s="108"/>
      <c r="I771" s="1"/>
      <c r="J771" s="1"/>
      <c r="K771" s="1"/>
      <c r="L771" s="1"/>
      <c r="M771" s="1"/>
      <c r="N771" s="1"/>
      <c r="O771" s="1"/>
      <c r="P771" s="1"/>
      <c r="Q771" s="1"/>
      <c r="R771" s="1"/>
      <c r="S771" s="1"/>
      <c r="T771" s="22" t="str">
        <f t="shared" ca="1" si="117"/>
        <v>102,..,102</v>
      </c>
      <c r="U771" s="22">
        <f t="shared" ref="U771:V777" ca="1" si="118">U770+1</f>
        <v>102</v>
      </c>
      <c r="V771" s="22">
        <f t="shared" ca="1" si="118"/>
        <v>102</v>
      </c>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WZB771" s="1"/>
      <c r="WZC771" s="1"/>
      <c r="WZD771" s="1"/>
      <c r="WZE771" s="1"/>
      <c r="WZF771" s="1"/>
      <c r="WZG771" s="1"/>
      <c r="WZH771" s="1"/>
      <c r="WZI771" s="1"/>
      <c r="WZJ771" s="1"/>
      <c r="WZK771" s="1"/>
      <c r="WZL771" s="1"/>
      <c r="WZM771" s="1"/>
      <c r="WZN771" s="1"/>
      <c r="WZO771" s="1"/>
      <c r="WZP771" s="1"/>
      <c r="WZQ771" s="1"/>
      <c r="WZR771" s="1"/>
      <c r="WZS771" s="1"/>
      <c r="WZT771" s="1"/>
      <c r="WZU771" s="1"/>
      <c r="WZV771" s="1"/>
      <c r="WZW771" s="1"/>
      <c r="WZX771" s="1"/>
      <c r="WZY771" s="1"/>
      <c r="WZZ771" s="1"/>
      <c r="XAA771" s="1"/>
      <c r="XAB771" s="1"/>
      <c r="XAC771" s="1"/>
      <c r="XAD771" s="1"/>
      <c r="XAE771" s="1"/>
      <c r="XAF771" s="1"/>
      <c r="XAG771" s="1"/>
      <c r="XAH771" s="1"/>
      <c r="XAI771" s="1"/>
      <c r="XAJ771" s="1"/>
      <c r="XAK771" s="1"/>
      <c r="XAL771" s="1"/>
      <c r="XAM771" s="1"/>
      <c r="XAN771" s="1"/>
      <c r="XAO771" s="1"/>
      <c r="XAP771" s="1"/>
      <c r="XAQ771" s="1"/>
      <c r="XAR771" s="1"/>
      <c r="XAS771" s="1"/>
      <c r="XAT771" s="1"/>
      <c r="XAU771" s="1"/>
      <c r="XAV771" s="1"/>
      <c r="XAW771" s="1"/>
      <c r="XAX771" s="1"/>
      <c r="XAY771" s="1"/>
      <c r="XAZ771" s="1"/>
      <c r="XBA771" s="1"/>
      <c r="XBB771" s="1"/>
      <c r="XBC771" s="1"/>
      <c r="XBD771" s="1"/>
      <c r="XBE771" s="1"/>
      <c r="XBF771" s="1"/>
      <c r="XBG771" s="1"/>
      <c r="XBH771" s="1"/>
      <c r="XBI771" s="1"/>
      <c r="XBJ771" s="1"/>
      <c r="XBK771" s="1"/>
      <c r="XBL771" s="1"/>
      <c r="XBM771" s="1"/>
      <c r="XBN771" s="1"/>
      <c r="XBO771" s="1"/>
      <c r="XBP771" s="1"/>
      <c r="XBQ771" s="1"/>
      <c r="XBR771" s="1"/>
      <c r="XBS771" s="1"/>
      <c r="XBT771" s="1"/>
      <c r="XBU771" s="1"/>
      <c r="XBV771" s="1"/>
      <c r="XBW771" s="1"/>
      <c r="XBX771" s="1"/>
      <c r="XBY771" s="1"/>
      <c r="XBZ771" s="1"/>
      <c r="XCA771" s="1"/>
      <c r="XCB771" s="1"/>
      <c r="XCC771" s="1"/>
      <c r="XCD771" s="1"/>
      <c r="XCE771" s="1"/>
      <c r="XCF771" s="1"/>
      <c r="XCG771" s="1"/>
      <c r="XCH771" s="1"/>
      <c r="XCI771" s="1"/>
      <c r="XCJ771" s="1"/>
      <c r="XCK771" s="1"/>
      <c r="XCL771" s="1"/>
      <c r="XCM771" s="1"/>
      <c r="XCN771" s="1"/>
      <c r="XCO771" s="1"/>
      <c r="XCP771" s="1"/>
      <c r="XCQ771" s="1"/>
      <c r="XCR771" s="1"/>
      <c r="XCS771" s="1"/>
      <c r="XCT771" s="1"/>
      <c r="XCU771" s="1"/>
      <c r="XCV771" s="1"/>
      <c r="XCW771" s="1"/>
      <c r="XCX771" s="1"/>
      <c r="XCY771" s="1"/>
      <c r="XCZ771" s="1"/>
      <c r="XDA771" s="1"/>
      <c r="XDB771" s="1"/>
      <c r="XDC771" s="1"/>
      <c r="XDD771" s="1"/>
      <c r="XDE771" s="1"/>
      <c r="XDF771" s="1"/>
      <c r="XDG771" s="1"/>
      <c r="XDH771" s="1"/>
      <c r="XDI771" s="1"/>
      <c r="XDJ771" s="1"/>
      <c r="XDK771" s="1"/>
      <c r="XDL771" s="1"/>
      <c r="XDM771" s="1"/>
      <c r="XDN771" s="1"/>
      <c r="XDO771" s="1"/>
      <c r="XDP771" s="1"/>
      <c r="XDQ771" s="1"/>
      <c r="XDR771" s="1"/>
      <c r="XDS771" s="1"/>
      <c r="XDT771" s="1"/>
      <c r="XDU771" s="1"/>
      <c r="XDV771" s="1"/>
      <c r="XDW771" s="1"/>
      <c r="XDX771" s="1"/>
      <c r="XDY771" s="1"/>
      <c r="XDZ771" s="1"/>
      <c r="XEA771" s="1"/>
      <c r="XEB771" s="1"/>
      <c r="XEC771" s="1"/>
      <c r="XED771" s="1"/>
      <c r="XEE771" s="1"/>
      <c r="XEF771" s="1"/>
      <c r="XEG771" s="1"/>
      <c r="XEH771" s="1"/>
      <c r="XEI771" s="1"/>
      <c r="XEJ771" s="1"/>
      <c r="XEK771" s="1"/>
      <c r="XEL771" s="1"/>
      <c r="XEM771" s="1"/>
      <c r="XEN771" s="1"/>
      <c r="XEO771" s="1"/>
      <c r="XEP771" s="1"/>
      <c r="XEQ771" s="1"/>
      <c r="XER771" s="1"/>
      <c r="XES771" s="1"/>
      <c r="XET771" s="1"/>
      <c r="XEU771" s="1"/>
      <c r="XEV771" s="1"/>
      <c r="XEW771" s="1"/>
      <c r="XEX771" s="1"/>
      <c r="XEY771" s="1"/>
      <c r="XEZ771" s="1"/>
      <c r="XFA771" s="1"/>
      <c r="XFB771" s="1"/>
      <c r="XFC771" s="1"/>
    </row>
    <row r="772" spans="1:150 16226:16383" s="3" customFormat="1" ht="20.25" customHeight="1" x14ac:dyDescent="0.25">
      <c r="A772" s="115">
        <f t="shared" ref="A772:A777" si="119">A771+1</f>
        <v>3</v>
      </c>
      <c r="B772" s="116"/>
      <c r="C772" s="106"/>
      <c r="D772" s="107"/>
      <c r="E772" s="107"/>
      <c r="F772" s="107"/>
      <c r="G772" s="107"/>
      <c r="H772" s="108"/>
      <c r="I772" s="1"/>
      <c r="J772" s="1"/>
      <c r="K772" s="1"/>
      <c r="L772" s="1"/>
      <c r="M772" s="1"/>
      <c r="N772" s="1"/>
      <c r="O772" s="1"/>
      <c r="P772" s="1"/>
      <c r="Q772" s="1"/>
      <c r="R772" s="1"/>
      <c r="S772" s="1"/>
      <c r="T772" s="22" t="str">
        <f t="shared" ca="1" si="117"/>
        <v>103,..,103</v>
      </c>
      <c r="U772" s="22">
        <f t="shared" ca="1" si="118"/>
        <v>103</v>
      </c>
      <c r="V772" s="22">
        <f t="shared" ca="1" si="118"/>
        <v>103</v>
      </c>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WZB772" s="1"/>
      <c r="WZC772" s="1"/>
      <c r="WZD772" s="1"/>
      <c r="WZE772" s="1"/>
      <c r="WZF772" s="1"/>
      <c r="WZG772" s="1"/>
      <c r="WZH772" s="1"/>
      <c r="WZI772" s="1"/>
      <c r="WZJ772" s="1"/>
      <c r="WZK772" s="1"/>
      <c r="WZL772" s="1"/>
      <c r="WZM772" s="1"/>
      <c r="WZN772" s="1"/>
      <c r="WZO772" s="1"/>
      <c r="WZP772" s="1"/>
      <c r="WZQ772" s="1"/>
      <c r="WZR772" s="1"/>
      <c r="WZS772" s="1"/>
      <c r="WZT772" s="1"/>
      <c r="WZU772" s="1"/>
      <c r="WZV772" s="1"/>
      <c r="WZW772" s="1"/>
      <c r="WZX772" s="1"/>
      <c r="WZY772" s="1"/>
      <c r="WZZ772" s="1"/>
      <c r="XAA772" s="1"/>
      <c r="XAB772" s="1"/>
      <c r="XAC772" s="1"/>
      <c r="XAD772" s="1"/>
      <c r="XAE772" s="1"/>
      <c r="XAF772" s="1"/>
      <c r="XAG772" s="1"/>
      <c r="XAH772" s="1"/>
      <c r="XAI772" s="1"/>
      <c r="XAJ772" s="1"/>
      <c r="XAK772" s="1"/>
      <c r="XAL772" s="1"/>
      <c r="XAM772" s="1"/>
      <c r="XAN772" s="1"/>
      <c r="XAO772" s="1"/>
      <c r="XAP772" s="1"/>
      <c r="XAQ772" s="1"/>
      <c r="XAR772" s="1"/>
      <c r="XAS772" s="1"/>
      <c r="XAT772" s="1"/>
      <c r="XAU772" s="1"/>
      <c r="XAV772" s="1"/>
      <c r="XAW772" s="1"/>
      <c r="XAX772" s="1"/>
      <c r="XAY772" s="1"/>
      <c r="XAZ772" s="1"/>
      <c r="XBA772" s="1"/>
      <c r="XBB772" s="1"/>
      <c r="XBC772" s="1"/>
      <c r="XBD772" s="1"/>
      <c r="XBE772" s="1"/>
      <c r="XBF772" s="1"/>
      <c r="XBG772" s="1"/>
      <c r="XBH772" s="1"/>
      <c r="XBI772" s="1"/>
      <c r="XBJ772" s="1"/>
      <c r="XBK772" s="1"/>
      <c r="XBL772" s="1"/>
      <c r="XBM772" s="1"/>
      <c r="XBN772" s="1"/>
      <c r="XBO772" s="1"/>
      <c r="XBP772" s="1"/>
      <c r="XBQ772" s="1"/>
      <c r="XBR772" s="1"/>
      <c r="XBS772" s="1"/>
      <c r="XBT772" s="1"/>
      <c r="XBU772" s="1"/>
      <c r="XBV772" s="1"/>
      <c r="XBW772" s="1"/>
      <c r="XBX772" s="1"/>
      <c r="XBY772" s="1"/>
      <c r="XBZ772" s="1"/>
      <c r="XCA772" s="1"/>
      <c r="XCB772" s="1"/>
      <c r="XCC772" s="1"/>
      <c r="XCD772" s="1"/>
      <c r="XCE772" s="1"/>
      <c r="XCF772" s="1"/>
      <c r="XCG772" s="1"/>
      <c r="XCH772" s="1"/>
      <c r="XCI772" s="1"/>
      <c r="XCJ772" s="1"/>
      <c r="XCK772" s="1"/>
      <c r="XCL772" s="1"/>
      <c r="XCM772" s="1"/>
      <c r="XCN772" s="1"/>
      <c r="XCO772" s="1"/>
      <c r="XCP772" s="1"/>
      <c r="XCQ772" s="1"/>
      <c r="XCR772" s="1"/>
      <c r="XCS772" s="1"/>
      <c r="XCT772" s="1"/>
      <c r="XCU772" s="1"/>
      <c r="XCV772" s="1"/>
      <c r="XCW772" s="1"/>
      <c r="XCX772" s="1"/>
      <c r="XCY772" s="1"/>
      <c r="XCZ772" s="1"/>
      <c r="XDA772" s="1"/>
      <c r="XDB772" s="1"/>
      <c r="XDC772" s="1"/>
      <c r="XDD772" s="1"/>
      <c r="XDE772" s="1"/>
      <c r="XDF772" s="1"/>
      <c r="XDG772" s="1"/>
      <c r="XDH772" s="1"/>
      <c r="XDI772" s="1"/>
      <c r="XDJ772" s="1"/>
      <c r="XDK772" s="1"/>
      <c r="XDL772" s="1"/>
      <c r="XDM772" s="1"/>
      <c r="XDN772" s="1"/>
      <c r="XDO772" s="1"/>
      <c r="XDP772" s="1"/>
      <c r="XDQ772" s="1"/>
      <c r="XDR772" s="1"/>
      <c r="XDS772" s="1"/>
      <c r="XDT772" s="1"/>
      <c r="XDU772" s="1"/>
      <c r="XDV772" s="1"/>
      <c r="XDW772" s="1"/>
      <c r="XDX772" s="1"/>
      <c r="XDY772" s="1"/>
      <c r="XDZ772" s="1"/>
      <c r="XEA772" s="1"/>
      <c r="XEB772" s="1"/>
      <c r="XEC772" s="1"/>
      <c r="XED772" s="1"/>
      <c r="XEE772" s="1"/>
      <c r="XEF772" s="1"/>
      <c r="XEG772" s="1"/>
      <c r="XEH772" s="1"/>
      <c r="XEI772" s="1"/>
      <c r="XEJ772" s="1"/>
      <c r="XEK772" s="1"/>
      <c r="XEL772" s="1"/>
      <c r="XEM772" s="1"/>
      <c r="XEN772" s="1"/>
      <c r="XEO772" s="1"/>
      <c r="XEP772" s="1"/>
      <c r="XEQ772" s="1"/>
      <c r="XER772" s="1"/>
      <c r="XES772" s="1"/>
      <c r="XET772" s="1"/>
      <c r="XEU772" s="1"/>
      <c r="XEV772" s="1"/>
      <c r="XEW772" s="1"/>
      <c r="XEX772" s="1"/>
      <c r="XEY772" s="1"/>
      <c r="XEZ772" s="1"/>
      <c r="XFA772" s="1"/>
      <c r="XFB772" s="1"/>
      <c r="XFC772" s="1"/>
    </row>
    <row r="773" spans="1:150 16226:16383" s="3" customFormat="1" ht="20.25" customHeight="1" x14ac:dyDescent="0.25">
      <c r="A773" s="115">
        <f t="shared" si="119"/>
        <v>4</v>
      </c>
      <c r="B773" s="116"/>
      <c r="C773" s="109"/>
      <c r="D773" s="110"/>
      <c r="E773" s="110"/>
      <c r="F773" s="110"/>
      <c r="G773" s="110"/>
      <c r="H773" s="111"/>
      <c r="I773" s="1"/>
      <c r="J773" s="1"/>
      <c r="K773" s="1"/>
      <c r="L773" s="1"/>
      <c r="M773" s="1"/>
      <c r="N773" s="1"/>
      <c r="O773" s="1"/>
      <c r="P773" s="1"/>
      <c r="Q773" s="1"/>
      <c r="R773" s="1"/>
      <c r="S773" s="1"/>
      <c r="T773" s="22" t="str">
        <f t="shared" ca="1" si="117"/>
        <v>104,..,104</v>
      </c>
      <c r="U773" s="22">
        <f t="shared" ca="1" si="118"/>
        <v>104</v>
      </c>
      <c r="V773" s="22">
        <f t="shared" ca="1" si="118"/>
        <v>104</v>
      </c>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WZB773" s="1"/>
      <c r="WZC773" s="1"/>
      <c r="WZD773" s="1"/>
      <c r="WZE773" s="1"/>
      <c r="WZF773" s="1"/>
      <c r="WZG773" s="1"/>
      <c r="WZH773" s="1"/>
      <c r="WZI773" s="1"/>
      <c r="WZJ773" s="1"/>
      <c r="WZK773" s="1"/>
      <c r="WZL773" s="1"/>
      <c r="WZM773" s="1"/>
      <c r="WZN773" s="1"/>
      <c r="WZO773" s="1"/>
      <c r="WZP773" s="1"/>
      <c r="WZQ773" s="1"/>
      <c r="WZR773" s="1"/>
      <c r="WZS773" s="1"/>
      <c r="WZT773" s="1"/>
      <c r="WZU773" s="1"/>
      <c r="WZV773" s="1"/>
      <c r="WZW773" s="1"/>
      <c r="WZX773" s="1"/>
      <c r="WZY773" s="1"/>
      <c r="WZZ773" s="1"/>
      <c r="XAA773" s="1"/>
      <c r="XAB773" s="1"/>
      <c r="XAC773" s="1"/>
      <c r="XAD773" s="1"/>
      <c r="XAE773" s="1"/>
      <c r="XAF773" s="1"/>
      <c r="XAG773" s="1"/>
      <c r="XAH773" s="1"/>
      <c r="XAI773" s="1"/>
      <c r="XAJ773" s="1"/>
      <c r="XAK773" s="1"/>
      <c r="XAL773" s="1"/>
      <c r="XAM773" s="1"/>
      <c r="XAN773" s="1"/>
      <c r="XAO773" s="1"/>
      <c r="XAP773" s="1"/>
      <c r="XAQ773" s="1"/>
      <c r="XAR773" s="1"/>
      <c r="XAS773" s="1"/>
      <c r="XAT773" s="1"/>
      <c r="XAU773" s="1"/>
      <c r="XAV773" s="1"/>
      <c r="XAW773" s="1"/>
      <c r="XAX773" s="1"/>
      <c r="XAY773" s="1"/>
      <c r="XAZ773" s="1"/>
      <c r="XBA773" s="1"/>
      <c r="XBB773" s="1"/>
      <c r="XBC773" s="1"/>
      <c r="XBD773" s="1"/>
      <c r="XBE773" s="1"/>
      <c r="XBF773" s="1"/>
      <c r="XBG773" s="1"/>
      <c r="XBH773" s="1"/>
      <c r="XBI773" s="1"/>
      <c r="XBJ773" s="1"/>
      <c r="XBK773" s="1"/>
      <c r="XBL773" s="1"/>
      <c r="XBM773" s="1"/>
      <c r="XBN773" s="1"/>
      <c r="XBO773" s="1"/>
      <c r="XBP773" s="1"/>
      <c r="XBQ773" s="1"/>
      <c r="XBR773" s="1"/>
      <c r="XBS773" s="1"/>
      <c r="XBT773" s="1"/>
      <c r="XBU773" s="1"/>
      <c r="XBV773" s="1"/>
      <c r="XBW773" s="1"/>
      <c r="XBX773" s="1"/>
      <c r="XBY773" s="1"/>
      <c r="XBZ773" s="1"/>
      <c r="XCA773" s="1"/>
      <c r="XCB773" s="1"/>
      <c r="XCC773" s="1"/>
      <c r="XCD773" s="1"/>
      <c r="XCE773" s="1"/>
      <c r="XCF773" s="1"/>
      <c r="XCG773" s="1"/>
      <c r="XCH773" s="1"/>
      <c r="XCI773" s="1"/>
      <c r="XCJ773" s="1"/>
      <c r="XCK773" s="1"/>
      <c r="XCL773" s="1"/>
      <c r="XCM773" s="1"/>
      <c r="XCN773" s="1"/>
      <c r="XCO773" s="1"/>
      <c r="XCP773" s="1"/>
      <c r="XCQ773" s="1"/>
      <c r="XCR773" s="1"/>
      <c r="XCS773" s="1"/>
      <c r="XCT773" s="1"/>
      <c r="XCU773" s="1"/>
      <c r="XCV773" s="1"/>
      <c r="XCW773" s="1"/>
      <c r="XCX773" s="1"/>
      <c r="XCY773" s="1"/>
      <c r="XCZ773" s="1"/>
      <c r="XDA773" s="1"/>
      <c r="XDB773" s="1"/>
      <c r="XDC773" s="1"/>
      <c r="XDD773" s="1"/>
      <c r="XDE773" s="1"/>
      <c r="XDF773" s="1"/>
      <c r="XDG773" s="1"/>
      <c r="XDH773" s="1"/>
      <c r="XDI773" s="1"/>
      <c r="XDJ773" s="1"/>
      <c r="XDK773" s="1"/>
      <c r="XDL773" s="1"/>
      <c r="XDM773" s="1"/>
      <c r="XDN773" s="1"/>
      <c r="XDO773" s="1"/>
      <c r="XDP773" s="1"/>
      <c r="XDQ773" s="1"/>
      <c r="XDR773" s="1"/>
      <c r="XDS773" s="1"/>
      <c r="XDT773" s="1"/>
      <c r="XDU773" s="1"/>
      <c r="XDV773" s="1"/>
      <c r="XDW773" s="1"/>
      <c r="XDX773" s="1"/>
      <c r="XDY773" s="1"/>
      <c r="XDZ773" s="1"/>
      <c r="XEA773" s="1"/>
      <c r="XEB773" s="1"/>
      <c r="XEC773" s="1"/>
      <c r="XED773" s="1"/>
      <c r="XEE773" s="1"/>
      <c r="XEF773" s="1"/>
      <c r="XEG773" s="1"/>
      <c r="XEH773" s="1"/>
      <c r="XEI773" s="1"/>
      <c r="XEJ773" s="1"/>
      <c r="XEK773" s="1"/>
      <c r="XEL773" s="1"/>
      <c r="XEM773" s="1"/>
      <c r="XEN773" s="1"/>
      <c r="XEO773" s="1"/>
      <c r="XEP773" s="1"/>
      <c r="XEQ773" s="1"/>
      <c r="XER773" s="1"/>
      <c r="XES773" s="1"/>
      <c r="XET773" s="1"/>
      <c r="XEU773" s="1"/>
      <c r="XEV773" s="1"/>
      <c r="XEW773" s="1"/>
      <c r="XEX773" s="1"/>
      <c r="XEY773" s="1"/>
      <c r="XEZ773" s="1"/>
      <c r="XFA773" s="1"/>
      <c r="XFB773" s="1"/>
      <c r="XFC773" s="1"/>
    </row>
    <row r="774" spans="1:150 16226:16383" s="3" customFormat="1" ht="20.25" customHeight="1" x14ac:dyDescent="0.25">
      <c r="A774" s="115">
        <f t="shared" si="119"/>
        <v>5</v>
      </c>
      <c r="B774" s="116"/>
      <c r="C774" s="53" t="s">
        <v>88</v>
      </c>
      <c r="D774" s="5" t="s">
        <v>375</v>
      </c>
      <c r="E774" s="32">
        <f>(2.75*3.5+2.75*0.1+2.125*2.25+1.525*0.6+2.75*2.45+0.1*1.8+1.4*0.6+2.93*2.415+2.93*0.1+2.93*1.185+1.4*0.6+2.305*1.375+1.375*0.18+1.075*0.9+1.22*0.475+2.12*0.9+1.65*1+1.4*1+1.12*2.75)*10.764</f>
        <v>517.06623150000019</v>
      </c>
      <c r="F774" s="5">
        <v>0</v>
      </c>
      <c r="G774" s="5">
        <v>0</v>
      </c>
      <c r="H774" s="5">
        <f>E774+F774+(IF(G774&lt;101,G774,IF(G774&lt;201,G774/2,IF(G774&lt;=301,G774/3,G774/4))))</f>
        <v>517.06623150000019</v>
      </c>
      <c r="I774" s="1"/>
      <c r="J774" s="1"/>
      <c r="K774" s="1"/>
      <c r="L774" s="1"/>
      <c r="M774" s="1"/>
      <c r="N774" s="1"/>
      <c r="O774" s="1"/>
      <c r="P774" s="1"/>
      <c r="Q774" s="1"/>
      <c r="R774" s="1"/>
      <c r="S774" s="1"/>
      <c r="T774" s="22" t="str">
        <f t="shared" ca="1" si="117"/>
        <v>105,..,105</v>
      </c>
      <c r="U774" s="22">
        <f t="shared" ca="1" si="118"/>
        <v>105</v>
      </c>
      <c r="V774" s="22">
        <f t="shared" ca="1" si="118"/>
        <v>105</v>
      </c>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WZB774" s="1"/>
      <c r="WZC774" s="1"/>
      <c r="WZD774" s="1"/>
      <c r="WZE774" s="1"/>
      <c r="WZF774" s="1"/>
      <c r="WZG774" s="1"/>
      <c r="WZH774" s="1"/>
      <c r="WZI774" s="1"/>
      <c r="WZJ774" s="1"/>
      <c r="WZK774" s="1"/>
      <c r="WZL774" s="1"/>
      <c r="WZM774" s="1"/>
      <c r="WZN774" s="1"/>
      <c r="WZO774" s="1"/>
      <c r="WZP774" s="1"/>
      <c r="WZQ774" s="1"/>
      <c r="WZR774" s="1"/>
      <c r="WZS774" s="1"/>
      <c r="WZT774" s="1"/>
      <c r="WZU774" s="1"/>
      <c r="WZV774" s="1"/>
      <c r="WZW774" s="1"/>
      <c r="WZX774" s="1"/>
      <c r="WZY774" s="1"/>
      <c r="WZZ774" s="1"/>
      <c r="XAA774" s="1"/>
      <c r="XAB774" s="1"/>
      <c r="XAC774" s="1"/>
      <c r="XAD774" s="1"/>
      <c r="XAE774" s="1"/>
      <c r="XAF774" s="1"/>
      <c r="XAG774" s="1"/>
      <c r="XAH774" s="1"/>
      <c r="XAI774" s="1"/>
      <c r="XAJ774" s="1"/>
      <c r="XAK774" s="1"/>
      <c r="XAL774" s="1"/>
      <c r="XAM774" s="1"/>
      <c r="XAN774" s="1"/>
      <c r="XAO774" s="1"/>
      <c r="XAP774" s="1"/>
      <c r="XAQ774" s="1"/>
      <c r="XAR774" s="1"/>
      <c r="XAS774" s="1"/>
      <c r="XAT774" s="1"/>
      <c r="XAU774" s="1"/>
      <c r="XAV774" s="1"/>
      <c r="XAW774" s="1"/>
      <c r="XAX774" s="1"/>
      <c r="XAY774" s="1"/>
      <c r="XAZ774" s="1"/>
      <c r="XBA774" s="1"/>
      <c r="XBB774" s="1"/>
      <c r="XBC774" s="1"/>
      <c r="XBD774" s="1"/>
      <c r="XBE774" s="1"/>
      <c r="XBF774" s="1"/>
      <c r="XBG774" s="1"/>
      <c r="XBH774" s="1"/>
      <c r="XBI774" s="1"/>
      <c r="XBJ774" s="1"/>
      <c r="XBK774" s="1"/>
      <c r="XBL774" s="1"/>
      <c r="XBM774" s="1"/>
      <c r="XBN774" s="1"/>
      <c r="XBO774" s="1"/>
      <c r="XBP774" s="1"/>
      <c r="XBQ774" s="1"/>
      <c r="XBR774" s="1"/>
      <c r="XBS774" s="1"/>
      <c r="XBT774" s="1"/>
      <c r="XBU774" s="1"/>
      <c r="XBV774" s="1"/>
      <c r="XBW774" s="1"/>
      <c r="XBX774" s="1"/>
      <c r="XBY774" s="1"/>
      <c r="XBZ774" s="1"/>
      <c r="XCA774" s="1"/>
      <c r="XCB774" s="1"/>
      <c r="XCC774" s="1"/>
      <c r="XCD774" s="1"/>
      <c r="XCE774" s="1"/>
      <c r="XCF774" s="1"/>
      <c r="XCG774" s="1"/>
      <c r="XCH774" s="1"/>
      <c r="XCI774" s="1"/>
      <c r="XCJ774" s="1"/>
      <c r="XCK774" s="1"/>
      <c r="XCL774" s="1"/>
      <c r="XCM774" s="1"/>
      <c r="XCN774" s="1"/>
      <c r="XCO774" s="1"/>
      <c r="XCP774" s="1"/>
      <c r="XCQ774" s="1"/>
      <c r="XCR774" s="1"/>
      <c r="XCS774" s="1"/>
      <c r="XCT774" s="1"/>
      <c r="XCU774" s="1"/>
      <c r="XCV774" s="1"/>
      <c r="XCW774" s="1"/>
      <c r="XCX774" s="1"/>
      <c r="XCY774" s="1"/>
      <c r="XCZ774" s="1"/>
      <c r="XDA774" s="1"/>
      <c r="XDB774" s="1"/>
      <c r="XDC774" s="1"/>
      <c r="XDD774" s="1"/>
      <c r="XDE774" s="1"/>
      <c r="XDF774" s="1"/>
      <c r="XDG774" s="1"/>
      <c r="XDH774" s="1"/>
      <c r="XDI774" s="1"/>
      <c r="XDJ774" s="1"/>
      <c r="XDK774" s="1"/>
      <c r="XDL774" s="1"/>
      <c r="XDM774" s="1"/>
      <c r="XDN774" s="1"/>
      <c r="XDO774" s="1"/>
      <c r="XDP774" s="1"/>
      <c r="XDQ774" s="1"/>
      <c r="XDR774" s="1"/>
      <c r="XDS774" s="1"/>
      <c r="XDT774" s="1"/>
      <c r="XDU774" s="1"/>
      <c r="XDV774" s="1"/>
      <c r="XDW774" s="1"/>
      <c r="XDX774" s="1"/>
      <c r="XDY774" s="1"/>
      <c r="XDZ774" s="1"/>
      <c r="XEA774" s="1"/>
      <c r="XEB774" s="1"/>
      <c r="XEC774" s="1"/>
      <c r="XED774" s="1"/>
      <c r="XEE774" s="1"/>
      <c r="XEF774" s="1"/>
      <c r="XEG774" s="1"/>
      <c r="XEH774" s="1"/>
      <c r="XEI774" s="1"/>
      <c r="XEJ774" s="1"/>
      <c r="XEK774" s="1"/>
      <c r="XEL774" s="1"/>
      <c r="XEM774" s="1"/>
      <c r="XEN774" s="1"/>
      <c r="XEO774" s="1"/>
      <c r="XEP774" s="1"/>
      <c r="XEQ774" s="1"/>
      <c r="XER774" s="1"/>
      <c r="XES774" s="1"/>
      <c r="XET774" s="1"/>
      <c r="XEU774" s="1"/>
      <c r="XEV774" s="1"/>
      <c r="XEW774" s="1"/>
      <c r="XEX774" s="1"/>
      <c r="XEY774" s="1"/>
      <c r="XEZ774" s="1"/>
      <c r="XFA774" s="1"/>
      <c r="XFB774" s="1"/>
      <c r="XFC774" s="1"/>
    </row>
    <row r="775" spans="1:150 16226:16383" s="3" customFormat="1" ht="20.25" customHeight="1" x14ac:dyDescent="0.25">
      <c r="A775" s="115">
        <f t="shared" si="119"/>
        <v>6</v>
      </c>
      <c r="B775" s="116"/>
      <c r="C775" s="53" t="s">
        <v>88</v>
      </c>
      <c r="D775" s="5" t="s">
        <v>375</v>
      </c>
      <c r="E775" s="32">
        <f>(2.75*3.5+2.75*0.1+2.125*2.25+1.525*0.6+2.75*2.45+0.1*1.8+1.4*0.6+2.93*2.415+2.93*0.1+2.93*1.185+1.4*0.6+2.305*1.375+1.375*0.18+1.075*0.9+1.22*0.475+2.12*0.9+1.65*1+1.4*1+1.12*2.75)*10.764</f>
        <v>517.06623150000019</v>
      </c>
      <c r="F775" s="5">
        <v>0</v>
      </c>
      <c r="G775" s="5">
        <v>0</v>
      </c>
      <c r="H775" s="5">
        <f>E775+F775+(IF(G775&lt;101,G775,IF(G775&lt;201,G775/2,IF(G775&lt;=301,G775/3,G775/4))))</f>
        <v>517.06623150000019</v>
      </c>
      <c r="I775" s="1"/>
      <c r="J775" s="1"/>
      <c r="K775" s="1"/>
      <c r="L775" s="1"/>
      <c r="M775" s="1"/>
      <c r="N775" s="1"/>
      <c r="O775" s="1"/>
      <c r="P775" s="1"/>
      <c r="Q775" s="1"/>
      <c r="R775" s="1"/>
      <c r="S775" s="1"/>
      <c r="T775" s="22" t="str">
        <f t="shared" ca="1" si="117"/>
        <v>106,..,106</v>
      </c>
      <c r="U775" s="22">
        <f t="shared" ca="1" si="118"/>
        <v>106</v>
      </c>
      <c r="V775" s="22">
        <f t="shared" ca="1" si="118"/>
        <v>106</v>
      </c>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WZB775" s="1"/>
      <c r="WZC775" s="1"/>
      <c r="WZD775" s="1"/>
      <c r="WZE775" s="1"/>
      <c r="WZF775" s="1"/>
      <c r="WZG775" s="1"/>
      <c r="WZH775" s="1"/>
      <c r="WZI775" s="1"/>
      <c r="WZJ775" s="1"/>
      <c r="WZK775" s="1"/>
      <c r="WZL775" s="1"/>
      <c r="WZM775" s="1"/>
      <c r="WZN775" s="1"/>
      <c r="WZO775" s="1"/>
      <c r="WZP775" s="1"/>
      <c r="WZQ775" s="1"/>
      <c r="WZR775" s="1"/>
      <c r="WZS775" s="1"/>
      <c r="WZT775" s="1"/>
      <c r="WZU775" s="1"/>
      <c r="WZV775" s="1"/>
      <c r="WZW775" s="1"/>
      <c r="WZX775" s="1"/>
      <c r="WZY775" s="1"/>
      <c r="WZZ775" s="1"/>
      <c r="XAA775" s="1"/>
      <c r="XAB775" s="1"/>
      <c r="XAC775" s="1"/>
      <c r="XAD775" s="1"/>
      <c r="XAE775" s="1"/>
      <c r="XAF775" s="1"/>
      <c r="XAG775" s="1"/>
      <c r="XAH775" s="1"/>
      <c r="XAI775" s="1"/>
      <c r="XAJ775" s="1"/>
      <c r="XAK775" s="1"/>
      <c r="XAL775" s="1"/>
      <c r="XAM775" s="1"/>
      <c r="XAN775" s="1"/>
      <c r="XAO775" s="1"/>
      <c r="XAP775" s="1"/>
      <c r="XAQ775" s="1"/>
      <c r="XAR775" s="1"/>
      <c r="XAS775" s="1"/>
      <c r="XAT775" s="1"/>
      <c r="XAU775" s="1"/>
      <c r="XAV775" s="1"/>
      <c r="XAW775" s="1"/>
      <c r="XAX775" s="1"/>
      <c r="XAY775" s="1"/>
      <c r="XAZ775" s="1"/>
      <c r="XBA775" s="1"/>
      <c r="XBB775" s="1"/>
      <c r="XBC775" s="1"/>
      <c r="XBD775" s="1"/>
      <c r="XBE775" s="1"/>
      <c r="XBF775" s="1"/>
      <c r="XBG775" s="1"/>
      <c r="XBH775" s="1"/>
      <c r="XBI775" s="1"/>
      <c r="XBJ775" s="1"/>
      <c r="XBK775" s="1"/>
      <c r="XBL775" s="1"/>
      <c r="XBM775" s="1"/>
      <c r="XBN775" s="1"/>
      <c r="XBO775" s="1"/>
      <c r="XBP775" s="1"/>
      <c r="XBQ775" s="1"/>
      <c r="XBR775" s="1"/>
      <c r="XBS775" s="1"/>
      <c r="XBT775" s="1"/>
      <c r="XBU775" s="1"/>
      <c r="XBV775" s="1"/>
      <c r="XBW775" s="1"/>
      <c r="XBX775" s="1"/>
      <c r="XBY775" s="1"/>
      <c r="XBZ775" s="1"/>
      <c r="XCA775" s="1"/>
      <c r="XCB775" s="1"/>
      <c r="XCC775" s="1"/>
      <c r="XCD775" s="1"/>
      <c r="XCE775" s="1"/>
      <c r="XCF775" s="1"/>
      <c r="XCG775" s="1"/>
      <c r="XCH775" s="1"/>
      <c r="XCI775" s="1"/>
      <c r="XCJ775" s="1"/>
      <c r="XCK775" s="1"/>
      <c r="XCL775" s="1"/>
      <c r="XCM775" s="1"/>
      <c r="XCN775" s="1"/>
      <c r="XCO775" s="1"/>
      <c r="XCP775" s="1"/>
      <c r="XCQ775" s="1"/>
      <c r="XCR775" s="1"/>
      <c r="XCS775" s="1"/>
      <c r="XCT775" s="1"/>
      <c r="XCU775" s="1"/>
      <c r="XCV775" s="1"/>
      <c r="XCW775" s="1"/>
      <c r="XCX775" s="1"/>
      <c r="XCY775" s="1"/>
      <c r="XCZ775" s="1"/>
      <c r="XDA775" s="1"/>
      <c r="XDB775" s="1"/>
      <c r="XDC775" s="1"/>
      <c r="XDD775" s="1"/>
      <c r="XDE775" s="1"/>
      <c r="XDF775" s="1"/>
      <c r="XDG775" s="1"/>
      <c r="XDH775" s="1"/>
      <c r="XDI775" s="1"/>
      <c r="XDJ775" s="1"/>
      <c r="XDK775" s="1"/>
      <c r="XDL775" s="1"/>
      <c r="XDM775" s="1"/>
      <c r="XDN775" s="1"/>
      <c r="XDO775" s="1"/>
      <c r="XDP775" s="1"/>
      <c r="XDQ775" s="1"/>
      <c r="XDR775" s="1"/>
      <c r="XDS775" s="1"/>
      <c r="XDT775" s="1"/>
      <c r="XDU775" s="1"/>
      <c r="XDV775" s="1"/>
      <c r="XDW775" s="1"/>
      <c r="XDX775" s="1"/>
      <c r="XDY775" s="1"/>
      <c r="XDZ775" s="1"/>
      <c r="XEA775" s="1"/>
      <c r="XEB775" s="1"/>
      <c r="XEC775" s="1"/>
      <c r="XED775" s="1"/>
      <c r="XEE775" s="1"/>
      <c r="XEF775" s="1"/>
      <c r="XEG775" s="1"/>
      <c r="XEH775" s="1"/>
      <c r="XEI775" s="1"/>
      <c r="XEJ775" s="1"/>
      <c r="XEK775" s="1"/>
      <c r="XEL775" s="1"/>
      <c r="XEM775" s="1"/>
      <c r="XEN775" s="1"/>
      <c r="XEO775" s="1"/>
      <c r="XEP775" s="1"/>
      <c r="XEQ775" s="1"/>
      <c r="XER775" s="1"/>
      <c r="XES775" s="1"/>
      <c r="XET775" s="1"/>
      <c r="XEU775" s="1"/>
      <c r="XEV775" s="1"/>
      <c r="XEW775" s="1"/>
      <c r="XEX775" s="1"/>
      <c r="XEY775" s="1"/>
      <c r="XEZ775" s="1"/>
      <c r="XFA775" s="1"/>
      <c r="XFB775" s="1"/>
      <c r="XFC775" s="1"/>
    </row>
    <row r="776" spans="1:150 16226:16383" s="3" customFormat="1" ht="20.25" customHeight="1" x14ac:dyDescent="0.25">
      <c r="A776" s="115">
        <f t="shared" si="119"/>
        <v>7</v>
      </c>
      <c r="B776" s="116"/>
      <c r="C776" s="53" t="s">
        <v>88</v>
      </c>
      <c r="D776" s="5" t="s">
        <v>375</v>
      </c>
      <c r="E776" s="32">
        <f>(2.75*3.5+2.75*0.1+2.125*2.25+1.525*0.6+2.75*2.45+0.1*1.8+1.4*0.6+2.93*2.415+2.93*0.1+2.93*1.185+1.4*0.6+2.305*1.375+1.375*0.18+1.075*0.9+1.22*0.475+2.12*0.9+1.65*1+1.4*1+1.12*2.75)*10.764</f>
        <v>517.06623150000019</v>
      </c>
      <c r="F776" s="5">
        <v>0</v>
      </c>
      <c r="G776" s="5">
        <v>0</v>
      </c>
      <c r="H776" s="5">
        <f>E776+F776+(IF(G776&lt;101,G776,IF(G776&lt;201,G776/2,IF(G776&lt;=301,G776/3,G776/4))))</f>
        <v>517.06623150000019</v>
      </c>
      <c r="I776" s="1"/>
      <c r="J776" s="1"/>
      <c r="K776" s="1"/>
      <c r="L776" s="1"/>
      <c r="M776" s="1"/>
      <c r="N776" s="1"/>
      <c r="O776" s="1"/>
      <c r="P776" s="1"/>
      <c r="Q776" s="1"/>
      <c r="R776" s="1"/>
      <c r="S776" s="1"/>
      <c r="T776" s="22" t="str">
        <f t="shared" ca="1" si="117"/>
        <v>107,..,107</v>
      </c>
      <c r="U776" s="22">
        <f t="shared" ca="1" si="118"/>
        <v>107</v>
      </c>
      <c r="V776" s="22">
        <f t="shared" ca="1" si="118"/>
        <v>107</v>
      </c>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WZB776" s="1"/>
      <c r="WZC776" s="1"/>
      <c r="WZD776" s="1"/>
      <c r="WZE776" s="1"/>
      <c r="WZF776" s="1"/>
      <c r="WZG776" s="1"/>
      <c r="WZH776" s="1"/>
      <c r="WZI776" s="1"/>
      <c r="WZJ776" s="1"/>
      <c r="WZK776" s="1"/>
      <c r="WZL776" s="1"/>
      <c r="WZM776" s="1"/>
      <c r="WZN776" s="1"/>
      <c r="WZO776" s="1"/>
      <c r="WZP776" s="1"/>
      <c r="WZQ776" s="1"/>
      <c r="WZR776" s="1"/>
      <c r="WZS776" s="1"/>
      <c r="WZT776" s="1"/>
      <c r="WZU776" s="1"/>
      <c r="WZV776" s="1"/>
      <c r="WZW776" s="1"/>
      <c r="WZX776" s="1"/>
      <c r="WZY776" s="1"/>
      <c r="WZZ776" s="1"/>
      <c r="XAA776" s="1"/>
      <c r="XAB776" s="1"/>
      <c r="XAC776" s="1"/>
      <c r="XAD776" s="1"/>
      <c r="XAE776" s="1"/>
      <c r="XAF776" s="1"/>
      <c r="XAG776" s="1"/>
      <c r="XAH776" s="1"/>
      <c r="XAI776" s="1"/>
      <c r="XAJ776" s="1"/>
      <c r="XAK776" s="1"/>
      <c r="XAL776" s="1"/>
      <c r="XAM776" s="1"/>
      <c r="XAN776" s="1"/>
      <c r="XAO776" s="1"/>
      <c r="XAP776" s="1"/>
      <c r="XAQ776" s="1"/>
      <c r="XAR776" s="1"/>
      <c r="XAS776" s="1"/>
      <c r="XAT776" s="1"/>
      <c r="XAU776" s="1"/>
      <c r="XAV776" s="1"/>
      <c r="XAW776" s="1"/>
      <c r="XAX776" s="1"/>
      <c r="XAY776" s="1"/>
      <c r="XAZ776" s="1"/>
      <c r="XBA776" s="1"/>
      <c r="XBB776" s="1"/>
      <c r="XBC776" s="1"/>
      <c r="XBD776" s="1"/>
      <c r="XBE776" s="1"/>
      <c r="XBF776" s="1"/>
      <c r="XBG776" s="1"/>
      <c r="XBH776" s="1"/>
      <c r="XBI776" s="1"/>
      <c r="XBJ776" s="1"/>
      <c r="XBK776" s="1"/>
      <c r="XBL776" s="1"/>
      <c r="XBM776" s="1"/>
      <c r="XBN776" s="1"/>
      <c r="XBO776" s="1"/>
      <c r="XBP776" s="1"/>
      <c r="XBQ776" s="1"/>
      <c r="XBR776" s="1"/>
      <c r="XBS776" s="1"/>
      <c r="XBT776" s="1"/>
      <c r="XBU776" s="1"/>
      <c r="XBV776" s="1"/>
      <c r="XBW776" s="1"/>
      <c r="XBX776" s="1"/>
      <c r="XBY776" s="1"/>
      <c r="XBZ776" s="1"/>
      <c r="XCA776" s="1"/>
      <c r="XCB776" s="1"/>
      <c r="XCC776" s="1"/>
      <c r="XCD776" s="1"/>
      <c r="XCE776" s="1"/>
      <c r="XCF776" s="1"/>
      <c r="XCG776" s="1"/>
      <c r="XCH776" s="1"/>
      <c r="XCI776" s="1"/>
      <c r="XCJ776" s="1"/>
      <c r="XCK776" s="1"/>
      <c r="XCL776" s="1"/>
      <c r="XCM776" s="1"/>
      <c r="XCN776" s="1"/>
      <c r="XCO776" s="1"/>
      <c r="XCP776" s="1"/>
      <c r="XCQ776" s="1"/>
      <c r="XCR776" s="1"/>
      <c r="XCS776" s="1"/>
      <c r="XCT776" s="1"/>
      <c r="XCU776" s="1"/>
      <c r="XCV776" s="1"/>
      <c r="XCW776" s="1"/>
      <c r="XCX776" s="1"/>
      <c r="XCY776" s="1"/>
      <c r="XCZ776" s="1"/>
      <c r="XDA776" s="1"/>
      <c r="XDB776" s="1"/>
      <c r="XDC776" s="1"/>
      <c r="XDD776" s="1"/>
      <c r="XDE776" s="1"/>
      <c r="XDF776" s="1"/>
      <c r="XDG776" s="1"/>
      <c r="XDH776" s="1"/>
      <c r="XDI776" s="1"/>
      <c r="XDJ776" s="1"/>
      <c r="XDK776" s="1"/>
      <c r="XDL776" s="1"/>
      <c r="XDM776" s="1"/>
      <c r="XDN776" s="1"/>
      <c r="XDO776" s="1"/>
      <c r="XDP776" s="1"/>
      <c r="XDQ776" s="1"/>
      <c r="XDR776" s="1"/>
      <c r="XDS776" s="1"/>
      <c r="XDT776" s="1"/>
      <c r="XDU776" s="1"/>
      <c r="XDV776" s="1"/>
      <c r="XDW776" s="1"/>
      <c r="XDX776" s="1"/>
      <c r="XDY776" s="1"/>
      <c r="XDZ776" s="1"/>
      <c r="XEA776" s="1"/>
      <c r="XEB776" s="1"/>
      <c r="XEC776" s="1"/>
      <c r="XED776" s="1"/>
      <c r="XEE776" s="1"/>
      <c r="XEF776" s="1"/>
      <c r="XEG776" s="1"/>
      <c r="XEH776" s="1"/>
      <c r="XEI776" s="1"/>
      <c r="XEJ776" s="1"/>
      <c r="XEK776" s="1"/>
      <c r="XEL776" s="1"/>
      <c r="XEM776" s="1"/>
      <c r="XEN776" s="1"/>
      <c r="XEO776" s="1"/>
      <c r="XEP776" s="1"/>
      <c r="XEQ776" s="1"/>
      <c r="XER776" s="1"/>
      <c r="XES776" s="1"/>
      <c r="XET776" s="1"/>
      <c r="XEU776" s="1"/>
      <c r="XEV776" s="1"/>
      <c r="XEW776" s="1"/>
      <c r="XEX776" s="1"/>
      <c r="XEY776" s="1"/>
      <c r="XEZ776" s="1"/>
      <c r="XFA776" s="1"/>
      <c r="XFB776" s="1"/>
      <c r="XFC776" s="1"/>
    </row>
    <row r="777" spans="1:150 16226:16383" s="3" customFormat="1" ht="20.25" customHeight="1" x14ac:dyDescent="0.25">
      <c r="A777" s="115">
        <f t="shared" si="119"/>
        <v>8</v>
      </c>
      <c r="B777" s="116"/>
      <c r="C777" s="96" t="s">
        <v>377</v>
      </c>
      <c r="D777" s="97"/>
      <c r="E777" s="97"/>
      <c r="F777" s="97"/>
      <c r="G777" s="97"/>
      <c r="H777" s="98"/>
      <c r="I777" s="1"/>
      <c r="J777" s="1"/>
      <c r="K777" s="1"/>
      <c r="L777" s="1"/>
      <c r="M777" s="1"/>
      <c r="N777" s="1"/>
      <c r="O777" s="1"/>
      <c r="P777" s="1"/>
      <c r="Q777" s="1"/>
      <c r="R777" s="1"/>
      <c r="S777" s="1"/>
      <c r="T777" s="22" t="str">
        <f t="shared" ca="1" si="117"/>
        <v>108,..,108</v>
      </c>
      <c r="U777" s="22">
        <f t="shared" ca="1" si="118"/>
        <v>108</v>
      </c>
      <c r="V777" s="22">
        <f t="shared" ca="1" si="118"/>
        <v>108</v>
      </c>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WZB777" s="1"/>
      <c r="WZC777" s="1"/>
      <c r="WZD777" s="1"/>
      <c r="WZE777" s="1"/>
      <c r="WZF777" s="1"/>
      <c r="WZG777" s="1"/>
      <c r="WZH777" s="1"/>
      <c r="WZI777" s="1"/>
      <c r="WZJ777" s="1"/>
      <c r="WZK777" s="1"/>
      <c r="WZL777" s="1"/>
      <c r="WZM777" s="1"/>
      <c r="WZN777" s="1"/>
      <c r="WZO777" s="1"/>
      <c r="WZP777" s="1"/>
      <c r="WZQ777" s="1"/>
      <c r="WZR777" s="1"/>
      <c r="WZS777" s="1"/>
      <c r="WZT777" s="1"/>
      <c r="WZU777" s="1"/>
      <c r="WZV777" s="1"/>
      <c r="WZW777" s="1"/>
      <c r="WZX777" s="1"/>
      <c r="WZY777" s="1"/>
      <c r="WZZ777" s="1"/>
      <c r="XAA777" s="1"/>
      <c r="XAB777" s="1"/>
      <c r="XAC777" s="1"/>
      <c r="XAD777" s="1"/>
      <c r="XAE777" s="1"/>
      <c r="XAF777" s="1"/>
      <c r="XAG777" s="1"/>
      <c r="XAH777" s="1"/>
      <c r="XAI777" s="1"/>
      <c r="XAJ777" s="1"/>
      <c r="XAK777" s="1"/>
      <c r="XAL777" s="1"/>
      <c r="XAM777" s="1"/>
      <c r="XAN777" s="1"/>
      <c r="XAO777" s="1"/>
      <c r="XAP777" s="1"/>
      <c r="XAQ777" s="1"/>
      <c r="XAR777" s="1"/>
      <c r="XAS777" s="1"/>
      <c r="XAT777" s="1"/>
      <c r="XAU777" s="1"/>
      <c r="XAV777" s="1"/>
      <c r="XAW777" s="1"/>
      <c r="XAX777" s="1"/>
      <c r="XAY777" s="1"/>
      <c r="XAZ777" s="1"/>
      <c r="XBA777" s="1"/>
      <c r="XBB777" s="1"/>
      <c r="XBC777" s="1"/>
      <c r="XBD777" s="1"/>
      <c r="XBE777" s="1"/>
      <c r="XBF777" s="1"/>
      <c r="XBG777" s="1"/>
      <c r="XBH777" s="1"/>
      <c r="XBI777" s="1"/>
      <c r="XBJ777" s="1"/>
      <c r="XBK777" s="1"/>
      <c r="XBL777" s="1"/>
      <c r="XBM777" s="1"/>
      <c r="XBN777" s="1"/>
      <c r="XBO777" s="1"/>
      <c r="XBP777" s="1"/>
      <c r="XBQ777" s="1"/>
      <c r="XBR777" s="1"/>
      <c r="XBS777" s="1"/>
      <c r="XBT777" s="1"/>
      <c r="XBU777" s="1"/>
      <c r="XBV777" s="1"/>
      <c r="XBW777" s="1"/>
      <c r="XBX777" s="1"/>
      <c r="XBY777" s="1"/>
      <c r="XBZ777" s="1"/>
      <c r="XCA777" s="1"/>
      <c r="XCB777" s="1"/>
      <c r="XCC777" s="1"/>
      <c r="XCD777" s="1"/>
      <c r="XCE777" s="1"/>
      <c r="XCF777" s="1"/>
      <c r="XCG777" s="1"/>
      <c r="XCH777" s="1"/>
      <c r="XCI777" s="1"/>
      <c r="XCJ777" s="1"/>
      <c r="XCK777" s="1"/>
      <c r="XCL777" s="1"/>
      <c r="XCM777" s="1"/>
      <c r="XCN777" s="1"/>
      <c r="XCO777" s="1"/>
      <c r="XCP777" s="1"/>
      <c r="XCQ777" s="1"/>
      <c r="XCR777" s="1"/>
      <c r="XCS777" s="1"/>
      <c r="XCT777" s="1"/>
      <c r="XCU777" s="1"/>
      <c r="XCV777" s="1"/>
      <c r="XCW777" s="1"/>
      <c r="XCX777" s="1"/>
      <c r="XCY777" s="1"/>
      <c r="XCZ777" s="1"/>
      <c r="XDA777" s="1"/>
      <c r="XDB777" s="1"/>
      <c r="XDC777" s="1"/>
      <c r="XDD777" s="1"/>
      <c r="XDE777" s="1"/>
      <c r="XDF777" s="1"/>
      <c r="XDG777" s="1"/>
      <c r="XDH777" s="1"/>
      <c r="XDI777" s="1"/>
      <c r="XDJ777" s="1"/>
      <c r="XDK777" s="1"/>
      <c r="XDL777" s="1"/>
      <c r="XDM777" s="1"/>
      <c r="XDN777" s="1"/>
      <c r="XDO777" s="1"/>
      <c r="XDP777" s="1"/>
      <c r="XDQ777" s="1"/>
      <c r="XDR777" s="1"/>
      <c r="XDS777" s="1"/>
      <c r="XDT777" s="1"/>
      <c r="XDU777" s="1"/>
      <c r="XDV777" s="1"/>
      <c r="XDW777" s="1"/>
      <c r="XDX777" s="1"/>
      <c r="XDY777" s="1"/>
      <c r="XDZ777" s="1"/>
      <c r="XEA777" s="1"/>
      <c r="XEB777" s="1"/>
      <c r="XEC777" s="1"/>
      <c r="XED777" s="1"/>
      <c r="XEE777" s="1"/>
      <c r="XEF777" s="1"/>
      <c r="XEG777" s="1"/>
      <c r="XEH777" s="1"/>
      <c r="XEI777" s="1"/>
      <c r="XEJ777" s="1"/>
      <c r="XEK777" s="1"/>
      <c r="XEL777" s="1"/>
      <c r="XEM777" s="1"/>
      <c r="XEN777" s="1"/>
      <c r="XEO777" s="1"/>
      <c r="XEP777" s="1"/>
      <c r="XEQ777" s="1"/>
      <c r="XER777" s="1"/>
      <c r="XES777" s="1"/>
      <c r="XET777" s="1"/>
      <c r="XEU777" s="1"/>
      <c r="XEV777" s="1"/>
      <c r="XEW777" s="1"/>
      <c r="XEX777" s="1"/>
      <c r="XEY777" s="1"/>
      <c r="XEZ777" s="1"/>
      <c r="XFA777" s="1"/>
      <c r="XFB777" s="1"/>
      <c r="XFC777" s="1"/>
    </row>
    <row r="778" spans="1:150 16226:16383" s="3" customFormat="1" ht="20.25" customHeight="1" x14ac:dyDescent="0.25">
      <c r="A778" s="112" t="s">
        <v>405</v>
      </c>
      <c r="B778" s="113"/>
      <c r="C778" s="113"/>
      <c r="D778" s="113"/>
      <c r="E778" s="113"/>
      <c r="F778" s="113"/>
      <c r="G778" s="113"/>
      <c r="H778" s="114"/>
      <c r="I778" s="1">
        <v>1</v>
      </c>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WZB778" s="1"/>
      <c r="WZC778" s="1"/>
      <c r="WZD778" s="1"/>
      <c r="WZE778" s="1"/>
      <c r="WZF778" s="1"/>
      <c r="WZG778" s="1"/>
      <c r="WZH778" s="1"/>
      <c r="WZI778" s="1"/>
      <c r="WZJ778" s="1"/>
      <c r="WZK778" s="1"/>
      <c r="WZL778" s="1"/>
      <c r="WZM778" s="1"/>
      <c r="WZN778" s="1"/>
      <c r="WZO778" s="1"/>
      <c r="WZP778" s="1"/>
      <c r="WZQ778" s="1"/>
      <c r="WZR778" s="1"/>
      <c r="WZS778" s="1"/>
      <c r="WZT778" s="1"/>
      <c r="WZU778" s="1"/>
      <c r="WZV778" s="1"/>
      <c r="WZW778" s="1"/>
      <c r="WZX778" s="1"/>
      <c r="WZY778" s="1"/>
      <c r="WZZ778" s="1"/>
      <c r="XAA778" s="1"/>
      <c r="XAB778" s="1"/>
      <c r="XAC778" s="1"/>
      <c r="XAD778" s="1"/>
      <c r="XAE778" s="1"/>
      <c r="XAF778" s="1"/>
      <c r="XAG778" s="1"/>
      <c r="XAH778" s="1"/>
      <c r="XAI778" s="1"/>
      <c r="XAJ778" s="1"/>
      <c r="XAK778" s="1"/>
      <c r="XAL778" s="1"/>
      <c r="XAM778" s="1"/>
      <c r="XAN778" s="1"/>
      <c r="XAO778" s="1"/>
      <c r="XAP778" s="1"/>
      <c r="XAQ778" s="1"/>
      <c r="XAR778" s="1"/>
      <c r="XAS778" s="1"/>
      <c r="XAT778" s="1"/>
      <c r="XAU778" s="1"/>
      <c r="XAV778" s="1"/>
      <c r="XAW778" s="1"/>
      <c r="XAX778" s="1"/>
      <c r="XAY778" s="1"/>
      <c r="XAZ778" s="1"/>
      <c r="XBA778" s="1"/>
      <c r="XBB778" s="1"/>
      <c r="XBC778" s="1"/>
      <c r="XBD778" s="1"/>
      <c r="XBE778" s="1"/>
      <c r="XBF778" s="1"/>
      <c r="XBG778" s="1"/>
      <c r="XBH778" s="1"/>
      <c r="XBI778" s="1"/>
      <c r="XBJ778" s="1"/>
      <c r="XBK778" s="1"/>
      <c r="XBL778" s="1"/>
      <c r="XBM778" s="1"/>
      <c r="XBN778" s="1"/>
      <c r="XBO778" s="1"/>
      <c r="XBP778" s="1"/>
      <c r="XBQ778" s="1"/>
      <c r="XBR778" s="1"/>
      <c r="XBS778" s="1"/>
      <c r="XBT778" s="1"/>
      <c r="XBU778" s="1"/>
      <c r="XBV778" s="1"/>
      <c r="XBW778" s="1"/>
      <c r="XBX778" s="1"/>
      <c r="XBY778" s="1"/>
      <c r="XBZ778" s="1"/>
      <c r="XCA778" s="1"/>
      <c r="XCB778" s="1"/>
      <c r="XCC778" s="1"/>
      <c r="XCD778" s="1"/>
      <c r="XCE778" s="1"/>
      <c r="XCF778" s="1"/>
      <c r="XCG778" s="1"/>
      <c r="XCH778" s="1"/>
      <c r="XCI778" s="1"/>
      <c r="XCJ778" s="1"/>
      <c r="XCK778" s="1"/>
      <c r="XCL778" s="1"/>
      <c r="XCM778" s="1"/>
      <c r="XCN778" s="1"/>
      <c r="XCO778" s="1"/>
      <c r="XCP778" s="1"/>
      <c r="XCQ778" s="1"/>
      <c r="XCR778" s="1"/>
      <c r="XCS778" s="1"/>
      <c r="XCT778" s="1"/>
      <c r="XCU778" s="1"/>
      <c r="XCV778" s="1"/>
      <c r="XCW778" s="1"/>
      <c r="XCX778" s="1"/>
      <c r="XCY778" s="1"/>
      <c r="XCZ778" s="1"/>
      <c r="XDA778" s="1"/>
      <c r="XDB778" s="1"/>
      <c r="XDC778" s="1"/>
      <c r="XDD778" s="1"/>
      <c r="XDE778" s="1"/>
      <c r="XDF778" s="1"/>
      <c r="XDG778" s="1"/>
      <c r="XDH778" s="1"/>
      <c r="XDI778" s="1"/>
      <c r="XDJ778" s="1"/>
      <c r="XDK778" s="1"/>
      <c r="XDL778" s="1"/>
      <c r="XDM778" s="1"/>
      <c r="XDN778" s="1"/>
      <c r="XDO778" s="1"/>
      <c r="XDP778" s="1"/>
      <c r="XDQ778" s="1"/>
      <c r="XDR778" s="1"/>
      <c r="XDS778" s="1"/>
      <c r="XDT778" s="1"/>
      <c r="XDU778" s="1"/>
      <c r="XDV778" s="1"/>
      <c r="XDW778" s="1"/>
      <c r="XDX778" s="1"/>
      <c r="XDY778" s="1"/>
      <c r="XDZ778" s="1"/>
      <c r="XEA778" s="1"/>
      <c r="XEB778" s="1"/>
      <c r="XEC778" s="1"/>
      <c r="XED778" s="1"/>
      <c r="XEE778" s="1"/>
      <c r="XEF778" s="1"/>
      <c r="XEG778" s="1"/>
      <c r="XEH778" s="1"/>
      <c r="XEI778" s="1"/>
      <c r="XEJ778" s="1"/>
      <c r="XEK778" s="1"/>
      <c r="XEL778" s="1"/>
      <c r="XEM778" s="1"/>
      <c r="XEN778" s="1"/>
      <c r="XEO778" s="1"/>
      <c r="XEP778" s="1"/>
      <c r="XEQ778" s="1"/>
      <c r="XER778" s="1"/>
      <c r="XES778" s="1"/>
      <c r="XET778" s="1"/>
      <c r="XEU778" s="1"/>
      <c r="XEV778" s="1"/>
      <c r="XEW778" s="1"/>
      <c r="XEX778" s="1"/>
      <c r="XEY778" s="1"/>
      <c r="XEZ778" s="1"/>
      <c r="XFA778" s="1"/>
      <c r="XFB778" s="1"/>
      <c r="XFC778" s="1"/>
    </row>
    <row r="779" spans="1:150 16226:16383" s="3" customFormat="1" ht="20.25" customHeight="1" x14ac:dyDescent="0.25">
      <c r="A779" s="90">
        <v>1</v>
      </c>
      <c r="B779" s="90"/>
      <c r="C779" s="103" t="s">
        <v>377</v>
      </c>
      <c r="D779" s="104"/>
      <c r="E779" s="104"/>
      <c r="F779" s="104"/>
      <c r="G779" s="104"/>
      <c r="H779" s="105"/>
      <c r="I779" s="1"/>
      <c r="J779" s="1"/>
      <c r="K779" s="1"/>
      <c r="L779" s="1"/>
      <c r="M779" s="1"/>
      <c r="N779" s="1"/>
      <c r="O779" s="1"/>
      <c r="P779" s="1"/>
      <c r="Q779" s="1"/>
      <c r="R779" s="1"/>
      <c r="S779" s="1"/>
      <c r="T779" s="22" t="str">
        <f t="shared" ref="T779:T786" ca="1" si="120">U779&amp;""&amp;",..,"&amp;""&amp;V779</f>
        <v>201,..,201</v>
      </c>
      <c r="U779" s="22">
        <f ca="1">(SUMPRODUCT(MID(0&amp;(LEFT(A778,SUM(LEN(A778)-LEN(SUBSTITUTE(A778,{"0","1","2","3"},""))))), LARGE(INDEX(ISNUMBER(--MID((LEFT(A778,SUM(LEN(A778)-LEN(SUBSTITUTE(A778,{"0","1","2","3"},""))))), ROW(INDIRECT("1:"&amp;LEN((LEFT(A778,SUM(LEN(A778)-LEN(SUBSTITUTE(A778,{"0","1","2","3"},"")))))))), 1)) * ROW(INDIRECT("1:"&amp;LEN((LEFT(A778,SUM(LEN(A778)-LEN(SUBSTITUTE(A778,{"0","1","2","3"},"")))))))), 0), ROW(INDIRECT("1:"&amp;LEN((LEFT(A778,SUM(LEN(A778)-LEN(SUBSTITUTE(A778,{"0","1","2","3"},"")))))))))+1, 1) * 10^ROW(INDIRECT("1:"&amp;LEN((LEFT(A778,SUM(LEN(A778)-LEN(SUBSTITUTE(A778,{"0","1","2","3"},""))))))))/10))*100+1</f>
        <v>201</v>
      </c>
      <c r="V779" s="22">
        <f ca="1">(SUMPRODUCT(MID(0&amp;(--TRIM(RIGHT(SUBSTITUTE(LEFT(A778,_xlfn.AGGREGATE(16,6,FIND({0,1,2,3,4,5,6,7,8,9},A778,ROW(INDIRECT("1:"&amp;LEN(A778)))),1))," ",REPT(" ",LEN(A778))),LEN(A778)))), LARGE(INDEX(ISNUMBER(--MID((--TRIM(RIGHT(SUBSTITUTE(LEFT(A778,_xlfn.AGGREGATE(16,6,FIND({0,1,2,3,4,5,6,7,8,9},A778,ROW(INDIRECT("1:"&amp;LEN(A778)))),1))," ",REPT(" ",LEN(A778))),LEN(A778)))), ROW(INDIRECT("1:"&amp;LEN((--TRIM(RIGHT(SUBSTITUTE(LEFT(A778,_xlfn.AGGREGATE(16,6,FIND({0,1,2,3,4,5,6,7,8,9},A778,ROW(INDIRECT("1:"&amp;LEN(A778)))),1))," ",REPT(" ",LEN(A778))),LEN(A778))))))), 1)) * ROW(INDIRECT("1:"&amp;LEN((--TRIM(RIGHT(SUBSTITUTE(LEFT(A778,_xlfn.AGGREGATE(16,6,FIND({0,1,2,3,4,5,6,7,8,9},A778,ROW(INDIRECT("1:"&amp;LEN(A778)))),1))," ",REPT(" ",LEN(A778))),LEN(A778))))))), 0), ROW(INDIRECT("1:"&amp;LEN((--TRIM(RIGHT(SUBSTITUTE(LEFT(A778,_xlfn.AGGREGATE(16,6,FIND({0,1,2,3,4,5,6,7,8,9},A778,ROW(INDIRECT("1:"&amp;LEN(A778)))),1))," ",REPT(" ",LEN(A778))),LEN(A778))))))))+1, 1) * 10^ROW(INDIRECT("1:"&amp;LEN((--TRIM(RIGHT(SUBSTITUTE(LEFT(A778,_xlfn.AGGREGATE(16,6,FIND({0,1,2,3,4,5,6,7,8,9},A778,ROW(INDIRECT("1:"&amp;LEN(A778)))),1))," ",REPT(" ",LEN(A778))),LEN(A778)))))))/10))*100+1</f>
        <v>201</v>
      </c>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WZB779" s="1"/>
      <c r="WZC779" s="1"/>
      <c r="WZD779" s="1"/>
      <c r="WZE779" s="1"/>
      <c r="WZF779" s="1"/>
      <c r="WZG779" s="1"/>
      <c r="WZH779" s="1"/>
      <c r="WZI779" s="1"/>
      <c r="WZJ779" s="1"/>
      <c r="WZK779" s="1"/>
      <c r="WZL779" s="1"/>
      <c r="WZM779" s="1"/>
      <c r="WZN779" s="1"/>
      <c r="WZO779" s="1"/>
      <c r="WZP779" s="1"/>
      <c r="WZQ779" s="1"/>
      <c r="WZR779" s="1"/>
      <c r="WZS779" s="1"/>
      <c r="WZT779" s="1"/>
      <c r="WZU779" s="1"/>
      <c r="WZV779" s="1"/>
      <c r="WZW779" s="1"/>
      <c r="WZX779" s="1"/>
      <c r="WZY779" s="1"/>
      <c r="WZZ779" s="1"/>
      <c r="XAA779" s="1"/>
      <c r="XAB779" s="1"/>
      <c r="XAC779" s="1"/>
      <c r="XAD779" s="1"/>
      <c r="XAE779" s="1"/>
      <c r="XAF779" s="1"/>
      <c r="XAG779" s="1"/>
      <c r="XAH779" s="1"/>
      <c r="XAI779" s="1"/>
      <c r="XAJ779" s="1"/>
      <c r="XAK779" s="1"/>
      <c r="XAL779" s="1"/>
      <c r="XAM779" s="1"/>
      <c r="XAN779" s="1"/>
      <c r="XAO779" s="1"/>
      <c r="XAP779" s="1"/>
      <c r="XAQ779" s="1"/>
      <c r="XAR779" s="1"/>
      <c r="XAS779" s="1"/>
      <c r="XAT779" s="1"/>
      <c r="XAU779" s="1"/>
      <c r="XAV779" s="1"/>
      <c r="XAW779" s="1"/>
      <c r="XAX779" s="1"/>
      <c r="XAY779" s="1"/>
      <c r="XAZ779" s="1"/>
      <c r="XBA779" s="1"/>
      <c r="XBB779" s="1"/>
      <c r="XBC779" s="1"/>
      <c r="XBD779" s="1"/>
      <c r="XBE779" s="1"/>
      <c r="XBF779" s="1"/>
      <c r="XBG779" s="1"/>
      <c r="XBH779" s="1"/>
      <c r="XBI779" s="1"/>
      <c r="XBJ779" s="1"/>
      <c r="XBK779" s="1"/>
      <c r="XBL779" s="1"/>
      <c r="XBM779" s="1"/>
      <c r="XBN779" s="1"/>
      <c r="XBO779" s="1"/>
      <c r="XBP779" s="1"/>
      <c r="XBQ779" s="1"/>
      <c r="XBR779" s="1"/>
      <c r="XBS779" s="1"/>
      <c r="XBT779" s="1"/>
      <c r="XBU779" s="1"/>
      <c r="XBV779" s="1"/>
      <c r="XBW779" s="1"/>
      <c r="XBX779" s="1"/>
      <c r="XBY779" s="1"/>
      <c r="XBZ779" s="1"/>
      <c r="XCA779" s="1"/>
      <c r="XCB779" s="1"/>
      <c r="XCC779" s="1"/>
      <c r="XCD779" s="1"/>
      <c r="XCE779" s="1"/>
      <c r="XCF779" s="1"/>
      <c r="XCG779" s="1"/>
      <c r="XCH779" s="1"/>
      <c r="XCI779" s="1"/>
      <c r="XCJ779" s="1"/>
      <c r="XCK779" s="1"/>
      <c r="XCL779" s="1"/>
      <c r="XCM779" s="1"/>
      <c r="XCN779" s="1"/>
      <c r="XCO779" s="1"/>
      <c r="XCP779" s="1"/>
      <c r="XCQ779" s="1"/>
      <c r="XCR779" s="1"/>
      <c r="XCS779" s="1"/>
      <c r="XCT779" s="1"/>
      <c r="XCU779" s="1"/>
      <c r="XCV779" s="1"/>
      <c r="XCW779" s="1"/>
      <c r="XCX779" s="1"/>
      <c r="XCY779" s="1"/>
      <c r="XCZ779" s="1"/>
      <c r="XDA779" s="1"/>
      <c r="XDB779" s="1"/>
      <c r="XDC779" s="1"/>
      <c r="XDD779" s="1"/>
      <c r="XDE779" s="1"/>
      <c r="XDF779" s="1"/>
      <c r="XDG779" s="1"/>
      <c r="XDH779" s="1"/>
      <c r="XDI779" s="1"/>
      <c r="XDJ779" s="1"/>
      <c r="XDK779" s="1"/>
      <c r="XDL779" s="1"/>
      <c r="XDM779" s="1"/>
      <c r="XDN779" s="1"/>
      <c r="XDO779" s="1"/>
      <c r="XDP779" s="1"/>
      <c r="XDQ779" s="1"/>
      <c r="XDR779" s="1"/>
      <c r="XDS779" s="1"/>
      <c r="XDT779" s="1"/>
      <c r="XDU779" s="1"/>
      <c r="XDV779" s="1"/>
      <c r="XDW779" s="1"/>
      <c r="XDX779" s="1"/>
      <c r="XDY779" s="1"/>
      <c r="XDZ779" s="1"/>
      <c r="XEA779" s="1"/>
      <c r="XEB779" s="1"/>
      <c r="XEC779" s="1"/>
      <c r="XED779" s="1"/>
      <c r="XEE779" s="1"/>
      <c r="XEF779" s="1"/>
      <c r="XEG779" s="1"/>
      <c r="XEH779" s="1"/>
      <c r="XEI779" s="1"/>
      <c r="XEJ779" s="1"/>
      <c r="XEK779" s="1"/>
      <c r="XEL779" s="1"/>
      <c r="XEM779" s="1"/>
      <c r="XEN779" s="1"/>
      <c r="XEO779" s="1"/>
      <c r="XEP779" s="1"/>
      <c r="XEQ779" s="1"/>
      <c r="XER779" s="1"/>
      <c r="XES779" s="1"/>
      <c r="XET779" s="1"/>
      <c r="XEU779" s="1"/>
      <c r="XEV779" s="1"/>
      <c r="XEW779" s="1"/>
      <c r="XEX779" s="1"/>
      <c r="XEY779" s="1"/>
      <c r="XEZ779" s="1"/>
      <c r="XFA779" s="1"/>
      <c r="XFB779" s="1"/>
      <c r="XFC779" s="1"/>
    </row>
    <row r="780" spans="1:150 16226:16383" s="3" customFormat="1" ht="20.25" customHeight="1" x14ac:dyDescent="0.25">
      <c r="A780" s="115">
        <f>A779+1</f>
        <v>2</v>
      </c>
      <c r="B780" s="116"/>
      <c r="C780" s="106"/>
      <c r="D780" s="107"/>
      <c r="E780" s="107"/>
      <c r="F780" s="107"/>
      <c r="G780" s="107"/>
      <c r="H780" s="108"/>
      <c r="I780" s="1"/>
      <c r="J780" s="1"/>
      <c r="K780" s="1"/>
      <c r="L780" s="1"/>
      <c r="M780" s="1"/>
      <c r="N780" s="1"/>
      <c r="O780" s="1"/>
      <c r="P780" s="1"/>
      <c r="Q780" s="1"/>
      <c r="R780" s="1"/>
      <c r="S780" s="1"/>
      <c r="T780" s="22" t="str">
        <f t="shared" ca="1" si="120"/>
        <v>202,..,202</v>
      </c>
      <c r="U780" s="22">
        <f t="shared" ref="U780:V786" ca="1" si="121">U779+1</f>
        <v>202</v>
      </c>
      <c r="V780" s="22">
        <f t="shared" ca="1" si="121"/>
        <v>202</v>
      </c>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WZB780" s="1"/>
      <c r="WZC780" s="1"/>
      <c r="WZD780" s="1"/>
      <c r="WZE780" s="1"/>
      <c r="WZF780" s="1"/>
      <c r="WZG780" s="1"/>
      <c r="WZH780" s="1"/>
      <c r="WZI780" s="1"/>
      <c r="WZJ780" s="1"/>
      <c r="WZK780" s="1"/>
      <c r="WZL780" s="1"/>
      <c r="WZM780" s="1"/>
      <c r="WZN780" s="1"/>
      <c r="WZO780" s="1"/>
      <c r="WZP780" s="1"/>
      <c r="WZQ780" s="1"/>
      <c r="WZR780" s="1"/>
      <c r="WZS780" s="1"/>
      <c r="WZT780" s="1"/>
      <c r="WZU780" s="1"/>
      <c r="WZV780" s="1"/>
      <c r="WZW780" s="1"/>
      <c r="WZX780" s="1"/>
      <c r="WZY780" s="1"/>
      <c r="WZZ780" s="1"/>
      <c r="XAA780" s="1"/>
      <c r="XAB780" s="1"/>
      <c r="XAC780" s="1"/>
      <c r="XAD780" s="1"/>
      <c r="XAE780" s="1"/>
      <c r="XAF780" s="1"/>
      <c r="XAG780" s="1"/>
      <c r="XAH780" s="1"/>
      <c r="XAI780" s="1"/>
      <c r="XAJ780" s="1"/>
      <c r="XAK780" s="1"/>
      <c r="XAL780" s="1"/>
      <c r="XAM780" s="1"/>
      <c r="XAN780" s="1"/>
      <c r="XAO780" s="1"/>
      <c r="XAP780" s="1"/>
      <c r="XAQ780" s="1"/>
      <c r="XAR780" s="1"/>
      <c r="XAS780" s="1"/>
      <c r="XAT780" s="1"/>
      <c r="XAU780" s="1"/>
      <c r="XAV780" s="1"/>
      <c r="XAW780" s="1"/>
      <c r="XAX780" s="1"/>
      <c r="XAY780" s="1"/>
      <c r="XAZ780" s="1"/>
      <c r="XBA780" s="1"/>
      <c r="XBB780" s="1"/>
      <c r="XBC780" s="1"/>
      <c r="XBD780" s="1"/>
      <c r="XBE780" s="1"/>
      <c r="XBF780" s="1"/>
      <c r="XBG780" s="1"/>
      <c r="XBH780" s="1"/>
      <c r="XBI780" s="1"/>
      <c r="XBJ780" s="1"/>
      <c r="XBK780" s="1"/>
      <c r="XBL780" s="1"/>
      <c r="XBM780" s="1"/>
      <c r="XBN780" s="1"/>
      <c r="XBO780" s="1"/>
      <c r="XBP780" s="1"/>
      <c r="XBQ780" s="1"/>
      <c r="XBR780" s="1"/>
      <c r="XBS780" s="1"/>
      <c r="XBT780" s="1"/>
      <c r="XBU780" s="1"/>
      <c r="XBV780" s="1"/>
      <c r="XBW780" s="1"/>
      <c r="XBX780" s="1"/>
      <c r="XBY780" s="1"/>
      <c r="XBZ780" s="1"/>
      <c r="XCA780" s="1"/>
      <c r="XCB780" s="1"/>
      <c r="XCC780" s="1"/>
      <c r="XCD780" s="1"/>
      <c r="XCE780" s="1"/>
      <c r="XCF780" s="1"/>
      <c r="XCG780" s="1"/>
      <c r="XCH780" s="1"/>
      <c r="XCI780" s="1"/>
      <c r="XCJ780" s="1"/>
      <c r="XCK780" s="1"/>
      <c r="XCL780" s="1"/>
      <c r="XCM780" s="1"/>
      <c r="XCN780" s="1"/>
      <c r="XCO780" s="1"/>
      <c r="XCP780" s="1"/>
      <c r="XCQ780" s="1"/>
      <c r="XCR780" s="1"/>
      <c r="XCS780" s="1"/>
      <c r="XCT780" s="1"/>
      <c r="XCU780" s="1"/>
      <c r="XCV780" s="1"/>
      <c r="XCW780" s="1"/>
      <c r="XCX780" s="1"/>
      <c r="XCY780" s="1"/>
      <c r="XCZ780" s="1"/>
      <c r="XDA780" s="1"/>
      <c r="XDB780" s="1"/>
      <c r="XDC780" s="1"/>
      <c r="XDD780" s="1"/>
      <c r="XDE780" s="1"/>
      <c r="XDF780" s="1"/>
      <c r="XDG780" s="1"/>
      <c r="XDH780" s="1"/>
      <c r="XDI780" s="1"/>
      <c r="XDJ780" s="1"/>
      <c r="XDK780" s="1"/>
      <c r="XDL780" s="1"/>
      <c r="XDM780" s="1"/>
      <c r="XDN780" s="1"/>
      <c r="XDO780" s="1"/>
      <c r="XDP780" s="1"/>
      <c r="XDQ780" s="1"/>
      <c r="XDR780" s="1"/>
      <c r="XDS780" s="1"/>
      <c r="XDT780" s="1"/>
      <c r="XDU780" s="1"/>
      <c r="XDV780" s="1"/>
      <c r="XDW780" s="1"/>
      <c r="XDX780" s="1"/>
      <c r="XDY780" s="1"/>
      <c r="XDZ780" s="1"/>
      <c r="XEA780" s="1"/>
      <c r="XEB780" s="1"/>
      <c r="XEC780" s="1"/>
      <c r="XED780" s="1"/>
      <c r="XEE780" s="1"/>
      <c r="XEF780" s="1"/>
      <c r="XEG780" s="1"/>
      <c r="XEH780" s="1"/>
      <c r="XEI780" s="1"/>
      <c r="XEJ780" s="1"/>
      <c r="XEK780" s="1"/>
      <c r="XEL780" s="1"/>
      <c r="XEM780" s="1"/>
      <c r="XEN780" s="1"/>
      <c r="XEO780" s="1"/>
      <c r="XEP780" s="1"/>
      <c r="XEQ780" s="1"/>
      <c r="XER780" s="1"/>
      <c r="XES780" s="1"/>
      <c r="XET780" s="1"/>
      <c r="XEU780" s="1"/>
      <c r="XEV780" s="1"/>
      <c r="XEW780" s="1"/>
      <c r="XEX780" s="1"/>
      <c r="XEY780" s="1"/>
      <c r="XEZ780" s="1"/>
      <c r="XFA780" s="1"/>
      <c r="XFB780" s="1"/>
      <c r="XFC780" s="1"/>
    </row>
    <row r="781" spans="1:150 16226:16383" s="3" customFormat="1" ht="20.25" customHeight="1" x14ac:dyDescent="0.25">
      <c r="A781" s="115">
        <f t="shared" ref="A781:A786" si="122">A780+1</f>
        <v>3</v>
      </c>
      <c r="B781" s="116"/>
      <c r="C781" s="106"/>
      <c r="D781" s="107"/>
      <c r="E781" s="107"/>
      <c r="F781" s="107"/>
      <c r="G781" s="107"/>
      <c r="H781" s="108"/>
      <c r="I781" s="1"/>
      <c r="J781" s="1"/>
      <c r="K781" s="1"/>
      <c r="L781" s="1"/>
      <c r="M781" s="1"/>
      <c r="N781" s="1"/>
      <c r="O781" s="1"/>
      <c r="P781" s="1"/>
      <c r="Q781" s="1"/>
      <c r="R781" s="1"/>
      <c r="S781" s="1"/>
      <c r="T781" s="22" t="str">
        <f t="shared" ca="1" si="120"/>
        <v>203,..,203</v>
      </c>
      <c r="U781" s="22">
        <f t="shared" ca="1" si="121"/>
        <v>203</v>
      </c>
      <c r="V781" s="22">
        <f t="shared" ca="1" si="121"/>
        <v>203</v>
      </c>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WZB781" s="1"/>
      <c r="WZC781" s="1"/>
      <c r="WZD781" s="1"/>
      <c r="WZE781" s="1"/>
      <c r="WZF781" s="1"/>
      <c r="WZG781" s="1"/>
      <c r="WZH781" s="1"/>
      <c r="WZI781" s="1"/>
      <c r="WZJ781" s="1"/>
      <c r="WZK781" s="1"/>
      <c r="WZL781" s="1"/>
      <c r="WZM781" s="1"/>
      <c r="WZN781" s="1"/>
      <c r="WZO781" s="1"/>
      <c r="WZP781" s="1"/>
      <c r="WZQ781" s="1"/>
      <c r="WZR781" s="1"/>
      <c r="WZS781" s="1"/>
      <c r="WZT781" s="1"/>
      <c r="WZU781" s="1"/>
      <c r="WZV781" s="1"/>
      <c r="WZW781" s="1"/>
      <c r="WZX781" s="1"/>
      <c r="WZY781" s="1"/>
      <c r="WZZ781" s="1"/>
      <c r="XAA781" s="1"/>
      <c r="XAB781" s="1"/>
      <c r="XAC781" s="1"/>
      <c r="XAD781" s="1"/>
      <c r="XAE781" s="1"/>
      <c r="XAF781" s="1"/>
      <c r="XAG781" s="1"/>
      <c r="XAH781" s="1"/>
      <c r="XAI781" s="1"/>
      <c r="XAJ781" s="1"/>
      <c r="XAK781" s="1"/>
      <c r="XAL781" s="1"/>
      <c r="XAM781" s="1"/>
      <c r="XAN781" s="1"/>
      <c r="XAO781" s="1"/>
      <c r="XAP781" s="1"/>
      <c r="XAQ781" s="1"/>
      <c r="XAR781" s="1"/>
      <c r="XAS781" s="1"/>
      <c r="XAT781" s="1"/>
      <c r="XAU781" s="1"/>
      <c r="XAV781" s="1"/>
      <c r="XAW781" s="1"/>
      <c r="XAX781" s="1"/>
      <c r="XAY781" s="1"/>
      <c r="XAZ781" s="1"/>
      <c r="XBA781" s="1"/>
      <c r="XBB781" s="1"/>
      <c r="XBC781" s="1"/>
      <c r="XBD781" s="1"/>
      <c r="XBE781" s="1"/>
      <c r="XBF781" s="1"/>
      <c r="XBG781" s="1"/>
      <c r="XBH781" s="1"/>
      <c r="XBI781" s="1"/>
      <c r="XBJ781" s="1"/>
      <c r="XBK781" s="1"/>
      <c r="XBL781" s="1"/>
      <c r="XBM781" s="1"/>
      <c r="XBN781" s="1"/>
      <c r="XBO781" s="1"/>
      <c r="XBP781" s="1"/>
      <c r="XBQ781" s="1"/>
      <c r="XBR781" s="1"/>
      <c r="XBS781" s="1"/>
      <c r="XBT781" s="1"/>
      <c r="XBU781" s="1"/>
      <c r="XBV781" s="1"/>
      <c r="XBW781" s="1"/>
      <c r="XBX781" s="1"/>
      <c r="XBY781" s="1"/>
      <c r="XBZ781" s="1"/>
      <c r="XCA781" s="1"/>
      <c r="XCB781" s="1"/>
      <c r="XCC781" s="1"/>
      <c r="XCD781" s="1"/>
      <c r="XCE781" s="1"/>
      <c r="XCF781" s="1"/>
      <c r="XCG781" s="1"/>
      <c r="XCH781" s="1"/>
      <c r="XCI781" s="1"/>
      <c r="XCJ781" s="1"/>
      <c r="XCK781" s="1"/>
      <c r="XCL781" s="1"/>
      <c r="XCM781" s="1"/>
      <c r="XCN781" s="1"/>
      <c r="XCO781" s="1"/>
      <c r="XCP781" s="1"/>
      <c r="XCQ781" s="1"/>
      <c r="XCR781" s="1"/>
      <c r="XCS781" s="1"/>
      <c r="XCT781" s="1"/>
      <c r="XCU781" s="1"/>
      <c r="XCV781" s="1"/>
      <c r="XCW781" s="1"/>
      <c r="XCX781" s="1"/>
      <c r="XCY781" s="1"/>
      <c r="XCZ781" s="1"/>
      <c r="XDA781" s="1"/>
      <c r="XDB781" s="1"/>
      <c r="XDC781" s="1"/>
      <c r="XDD781" s="1"/>
      <c r="XDE781" s="1"/>
      <c r="XDF781" s="1"/>
      <c r="XDG781" s="1"/>
      <c r="XDH781" s="1"/>
      <c r="XDI781" s="1"/>
      <c r="XDJ781" s="1"/>
      <c r="XDK781" s="1"/>
      <c r="XDL781" s="1"/>
      <c r="XDM781" s="1"/>
      <c r="XDN781" s="1"/>
      <c r="XDO781" s="1"/>
      <c r="XDP781" s="1"/>
      <c r="XDQ781" s="1"/>
      <c r="XDR781" s="1"/>
      <c r="XDS781" s="1"/>
      <c r="XDT781" s="1"/>
      <c r="XDU781" s="1"/>
      <c r="XDV781" s="1"/>
      <c r="XDW781" s="1"/>
      <c r="XDX781" s="1"/>
      <c r="XDY781" s="1"/>
      <c r="XDZ781" s="1"/>
      <c r="XEA781" s="1"/>
      <c r="XEB781" s="1"/>
      <c r="XEC781" s="1"/>
      <c r="XED781" s="1"/>
      <c r="XEE781" s="1"/>
      <c r="XEF781" s="1"/>
      <c r="XEG781" s="1"/>
      <c r="XEH781" s="1"/>
      <c r="XEI781" s="1"/>
      <c r="XEJ781" s="1"/>
      <c r="XEK781" s="1"/>
      <c r="XEL781" s="1"/>
      <c r="XEM781" s="1"/>
      <c r="XEN781" s="1"/>
      <c r="XEO781" s="1"/>
      <c r="XEP781" s="1"/>
      <c r="XEQ781" s="1"/>
      <c r="XER781" s="1"/>
      <c r="XES781" s="1"/>
      <c r="XET781" s="1"/>
      <c r="XEU781" s="1"/>
      <c r="XEV781" s="1"/>
      <c r="XEW781" s="1"/>
      <c r="XEX781" s="1"/>
      <c r="XEY781" s="1"/>
      <c r="XEZ781" s="1"/>
      <c r="XFA781" s="1"/>
      <c r="XFB781" s="1"/>
      <c r="XFC781" s="1"/>
    </row>
    <row r="782" spans="1:150 16226:16383" s="3" customFormat="1" ht="20.25" customHeight="1" x14ac:dyDescent="0.25">
      <c r="A782" s="115">
        <f t="shared" si="122"/>
        <v>4</v>
      </c>
      <c r="B782" s="116"/>
      <c r="C782" s="109"/>
      <c r="D782" s="110"/>
      <c r="E782" s="110"/>
      <c r="F782" s="110"/>
      <c r="G782" s="110"/>
      <c r="H782" s="111"/>
      <c r="I782" s="1"/>
      <c r="J782" s="1"/>
      <c r="K782" s="1"/>
      <c r="L782" s="1"/>
      <c r="M782" s="1"/>
      <c r="N782" s="1"/>
      <c r="O782" s="1"/>
      <c r="P782" s="1"/>
      <c r="Q782" s="1"/>
      <c r="R782" s="1"/>
      <c r="S782" s="1"/>
      <c r="T782" s="22" t="str">
        <f t="shared" ca="1" si="120"/>
        <v>204,..,204</v>
      </c>
      <c r="U782" s="22">
        <f t="shared" ca="1" si="121"/>
        <v>204</v>
      </c>
      <c r="V782" s="22">
        <f t="shared" ca="1" si="121"/>
        <v>204</v>
      </c>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WZB782" s="1"/>
      <c r="WZC782" s="1"/>
      <c r="WZD782" s="1"/>
      <c r="WZE782" s="1"/>
      <c r="WZF782" s="1"/>
      <c r="WZG782" s="1"/>
      <c r="WZH782" s="1"/>
      <c r="WZI782" s="1"/>
      <c r="WZJ782" s="1"/>
      <c r="WZK782" s="1"/>
      <c r="WZL782" s="1"/>
      <c r="WZM782" s="1"/>
      <c r="WZN782" s="1"/>
      <c r="WZO782" s="1"/>
      <c r="WZP782" s="1"/>
      <c r="WZQ782" s="1"/>
      <c r="WZR782" s="1"/>
      <c r="WZS782" s="1"/>
      <c r="WZT782" s="1"/>
      <c r="WZU782" s="1"/>
      <c r="WZV782" s="1"/>
      <c r="WZW782" s="1"/>
      <c r="WZX782" s="1"/>
      <c r="WZY782" s="1"/>
      <c r="WZZ782" s="1"/>
      <c r="XAA782" s="1"/>
      <c r="XAB782" s="1"/>
      <c r="XAC782" s="1"/>
      <c r="XAD782" s="1"/>
      <c r="XAE782" s="1"/>
      <c r="XAF782" s="1"/>
      <c r="XAG782" s="1"/>
      <c r="XAH782" s="1"/>
      <c r="XAI782" s="1"/>
      <c r="XAJ782" s="1"/>
      <c r="XAK782" s="1"/>
      <c r="XAL782" s="1"/>
      <c r="XAM782" s="1"/>
      <c r="XAN782" s="1"/>
      <c r="XAO782" s="1"/>
      <c r="XAP782" s="1"/>
      <c r="XAQ782" s="1"/>
      <c r="XAR782" s="1"/>
      <c r="XAS782" s="1"/>
      <c r="XAT782" s="1"/>
      <c r="XAU782" s="1"/>
      <c r="XAV782" s="1"/>
      <c r="XAW782" s="1"/>
      <c r="XAX782" s="1"/>
      <c r="XAY782" s="1"/>
      <c r="XAZ782" s="1"/>
      <c r="XBA782" s="1"/>
      <c r="XBB782" s="1"/>
      <c r="XBC782" s="1"/>
      <c r="XBD782" s="1"/>
      <c r="XBE782" s="1"/>
      <c r="XBF782" s="1"/>
      <c r="XBG782" s="1"/>
      <c r="XBH782" s="1"/>
      <c r="XBI782" s="1"/>
      <c r="XBJ782" s="1"/>
      <c r="XBK782" s="1"/>
      <c r="XBL782" s="1"/>
      <c r="XBM782" s="1"/>
      <c r="XBN782" s="1"/>
      <c r="XBO782" s="1"/>
      <c r="XBP782" s="1"/>
      <c r="XBQ782" s="1"/>
      <c r="XBR782" s="1"/>
      <c r="XBS782" s="1"/>
      <c r="XBT782" s="1"/>
      <c r="XBU782" s="1"/>
      <c r="XBV782" s="1"/>
      <c r="XBW782" s="1"/>
      <c r="XBX782" s="1"/>
      <c r="XBY782" s="1"/>
      <c r="XBZ782" s="1"/>
      <c r="XCA782" s="1"/>
      <c r="XCB782" s="1"/>
      <c r="XCC782" s="1"/>
      <c r="XCD782" s="1"/>
      <c r="XCE782" s="1"/>
      <c r="XCF782" s="1"/>
      <c r="XCG782" s="1"/>
      <c r="XCH782" s="1"/>
      <c r="XCI782" s="1"/>
      <c r="XCJ782" s="1"/>
      <c r="XCK782" s="1"/>
      <c r="XCL782" s="1"/>
      <c r="XCM782" s="1"/>
      <c r="XCN782" s="1"/>
      <c r="XCO782" s="1"/>
      <c r="XCP782" s="1"/>
      <c r="XCQ782" s="1"/>
      <c r="XCR782" s="1"/>
      <c r="XCS782" s="1"/>
      <c r="XCT782" s="1"/>
      <c r="XCU782" s="1"/>
      <c r="XCV782" s="1"/>
      <c r="XCW782" s="1"/>
      <c r="XCX782" s="1"/>
      <c r="XCY782" s="1"/>
      <c r="XCZ782" s="1"/>
      <c r="XDA782" s="1"/>
      <c r="XDB782" s="1"/>
      <c r="XDC782" s="1"/>
      <c r="XDD782" s="1"/>
      <c r="XDE782" s="1"/>
      <c r="XDF782" s="1"/>
      <c r="XDG782" s="1"/>
      <c r="XDH782" s="1"/>
      <c r="XDI782" s="1"/>
      <c r="XDJ782" s="1"/>
      <c r="XDK782" s="1"/>
      <c r="XDL782" s="1"/>
      <c r="XDM782" s="1"/>
      <c r="XDN782" s="1"/>
      <c r="XDO782" s="1"/>
      <c r="XDP782" s="1"/>
      <c r="XDQ782" s="1"/>
      <c r="XDR782" s="1"/>
      <c r="XDS782" s="1"/>
      <c r="XDT782" s="1"/>
      <c r="XDU782" s="1"/>
      <c r="XDV782" s="1"/>
      <c r="XDW782" s="1"/>
      <c r="XDX782" s="1"/>
      <c r="XDY782" s="1"/>
      <c r="XDZ782" s="1"/>
      <c r="XEA782" s="1"/>
      <c r="XEB782" s="1"/>
      <c r="XEC782" s="1"/>
      <c r="XED782" s="1"/>
      <c r="XEE782" s="1"/>
      <c r="XEF782" s="1"/>
      <c r="XEG782" s="1"/>
      <c r="XEH782" s="1"/>
      <c r="XEI782" s="1"/>
      <c r="XEJ782" s="1"/>
      <c r="XEK782" s="1"/>
      <c r="XEL782" s="1"/>
      <c r="XEM782" s="1"/>
      <c r="XEN782" s="1"/>
      <c r="XEO782" s="1"/>
      <c r="XEP782" s="1"/>
      <c r="XEQ782" s="1"/>
      <c r="XER782" s="1"/>
      <c r="XES782" s="1"/>
      <c r="XET782" s="1"/>
      <c r="XEU782" s="1"/>
      <c r="XEV782" s="1"/>
      <c r="XEW782" s="1"/>
      <c r="XEX782" s="1"/>
      <c r="XEY782" s="1"/>
      <c r="XEZ782" s="1"/>
      <c r="XFA782" s="1"/>
      <c r="XFB782" s="1"/>
      <c r="XFC782" s="1"/>
    </row>
    <row r="783" spans="1:150 16226:16383" s="3" customFormat="1" ht="20.25" customHeight="1" x14ac:dyDescent="0.25">
      <c r="A783" s="115">
        <f t="shared" si="122"/>
        <v>5</v>
      </c>
      <c r="B783" s="116"/>
      <c r="C783" s="53" t="s">
        <v>88</v>
      </c>
      <c r="D783" s="5" t="s">
        <v>375</v>
      </c>
      <c r="E783" s="32">
        <f>(2.75*3.5+2.75*0.1+2.125*2.25+1.525*0.6+2.75*2.45+0.1*1.8+1.4*0.6+2.93*2.415+2.93*0.1+2.93*1.185+1.4*0.6+2.305*1.375+1.375*0.18+1.075*0.9+1.22*0.475+2.12*0.9+1.65*1+1.4*1+1.12*2.75)*10.764</f>
        <v>517.06623150000019</v>
      </c>
      <c r="F783" s="5">
        <v>0</v>
      </c>
      <c r="G783" s="5">
        <v>0</v>
      </c>
      <c r="H783" s="5">
        <f>E783+F783+(IF(G783&lt;101,G783,IF(G783&lt;201,G783/2,IF(G783&lt;=301,G783/3,G783/4))))</f>
        <v>517.06623150000019</v>
      </c>
      <c r="I783" s="1"/>
      <c r="J783" s="1"/>
      <c r="K783" s="1"/>
      <c r="L783" s="1"/>
      <c r="M783" s="1"/>
      <c r="N783" s="1"/>
      <c r="O783" s="1"/>
      <c r="P783" s="1"/>
      <c r="Q783" s="1"/>
      <c r="R783" s="1"/>
      <c r="S783" s="1"/>
      <c r="T783" s="22" t="str">
        <f t="shared" ca="1" si="120"/>
        <v>205,..,205</v>
      </c>
      <c r="U783" s="22">
        <f t="shared" ca="1" si="121"/>
        <v>205</v>
      </c>
      <c r="V783" s="22">
        <f t="shared" ca="1" si="121"/>
        <v>205</v>
      </c>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WZB783" s="1"/>
      <c r="WZC783" s="1"/>
      <c r="WZD783" s="1"/>
      <c r="WZE783" s="1"/>
      <c r="WZF783" s="1"/>
      <c r="WZG783" s="1"/>
      <c r="WZH783" s="1"/>
      <c r="WZI783" s="1"/>
      <c r="WZJ783" s="1"/>
      <c r="WZK783" s="1"/>
      <c r="WZL783" s="1"/>
      <c r="WZM783" s="1"/>
      <c r="WZN783" s="1"/>
      <c r="WZO783" s="1"/>
      <c r="WZP783" s="1"/>
      <c r="WZQ783" s="1"/>
      <c r="WZR783" s="1"/>
      <c r="WZS783" s="1"/>
      <c r="WZT783" s="1"/>
      <c r="WZU783" s="1"/>
      <c r="WZV783" s="1"/>
      <c r="WZW783" s="1"/>
      <c r="WZX783" s="1"/>
      <c r="WZY783" s="1"/>
      <c r="WZZ783" s="1"/>
      <c r="XAA783" s="1"/>
      <c r="XAB783" s="1"/>
      <c r="XAC783" s="1"/>
      <c r="XAD783" s="1"/>
      <c r="XAE783" s="1"/>
      <c r="XAF783" s="1"/>
      <c r="XAG783" s="1"/>
      <c r="XAH783" s="1"/>
      <c r="XAI783" s="1"/>
      <c r="XAJ783" s="1"/>
      <c r="XAK783" s="1"/>
      <c r="XAL783" s="1"/>
      <c r="XAM783" s="1"/>
      <c r="XAN783" s="1"/>
      <c r="XAO783" s="1"/>
      <c r="XAP783" s="1"/>
      <c r="XAQ783" s="1"/>
      <c r="XAR783" s="1"/>
      <c r="XAS783" s="1"/>
      <c r="XAT783" s="1"/>
      <c r="XAU783" s="1"/>
      <c r="XAV783" s="1"/>
      <c r="XAW783" s="1"/>
      <c r="XAX783" s="1"/>
      <c r="XAY783" s="1"/>
      <c r="XAZ783" s="1"/>
      <c r="XBA783" s="1"/>
      <c r="XBB783" s="1"/>
      <c r="XBC783" s="1"/>
      <c r="XBD783" s="1"/>
      <c r="XBE783" s="1"/>
      <c r="XBF783" s="1"/>
      <c r="XBG783" s="1"/>
      <c r="XBH783" s="1"/>
      <c r="XBI783" s="1"/>
      <c r="XBJ783" s="1"/>
      <c r="XBK783" s="1"/>
      <c r="XBL783" s="1"/>
      <c r="XBM783" s="1"/>
      <c r="XBN783" s="1"/>
      <c r="XBO783" s="1"/>
      <c r="XBP783" s="1"/>
      <c r="XBQ783" s="1"/>
      <c r="XBR783" s="1"/>
      <c r="XBS783" s="1"/>
      <c r="XBT783" s="1"/>
      <c r="XBU783" s="1"/>
      <c r="XBV783" s="1"/>
      <c r="XBW783" s="1"/>
      <c r="XBX783" s="1"/>
      <c r="XBY783" s="1"/>
      <c r="XBZ783" s="1"/>
      <c r="XCA783" s="1"/>
      <c r="XCB783" s="1"/>
      <c r="XCC783" s="1"/>
      <c r="XCD783" s="1"/>
      <c r="XCE783" s="1"/>
      <c r="XCF783" s="1"/>
      <c r="XCG783" s="1"/>
      <c r="XCH783" s="1"/>
      <c r="XCI783" s="1"/>
      <c r="XCJ783" s="1"/>
      <c r="XCK783" s="1"/>
      <c r="XCL783" s="1"/>
      <c r="XCM783" s="1"/>
      <c r="XCN783" s="1"/>
      <c r="XCO783" s="1"/>
      <c r="XCP783" s="1"/>
      <c r="XCQ783" s="1"/>
      <c r="XCR783" s="1"/>
      <c r="XCS783" s="1"/>
      <c r="XCT783" s="1"/>
      <c r="XCU783" s="1"/>
      <c r="XCV783" s="1"/>
      <c r="XCW783" s="1"/>
      <c r="XCX783" s="1"/>
      <c r="XCY783" s="1"/>
      <c r="XCZ783" s="1"/>
      <c r="XDA783" s="1"/>
      <c r="XDB783" s="1"/>
      <c r="XDC783" s="1"/>
      <c r="XDD783" s="1"/>
      <c r="XDE783" s="1"/>
      <c r="XDF783" s="1"/>
      <c r="XDG783" s="1"/>
      <c r="XDH783" s="1"/>
      <c r="XDI783" s="1"/>
      <c r="XDJ783" s="1"/>
      <c r="XDK783" s="1"/>
      <c r="XDL783" s="1"/>
      <c r="XDM783" s="1"/>
      <c r="XDN783" s="1"/>
      <c r="XDO783" s="1"/>
      <c r="XDP783" s="1"/>
      <c r="XDQ783" s="1"/>
      <c r="XDR783" s="1"/>
      <c r="XDS783" s="1"/>
      <c r="XDT783" s="1"/>
      <c r="XDU783" s="1"/>
      <c r="XDV783" s="1"/>
      <c r="XDW783" s="1"/>
      <c r="XDX783" s="1"/>
      <c r="XDY783" s="1"/>
      <c r="XDZ783" s="1"/>
      <c r="XEA783" s="1"/>
      <c r="XEB783" s="1"/>
      <c r="XEC783" s="1"/>
      <c r="XED783" s="1"/>
      <c r="XEE783" s="1"/>
      <c r="XEF783" s="1"/>
      <c r="XEG783" s="1"/>
      <c r="XEH783" s="1"/>
      <c r="XEI783" s="1"/>
      <c r="XEJ783" s="1"/>
      <c r="XEK783" s="1"/>
      <c r="XEL783" s="1"/>
      <c r="XEM783" s="1"/>
      <c r="XEN783" s="1"/>
      <c r="XEO783" s="1"/>
      <c r="XEP783" s="1"/>
      <c r="XEQ783" s="1"/>
      <c r="XER783" s="1"/>
      <c r="XES783" s="1"/>
      <c r="XET783" s="1"/>
      <c r="XEU783" s="1"/>
      <c r="XEV783" s="1"/>
      <c r="XEW783" s="1"/>
      <c r="XEX783" s="1"/>
      <c r="XEY783" s="1"/>
      <c r="XEZ783" s="1"/>
      <c r="XFA783" s="1"/>
      <c r="XFB783" s="1"/>
      <c r="XFC783" s="1"/>
    </row>
    <row r="784" spans="1:150 16226:16383" s="3" customFormat="1" ht="20.25" customHeight="1" x14ac:dyDescent="0.25">
      <c r="A784" s="115">
        <f t="shared" si="122"/>
        <v>6</v>
      </c>
      <c r="B784" s="116"/>
      <c r="C784" s="53" t="s">
        <v>88</v>
      </c>
      <c r="D784" s="5" t="s">
        <v>375</v>
      </c>
      <c r="E784" s="32">
        <f>(2.75*3.5+2.75*0.1+2.125*2.25+1.525*0.6+2.75*2.45+0.1*1.8+1.4*0.6+2.93*2.415+2.93*0.1+2.93*1.185+1.4*0.6+2.305*1.375+1.375*0.18+1.075*0.9+1.22*0.475+2.12*0.9+1.65*1+1.4*1+1.12*2.75)*10.764</f>
        <v>517.06623150000019</v>
      </c>
      <c r="F784" s="5">
        <v>0</v>
      </c>
      <c r="G784" s="5">
        <v>0</v>
      </c>
      <c r="H784" s="5">
        <f>E784+F784+(IF(G784&lt;101,G784,IF(G784&lt;201,G784/2,IF(G784&lt;=301,G784/3,G784/4))))</f>
        <v>517.06623150000019</v>
      </c>
      <c r="I784" s="1"/>
      <c r="J784" s="1"/>
      <c r="K784" s="1"/>
      <c r="L784" s="1"/>
      <c r="M784" s="1"/>
      <c r="N784" s="1"/>
      <c r="O784" s="1"/>
      <c r="P784" s="1"/>
      <c r="Q784" s="1"/>
      <c r="R784" s="1"/>
      <c r="S784" s="1"/>
      <c r="T784" s="22" t="str">
        <f t="shared" ca="1" si="120"/>
        <v>206,..,206</v>
      </c>
      <c r="U784" s="22">
        <f t="shared" ca="1" si="121"/>
        <v>206</v>
      </c>
      <c r="V784" s="22">
        <f t="shared" ca="1" si="121"/>
        <v>206</v>
      </c>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WZB784" s="1"/>
      <c r="WZC784" s="1"/>
      <c r="WZD784" s="1"/>
      <c r="WZE784" s="1"/>
      <c r="WZF784" s="1"/>
      <c r="WZG784" s="1"/>
      <c r="WZH784" s="1"/>
      <c r="WZI784" s="1"/>
      <c r="WZJ784" s="1"/>
      <c r="WZK784" s="1"/>
      <c r="WZL784" s="1"/>
      <c r="WZM784" s="1"/>
      <c r="WZN784" s="1"/>
      <c r="WZO784" s="1"/>
      <c r="WZP784" s="1"/>
      <c r="WZQ784" s="1"/>
      <c r="WZR784" s="1"/>
      <c r="WZS784" s="1"/>
      <c r="WZT784" s="1"/>
      <c r="WZU784" s="1"/>
      <c r="WZV784" s="1"/>
      <c r="WZW784" s="1"/>
      <c r="WZX784" s="1"/>
      <c r="WZY784" s="1"/>
      <c r="WZZ784" s="1"/>
      <c r="XAA784" s="1"/>
      <c r="XAB784" s="1"/>
      <c r="XAC784" s="1"/>
      <c r="XAD784" s="1"/>
      <c r="XAE784" s="1"/>
      <c r="XAF784" s="1"/>
      <c r="XAG784" s="1"/>
      <c r="XAH784" s="1"/>
      <c r="XAI784" s="1"/>
      <c r="XAJ784" s="1"/>
      <c r="XAK784" s="1"/>
      <c r="XAL784" s="1"/>
      <c r="XAM784" s="1"/>
      <c r="XAN784" s="1"/>
      <c r="XAO784" s="1"/>
      <c r="XAP784" s="1"/>
      <c r="XAQ784" s="1"/>
      <c r="XAR784" s="1"/>
      <c r="XAS784" s="1"/>
      <c r="XAT784" s="1"/>
      <c r="XAU784" s="1"/>
      <c r="XAV784" s="1"/>
      <c r="XAW784" s="1"/>
      <c r="XAX784" s="1"/>
      <c r="XAY784" s="1"/>
      <c r="XAZ784" s="1"/>
      <c r="XBA784" s="1"/>
      <c r="XBB784" s="1"/>
      <c r="XBC784" s="1"/>
      <c r="XBD784" s="1"/>
      <c r="XBE784" s="1"/>
      <c r="XBF784" s="1"/>
      <c r="XBG784" s="1"/>
      <c r="XBH784" s="1"/>
      <c r="XBI784" s="1"/>
      <c r="XBJ784" s="1"/>
      <c r="XBK784" s="1"/>
      <c r="XBL784" s="1"/>
      <c r="XBM784" s="1"/>
      <c r="XBN784" s="1"/>
      <c r="XBO784" s="1"/>
      <c r="XBP784" s="1"/>
      <c r="XBQ784" s="1"/>
      <c r="XBR784" s="1"/>
      <c r="XBS784" s="1"/>
      <c r="XBT784" s="1"/>
      <c r="XBU784" s="1"/>
      <c r="XBV784" s="1"/>
      <c r="XBW784" s="1"/>
      <c r="XBX784" s="1"/>
      <c r="XBY784" s="1"/>
      <c r="XBZ784" s="1"/>
      <c r="XCA784" s="1"/>
      <c r="XCB784" s="1"/>
      <c r="XCC784" s="1"/>
      <c r="XCD784" s="1"/>
      <c r="XCE784" s="1"/>
      <c r="XCF784" s="1"/>
      <c r="XCG784" s="1"/>
      <c r="XCH784" s="1"/>
      <c r="XCI784" s="1"/>
      <c r="XCJ784" s="1"/>
      <c r="XCK784" s="1"/>
      <c r="XCL784" s="1"/>
      <c r="XCM784" s="1"/>
      <c r="XCN784" s="1"/>
      <c r="XCO784" s="1"/>
      <c r="XCP784" s="1"/>
      <c r="XCQ784" s="1"/>
      <c r="XCR784" s="1"/>
      <c r="XCS784" s="1"/>
      <c r="XCT784" s="1"/>
      <c r="XCU784" s="1"/>
      <c r="XCV784" s="1"/>
      <c r="XCW784" s="1"/>
      <c r="XCX784" s="1"/>
      <c r="XCY784" s="1"/>
      <c r="XCZ784" s="1"/>
      <c r="XDA784" s="1"/>
      <c r="XDB784" s="1"/>
      <c r="XDC784" s="1"/>
      <c r="XDD784" s="1"/>
      <c r="XDE784" s="1"/>
      <c r="XDF784" s="1"/>
      <c r="XDG784" s="1"/>
      <c r="XDH784" s="1"/>
      <c r="XDI784" s="1"/>
      <c r="XDJ784" s="1"/>
      <c r="XDK784" s="1"/>
      <c r="XDL784" s="1"/>
      <c r="XDM784" s="1"/>
      <c r="XDN784" s="1"/>
      <c r="XDO784" s="1"/>
      <c r="XDP784" s="1"/>
      <c r="XDQ784" s="1"/>
      <c r="XDR784" s="1"/>
      <c r="XDS784" s="1"/>
      <c r="XDT784" s="1"/>
      <c r="XDU784" s="1"/>
      <c r="XDV784" s="1"/>
      <c r="XDW784" s="1"/>
      <c r="XDX784" s="1"/>
      <c r="XDY784" s="1"/>
      <c r="XDZ784" s="1"/>
      <c r="XEA784" s="1"/>
      <c r="XEB784" s="1"/>
      <c r="XEC784" s="1"/>
      <c r="XED784" s="1"/>
      <c r="XEE784" s="1"/>
      <c r="XEF784" s="1"/>
      <c r="XEG784" s="1"/>
      <c r="XEH784" s="1"/>
      <c r="XEI784" s="1"/>
      <c r="XEJ784" s="1"/>
      <c r="XEK784" s="1"/>
      <c r="XEL784" s="1"/>
      <c r="XEM784" s="1"/>
      <c r="XEN784" s="1"/>
      <c r="XEO784" s="1"/>
      <c r="XEP784" s="1"/>
      <c r="XEQ784" s="1"/>
      <c r="XER784" s="1"/>
      <c r="XES784" s="1"/>
      <c r="XET784" s="1"/>
      <c r="XEU784" s="1"/>
      <c r="XEV784" s="1"/>
      <c r="XEW784" s="1"/>
      <c r="XEX784" s="1"/>
      <c r="XEY784" s="1"/>
      <c r="XEZ784" s="1"/>
      <c r="XFA784" s="1"/>
      <c r="XFB784" s="1"/>
      <c r="XFC784" s="1"/>
    </row>
    <row r="785" spans="1:150 16226:16383" s="3" customFormat="1" ht="20.25" customHeight="1" x14ac:dyDescent="0.25">
      <c r="A785" s="115">
        <f t="shared" si="122"/>
        <v>7</v>
      </c>
      <c r="B785" s="116"/>
      <c r="C785" s="53" t="s">
        <v>88</v>
      </c>
      <c r="D785" s="5" t="s">
        <v>375</v>
      </c>
      <c r="E785" s="32">
        <f>(2.75*3.5+2.75*0.1+2.125*2.25+1.525*0.6+2.75*2.45+0.1*1.8+1.4*0.6+2.93*2.415+2.93*0.1+2.93*1.185+1.4*0.6+2.305*1.375+1.375*0.18+1.075*0.9+1.22*0.475+2.12*0.9+1.65*1+1.4*1+1.12*2.75)*10.764</f>
        <v>517.06623150000019</v>
      </c>
      <c r="F785" s="5">
        <v>0</v>
      </c>
      <c r="G785" s="5">
        <v>0</v>
      </c>
      <c r="H785" s="5">
        <f>E785+F785+(IF(G785&lt;101,G785,IF(G785&lt;201,G785/2,IF(G785&lt;=301,G785/3,G785/4))))</f>
        <v>517.06623150000019</v>
      </c>
      <c r="I785" s="1"/>
      <c r="J785" s="1"/>
      <c r="K785" s="1"/>
      <c r="L785" s="1"/>
      <c r="M785" s="1"/>
      <c r="N785" s="1"/>
      <c r="O785" s="1"/>
      <c r="P785" s="1"/>
      <c r="Q785" s="1"/>
      <c r="R785" s="1"/>
      <c r="S785" s="1"/>
      <c r="T785" s="22" t="str">
        <f t="shared" ca="1" si="120"/>
        <v>207,..,207</v>
      </c>
      <c r="U785" s="22">
        <f t="shared" ca="1" si="121"/>
        <v>207</v>
      </c>
      <c r="V785" s="22">
        <f t="shared" ca="1" si="121"/>
        <v>207</v>
      </c>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WZB785" s="1"/>
      <c r="WZC785" s="1"/>
      <c r="WZD785" s="1"/>
      <c r="WZE785" s="1"/>
      <c r="WZF785" s="1"/>
      <c r="WZG785" s="1"/>
      <c r="WZH785" s="1"/>
      <c r="WZI785" s="1"/>
      <c r="WZJ785" s="1"/>
      <c r="WZK785" s="1"/>
      <c r="WZL785" s="1"/>
      <c r="WZM785" s="1"/>
      <c r="WZN785" s="1"/>
      <c r="WZO785" s="1"/>
      <c r="WZP785" s="1"/>
      <c r="WZQ785" s="1"/>
      <c r="WZR785" s="1"/>
      <c r="WZS785" s="1"/>
      <c r="WZT785" s="1"/>
      <c r="WZU785" s="1"/>
      <c r="WZV785" s="1"/>
      <c r="WZW785" s="1"/>
      <c r="WZX785" s="1"/>
      <c r="WZY785" s="1"/>
      <c r="WZZ785" s="1"/>
      <c r="XAA785" s="1"/>
      <c r="XAB785" s="1"/>
      <c r="XAC785" s="1"/>
      <c r="XAD785" s="1"/>
      <c r="XAE785" s="1"/>
      <c r="XAF785" s="1"/>
      <c r="XAG785" s="1"/>
      <c r="XAH785" s="1"/>
      <c r="XAI785" s="1"/>
      <c r="XAJ785" s="1"/>
      <c r="XAK785" s="1"/>
      <c r="XAL785" s="1"/>
      <c r="XAM785" s="1"/>
      <c r="XAN785" s="1"/>
      <c r="XAO785" s="1"/>
      <c r="XAP785" s="1"/>
      <c r="XAQ785" s="1"/>
      <c r="XAR785" s="1"/>
      <c r="XAS785" s="1"/>
      <c r="XAT785" s="1"/>
      <c r="XAU785" s="1"/>
      <c r="XAV785" s="1"/>
      <c r="XAW785" s="1"/>
      <c r="XAX785" s="1"/>
      <c r="XAY785" s="1"/>
      <c r="XAZ785" s="1"/>
      <c r="XBA785" s="1"/>
      <c r="XBB785" s="1"/>
      <c r="XBC785" s="1"/>
      <c r="XBD785" s="1"/>
      <c r="XBE785" s="1"/>
      <c r="XBF785" s="1"/>
      <c r="XBG785" s="1"/>
      <c r="XBH785" s="1"/>
      <c r="XBI785" s="1"/>
      <c r="XBJ785" s="1"/>
      <c r="XBK785" s="1"/>
      <c r="XBL785" s="1"/>
      <c r="XBM785" s="1"/>
      <c r="XBN785" s="1"/>
      <c r="XBO785" s="1"/>
      <c r="XBP785" s="1"/>
      <c r="XBQ785" s="1"/>
      <c r="XBR785" s="1"/>
      <c r="XBS785" s="1"/>
      <c r="XBT785" s="1"/>
      <c r="XBU785" s="1"/>
      <c r="XBV785" s="1"/>
      <c r="XBW785" s="1"/>
      <c r="XBX785" s="1"/>
      <c r="XBY785" s="1"/>
      <c r="XBZ785" s="1"/>
      <c r="XCA785" s="1"/>
      <c r="XCB785" s="1"/>
      <c r="XCC785" s="1"/>
      <c r="XCD785" s="1"/>
      <c r="XCE785" s="1"/>
      <c r="XCF785" s="1"/>
      <c r="XCG785" s="1"/>
      <c r="XCH785" s="1"/>
      <c r="XCI785" s="1"/>
      <c r="XCJ785" s="1"/>
      <c r="XCK785" s="1"/>
      <c r="XCL785" s="1"/>
      <c r="XCM785" s="1"/>
      <c r="XCN785" s="1"/>
      <c r="XCO785" s="1"/>
      <c r="XCP785" s="1"/>
      <c r="XCQ785" s="1"/>
      <c r="XCR785" s="1"/>
      <c r="XCS785" s="1"/>
      <c r="XCT785" s="1"/>
      <c r="XCU785" s="1"/>
      <c r="XCV785" s="1"/>
      <c r="XCW785" s="1"/>
      <c r="XCX785" s="1"/>
      <c r="XCY785" s="1"/>
      <c r="XCZ785" s="1"/>
      <c r="XDA785" s="1"/>
      <c r="XDB785" s="1"/>
      <c r="XDC785" s="1"/>
      <c r="XDD785" s="1"/>
      <c r="XDE785" s="1"/>
      <c r="XDF785" s="1"/>
      <c r="XDG785" s="1"/>
      <c r="XDH785" s="1"/>
      <c r="XDI785" s="1"/>
      <c r="XDJ785" s="1"/>
      <c r="XDK785" s="1"/>
      <c r="XDL785" s="1"/>
      <c r="XDM785" s="1"/>
      <c r="XDN785" s="1"/>
      <c r="XDO785" s="1"/>
      <c r="XDP785" s="1"/>
      <c r="XDQ785" s="1"/>
      <c r="XDR785" s="1"/>
      <c r="XDS785" s="1"/>
      <c r="XDT785" s="1"/>
      <c r="XDU785" s="1"/>
      <c r="XDV785" s="1"/>
      <c r="XDW785" s="1"/>
      <c r="XDX785" s="1"/>
      <c r="XDY785" s="1"/>
      <c r="XDZ785" s="1"/>
      <c r="XEA785" s="1"/>
      <c r="XEB785" s="1"/>
      <c r="XEC785" s="1"/>
      <c r="XED785" s="1"/>
      <c r="XEE785" s="1"/>
      <c r="XEF785" s="1"/>
      <c r="XEG785" s="1"/>
      <c r="XEH785" s="1"/>
      <c r="XEI785" s="1"/>
      <c r="XEJ785" s="1"/>
      <c r="XEK785" s="1"/>
      <c r="XEL785" s="1"/>
      <c r="XEM785" s="1"/>
      <c r="XEN785" s="1"/>
      <c r="XEO785" s="1"/>
      <c r="XEP785" s="1"/>
      <c r="XEQ785" s="1"/>
      <c r="XER785" s="1"/>
      <c r="XES785" s="1"/>
      <c r="XET785" s="1"/>
      <c r="XEU785" s="1"/>
      <c r="XEV785" s="1"/>
      <c r="XEW785" s="1"/>
      <c r="XEX785" s="1"/>
      <c r="XEY785" s="1"/>
      <c r="XEZ785" s="1"/>
      <c r="XFA785" s="1"/>
      <c r="XFB785" s="1"/>
      <c r="XFC785" s="1"/>
    </row>
    <row r="786" spans="1:150 16226:16383" s="3" customFormat="1" ht="20.25" customHeight="1" x14ac:dyDescent="0.25">
      <c r="A786" s="115">
        <f t="shared" si="122"/>
        <v>8</v>
      </c>
      <c r="B786" s="116"/>
      <c r="C786" s="96" t="s">
        <v>409</v>
      </c>
      <c r="D786" s="97"/>
      <c r="E786" s="97"/>
      <c r="F786" s="97"/>
      <c r="G786" s="97"/>
      <c r="H786" s="98"/>
      <c r="I786" s="1"/>
      <c r="J786" s="1"/>
      <c r="K786" s="1"/>
      <c r="L786" s="1"/>
      <c r="M786" s="1"/>
      <c r="N786" s="1"/>
      <c r="O786" s="1"/>
      <c r="P786" s="1"/>
      <c r="Q786" s="1"/>
      <c r="R786" s="1"/>
      <c r="S786" s="1"/>
      <c r="T786" s="22" t="str">
        <f t="shared" ca="1" si="120"/>
        <v>208,..,208</v>
      </c>
      <c r="U786" s="22">
        <f t="shared" ca="1" si="121"/>
        <v>208</v>
      </c>
      <c r="V786" s="22">
        <f t="shared" ca="1" si="121"/>
        <v>208</v>
      </c>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WZB786" s="1"/>
      <c r="WZC786" s="1"/>
      <c r="WZD786" s="1"/>
      <c r="WZE786" s="1"/>
      <c r="WZF786" s="1"/>
      <c r="WZG786" s="1"/>
      <c r="WZH786" s="1"/>
      <c r="WZI786" s="1"/>
      <c r="WZJ786" s="1"/>
      <c r="WZK786" s="1"/>
      <c r="WZL786" s="1"/>
      <c r="WZM786" s="1"/>
      <c r="WZN786" s="1"/>
      <c r="WZO786" s="1"/>
      <c r="WZP786" s="1"/>
      <c r="WZQ786" s="1"/>
      <c r="WZR786" s="1"/>
      <c r="WZS786" s="1"/>
      <c r="WZT786" s="1"/>
      <c r="WZU786" s="1"/>
      <c r="WZV786" s="1"/>
      <c r="WZW786" s="1"/>
      <c r="WZX786" s="1"/>
      <c r="WZY786" s="1"/>
      <c r="WZZ786" s="1"/>
      <c r="XAA786" s="1"/>
      <c r="XAB786" s="1"/>
      <c r="XAC786" s="1"/>
      <c r="XAD786" s="1"/>
      <c r="XAE786" s="1"/>
      <c r="XAF786" s="1"/>
      <c r="XAG786" s="1"/>
      <c r="XAH786" s="1"/>
      <c r="XAI786" s="1"/>
      <c r="XAJ786" s="1"/>
      <c r="XAK786" s="1"/>
      <c r="XAL786" s="1"/>
      <c r="XAM786" s="1"/>
      <c r="XAN786" s="1"/>
      <c r="XAO786" s="1"/>
      <c r="XAP786" s="1"/>
      <c r="XAQ786" s="1"/>
      <c r="XAR786" s="1"/>
      <c r="XAS786" s="1"/>
      <c r="XAT786" s="1"/>
      <c r="XAU786" s="1"/>
      <c r="XAV786" s="1"/>
      <c r="XAW786" s="1"/>
      <c r="XAX786" s="1"/>
      <c r="XAY786" s="1"/>
      <c r="XAZ786" s="1"/>
      <c r="XBA786" s="1"/>
      <c r="XBB786" s="1"/>
      <c r="XBC786" s="1"/>
      <c r="XBD786" s="1"/>
      <c r="XBE786" s="1"/>
      <c r="XBF786" s="1"/>
      <c r="XBG786" s="1"/>
      <c r="XBH786" s="1"/>
      <c r="XBI786" s="1"/>
      <c r="XBJ786" s="1"/>
      <c r="XBK786" s="1"/>
      <c r="XBL786" s="1"/>
      <c r="XBM786" s="1"/>
      <c r="XBN786" s="1"/>
      <c r="XBO786" s="1"/>
      <c r="XBP786" s="1"/>
      <c r="XBQ786" s="1"/>
      <c r="XBR786" s="1"/>
      <c r="XBS786" s="1"/>
      <c r="XBT786" s="1"/>
      <c r="XBU786" s="1"/>
      <c r="XBV786" s="1"/>
      <c r="XBW786" s="1"/>
      <c r="XBX786" s="1"/>
      <c r="XBY786" s="1"/>
      <c r="XBZ786" s="1"/>
      <c r="XCA786" s="1"/>
      <c r="XCB786" s="1"/>
      <c r="XCC786" s="1"/>
      <c r="XCD786" s="1"/>
      <c r="XCE786" s="1"/>
      <c r="XCF786" s="1"/>
      <c r="XCG786" s="1"/>
      <c r="XCH786" s="1"/>
      <c r="XCI786" s="1"/>
      <c r="XCJ786" s="1"/>
      <c r="XCK786" s="1"/>
      <c r="XCL786" s="1"/>
      <c r="XCM786" s="1"/>
      <c r="XCN786" s="1"/>
      <c r="XCO786" s="1"/>
      <c r="XCP786" s="1"/>
      <c r="XCQ786" s="1"/>
      <c r="XCR786" s="1"/>
      <c r="XCS786" s="1"/>
      <c r="XCT786" s="1"/>
      <c r="XCU786" s="1"/>
      <c r="XCV786" s="1"/>
      <c r="XCW786" s="1"/>
      <c r="XCX786" s="1"/>
      <c r="XCY786" s="1"/>
      <c r="XCZ786" s="1"/>
      <c r="XDA786" s="1"/>
      <c r="XDB786" s="1"/>
      <c r="XDC786" s="1"/>
      <c r="XDD786" s="1"/>
      <c r="XDE786" s="1"/>
      <c r="XDF786" s="1"/>
      <c r="XDG786" s="1"/>
      <c r="XDH786" s="1"/>
      <c r="XDI786" s="1"/>
      <c r="XDJ786" s="1"/>
      <c r="XDK786" s="1"/>
      <c r="XDL786" s="1"/>
      <c r="XDM786" s="1"/>
      <c r="XDN786" s="1"/>
      <c r="XDO786" s="1"/>
      <c r="XDP786" s="1"/>
      <c r="XDQ786" s="1"/>
      <c r="XDR786" s="1"/>
      <c r="XDS786" s="1"/>
      <c r="XDT786" s="1"/>
      <c r="XDU786" s="1"/>
      <c r="XDV786" s="1"/>
      <c r="XDW786" s="1"/>
      <c r="XDX786" s="1"/>
      <c r="XDY786" s="1"/>
      <c r="XDZ786" s="1"/>
      <c r="XEA786" s="1"/>
      <c r="XEB786" s="1"/>
      <c r="XEC786" s="1"/>
      <c r="XED786" s="1"/>
      <c r="XEE786" s="1"/>
      <c r="XEF786" s="1"/>
      <c r="XEG786" s="1"/>
      <c r="XEH786" s="1"/>
      <c r="XEI786" s="1"/>
      <c r="XEJ786" s="1"/>
      <c r="XEK786" s="1"/>
      <c r="XEL786" s="1"/>
      <c r="XEM786" s="1"/>
      <c r="XEN786" s="1"/>
      <c r="XEO786" s="1"/>
      <c r="XEP786" s="1"/>
      <c r="XEQ786" s="1"/>
      <c r="XER786" s="1"/>
      <c r="XES786" s="1"/>
      <c r="XET786" s="1"/>
      <c r="XEU786" s="1"/>
      <c r="XEV786" s="1"/>
      <c r="XEW786" s="1"/>
      <c r="XEX786" s="1"/>
      <c r="XEY786" s="1"/>
      <c r="XEZ786" s="1"/>
      <c r="XFA786" s="1"/>
      <c r="XFB786" s="1"/>
      <c r="XFC786" s="1"/>
    </row>
    <row r="787" spans="1:150 16226:16383" s="3" customFormat="1" ht="20.25" customHeight="1" x14ac:dyDescent="0.25">
      <c r="A787" s="112" t="s">
        <v>374</v>
      </c>
      <c r="B787" s="113"/>
      <c r="C787" s="113"/>
      <c r="D787" s="113"/>
      <c r="E787" s="113"/>
      <c r="F787" s="113"/>
      <c r="G787" s="113"/>
      <c r="H787" s="114"/>
      <c r="I787" s="1">
        <v>1</v>
      </c>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WZB787" s="1"/>
      <c r="WZC787" s="1"/>
      <c r="WZD787" s="1"/>
      <c r="WZE787" s="1"/>
      <c r="WZF787" s="1"/>
      <c r="WZG787" s="1"/>
      <c r="WZH787" s="1"/>
      <c r="WZI787" s="1"/>
      <c r="WZJ787" s="1"/>
      <c r="WZK787" s="1"/>
      <c r="WZL787" s="1"/>
      <c r="WZM787" s="1"/>
      <c r="WZN787" s="1"/>
      <c r="WZO787" s="1"/>
      <c r="WZP787" s="1"/>
      <c r="WZQ787" s="1"/>
      <c r="WZR787" s="1"/>
      <c r="WZS787" s="1"/>
      <c r="WZT787" s="1"/>
      <c r="WZU787" s="1"/>
      <c r="WZV787" s="1"/>
      <c r="WZW787" s="1"/>
      <c r="WZX787" s="1"/>
      <c r="WZY787" s="1"/>
      <c r="WZZ787" s="1"/>
      <c r="XAA787" s="1"/>
      <c r="XAB787" s="1"/>
      <c r="XAC787" s="1"/>
      <c r="XAD787" s="1"/>
      <c r="XAE787" s="1"/>
      <c r="XAF787" s="1"/>
      <c r="XAG787" s="1"/>
      <c r="XAH787" s="1"/>
      <c r="XAI787" s="1"/>
      <c r="XAJ787" s="1"/>
      <c r="XAK787" s="1"/>
      <c r="XAL787" s="1"/>
      <c r="XAM787" s="1"/>
      <c r="XAN787" s="1"/>
      <c r="XAO787" s="1"/>
      <c r="XAP787" s="1"/>
      <c r="XAQ787" s="1"/>
      <c r="XAR787" s="1"/>
      <c r="XAS787" s="1"/>
      <c r="XAT787" s="1"/>
      <c r="XAU787" s="1"/>
      <c r="XAV787" s="1"/>
      <c r="XAW787" s="1"/>
      <c r="XAX787" s="1"/>
      <c r="XAY787" s="1"/>
      <c r="XAZ787" s="1"/>
      <c r="XBA787" s="1"/>
      <c r="XBB787" s="1"/>
      <c r="XBC787" s="1"/>
      <c r="XBD787" s="1"/>
      <c r="XBE787" s="1"/>
      <c r="XBF787" s="1"/>
      <c r="XBG787" s="1"/>
      <c r="XBH787" s="1"/>
      <c r="XBI787" s="1"/>
      <c r="XBJ787" s="1"/>
      <c r="XBK787" s="1"/>
      <c r="XBL787" s="1"/>
      <c r="XBM787" s="1"/>
      <c r="XBN787" s="1"/>
      <c r="XBO787" s="1"/>
      <c r="XBP787" s="1"/>
      <c r="XBQ787" s="1"/>
      <c r="XBR787" s="1"/>
      <c r="XBS787" s="1"/>
      <c r="XBT787" s="1"/>
      <c r="XBU787" s="1"/>
      <c r="XBV787" s="1"/>
      <c r="XBW787" s="1"/>
      <c r="XBX787" s="1"/>
      <c r="XBY787" s="1"/>
      <c r="XBZ787" s="1"/>
      <c r="XCA787" s="1"/>
      <c r="XCB787" s="1"/>
      <c r="XCC787" s="1"/>
      <c r="XCD787" s="1"/>
      <c r="XCE787" s="1"/>
      <c r="XCF787" s="1"/>
      <c r="XCG787" s="1"/>
      <c r="XCH787" s="1"/>
      <c r="XCI787" s="1"/>
      <c r="XCJ787" s="1"/>
      <c r="XCK787" s="1"/>
      <c r="XCL787" s="1"/>
      <c r="XCM787" s="1"/>
      <c r="XCN787" s="1"/>
      <c r="XCO787" s="1"/>
      <c r="XCP787" s="1"/>
      <c r="XCQ787" s="1"/>
      <c r="XCR787" s="1"/>
      <c r="XCS787" s="1"/>
      <c r="XCT787" s="1"/>
      <c r="XCU787" s="1"/>
      <c r="XCV787" s="1"/>
      <c r="XCW787" s="1"/>
      <c r="XCX787" s="1"/>
      <c r="XCY787" s="1"/>
      <c r="XCZ787" s="1"/>
      <c r="XDA787" s="1"/>
      <c r="XDB787" s="1"/>
      <c r="XDC787" s="1"/>
      <c r="XDD787" s="1"/>
      <c r="XDE787" s="1"/>
      <c r="XDF787" s="1"/>
      <c r="XDG787" s="1"/>
      <c r="XDH787" s="1"/>
      <c r="XDI787" s="1"/>
      <c r="XDJ787" s="1"/>
      <c r="XDK787" s="1"/>
      <c r="XDL787" s="1"/>
      <c r="XDM787" s="1"/>
      <c r="XDN787" s="1"/>
      <c r="XDO787" s="1"/>
      <c r="XDP787" s="1"/>
      <c r="XDQ787" s="1"/>
      <c r="XDR787" s="1"/>
      <c r="XDS787" s="1"/>
      <c r="XDT787" s="1"/>
      <c r="XDU787" s="1"/>
      <c r="XDV787" s="1"/>
      <c r="XDW787" s="1"/>
      <c r="XDX787" s="1"/>
      <c r="XDY787" s="1"/>
      <c r="XDZ787" s="1"/>
      <c r="XEA787" s="1"/>
      <c r="XEB787" s="1"/>
      <c r="XEC787" s="1"/>
      <c r="XED787" s="1"/>
      <c r="XEE787" s="1"/>
      <c r="XEF787" s="1"/>
      <c r="XEG787" s="1"/>
      <c r="XEH787" s="1"/>
      <c r="XEI787" s="1"/>
      <c r="XEJ787" s="1"/>
      <c r="XEK787" s="1"/>
      <c r="XEL787" s="1"/>
      <c r="XEM787" s="1"/>
      <c r="XEN787" s="1"/>
      <c r="XEO787" s="1"/>
      <c r="XEP787" s="1"/>
      <c r="XEQ787" s="1"/>
      <c r="XER787" s="1"/>
      <c r="XES787" s="1"/>
      <c r="XET787" s="1"/>
      <c r="XEU787" s="1"/>
      <c r="XEV787" s="1"/>
      <c r="XEW787" s="1"/>
      <c r="XEX787" s="1"/>
      <c r="XEY787" s="1"/>
      <c r="XEZ787" s="1"/>
      <c r="XFA787" s="1"/>
      <c r="XFB787" s="1"/>
      <c r="XFC787" s="1"/>
    </row>
    <row r="788" spans="1:150 16226:16383" s="3" customFormat="1" ht="20.25" customHeight="1" x14ac:dyDescent="0.25">
      <c r="A788" s="90">
        <v>1</v>
      </c>
      <c r="B788" s="90"/>
      <c r="C788" s="103" t="s">
        <v>377</v>
      </c>
      <c r="D788" s="104"/>
      <c r="E788" s="104"/>
      <c r="F788" s="104"/>
      <c r="G788" s="104"/>
      <c r="H788" s="105"/>
      <c r="I788" s="1"/>
      <c r="J788" s="1"/>
      <c r="K788" s="1"/>
      <c r="L788" s="1"/>
      <c r="M788" s="1"/>
      <c r="N788" s="1"/>
      <c r="O788" s="1"/>
      <c r="P788" s="1"/>
      <c r="Q788" s="1"/>
      <c r="R788" s="1"/>
      <c r="S788" s="1"/>
      <c r="T788" s="22" t="str">
        <f t="shared" ref="T788:T795" ca="1" si="123">U788&amp;""&amp;",..,"&amp;""&amp;V788</f>
        <v>301,..,301</v>
      </c>
      <c r="U788" s="22">
        <f ca="1">(SUMPRODUCT(MID(0&amp;(LEFT(A787,SUM(LEN(A787)-LEN(SUBSTITUTE(A787,{"0","1","2","3"},""))))), LARGE(INDEX(ISNUMBER(--MID((LEFT(A787,SUM(LEN(A787)-LEN(SUBSTITUTE(A787,{"0","1","2","3"},""))))), ROW(INDIRECT("1:"&amp;LEN((LEFT(A787,SUM(LEN(A787)-LEN(SUBSTITUTE(A787,{"0","1","2","3"},"")))))))), 1)) * ROW(INDIRECT("1:"&amp;LEN((LEFT(A787,SUM(LEN(A787)-LEN(SUBSTITUTE(A787,{"0","1","2","3"},"")))))))), 0), ROW(INDIRECT("1:"&amp;LEN((LEFT(A787,SUM(LEN(A787)-LEN(SUBSTITUTE(A787,{"0","1","2","3"},"")))))))))+1, 1) * 10^ROW(INDIRECT("1:"&amp;LEN((LEFT(A787,SUM(LEN(A787)-LEN(SUBSTITUTE(A787,{"0","1","2","3"},""))))))))/10))*100+1</f>
        <v>301</v>
      </c>
      <c r="V788" s="22">
        <f ca="1">(SUMPRODUCT(MID(0&amp;(--TRIM(RIGHT(SUBSTITUTE(LEFT(A787,_xlfn.AGGREGATE(16,6,FIND({0,1,2,3,4,5,6,7,8,9},A787,ROW(INDIRECT("1:"&amp;LEN(A787)))),1))," ",REPT(" ",LEN(A787))),LEN(A787)))), LARGE(INDEX(ISNUMBER(--MID((--TRIM(RIGHT(SUBSTITUTE(LEFT(A787,_xlfn.AGGREGATE(16,6,FIND({0,1,2,3,4,5,6,7,8,9},A787,ROW(INDIRECT("1:"&amp;LEN(A787)))),1))," ",REPT(" ",LEN(A787))),LEN(A787)))), ROW(INDIRECT("1:"&amp;LEN((--TRIM(RIGHT(SUBSTITUTE(LEFT(A787,_xlfn.AGGREGATE(16,6,FIND({0,1,2,3,4,5,6,7,8,9},A787,ROW(INDIRECT("1:"&amp;LEN(A787)))),1))," ",REPT(" ",LEN(A787))),LEN(A787))))))), 1)) * ROW(INDIRECT("1:"&amp;LEN((--TRIM(RIGHT(SUBSTITUTE(LEFT(A787,_xlfn.AGGREGATE(16,6,FIND({0,1,2,3,4,5,6,7,8,9},A787,ROW(INDIRECT("1:"&amp;LEN(A787)))),1))," ",REPT(" ",LEN(A787))),LEN(A787))))))), 0), ROW(INDIRECT("1:"&amp;LEN((--TRIM(RIGHT(SUBSTITUTE(LEFT(A787,_xlfn.AGGREGATE(16,6,FIND({0,1,2,3,4,5,6,7,8,9},A787,ROW(INDIRECT("1:"&amp;LEN(A787)))),1))," ",REPT(" ",LEN(A787))),LEN(A787))))))))+1, 1) * 10^ROW(INDIRECT("1:"&amp;LEN((--TRIM(RIGHT(SUBSTITUTE(LEFT(A787,_xlfn.AGGREGATE(16,6,FIND({0,1,2,3,4,5,6,7,8,9},A787,ROW(INDIRECT("1:"&amp;LEN(A787)))),1))," ",REPT(" ",LEN(A787))),LEN(A787)))))))/10))*100+1</f>
        <v>301</v>
      </c>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WZB788" s="1"/>
      <c r="WZC788" s="1"/>
      <c r="WZD788" s="1"/>
      <c r="WZE788" s="1"/>
      <c r="WZF788" s="1"/>
      <c r="WZG788" s="1"/>
      <c r="WZH788" s="1"/>
      <c r="WZI788" s="1"/>
      <c r="WZJ788" s="1"/>
      <c r="WZK788" s="1"/>
      <c r="WZL788" s="1"/>
      <c r="WZM788" s="1"/>
      <c r="WZN788" s="1"/>
      <c r="WZO788" s="1"/>
      <c r="WZP788" s="1"/>
      <c r="WZQ788" s="1"/>
      <c r="WZR788" s="1"/>
      <c r="WZS788" s="1"/>
      <c r="WZT788" s="1"/>
      <c r="WZU788" s="1"/>
      <c r="WZV788" s="1"/>
      <c r="WZW788" s="1"/>
      <c r="WZX788" s="1"/>
      <c r="WZY788" s="1"/>
      <c r="WZZ788" s="1"/>
      <c r="XAA788" s="1"/>
      <c r="XAB788" s="1"/>
      <c r="XAC788" s="1"/>
      <c r="XAD788" s="1"/>
      <c r="XAE788" s="1"/>
      <c r="XAF788" s="1"/>
      <c r="XAG788" s="1"/>
      <c r="XAH788" s="1"/>
      <c r="XAI788" s="1"/>
      <c r="XAJ788" s="1"/>
      <c r="XAK788" s="1"/>
      <c r="XAL788" s="1"/>
      <c r="XAM788" s="1"/>
      <c r="XAN788" s="1"/>
      <c r="XAO788" s="1"/>
      <c r="XAP788" s="1"/>
      <c r="XAQ788" s="1"/>
      <c r="XAR788" s="1"/>
      <c r="XAS788" s="1"/>
      <c r="XAT788" s="1"/>
      <c r="XAU788" s="1"/>
      <c r="XAV788" s="1"/>
      <c r="XAW788" s="1"/>
      <c r="XAX788" s="1"/>
      <c r="XAY788" s="1"/>
      <c r="XAZ788" s="1"/>
      <c r="XBA788" s="1"/>
      <c r="XBB788" s="1"/>
      <c r="XBC788" s="1"/>
      <c r="XBD788" s="1"/>
      <c r="XBE788" s="1"/>
      <c r="XBF788" s="1"/>
      <c r="XBG788" s="1"/>
      <c r="XBH788" s="1"/>
      <c r="XBI788" s="1"/>
      <c r="XBJ788" s="1"/>
      <c r="XBK788" s="1"/>
      <c r="XBL788" s="1"/>
      <c r="XBM788" s="1"/>
      <c r="XBN788" s="1"/>
      <c r="XBO788" s="1"/>
      <c r="XBP788" s="1"/>
      <c r="XBQ788" s="1"/>
      <c r="XBR788" s="1"/>
      <c r="XBS788" s="1"/>
      <c r="XBT788" s="1"/>
      <c r="XBU788" s="1"/>
      <c r="XBV788" s="1"/>
      <c r="XBW788" s="1"/>
      <c r="XBX788" s="1"/>
      <c r="XBY788" s="1"/>
      <c r="XBZ788" s="1"/>
      <c r="XCA788" s="1"/>
      <c r="XCB788" s="1"/>
      <c r="XCC788" s="1"/>
      <c r="XCD788" s="1"/>
      <c r="XCE788" s="1"/>
      <c r="XCF788" s="1"/>
      <c r="XCG788" s="1"/>
      <c r="XCH788" s="1"/>
      <c r="XCI788" s="1"/>
      <c r="XCJ788" s="1"/>
      <c r="XCK788" s="1"/>
      <c r="XCL788" s="1"/>
      <c r="XCM788" s="1"/>
      <c r="XCN788" s="1"/>
      <c r="XCO788" s="1"/>
      <c r="XCP788" s="1"/>
      <c r="XCQ788" s="1"/>
      <c r="XCR788" s="1"/>
      <c r="XCS788" s="1"/>
      <c r="XCT788" s="1"/>
      <c r="XCU788" s="1"/>
      <c r="XCV788" s="1"/>
      <c r="XCW788" s="1"/>
      <c r="XCX788" s="1"/>
      <c r="XCY788" s="1"/>
      <c r="XCZ788" s="1"/>
      <c r="XDA788" s="1"/>
      <c r="XDB788" s="1"/>
      <c r="XDC788" s="1"/>
      <c r="XDD788" s="1"/>
      <c r="XDE788" s="1"/>
      <c r="XDF788" s="1"/>
      <c r="XDG788" s="1"/>
      <c r="XDH788" s="1"/>
      <c r="XDI788" s="1"/>
      <c r="XDJ788" s="1"/>
      <c r="XDK788" s="1"/>
      <c r="XDL788" s="1"/>
      <c r="XDM788" s="1"/>
      <c r="XDN788" s="1"/>
      <c r="XDO788" s="1"/>
      <c r="XDP788" s="1"/>
      <c r="XDQ788" s="1"/>
      <c r="XDR788" s="1"/>
      <c r="XDS788" s="1"/>
      <c r="XDT788" s="1"/>
      <c r="XDU788" s="1"/>
      <c r="XDV788" s="1"/>
      <c r="XDW788" s="1"/>
      <c r="XDX788" s="1"/>
      <c r="XDY788" s="1"/>
      <c r="XDZ788" s="1"/>
      <c r="XEA788" s="1"/>
      <c r="XEB788" s="1"/>
      <c r="XEC788" s="1"/>
      <c r="XED788" s="1"/>
      <c r="XEE788" s="1"/>
      <c r="XEF788" s="1"/>
      <c r="XEG788" s="1"/>
      <c r="XEH788" s="1"/>
      <c r="XEI788" s="1"/>
      <c r="XEJ788" s="1"/>
      <c r="XEK788" s="1"/>
      <c r="XEL788" s="1"/>
      <c r="XEM788" s="1"/>
      <c r="XEN788" s="1"/>
      <c r="XEO788" s="1"/>
      <c r="XEP788" s="1"/>
      <c r="XEQ788" s="1"/>
      <c r="XER788" s="1"/>
      <c r="XES788" s="1"/>
      <c r="XET788" s="1"/>
      <c r="XEU788" s="1"/>
      <c r="XEV788" s="1"/>
      <c r="XEW788" s="1"/>
      <c r="XEX788" s="1"/>
      <c r="XEY788" s="1"/>
      <c r="XEZ788" s="1"/>
      <c r="XFA788" s="1"/>
      <c r="XFB788" s="1"/>
      <c r="XFC788" s="1"/>
    </row>
    <row r="789" spans="1:150 16226:16383" s="3" customFormat="1" ht="20.25" customHeight="1" x14ac:dyDescent="0.25">
      <c r="A789" s="115">
        <f>A788+1</f>
        <v>2</v>
      </c>
      <c r="B789" s="116"/>
      <c r="C789" s="106"/>
      <c r="D789" s="107"/>
      <c r="E789" s="107"/>
      <c r="F789" s="107"/>
      <c r="G789" s="107"/>
      <c r="H789" s="108"/>
      <c r="I789" s="1"/>
      <c r="J789" s="1"/>
      <c r="K789" s="1"/>
      <c r="L789" s="1"/>
      <c r="M789" s="1"/>
      <c r="N789" s="1"/>
      <c r="O789" s="1"/>
      <c r="P789" s="1"/>
      <c r="Q789" s="1"/>
      <c r="R789" s="1"/>
      <c r="S789" s="1"/>
      <c r="T789" s="22" t="str">
        <f t="shared" ca="1" si="123"/>
        <v>302,..,302</v>
      </c>
      <c r="U789" s="22">
        <f t="shared" ref="U789:V795" ca="1" si="124">U788+1</f>
        <v>302</v>
      </c>
      <c r="V789" s="22">
        <f t="shared" ca="1" si="124"/>
        <v>302</v>
      </c>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WZB789" s="1"/>
      <c r="WZC789" s="1"/>
      <c r="WZD789" s="1"/>
      <c r="WZE789" s="1"/>
      <c r="WZF789" s="1"/>
      <c r="WZG789" s="1"/>
      <c r="WZH789" s="1"/>
      <c r="WZI789" s="1"/>
      <c r="WZJ789" s="1"/>
      <c r="WZK789" s="1"/>
      <c r="WZL789" s="1"/>
      <c r="WZM789" s="1"/>
      <c r="WZN789" s="1"/>
      <c r="WZO789" s="1"/>
      <c r="WZP789" s="1"/>
      <c r="WZQ789" s="1"/>
      <c r="WZR789" s="1"/>
      <c r="WZS789" s="1"/>
      <c r="WZT789" s="1"/>
      <c r="WZU789" s="1"/>
      <c r="WZV789" s="1"/>
      <c r="WZW789" s="1"/>
      <c r="WZX789" s="1"/>
      <c r="WZY789" s="1"/>
      <c r="WZZ789" s="1"/>
      <c r="XAA789" s="1"/>
      <c r="XAB789" s="1"/>
      <c r="XAC789" s="1"/>
      <c r="XAD789" s="1"/>
      <c r="XAE789" s="1"/>
      <c r="XAF789" s="1"/>
      <c r="XAG789" s="1"/>
      <c r="XAH789" s="1"/>
      <c r="XAI789" s="1"/>
      <c r="XAJ789" s="1"/>
      <c r="XAK789" s="1"/>
      <c r="XAL789" s="1"/>
      <c r="XAM789" s="1"/>
      <c r="XAN789" s="1"/>
      <c r="XAO789" s="1"/>
      <c r="XAP789" s="1"/>
      <c r="XAQ789" s="1"/>
      <c r="XAR789" s="1"/>
      <c r="XAS789" s="1"/>
      <c r="XAT789" s="1"/>
      <c r="XAU789" s="1"/>
      <c r="XAV789" s="1"/>
      <c r="XAW789" s="1"/>
      <c r="XAX789" s="1"/>
      <c r="XAY789" s="1"/>
      <c r="XAZ789" s="1"/>
      <c r="XBA789" s="1"/>
      <c r="XBB789" s="1"/>
      <c r="XBC789" s="1"/>
      <c r="XBD789" s="1"/>
      <c r="XBE789" s="1"/>
      <c r="XBF789" s="1"/>
      <c r="XBG789" s="1"/>
      <c r="XBH789" s="1"/>
      <c r="XBI789" s="1"/>
      <c r="XBJ789" s="1"/>
      <c r="XBK789" s="1"/>
      <c r="XBL789" s="1"/>
      <c r="XBM789" s="1"/>
      <c r="XBN789" s="1"/>
      <c r="XBO789" s="1"/>
      <c r="XBP789" s="1"/>
      <c r="XBQ789" s="1"/>
      <c r="XBR789" s="1"/>
      <c r="XBS789" s="1"/>
      <c r="XBT789" s="1"/>
      <c r="XBU789" s="1"/>
      <c r="XBV789" s="1"/>
      <c r="XBW789" s="1"/>
      <c r="XBX789" s="1"/>
      <c r="XBY789" s="1"/>
      <c r="XBZ789" s="1"/>
      <c r="XCA789" s="1"/>
      <c r="XCB789" s="1"/>
      <c r="XCC789" s="1"/>
      <c r="XCD789" s="1"/>
      <c r="XCE789" s="1"/>
      <c r="XCF789" s="1"/>
      <c r="XCG789" s="1"/>
      <c r="XCH789" s="1"/>
      <c r="XCI789" s="1"/>
      <c r="XCJ789" s="1"/>
      <c r="XCK789" s="1"/>
      <c r="XCL789" s="1"/>
      <c r="XCM789" s="1"/>
      <c r="XCN789" s="1"/>
      <c r="XCO789" s="1"/>
      <c r="XCP789" s="1"/>
      <c r="XCQ789" s="1"/>
      <c r="XCR789" s="1"/>
      <c r="XCS789" s="1"/>
      <c r="XCT789" s="1"/>
      <c r="XCU789" s="1"/>
      <c r="XCV789" s="1"/>
      <c r="XCW789" s="1"/>
      <c r="XCX789" s="1"/>
      <c r="XCY789" s="1"/>
      <c r="XCZ789" s="1"/>
      <c r="XDA789" s="1"/>
      <c r="XDB789" s="1"/>
      <c r="XDC789" s="1"/>
      <c r="XDD789" s="1"/>
      <c r="XDE789" s="1"/>
      <c r="XDF789" s="1"/>
      <c r="XDG789" s="1"/>
      <c r="XDH789" s="1"/>
      <c r="XDI789" s="1"/>
      <c r="XDJ789" s="1"/>
      <c r="XDK789" s="1"/>
      <c r="XDL789" s="1"/>
      <c r="XDM789" s="1"/>
      <c r="XDN789" s="1"/>
      <c r="XDO789" s="1"/>
      <c r="XDP789" s="1"/>
      <c r="XDQ789" s="1"/>
      <c r="XDR789" s="1"/>
      <c r="XDS789" s="1"/>
      <c r="XDT789" s="1"/>
      <c r="XDU789" s="1"/>
      <c r="XDV789" s="1"/>
      <c r="XDW789" s="1"/>
      <c r="XDX789" s="1"/>
      <c r="XDY789" s="1"/>
      <c r="XDZ789" s="1"/>
      <c r="XEA789" s="1"/>
      <c r="XEB789" s="1"/>
      <c r="XEC789" s="1"/>
      <c r="XED789" s="1"/>
      <c r="XEE789" s="1"/>
      <c r="XEF789" s="1"/>
      <c r="XEG789" s="1"/>
      <c r="XEH789" s="1"/>
      <c r="XEI789" s="1"/>
      <c r="XEJ789" s="1"/>
      <c r="XEK789" s="1"/>
      <c r="XEL789" s="1"/>
      <c r="XEM789" s="1"/>
      <c r="XEN789" s="1"/>
      <c r="XEO789" s="1"/>
      <c r="XEP789" s="1"/>
      <c r="XEQ789" s="1"/>
      <c r="XER789" s="1"/>
      <c r="XES789" s="1"/>
      <c r="XET789" s="1"/>
      <c r="XEU789" s="1"/>
      <c r="XEV789" s="1"/>
      <c r="XEW789" s="1"/>
      <c r="XEX789" s="1"/>
      <c r="XEY789" s="1"/>
      <c r="XEZ789" s="1"/>
      <c r="XFA789" s="1"/>
      <c r="XFB789" s="1"/>
      <c r="XFC789" s="1"/>
    </row>
    <row r="790" spans="1:150 16226:16383" s="3" customFormat="1" ht="20.25" customHeight="1" x14ac:dyDescent="0.25">
      <c r="A790" s="115">
        <f t="shared" ref="A790:A795" si="125">A789+1</f>
        <v>3</v>
      </c>
      <c r="B790" s="116"/>
      <c r="C790" s="106"/>
      <c r="D790" s="107"/>
      <c r="E790" s="107"/>
      <c r="F790" s="107"/>
      <c r="G790" s="107"/>
      <c r="H790" s="108"/>
      <c r="I790" s="1"/>
      <c r="J790" s="1"/>
      <c r="K790" s="1"/>
      <c r="L790" s="1"/>
      <c r="M790" s="1"/>
      <c r="N790" s="1"/>
      <c r="O790" s="1"/>
      <c r="P790" s="1"/>
      <c r="Q790" s="1"/>
      <c r="R790" s="1"/>
      <c r="S790" s="1"/>
      <c r="T790" s="22" t="str">
        <f t="shared" ca="1" si="123"/>
        <v>303,..,303</v>
      </c>
      <c r="U790" s="22">
        <f t="shared" ca="1" si="124"/>
        <v>303</v>
      </c>
      <c r="V790" s="22">
        <f t="shared" ca="1" si="124"/>
        <v>303</v>
      </c>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WZB790" s="1"/>
      <c r="WZC790" s="1"/>
      <c r="WZD790" s="1"/>
      <c r="WZE790" s="1"/>
      <c r="WZF790" s="1"/>
      <c r="WZG790" s="1"/>
      <c r="WZH790" s="1"/>
      <c r="WZI790" s="1"/>
      <c r="WZJ790" s="1"/>
      <c r="WZK790" s="1"/>
      <c r="WZL790" s="1"/>
      <c r="WZM790" s="1"/>
      <c r="WZN790" s="1"/>
      <c r="WZO790" s="1"/>
      <c r="WZP790" s="1"/>
      <c r="WZQ790" s="1"/>
      <c r="WZR790" s="1"/>
      <c r="WZS790" s="1"/>
      <c r="WZT790" s="1"/>
      <c r="WZU790" s="1"/>
      <c r="WZV790" s="1"/>
      <c r="WZW790" s="1"/>
      <c r="WZX790" s="1"/>
      <c r="WZY790" s="1"/>
      <c r="WZZ790" s="1"/>
      <c r="XAA790" s="1"/>
      <c r="XAB790" s="1"/>
      <c r="XAC790" s="1"/>
      <c r="XAD790" s="1"/>
      <c r="XAE790" s="1"/>
      <c r="XAF790" s="1"/>
      <c r="XAG790" s="1"/>
      <c r="XAH790" s="1"/>
      <c r="XAI790" s="1"/>
      <c r="XAJ790" s="1"/>
      <c r="XAK790" s="1"/>
      <c r="XAL790" s="1"/>
      <c r="XAM790" s="1"/>
      <c r="XAN790" s="1"/>
      <c r="XAO790" s="1"/>
      <c r="XAP790" s="1"/>
      <c r="XAQ790" s="1"/>
      <c r="XAR790" s="1"/>
      <c r="XAS790" s="1"/>
      <c r="XAT790" s="1"/>
      <c r="XAU790" s="1"/>
      <c r="XAV790" s="1"/>
      <c r="XAW790" s="1"/>
      <c r="XAX790" s="1"/>
      <c r="XAY790" s="1"/>
      <c r="XAZ790" s="1"/>
      <c r="XBA790" s="1"/>
      <c r="XBB790" s="1"/>
      <c r="XBC790" s="1"/>
      <c r="XBD790" s="1"/>
      <c r="XBE790" s="1"/>
      <c r="XBF790" s="1"/>
      <c r="XBG790" s="1"/>
      <c r="XBH790" s="1"/>
      <c r="XBI790" s="1"/>
      <c r="XBJ790" s="1"/>
      <c r="XBK790" s="1"/>
      <c r="XBL790" s="1"/>
      <c r="XBM790" s="1"/>
      <c r="XBN790" s="1"/>
      <c r="XBO790" s="1"/>
      <c r="XBP790" s="1"/>
      <c r="XBQ790" s="1"/>
      <c r="XBR790" s="1"/>
      <c r="XBS790" s="1"/>
      <c r="XBT790" s="1"/>
      <c r="XBU790" s="1"/>
      <c r="XBV790" s="1"/>
      <c r="XBW790" s="1"/>
      <c r="XBX790" s="1"/>
      <c r="XBY790" s="1"/>
      <c r="XBZ790" s="1"/>
      <c r="XCA790" s="1"/>
      <c r="XCB790" s="1"/>
      <c r="XCC790" s="1"/>
      <c r="XCD790" s="1"/>
      <c r="XCE790" s="1"/>
      <c r="XCF790" s="1"/>
      <c r="XCG790" s="1"/>
      <c r="XCH790" s="1"/>
      <c r="XCI790" s="1"/>
      <c r="XCJ790" s="1"/>
      <c r="XCK790" s="1"/>
      <c r="XCL790" s="1"/>
      <c r="XCM790" s="1"/>
      <c r="XCN790" s="1"/>
      <c r="XCO790" s="1"/>
      <c r="XCP790" s="1"/>
      <c r="XCQ790" s="1"/>
      <c r="XCR790" s="1"/>
      <c r="XCS790" s="1"/>
      <c r="XCT790" s="1"/>
      <c r="XCU790" s="1"/>
      <c r="XCV790" s="1"/>
      <c r="XCW790" s="1"/>
      <c r="XCX790" s="1"/>
      <c r="XCY790" s="1"/>
      <c r="XCZ790" s="1"/>
      <c r="XDA790" s="1"/>
      <c r="XDB790" s="1"/>
      <c r="XDC790" s="1"/>
      <c r="XDD790" s="1"/>
      <c r="XDE790" s="1"/>
      <c r="XDF790" s="1"/>
      <c r="XDG790" s="1"/>
      <c r="XDH790" s="1"/>
      <c r="XDI790" s="1"/>
      <c r="XDJ790" s="1"/>
      <c r="XDK790" s="1"/>
      <c r="XDL790" s="1"/>
      <c r="XDM790" s="1"/>
      <c r="XDN790" s="1"/>
      <c r="XDO790" s="1"/>
      <c r="XDP790" s="1"/>
      <c r="XDQ790" s="1"/>
      <c r="XDR790" s="1"/>
      <c r="XDS790" s="1"/>
      <c r="XDT790" s="1"/>
      <c r="XDU790" s="1"/>
      <c r="XDV790" s="1"/>
      <c r="XDW790" s="1"/>
      <c r="XDX790" s="1"/>
      <c r="XDY790" s="1"/>
      <c r="XDZ790" s="1"/>
      <c r="XEA790" s="1"/>
      <c r="XEB790" s="1"/>
      <c r="XEC790" s="1"/>
      <c r="XED790" s="1"/>
      <c r="XEE790" s="1"/>
      <c r="XEF790" s="1"/>
      <c r="XEG790" s="1"/>
      <c r="XEH790" s="1"/>
      <c r="XEI790" s="1"/>
      <c r="XEJ790" s="1"/>
      <c r="XEK790" s="1"/>
      <c r="XEL790" s="1"/>
      <c r="XEM790" s="1"/>
      <c r="XEN790" s="1"/>
      <c r="XEO790" s="1"/>
      <c r="XEP790" s="1"/>
      <c r="XEQ790" s="1"/>
      <c r="XER790" s="1"/>
      <c r="XES790" s="1"/>
      <c r="XET790" s="1"/>
      <c r="XEU790" s="1"/>
      <c r="XEV790" s="1"/>
      <c r="XEW790" s="1"/>
      <c r="XEX790" s="1"/>
      <c r="XEY790" s="1"/>
      <c r="XEZ790" s="1"/>
      <c r="XFA790" s="1"/>
      <c r="XFB790" s="1"/>
      <c r="XFC790" s="1"/>
    </row>
    <row r="791" spans="1:150 16226:16383" s="3" customFormat="1" ht="20.25" customHeight="1" x14ac:dyDescent="0.25">
      <c r="A791" s="115">
        <f t="shared" si="125"/>
        <v>4</v>
      </c>
      <c r="B791" s="116"/>
      <c r="C791" s="109"/>
      <c r="D791" s="110"/>
      <c r="E791" s="110"/>
      <c r="F791" s="110"/>
      <c r="G791" s="110"/>
      <c r="H791" s="111"/>
      <c r="I791" s="1"/>
      <c r="J791" s="1"/>
      <c r="K791" s="1"/>
      <c r="L791" s="1"/>
      <c r="M791" s="1"/>
      <c r="N791" s="1"/>
      <c r="O791" s="1"/>
      <c r="P791" s="1"/>
      <c r="Q791" s="1"/>
      <c r="R791" s="1"/>
      <c r="S791" s="1"/>
      <c r="T791" s="22" t="str">
        <f t="shared" ca="1" si="123"/>
        <v>304,..,304</v>
      </c>
      <c r="U791" s="22">
        <f t="shared" ca="1" si="124"/>
        <v>304</v>
      </c>
      <c r="V791" s="22">
        <f t="shared" ca="1" si="124"/>
        <v>304</v>
      </c>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WZB791" s="1"/>
      <c r="WZC791" s="1"/>
      <c r="WZD791" s="1"/>
      <c r="WZE791" s="1"/>
      <c r="WZF791" s="1"/>
      <c r="WZG791" s="1"/>
      <c r="WZH791" s="1"/>
      <c r="WZI791" s="1"/>
      <c r="WZJ791" s="1"/>
      <c r="WZK791" s="1"/>
      <c r="WZL791" s="1"/>
      <c r="WZM791" s="1"/>
      <c r="WZN791" s="1"/>
      <c r="WZO791" s="1"/>
      <c r="WZP791" s="1"/>
      <c r="WZQ791" s="1"/>
      <c r="WZR791" s="1"/>
      <c r="WZS791" s="1"/>
      <c r="WZT791" s="1"/>
      <c r="WZU791" s="1"/>
      <c r="WZV791" s="1"/>
      <c r="WZW791" s="1"/>
      <c r="WZX791" s="1"/>
      <c r="WZY791" s="1"/>
      <c r="WZZ791" s="1"/>
      <c r="XAA791" s="1"/>
      <c r="XAB791" s="1"/>
      <c r="XAC791" s="1"/>
      <c r="XAD791" s="1"/>
      <c r="XAE791" s="1"/>
      <c r="XAF791" s="1"/>
      <c r="XAG791" s="1"/>
      <c r="XAH791" s="1"/>
      <c r="XAI791" s="1"/>
      <c r="XAJ791" s="1"/>
      <c r="XAK791" s="1"/>
      <c r="XAL791" s="1"/>
      <c r="XAM791" s="1"/>
      <c r="XAN791" s="1"/>
      <c r="XAO791" s="1"/>
      <c r="XAP791" s="1"/>
      <c r="XAQ791" s="1"/>
      <c r="XAR791" s="1"/>
      <c r="XAS791" s="1"/>
      <c r="XAT791" s="1"/>
      <c r="XAU791" s="1"/>
      <c r="XAV791" s="1"/>
      <c r="XAW791" s="1"/>
      <c r="XAX791" s="1"/>
      <c r="XAY791" s="1"/>
      <c r="XAZ791" s="1"/>
      <c r="XBA791" s="1"/>
      <c r="XBB791" s="1"/>
      <c r="XBC791" s="1"/>
      <c r="XBD791" s="1"/>
      <c r="XBE791" s="1"/>
      <c r="XBF791" s="1"/>
      <c r="XBG791" s="1"/>
      <c r="XBH791" s="1"/>
      <c r="XBI791" s="1"/>
      <c r="XBJ791" s="1"/>
      <c r="XBK791" s="1"/>
      <c r="XBL791" s="1"/>
      <c r="XBM791" s="1"/>
      <c r="XBN791" s="1"/>
      <c r="XBO791" s="1"/>
      <c r="XBP791" s="1"/>
      <c r="XBQ791" s="1"/>
      <c r="XBR791" s="1"/>
      <c r="XBS791" s="1"/>
      <c r="XBT791" s="1"/>
      <c r="XBU791" s="1"/>
      <c r="XBV791" s="1"/>
      <c r="XBW791" s="1"/>
      <c r="XBX791" s="1"/>
      <c r="XBY791" s="1"/>
      <c r="XBZ791" s="1"/>
      <c r="XCA791" s="1"/>
      <c r="XCB791" s="1"/>
      <c r="XCC791" s="1"/>
      <c r="XCD791" s="1"/>
      <c r="XCE791" s="1"/>
      <c r="XCF791" s="1"/>
      <c r="XCG791" s="1"/>
      <c r="XCH791" s="1"/>
      <c r="XCI791" s="1"/>
      <c r="XCJ791" s="1"/>
      <c r="XCK791" s="1"/>
      <c r="XCL791" s="1"/>
      <c r="XCM791" s="1"/>
      <c r="XCN791" s="1"/>
      <c r="XCO791" s="1"/>
      <c r="XCP791" s="1"/>
      <c r="XCQ791" s="1"/>
      <c r="XCR791" s="1"/>
      <c r="XCS791" s="1"/>
      <c r="XCT791" s="1"/>
      <c r="XCU791" s="1"/>
      <c r="XCV791" s="1"/>
      <c r="XCW791" s="1"/>
      <c r="XCX791" s="1"/>
      <c r="XCY791" s="1"/>
      <c r="XCZ791" s="1"/>
      <c r="XDA791" s="1"/>
      <c r="XDB791" s="1"/>
      <c r="XDC791" s="1"/>
      <c r="XDD791" s="1"/>
      <c r="XDE791" s="1"/>
      <c r="XDF791" s="1"/>
      <c r="XDG791" s="1"/>
      <c r="XDH791" s="1"/>
      <c r="XDI791" s="1"/>
      <c r="XDJ791" s="1"/>
      <c r="XDK791" s="1"/>
      <c r="XDL791" s="1"/>
      <c r="XDM791" s="1"/>
      <c r="XDN791" s="1"/>
      <c r="XDO791" s="1"/>
      <c r="XDP791" s="1"/>
      <c r="XDQ791" s="1"/>
      <c r="XDR791" s="1"/>
      <c r="XDS791" s="1"/>
      <c r="XDT791" s="1"/>
      <c r="XDU791" s="1"/>
      <c r="XDV791" s="1"/>
      <c r="XDW791" s="1"/>
      <c r="XDX791" s="1"/>
      <c r="XDY791" s="1"/>
      <c r="XDZ791" s="1"/>
      <c r="XEA791" s="1"/>
      <c r="XEB791" s="1"/>
      <c r="XEC791" s="1"/>
      <c r="XED791" s="1"/>
      <c r="XEE791" s="1"/>
      <c r="XEF791" s="1"/>
      <c r="XEG791" s="1"/>
      <c r="XEH791" s="1"/>
      <c r="XEI791" s="1"/>
      <c r="XEJ791" s="1"/>
      <c r="XEK791" s="1"/>
      <c r="XEL791" s="1"/>
      <c r="XEM791" s="1"/>
      <c r="XEN791" s="1"/>
      <c r="XEO791" s="1"/>
      <c r="XEP791" s="1"/>
      <c r="XEQ791" s="1"/>
      <c r="XER791" s="1"/>
      <c r="XES791" s="1"/>
      <c r="XET791" s="1"/>
      <c r="XEU791" s="1"/>
      <c r="XEV791" s="1"/>
      <c r="XEW791" s="1"/>
      <c r="XEX791" s="1"/>
      <c r="XEY791" s="1"/>
      <c r="XEZ791" s="1"/>
      <c r="XFA791" s="1"/>
      <c r="XFB791" s="1"/>
      <c r="XFC791" s="1"/>
    </row>
    <row r="792" spans="1:150 16226:16383" s="3" customFormat="1" ht="20.25" customHeight="1" x14ac:dyDescent="0.25">
      <c r="A792" s="115">
        <f t="shared" si="125"/>
        <v>5</v>
      </c>
      <c r="B792" s="116"/>
      <c r="C792" s="53" t="s">
        <v>88</v>
      </c>
      <c r="D792" s="5" t="s">
        <v>375</v>
      </c>
      <c r="E792" s="32">
        <f>(2.75*3.5+2.75*0.1+2.125*2.25+1.525*0.6+2.75*2.45+0.1*1.8+1.4*0.6+2.93*2.415+2.93*0.1+2.93*1.185+1.4*0.6+2.305*1.375+1.375*0.18+1.075*0.9+1.22*0.475+2.12*0.9+1.65*1+1.4*1+1.12*2.75)*10.764</f>
        <v>517.06623150000019</v>
      </c>
      <c r="F792" s="5">
        <v>0</v>
      </c>
      <c r="G792" s="5">
        <v>0</v>
      </c>
      <c r="H792" s="5">
        <f>E792+F792+(IF(G792&lt;101,G792,IF(G792&lt;201,G792/2,IF(G792&lt;=301,G792/3,G792/4))))</f>
        <v>517.06623150000019</v>
      </c>
      <c r="I792" s="1"/>
      <c r="J792" s="1"/>
      <c r="K792" s="1"/>
      <c r="L792" s="1"/>
      <c r="M792" s="1"/>
      <c r="N792" s="1"/>
      <c r="O792" s="1"/>
      <c r="P792" s="1"/>
      <c r="Q792" s="1"/>
      <c r="R792" s="1"/>
      <c r="S792" s="1"/>
      <c r="T792" s="22" t="str">
        <f t="shared" ca="1" si="123"/>
        <v>305,..,305</v>
      </c>
      <c r="U792" s="22">
        <f t="shared" ca="1" si="124"/>
        <v>305</v>
      </c>
      <c r="V792" s="22">
        <f t="shared" ca="1" si="124"/>
        <v>305</v>
      </c>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WZB792" s="1"/>
      <c r="WZC792" s="1"/>
      <c r="WZD792" s="1"/>
      <c r="WZE792" s="1"/>
      <c r="WZF792" s="1"/>
      <c r="WZG792" s="1"/>
      <c r="WZH792" s="1"/>
      <c r="WZI792" s="1"/>
      <c r="WZJ792" s="1"/>
      <c r="WZK792" s="1"/>
      <c r="WZL792" s="1"/>
      <c r="WZM792" s="1"/>
      <c r="WZN792" s="1"/>
      <c r="WZO792" s="1"/>
      <c r="WZP792" s="1"/>
      <c r="WZQ792" s="1"/>
      <c r="WZR792" s="1"/>
      <c r="WZS792" s="1"/>
      <c r="WZT792" s="1"/>
      <c r="WZU792" s="1"/>
      <c r="WZV792" s="1"/>
      <c r="WZW792" s="1"/>
      <c r="WZX792" s="1"/>
      <c r="WZY792" s="1"/>
      <c r="WZZ792" s="1"/>
      <c r="XAA792" s="1"/>
      <c r="XAB792" s="1"/>
      <c r="XAC792" s="1"/>
      <c r="XAD792" s="1"/>
      <c r="XAE792" s="1"/>
      <c r="XAF792" s="1"/>
      <c r="XAG792" s="1"/>
      <c r="XAH792" s="1"/>
      <c r="XAI792" s="1"/>
      <c r="XAJ792" s="1"/>
      <c r="XAK792" s="1"/>
      <c r="XAL792" s="1"/>
      <c r="XAM792" s="1"/>
      <c r="XAN792" s="1"/>
      <c r="XAO792" s="1"/>
      <c r="XAP792" s="1"/>
      <c r="XAQ792" s="1"/>
      <c r="XAR792" s="1"/>
      <c r="XAS792" s="1"/>
      <c r="XAT792" s="1"/>
      <c r="XAU792" s="1"/>
      <c r="XAV792" s="1"/>
      <c r="XAW792" s="1"/>
      <c r="XAX792" s="1"/>
      <c r="XAY792" s="1"/>
      <c r="XAZ792" s="1"/>
      <c r="XBA792" s="1"/>
      <c r="XBB792" s="1"/>
      <c r="XBC792" s="1"/>
      <c r="XBD792" s="1"/>
      <c r="XBE792" s="1"/>
      <c r="XBF792" s="1"/>
      <c r="XBG792" s="1"/>
      <c r="XBH792" s="1"/>
      <c r="XBI792" s="1"/>
      <c r="XBJ792" s="1"/>
      <c r="XBK792" s="1"/>
      <c r="XBL792" s="1"/>
      <c r="XBM792" s="1"/>
      <c r="XBN792" s="1"/>
      <c r="XBO792" s="1"/>
      <c r="XBP792" s="1"/>
      <c r="XBQ792" s="1"/>
      <c r="XBR792" s="1"/>
      <c r="XBS792" s="1"/>
      <c r="XBT792" s="1"/>
      <c r="XBU792" s="1"/>
      <c r="XBV792" s="1"/>
      <c r="XBW792" s="1"/>
      <c r="XBX792" s="1"/>
      <c r="XBY792" s="1"/>
      <c r="XBZ792" s="1"/>
      <c r="XCA792" s="1"/>
      <c r="XCB792" s="1"/>
      <c r="XCC792" s="1"/>
      <c r="XCD792" s="1"/>
      <c r="XCE792" s="1"/>
      <c r="XCF792" s="1"/>
      <c r="XCG792" s="1"/>
      <c r="XCH792" s="1"/>
      <c r="XCI792" s="1"/>
      <c r="XCJ792" s="1"/>
      <c r="XCK792" s="1"/>
      <c r="XCL792" s="1"/>
      <c r="XCM792" s="1"/>
      <c r="XCN792" s="1"/>
      <c r="XCO792" s="1"/>
      <c r="XCP792" s="1"/>
      <c r="XCQ792" s="1"/>
      <c r="XCR792" s="1"/>
      <c r="XCS792" s="1"/>
      <c r="XCT792" s="1"/>
      <c r="XCU792" s="1"/>
      <c r="XCV792" s="1"/>
      <c r="XCW792" s="1"/>
      <c r="XCX792" s="1"/>
      <c r="XCY792" s="1"/>
      <c r="XCZ792" s="1"/>
      <c r="XDA792" s="1"/>
      <c r="XDB792" s="1"/>
      <c r="XDC792" s="1"/>
      <c r="XDD792" s="1"/>
      <c r="XDE792" s="1"/>
      <c r="XDF792" s="1"/>
      <c r="XDG792" s="1"/>
      <c r="XDH792" s="1"/>
      <c r="XDI792" s="1"/>
      <c r="XDJ792" s="1"/>
      <c r="XDK792" s="1"/>
      <c r="XDL792" s="1"/>
      <c r="XDM792" s="1"/>
      <c r="XDN792" s="1"/>
      <c r="XDO792" s="1"/>
      <c r="XDP792" s="1"/>
      <c r="XDQ792" s="1"/>
      <c r="XDR792" s="1"/>
      <c r="XDS792" s="1"/>
      <c r="XDT792" s="1"/>
      <c r="XDU792" s="1"/>
      <c r="XDV792" s="1"/>
      <c r="XDW792" s="1"/>
      <c r="XDX792" s="1"/>
      <c r="XDY792" s="1"/>
      <c r="XDZ792" s="1"/>
      <c r="XEA792" s="1"/>
      <c r="XEB792" s="1"/>
      <c r="XEC792" s="1"/>
      <c r="XED792" s="1"/>
      <c r="XEE792" s="1"/>
      <c r="XEF792" s="1"/>
      <c r="XEG792" s="1"/>
      <c r="XEH792" s="1"/>
      <c r="XEI792" s="1"/>
      <c r="XEJ792" s="1"/>
      <c r="XEK792" s="1"/>
      <c r="XEL792" s="1"/>
      <c r="XEM792" s="1"/>
      <c r="XEN792" s="1"/>
      <c r="XEO792" s="1"/>
      <c r="XEP792" s="1"/>
      <c r="XEQ792" s="1"/>
      <c r="XER792" s="1"/>
      <c r="XES792" s="1"/>
      <c r="XET792" s="1"/>
      <c r="XEU792" s="1"/>
      <c r="XEV792" s="1"/>
      <c r="XEW792" s="1"/>
      <c r="XEX792" s="1"/>
      <c r="XEY792" s="1"/>
      <c r="XEZ792" s="1"/>
      <c r="XFA792" s="1"/>
      <c r="XFB792" s="1"/>
      <c r="XFC792" s="1"/>
    </row>
    <row r="793" spans="1:150 16226:16383" s="3" customFormat="1" ht="20.25" customHeight="1" x14ac:dyDescent="0.25">
      <c r="A793" s="115">
        <f t="shared" si="125"/>
        <v>6</v>
      </c>
      <c r="B793" s="116"/>
      <c r="C793" s="53" t="s">
        <v>88</v>
      </c>
      <c r="D793" s="5" t="s">
        <v>375</v>
      </c>
      <c r="E793" s="32">
        <f>(2.75*3.5+2.75*0.1+2.125*2.25+1.525*0.6+2.75*2.45+0.1*1.8+1.4*0.6+2.93*2.415+2.93*0.1+2.93*1.185+1.4*0.6+2.305*1.375+1.375*0.18+1.075*0.9+1.22*0.475+2.12*0.9+1.65*1+1.4*1+1.12*2.75)*10.764</f>
        <v>517.06623150000019</v>
      </c>
      <c r="F793" s="5">
        <v>0</v>
      </c>
      <c r="G793" s="5">
        <v>0</v>
      </c>
      <c r="H793" s="5">
        <f>E793+F793+(IF(G793&lt;101,G793,IF(G793&lt;201,G793/2,IF(G793&lt;=301,G793/3,G793/4))))</f>
        <v>517.06623150000019</v>
      </c>
      <c r="I793" s="1"/>
      <c r="J793" s="1"/>
      <c r="K793" s="1"/>
      <c r="L793" s="1"/>
      <c r="M793" s="1"/>
      <c r="N793" s="1"/>
      <c r="O793" s="1"/>
      <c r="P793" s="1"/>
      <c r="Q793" s="1"/>
      <c r="R793" s="1"/>
      <c r="S793" s="1"/>
      <c r="T793" s="22" t="str">
        <f t="shared" ca="1" si="123"/>
        <v>306,..,306</v>
      </c>
      <c r="U793" s="22">
        <f t="shared" ca="1" si="124"/>
        <v>306</v>
      </c>
      <c r="V793" s="22">
        <f t="shared" ca="1" si="124"/>
        <v>306</v>
      </c>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WZB793" s="1"/>
      <c r="WZC793" s="1"/>
      <c r="WZD793" s="1"/>
      <c r="WZE793" s="1"/>
      <c r="WZF793" s="1"/>
      <c r="WZG793" s="1"/>
      <c r="WZH793" s="1"/>
      <c r="WZI793" s="1"/>
      <c r="WZJ793" s="1"/>
      <c r="WZK793" s="1"/>
      <c r="WZL793" s="1"/>
      <c r="WZM793" s="1"/>
      <c r="WZN793" s="1"/>
      <c r="WZO793" s="1"/>
      <c r="WZP793" s="1"/>
      <c r="WZQ793" s="1"/>
      <c r="WZR793" s="1"/>
      <c r="WZS793" s="1"/>
      <c r="WZT793" s="1"/>
      <c r="WZU793" s="1"/>
      <c r="WZV793" s="1"/>
      <c r="WZW793" s="1"/>
      <c r="WZX793" s="1"/>
      <c r="WZY793" s="1"/>
      <c r="WZZ793" s="1"/>
      <c r="XAA793" s="1"/>
      <c r="XAB793" s="1"/>
      <c r="XAC793" s="1"/>
      <c r="XAD793" s="1"/>
      <c r="XAE793" s="1"/>
      <c r="XAF793" s="1"/>
      <c r="XAG793" s="1"/>
      <c r="XAH793" s="1"/>
      <c r="XAI793" s="1"/>
      <c r="XAJ793" s="1"/>
      <c r="XAK793" s="1"/>
      <c r="XAL793" s="1"/>
      <c r="XAM793" s="1"/>
      <c r="XAN793" s="1"/>
      <c r="XAO793" s="1"/>
      <c r="XAP793" s="1"/>
      <c r="XAQ793" s="1"/>
      <c r="XAR793" s="1"/>
      <c r="XAS793" s="1"/>
      <c r="XAT793" s="1"/>
      <c r="XAU793" s="1"/>
      <c r="XAV793" s="1"/>
      <c r="XAW793" s="1"/>
      <c r="XAX793" s="1"/>
      <c r="XAY793" s="1"/>
      <c r="XAZ793" s="1"/>
      <c r="XBA793" s="1"/>
      <c r="XBB793" s="1"/>
      <c r="XBC793" s="1"/>
      <c r="XBD793" s="1"/>
      <c r="XBE793" s="1"/>
      <c r="XBF793" s="1"/>
      <c r="XBG793" s="1"/>
      <c r="XBH793" s="1"/>
      <c r="XBI793" s="1"/>
      <c r="XBJ793" s="1"/>
      <c r="XBK793" s="1"/>
      <c r="XBL793" s="1"/>
      <c r="XBM793" s="1"/>
      <c r="XBN793" s="1"/>
      <c r="XBO793" s="1"/>
      <c r="XBP793" s="1"/>
      <c r="XBQ793" s="1"/>
      <c r="XBR793" s="1"/>
      <c r="XBS793" s="1"/>
      <c r="XBT793" s="1"/>
      <c r="XBU793" s="1"/>
      <c r="XBV793" s="1"/>
      <c r="XBW793" s="1"/>
      <c r="XBX793" s="1"/>
      <c r="XBY793" s="1"/>
      <c r="XBZ793" s="1"/>
      <c r="XCA793" s="1"/>
      <c r="XCB793" s="1"/>
      <c r="XCC793" s="1"/>
      <c r="XCD793" s="1"/>
      <c r="XCE793" s="1"/>
      <c r="XCF793" s="1"/>
      <c r="XCG793" s="1"/>
      <c r="XCH793" s="1"/>
      <c r="XCI793" s="1"/>
      <c r="XCJ793" s="1"/>
      <c r="XCK793" s="1"/>
      <c r="XCL793" s="1"/>
      <c r="XCM793" s="1"/>
      <c r="XCN793" s="1"/>
      <c r="XCO793" s="1"/>
      <c r="XCP793" s="1"/>
      <c r="XCQ793" s="1"/>
      <c r="XCR793" s="1"/>
      <c r="XCS793" s="1"/>
      <c r="XCT793" s="1"/>
      <c r="XCU793" s="1"/>
      <c r="XCV793" s="1"/>
      <c r="XCW793" s="1"/>
      <c r="XCX793" s="1"/>
      <c r="XCY793" s="1"/>
      <c r="XCZ793" s="1"/>
      <c r="XDA793" s="1"/>
      <c r="XDB793" s="1"/>
      <c r="XDC793" s="1"/>
      <c r="XDD793" s="1"/>
      <c r="XDE793" s="1"/>
      <c r="XDF793" s="1"/>
      <c r="XDG793" s="1"/>
      <c r="XDH793" s="1"/>
      <c r="XDI793" s="1"/>
      <c r="XDJ793" s="1"/>
      <c r="XDK793" s="1"/>
      <c r="XDL793" s="1"/>
      <c r="XDM793" s="1"/>
      <c r="XDN793" s="1"/>
      <c r="XDO793" s="1"/>
      <c r="XDP793" s="1"/>
      <c r="XDQ793" s="1"/>
      <c r="XDR793" s="1"/>
      <c r="XDS793" s="1"/>
      <c r="XDT793" s="1"/>
      <c r="XDU793" s="1"/>
      <c r="XDV793" s="1"/>
      <c r="XDW793" s="1"/>
      <c r="XDX793" s="1"/>
      <c r="XDY793" s="1"/>
      <c r="XDZ793" s="1"/>
      <c r="XEA793" s="1"/>
      <c r="XEB793" s="1"/>
      <c r="XEC793" s="1"/>
      <c r="XED793" s="1"/>
      <c r="XEE793" s="1"/>
      <c r="XEF793" s="1"/>
      <c r="XEG793" s="1"/>
      <c r="XEH793" s="1"/>
      <c r="XEI793" s="1"/>
      <c r="XEJ793" s="1"/>
      <c r="XEK793" s="1"/>
      <c r="XEL793" s="1"/>
      <c r="XEM793" s="1"/>
      <c r="XEN793" s="1"/>
      <c r="XEO793" s="1"/>
      <c r="XEP793" s="1"/>
      <c r="XEQ793" s="1"/>
      <c r="XER793" s="1"/>
      <c r="XES793" s="1"/>
      <c r="XET793" s="1"/>
      <c r="XEU793" s="1"/>
      <c r="XEV793" s="1"/>
      <c r="XEW793" s="1"/>
      <c r="XEX793" s="1"/>
      <c r="XEY793" s="1"/>
      <c r="XEZ793" s="1"/>
      <c r="XFA793" s="1"/>
      <c r="XFB793" s="1"/>
      <c r="XFC793" s="1"/>
    </row>
    <row r="794" spans="1:150 16226:16383" s="3" customFormat="1" ht="20.25" customHeight="1" x14ac:dyDescent="0.25">
      <c r="A794" s="115">
        <f t="shared" si="125"/>
        <v>7</v>
      </c>
      <c r="B794" s="116"/>
      <c r="C794" s="53" t="s">
        <v>88</v>
      </c>
      <c r="D794" s="5" t="s">
        <v>375</v>
      </c>
      <c r="E794" s="32">
        <f>(2.75*3.5+2.75*0.1+2.125*2.25+1.525*0.6+2.75*2.45+0.1*1.8+1.4*0.6+2.93*2.415+2.93*0.1+2.93*1.185+1.4*0.6+2.305*1.375+1.375*0.18+1.075*0.9+1.22*0.475+2.12*0.9+1.65*1+1.4*1+1.12*2.75)*10.764</f>
        <v>517.06623150000019</v>
      </c>
      <c r="F794" s="5">
        <v>0</v>
      </c>
      <c r="G794" s="5">
        <v>0</v>
      </c>
      <c r="H794" s="5">
        <f>E794+F794+(IF(G794&lt;101,G794,IF(G794&lt;201,G794/2,IF(G794&lt;=301,G794/3,G794/4))))</f>
        <v>517.06623150000019</v>
      </c>
      <c r="I794" s="1"/>
      <c r="J794" s="1"/>
      <c r="K794" s="1"/>
      <c r="L794" s="1"/>
      <c r="M794" s="1"/>
      <c r="N794" s="1"/>
      <c r="O794" s="1"/>
      <c r="P794" s="1"/>
      <c r="Q794" s="1"/>
      <c r="R794" s="1"/>
      <c r="S794" s="1"/>
      <c r="T794" s="22" t="str">
        <f t="shared" ca="1" si="123"/>
        <v>307,..,307</v>
      </c>
      <c r="U794" s="22">
        <f t="shared" ca="1" si="124"/>
        <v>307</v>
      </c>
      <c r="V794" s="22">
        <f t="shared" ca="1" si="124"/>
        <v>307</v>
      </c>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WZB794" s="1"/>
      <c r="WZC794" s="1"/>
      <c r="WZD794" s="1"/>
      <c r="WZE794" s="1"/>
      <c r="WZF794" s="1"/>
      <c r="WZG794" s="1"/>
      <c r="WZH794" s="1"/>
      <c r="WZI794" s="1"/>
      <c r="WZJ794" s="1"/>
      <c r="WZK794" s="1"/>
      <c r="WZL794" s="1"/>
      <c r="WZM794" s="1"/>
      <c r="WZN794" s="1"/>
      <c r="WZO794" s="1"/>
      <c r="WZP794" s="1"/>
      <c r="WZQ794" s="1"/>
      <c r="WZR794" s="1"/>
      <c r="WZS794" s="1"/>
      <c r="WZT794" s="1"/>
      <c r="WZU794" s="1"/>
      <c r="WZV794" s="1"/>
      <c r="WZW794" s="1"/>
      <c r="WZX794" s="1"/>
      <c r="WZY794" s="1"/>
      <c r="WZZ794" s="1"/>
      <c r="XAA794" s="1"/>
      <c r="XAB794" s="1"/>
      <c r="XAC794" s="1"/>
      <c r="XAD794" s="1"/>
      <c r="XAE794" s="1"/>
      <c r="XAF794" s="1"/>
      <c r="XAG794" s="1"/>
      <c r="XAH794" s="1"/>
      <c r="XAI794" s="1"/>
      <c r="XAJ794" s="1"/>
      <c r="XAK794" s="1"/>
      <c r="XAL794" s="1"/>
      <c r="XAM794" s="1"/>
      <c r="XAN794" s="1"/>
      <c r="XAO794" s="1"/>
      <c r="XAP794" s="1"/>
      <c r="XAQ794" s="1"/>
      <c r="XAR794" s="1"/>
      <c r="XAS794" s="1"/>
      <c r="XAT794" s="1"/>
      <c r="XAU794" s="1"/>
      <c r="XAV794" s="1"/>
      <c r="XAW794" s="1"/>
      <c r="XAX794" s="1"/>
      <c r="XAY794" s="1"/>
      <c r="XAZ794" s="1"/>
      <c r="XBA794" s="1"/>
      <c r="XBB794" s="1"/>
      <c r="XBC794" s="1"/>
      <c r="XBD794" s="1"/>
      <c r="XBE794" s="1"/>
      <c r="XBF794" s="1"/>
      <c r="XBG794" s="1"/>
      <c r="XBH794" s="1"/>
      <c r="XBI794" s="1"/>
      <c r="XBJ794" s="1"/>
      <c r="XBK794" s="1"/>
      <c r="XBL794" s="1"/>
      <c r="XBM794" s="1"/>
      <c r="XBN794" s="1"/>
      <c r="XBO794" s="1"/>
      <c r="XBP794" s="1"/>
      <c r="XBQ794" s="1"/>
      <c r="XBR794" s="1"/>
      <c r="XBS794" s="1"/>
      <c r="XBT794" s="1"/>
      <c r="XBU794" s="1"/>
      <c r="XBV794" s="1"/>
      <c r="XBW794" s="1"/>
      <c r="XBX794" s="1"/>
      <c r="XBY794" s="1"/>
      <c r="XBZ794" s="1"/>
      <c r="XCA794" s="1"/>
      <c r="XCB794" s="1"/>
      <c r="XCC794" s="1"/>
      <c r="XCD794" s="1"/>
      <c r="XCE794" s="1"/>
      <c r="XCF794" s="1"/>
      <c r="XCG794" s="1"/>
      <c r="XCH794" s="1"/>
      <c r="XCI794" s="1"/>
      <c r="XCJ794" s="1"/>
      <c r="XCK794" s="1"/>
      <c r="XCL794" s="1"/>
      <c r="XCM794" s="1"/>
      <c r="XCN794" s="1"/>
      <c r="XCO794" s="1"/>
      <c r="XCP794" s="1"/>
      <c r="XCQ794" s="1"/>
      <c r="XCR794" s="1"/>
      <c r="XCS794" s="1"/>
      <c r="XCT794" s="1"/>
      <c r="XCU794" s="1"/>
      <c r="XCV794" s="1"/>
      <c r="XCW794" s="1"/>
      <c r="XCX794" s="1"/>
      <c r="XCY794" s="1"/>
      <c r="XCZ794" s="1"/>
      <c r="XDA794" s="1"/>
      <c r="XDB794" s="1"/>
      <c r="XDC794" s="1"/>
      <c r="XDD794" s="1"/>
      <c r="XDE794" s="1"/>
      <c r="XDF794" s="1"/>
      <c r="XDG794" s="1"/>
      <c r="XDH794" s="1"/>
      <c r="XDI794" s="1"/>
      <c r="XDJ794" s="1"/>
      <c r="XDK794" s="1"/>
      <c r="XDL794" s="1"/>
      <c r="XDM794" s="1"/>
      <c r="XDN794" s="1"/>
      <c r="XDO794" s="1"/>
      <c r="XDP794" s="1"/>
      <c r="XDQ794" s="1"/>
      <c r="XDR794" s="1"/>
      <c r="XDS794" s="1"/>
      <c r="XDT794" s="1"/>
      <c r="XDU794" s="1"/>
      <c r="XDV794" s="1"/>
      <c r="XDW794" s="1"/>
      <c r="XDX794" s="1"/>
      <c r="XDY794" s="1"/>
      <c r="XDZ794" s="1"/>
      <c r="XEA794" s="1"/>
      <c r="XEB794" s="1"/>
      <c r="XEC794" s="1"/>
      <c r="XED794" s="1"/>
      <c r="XEE794" s="1"/>
      <c r="XEF794" s="1"/>
      <c r="XEG794" s="1"/>
      <c r="XEH794" s="1"/>
      <c r="XEI794" s="1"/>
      <c r="XEJ794" s="1"/>
      <c r="XEK794" s="1"/>
      <c r="XEL794" s="1"/>
      <c r="XEM794" s="1"/>
      <c r="XEN794" s="1"/>
      <c r="XEO794" s="1"/>
      <c r="XEP794" s="1"/>
      <c r="XEQ794" s="1"/>
      <c r="XER794" s="1"/>
      <c r="XES794" s="1"/>
      <c r="XET794" s="1"/>
      <c r="XEU794" s="1"/>
      <c r="XEV794" s="1"/>
      <c r="XEW794" s="1"/>
      <c r="XEX794" s="1"/>
      <c r="XEY794" s="1"/>
      <c r="XEZ794" s="1"/>
      <c r="XFA794" s="1"/>
      <c r="XFB794" s="1"/>
      <c r="XFC794" s="1"/>
    </row>
    <row r="795" spans="1:150 16226:16383" s="3" customFormat="1" ht="20.25" customHeight="1" x14ac:dyDescent="0.25">
      <c r="A795" s="115">
        <f t="shared" si="125"/>
        <v>8</v>
      </c>
      <c r="B795" s="116"/>
      <c r="C795" s="96" t="s">
        <v>377</v>
      </c>
      <c r="D795" s="97"/>
      <c r="E795" s="97"/>
      <c r="F795" s="97"/>
      <c r="G795" s="97"/>
      <c r="H795" s="98"/>
      <c r="I795" s="1"/>
      <c r="J795" s="1"/>
      <c r="K795" s="1"/>
      <c r="L795" s="1"/>
      <c r="M795" s="1"/>
      <c r="N795" s="1"/>
      <c r="O795" s="1"/>
      <c r="P795" s="1"/>
      <c r="Q795" s="1"/>
      <c r="R795" s="1"/>
      <c r="S795" s="1"/>
      <c r="T795" s="22" t="str">
        <f t="shared" ca="1" si="123"/>
        <v>308,..,308</v>
      </c>
      <c r="U795" s="22">
        <f t="shared" ca="1" si="124"/>
        <v>308</v>
      </c>
      <c r="V795" s="22">
        <f t="shared" ca="1" si="124"/>
        <v>308</v>
      </c>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WZB795" s="1"/>
      <c r="WZC795" s="1"/>
      <c r="WZD795" s="1"/>
      <c r="WZE795" s="1"/>
      <c r="WZF795" s="1"/>
      <c r="WZG795" s="1"/>
      <c r="WZH795" s="1"/>
      <c r="WZI795" s="1"/>
      <c r="WZJ795" s="1"/>
      <c r="WZK795" s="1"/>
      <c r="WZL795" s="1"/>
      <c r="WZM795" s="1"/>
      <c r="WZN795" s="1"/>
      <c r="WZO795" s="1"/>
      <c r="WZP795" s="1"/>
      <c r="WZQ795" s="1"/>
      <c r="WZR795" s="1"/>
      <c r="WZS795" s="1"/>
      <c r="WZT795" s="1"/>
      <c r="WZU795" s="1"/>
      <c r="WZV795" s="1"/>
      <c r="WZW795" s="1"/>
      <c r="WZX795" s="1"/>
      <c r="WZY795" s="1"/>
      <c r="WZZ795" s="1"/>
      <c r="XAA795" s="1"/>
      <c r="XAB795" s="1"/>
      <c r="XAC795" s="1"/>
      <c r="XAD795" s="1"/>
      <c r="XAE795" s="1"/>
      <c r="XAF795" s="1"/>
      <c r="XAG795" s="1"/>
      <c r="XAH795" s="1"/>
      <c r="XAI795" s="1"/>
      <c r="XAJ795" s="1"/>
      <c r="XAK795" s="1"/>
      <c r="XAL795" s="1"/>
      <c r="XAM795" s="1"/>
      <c r="XAN795" s="1"/>
      <c r="XAO795" s="1"/>
      <c r="XAP795" s="1"/>
      <c r="XAQ795" s="1"/>
      <c r="XAR795" s="1"/>
      <c r="XAS795" s="1"/>
      <c r="XAT795" s="1"/>
      <c r="XAU795" s="1"/>
      <c r="XAV795" s="1"/>
      <c r="XAW795" s="1"/>
      <c r="XAX795" s="1"/>
      <c r="XAY795" s="1"/>
      <c r="XAZ795" s="1"/>
      <c r="XBA795" s="1"/>
      <c r="XBB795" s="1"/>
      <c r="XBC795" s="1"/>
      <c r="XBD795" s="1"/>
      <c r="XBE795" s="1"/>
      <c r="XBF795" s="1"/>
      <c r="XBG795" s="1"/>
      <c r="XBH795" s="1"/>
      <c r="XBI795" s="1"/>
      <c r="XBJ795" s="1"/>
      <c r="XBK795" s="1"/>
      <c r="XBL795" s="1"/>
      <c r="XBM795" s="1"/>
      <c r="XBN795" s="1"/>
      <c r="XBO795" s="1"/>
      <c r="XBP795" s="1"/>
      <c r="XBQ795" s="1"/>
      <c r="XBR795" s="1"/>
      <c r="XBS795" s="1"/>
      <c r="XBT795" s="1"/>
      <c r="XBU795" s="1"/>
      <c r="XBV795" s="1"/>
      <c r="XBW795" s="1"/>
      <c r="XBX795" s="1"/>
      <c r="XBY795" s="1"/>
      <c r="XBZ795" s="1"/>
      <c r="XCA795" s="1"/>
      <c r="XCB795" s="1"/>
      <c r="XCC795" s="1"/>
      <c r="XCD795" s="1"/>
      <c r="XCE795" s="1"/>
      <c r="XCF795" s="1"/>
      <c r="XCG795" s="1"/>
      <c r="XCH795" s="1"/>
      <c r="XCI795" s="1"/>
      <c r="XCJ795" s="1"/>
      <c r="XCK795" s="1"/>
      <c r="XCL795" s="1"/>
      <c r="XCM795" s="1"/>
      <c r="XCN795" s="1"/>
      <c r="XCO795" s="1"/>
      <c r="XCP795" s="1"/>
      <c r="XCQ795" s="1"/>
      <c r="XCR795" s="1"/>
      <c r="XCS795" s="1"/>
      <c r="XCT795" s="1"/>
      <c r="XCU795" s="1"/>
      <c r="XCV795" s="1"/>
      <c r="XCW795" s="1"/>
      <c r="XCX795" s="1"/>
      <c r="XCY795" s="1"/>
      <c r="XCZ795" s="1"/>
      <c r="XDA795" s="1"/>
      <c r="XDB795" s="1"/>
      <c r="XDC795" s="1"/>
      <c r="XDD795" s="1"/>
      <c r="XDE795" s="1"/>
      <c r="XDF795" s="1"/>
      <c r="XDG795" s="1"/>
      <c r="XDH795" s="1"/>
      <c r="XDI795" s="1"/>
      <c r="XDJ795" s="1"/>
      <c r="XDK795" s="1"/>
      <c r="XDL795" s="1"/>
      <c r="XDM795" s="1"/>
      <c r="XDN795" s="1"/>
      <c r="XDO795" s="1"/>
      <c r="XDP795" s="1"/>
      <c r="XDQ795" s="1"/>
      <c r="XDR795" s="1"/>
      <c r="XDS795" s="1"/>
      <c r="XDT795" s="1"/>
      <c r="XDU795" s="1"/>
      <c r="XDV795" s="1"/>
      <c r="XDW795" s="1"/>
      <c r="XDX795" s="1"/>
      <c r="XDY795" s="1"/>
      <c r="XDZ795" s="1"/>
      <c r="XEA795" s="1"/>
      <c r="XEB795" s="1"/>
      <c r="XEC795" s="1"/>
      <c r="XED795" s="1"/>
      <c r="XEE795" s="1"/>
      <c r="XEF795" s="1"/>
      <c r="XEG795" s="1"/>
      <c r="XEH795" s="1"/>
      <c r="XEI795" s="1"/>
      <c r="XEJ795" s="1"/>
      <c r="XEK795" s="1"/>
      <c r="XEL795" s="1"/>
      <c r="XEM795" s="1"/>
      <c r="XEN795" s="1"/>
      <c r="XEO795" s="1"/>
      <c r="XEP795" s="1"/>
      <c r="XEQ795" s="1"/>
      <c r="XER795" s="1"/>
      <c r="XES795" s="1"/>
      <c r="XET795" s="1"/>
      <c r="XEU795" s="1"/>
      <c r="XEV795" s="1"/>
      <c r="XEW795" s="1"/>
      <c r="XEX795" s="1"/>
      <c r="XEY795" s="1"/>
      <c r="XEZ795" s="1"/>
      <c r="XFA795" s="1"/>
      <c r="XFB795" s="1"/>
      <c r="XFC795" s="1"/>
    </row>
    <row r="796" spans="1:150 16226:16383" s="3" customFormat="1" ht="49.5" customHeight="1" x14ac:dyDescent="0.25">
      <c r="A796" s="112" t="s">
        <v>406</v>
      </c>
      <c r="B796" s="113"/>
      <c r="C796" s="113"/>
      <c r="D796" s="113"/>
      <c r="E796" s="113"/>
      <c r="F796" s="113"/>
      <c r="G796" s="113"/>
      <c r="H796" s="114"/>
      <c r="I796" s="1">
        <v>24</v>
      </c>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WZB796" s="1"/>
      <c r="WZC796" s="1"/>
      <c r="WZD796" s="1"/>
      <c r="WZE796" s="1"/>
      <c r="WZF796" s="1"/>
      <c r="WZG796" s="1"/>
      <c r="WZH796" s="1"/>
      <c r="WZI796" s="1"/>
      <c r="WZJ796" s="1"/>
      <c r="WZK796" s="1"/>
      <c r="WZL796" s="1"/>
      <c r="WZM796" s="1"/>
      <c r="WZN796" s="1"/>
      <c r="WZO796" s="1"/>
      <c r="WZP796" s="1"/>
      <c r="WZQ796" s="1"/>
      <c r="WZR796" s="1"/>
      <c r="WZS796" s="1"/>
      <c r="WZT796" s="1"/>
      <c r="WZU796" s="1"/>
      <c r="WZV796" s="1"/>
      <c r="WZW796" s="1"/>
      <c r="WZX796" s="1"/>
      <c r="WZY796" s="1"/>
      <c r="WZZ796" s="1"/>
      <c r="XAA796" s="1"/>
      <c r="XAB796" s="1"/>
      <c r="XAC796" s="1"/>
      <c r="XAD796" s="1"/>
      <c r="XAE796" s="1"/>
      <c r="XAF796" s="1"/>
      <c r="XAG796" s="1"/>
      <c r="XAH796" s="1"/>
      <c r="XAI796" s="1"/>
      <c r="XAJ796" s="1"/>
      <c r="XAK796" s="1"/>
      <c r="XAL796" s="1"/>
      <c r="XAM796" s="1"/>
      <c r="XAN796" s="1"/>
      <c r="XAO796" s="1"/>
      <c r="XAP796" s="1"/>
      <c r="XAQ796" s="1"/>
      <c r="XAR796" s="1"/>
      <c r="XAS796" s="1"/>
      <c r="XAT796" s="1"/>
      <c r="XAU796" s="1"/>
      <c r="XAV796" s="1"/>
      <c r="XAW796" s="1"/>
      <c r="XAX796" s="1"/>
      <c r="XAY796" s="1"/>
      <c r="XAZ796" s="1"/>
      <c r="XBA796" s="1"/>
      <c r="XBB796" s="1"/>
      <c r="XBC796" s="1"/>
      <c r="XBD796" s="1"/>
      <c r="XBE796" s="1"/>
      <c r="XBF796" s="1"/>
      <c r="XBG796" s="1"/>
      <c r="XBH796" s="1"/>
      <c r="XBI796" s="1"/>
      <c r="XBJ796" s="1"/>
      <c r="XBK796" s="1"/>
      <c r="XBL796" s="1"/>
      <c r="XBM796" s="1"/>
      <c r="XBN796" s="1"/>
      <c r="XBO796" s="1"/>
      <c r="XBP796" s="1"/>
      <c r="XBQ796" s="1"/>
      <c r="XBR796" s="1"/>
      <c r="XBS796" s="1"/>
      <c r="XBT796" s="1"/>
      <c r="XBU796" s="1"/>
      <c r="XBV796" s="1"/>
      <c r="XBW796" s="1"/>
      <c r="XBX796" s="1"/>
      <c r="XBY796" s="1"/>
      <c r="XBZ796" s="1"/>
      <c r="XCA796" s="1"/>
      <c r="XCB796" s="1"/>
      <c r="XCC796" s="1"/>
      <c r="XCD796" s="1"/>
      <c r="XCE796" s="1"/>
      <c r="XCF796" s="1"/>
      <c r="XCG796" s="1"/>
      <c r="XCH796" s="1"/>
      <c r="XCI796" s="1"/>
      <c r="XCJ796" s="1"/>
      <c r="XCK796" s="1"/>
      <c r="XCL796" s="1"/>
      <c r="XCM796" s="1"/>
      <c r="XCN796" s="1"/>
      <c r="XCO796" s="1"/>
      <c r="XCP796" s="1"/>
      <c r="XCQ796" s="1"/>
      <c r="XCR796" s="1"/>
      <c r="XCS796" s="1"/>
      <c r="XCT796" s="1"/>
      <c r="XCU796" s="1"/>
      <c r="XCV796" s="1"/>
      <c r="XCW796" s="1"/>
      <c r="XCX796" s="1"/>
      <c r="XCY796" s="1"/>
      <c r="XCZ796" s="1"/>
      <c r="XDA796" s="1"/>
      <c r="XDB796" s="1"/>
      <c r="XDC796" s="1"/>
      <c r="XDD796" s="1"/>
      <c r="XDE796" s="1"/>
      <c r="XDF796" s="1"/>
      <c r="XDG796" s="1"/>
      <c r="XDH796" s="1"/>
      <c r="XDI796" s="1"/>
      <c r="XDJ796" s="1"/>
      <c r="XDK796" s="1"/>
      <c r="XDL796" s="1"/>
      <c r="XDM796" s="1"/>
      <c r="XDN796" s="1"/>
      <c r="XDO796" s="1"/>
      <c r="XDP796" s="1"/>
      <c r="XDQ796" s="1"/>
      <c r="XDR796" s="1"/>
      <c r="XDS796" s="1"/>
      <c r="XDT796" s="1"/>
      <c r="XDU796" s="1"/>
      <c r="XDV796" s="1"/>
      <c r="XDW796" s="1"/>
      <c r="XDX796" s="1"/>
      <c r="XDY796" s="1"/>
      <c r="XDZ796" s="1"/>
      <c r="XEA796" s="1"/>
      <c r="XEB796" s="1"/>
      <c r="XEC796" s="1"/>
      <c r="XED796" s="1"/>
      <c r="XEE796" s="1"/>
      <c r="XEF796" s="1"/>
      <c r="XEG796" s="1"/>
      <c r="XEH796" s="1"/>
      <c r="XEI796" s="1"/>
      <c r="XEJ796" s="1"/>
      <c r="XEK796" s="1"/>
      <c r="XEL796" s="1"/>
      <c r="XEM796" s="1"/>
      <c r="XEN796" s="1"/>
      <c r="XEO796" s="1"/>
      <c r="XEP796" s="1"/>
      <c r="XEQ796" s="1"/>
      <c r="XER796" s="1"/>
      <c r="XES796" s="1"/>
      <c r="XET796" s="1"/>
      <c r="XEU796" s="1"/>
      <c r="XEV796" s="1"/>
      <c r="XEW796" s="1"/>
      <c r="XEX796" s="1"/>
      <c r="XEY796" s="1"/>
      <c r="XEZ796" s="1"/>
      <c r="XFA796" s="1"/>
      <c r="XFB796" s="1"/>
      <c r="XFC796" s="1"/>
    </row>
    <row r="797" spans="1:150 16226:16383" s="3" customFormat="1" ht="20.25" customHeight="1" x14ac:dyDescent="0.25">
      <c r="A797" s="90">
        <v>1</v>
      </c>
      <c r="B797" s="90"/>
      <c r="C797" s="53" t="s">
        <v>88</v>
      </c>
      <c r="D797" s="5" t="s">
        <v>375</v>
      </c>
      <c r="E797" s="32">
        <f t="shared" ref="E797:E803" si="126">(2.75*3.5+2.75*0.1+2.125*2.25+1.525*0.6+2.75*2.45+0.1*1.8+1.4*0.6+2.93*2.415+2.93*0.1+2.93*1.185+1.4*0.6+2.305*1.375+1.375*0.18+1.075*0.9+1.22*0.475+2.12*0.9+1.65*1+1.4*1+1.12*2.75)*10.764</f>
        <v>517.06623150000019</v>
      </c>
      <c r="F797" s="5">
        <v>0</v>
      </c>
      <c r="G797" s="5">
        <v>0</v>
      </c>
      <c r="H797" s="5">
        <f>E797+F797+(IF(G797&lt;101,G797,IF(G797&lt;201,G797/2,IF(G797&lt;=301,G797/3,G797/4))))</f>
        <v>517.06623150000019</v>
      </c>
      <c r="I797" s="1"/>
      <c r="J797" s="1"/>
      <c r="K797" s="1"/>
      <c r="L797" s="1"/>
      <c r="M797" s="1"/>
      <c r="N797" s="1"/>
      <c r="O797" s="1"/>
      <c r="P797" s="1"/>
      <c r="Q797" s="1"/>
      <c r="R797" s="1"/>
      <c r="S797" s="1"/>
      <c r="T797" s="22" t="str">
        <f t="shared" ref="T797:T804" ca="1" si="127">U797&amp;""&amp;",..,"&amp;""&amp;V797</f>
        <v>124501,..,3001</v>
      </c>
      <c r="U797" s="22">
        <f ca="1">(SUMPRODUCT(MID(0&amp;(LEFT(A796,SUM(LEN(A796)-LEN(SUBSTITUTE(A796,{"0","1","2","3"},""))))), LARGE(INDEX(ISNUMBER(--MID((LEFT(A796,SUM(LEN(A796)-LEN(SUBSTITUTE(A796,{"0","1","2","3"},""))))), ROW(INDIRECT("1:"&amp;LEN((LEFT(A796,SUM(LEN(A796)-LEN(SUBSTITUTE(A796,{"0","1","2","3"},"")))))))), 1)) * ROW(INDIRECT("1:"&amp;LEN((LEFT(A796,SUM(LEN(A796)-LEN(SUBSTITUTE(A796,{"0","1","2","3"},"")))))))), 0), ROW(INDIRECT("1:"&amp;LEN((LEFT(A796,SUM(LEN(A796)-LEN(SUBSTITUTE(A796,{"0","1","2","3"},"")))))))))+1, 1) * 10^ROW(INDIRECT("1:"&amp;LEN((LEFT(A796,SUM(LEN(A796)-LEN(SUBSTITUTE(A796,{"0","1","2","3"},""))))))))/10))*100+1</f>
        <v>124501</v>
      </c>
      <c r="V797" s="22">
        <f ca="1">(SUMPRODUCT(MID(0&amp;(--TRIM(RIGHT(SUBSTITUTE(LEFT(A796,_xlfn.AGGREGATE(16,6,FIND({0,1,2,3,4,5,6,7,8,9},A796,ROW(INDIRECT("1:"&amp;LEN(A796)))),1))," ",REPT(" ",LEN(A796))),LEN(A796)))), LARGE(INDEX(ISNUMBER(--MID((--TRIM(RIGHT(SUBSTITUTE(LEFT(A796,_xlfn.AGGREGATE(16,6,FIND({0,1,2,3,4,5,6,7,8,9},A796,ROW(INDIRECT("1:"&amp;LEN(A796)))),1))," ",REPT(" ",LEN(A796))),LEN(A796)))), ROW(INDIRECT("1:"&amp;LEN((--TRIM(RIGHT(SUBSTITUTE(LEFT(A796,_xlfn.AGGREGATE(16,6,FIND({0,1,2,3,4,5,6,7,8,9},A796,ROW(INDIRECT("1:"&amp;LEN(A796)))),1))," ",REPT(" ",LEN(A796))),LEN(A796))))))), 1)) * ROW(INDIRECT("1:"&amp;LEN((--TRIM(RIGHT(SUBSTITUTE(LEFT(A796,_xlfn.AGGREGATE(16,6,FIND({0,1,2,3,4,5,6,7,8,9},A796,ROW(INDIRECT("1:"&amp;LEN(A796)))),1))," ",REPT(" ",LEN(A796))),LEN(A796))))))), 0), ROW(INDIRECT("1:"&amp;LEN((--TRIM(RIGHT(SUBSTITUTE(LEFT(A796,_xlfn.AGGREGATE(16,6,FIND({0,1,2,3,4,5,6,7,8,9},A796,ROW(INDIRECT("1:"&amp;LEN(A796)))),1))," ",REPT(" ",LEN(A796))),LEN(A796))))))))+1, 1) * 10^ROW(INDIRECT("1:"&amp;LEN((--TRIM(RIGHT(SUBSTITUTE(LEFT(A796,_xlfn.AGGREGATE(16,6,FIND({0,1,2,3,4,5,6,7,8,9},A796,ROW(INDIRECT("1:"&amp;LEN(A796)))),1))," ",REPT(" ",LEN(A796))),LEN(A796)))))))/10))*100+1</f>
        <v>3001</v>
      </c>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WZB797" s="1"/>
      <c r="WZC797" s="1"/>
      <c r="WZD797" s="1"/>
      <c r="WZE797" s="1"/>
      <c r="WZF797" s="1"/>
      <c r="WZG797" s="1"/>
      <c r="WZH797" s="1"/>
      <c r="WZI797" s="1"/>
      <c r="WZJ797" s="1"/>
      <c r="WZK797" s="1"/>
      <c r="WZL797" s="1"/>
      <c r="WZM797" s="1"/>
      <c r="WZN797" s="1"/>
      <c r="WZO797" s="1"/>
      <c r="WZP797" s="1"/>
      <c r="WZQ797" s="1"/>
      <c r="WZR797" s="1"/>
      <c r="WZS797" s="1"/>
      <c r="WZT797" s="1"/>
      <c r="WZU797" s="1"/>
      <c r="WZV797" s="1"/>
      <c r="WZW797" s="1"/>
      <c r="WZX797" s="1"/>
      <c r="WZY797" s="1"/>
      <c r="WZZ797" s="1"/>
      <c r="XAA797" s="1"/>
      <c r="XAB797" s="1"/>
      <c r="XAC797" s="1"/>
      <c r="XAD797" s="1"/>
      <c r="XAE797" s="1"/>
      <c r="XAF797" s="1"/>
      <c r="XAG797" s="1"/>
      <c r="XAH797" s="1"/>
      <c r="XAI797" s="1"/>
      <c r="XAJ797" s="1"/>
      <c r="XAK797" s="1"/>
      <c r="XAL797" s="1"/>
      <c r="XAM797" s="1"/>
      <c r="XAN797" s="1"/>
      <c r="XAO797" s="1"/>
      <c r="XAP797" s="1"/>
      <c r="XAQ797" s="1"/>
      <c r="XAR797" s="1"/>
      <c r="XAS797" s="1"/>
      <c r="XAT797" s="1"/>
      <c r="XAU797" s="1"/>
      <c r="XAV797" s="1"/>
      <c r="XAW797" s="1"/>
      <c r="XAX797" s="1"/>
      <c r="XAY797" s="1"/>
      <c r="XAZ797" s="1"/>
      <c r="XBA797" s="1"/>
      <c r="XBB797" s="1"/>
      <c r="XBC797" s="1"/>
      <c r="XBD797" s="1"/>
      <c r="XBE797" s="1"/>
      <c r="XBF797" s="1"/>
      <c r="XBG797" s="1"/>
      <c r="XBH797" s="1"/>
      <c r="XBI797" s="1"/>
      <c r="XBJ797" s="1"/>
      <c r="XBK797" s="1"/>
      <c r="XBL797" s="1"/>
      <c r="XBM797" s="1"/>
      <c r="XBN797" s="1"/>
      <c r="XBO797" s="1"/>
      <c r="XBP797" s="1"/>
      <c r="XBQ797" s="1"/>
      <c r="XBR797" s="1"/>
      <c r="XBS797" s="1"/>
      <c r="XBT797" s="1"/>
      <c r="XBU797" s="1"/>
      <c r="XBV797" s="1"/>
      <c r="XBW797" s="1"/>
      <c r="XBX797" s="1"/>
      <c r="XBY797" s="1"/>
      <c r="XBZ797" s="1"/>
      <c r="XCA797" s="1"/>
      <c r="XCB797" s="1"/>
      <c r="XCC797" s="1"/>
      <c r="XCD797" s="1"/>
      <c r="XCE797" s="1"/>
      <c r="XCF797" s="1"/>
      <c r="XCG797" s="1"/>
      <c r="XCH797" s="1"/>
      <c r="XCI797" s="1"/>
      <c r="XCJ797" s="1"/>
      <c r="XCK797" s="1"/>
      <c r="XCL797" s="1"/>
      <c r="XCM797" s="1"/>
      <c r="XCN797" s="1"/>
      <c r="XCO797" s="1"/>
      <c r="XCP797" s="1"/>
      <c r="XCQ797" s="1"/>
      <c r="XCR797" s="1"/>
      <c r="XCS797" s="1"/>
      <c r="XCT797" s="1"/>
      <c r="XCU797" s="1"/>
      <c r="XCV797" s="1"/>
      <c r="XCW797" s="1"/>
      <c r="XCX797" s="1"/>
      <c r="XCY797" s="1"/>
      <c r="XCZ797" s="1"/>
      <c r="XDA797" s="1"/>
      <c r="XDB797" s="1"/>
      <c r="XDC797" s="1"/>
      <c r="XDD797" s="1"/>
      <c r="XDE797" s="1"/>
      <c r="XDF797" s="1"/>
      <c r="XDG797" s="1"/>
      <c r="XDH797" s="1"/>
      <c r="XDI797" s="1"/>
      <c r="XDJ797" s="1"/>
      <c r="XDK797" s="1"/>
      <c r="XDL797" s="1"/>
      <c r="XDM797" s="1"/>
      <c r="XDN797" s="1"/>
      <c r="XDO797" s="1"/>
      <c r="XDP797" s="1"/>
      <c r="XDQ797" s="1"/>
      <c r="XDR797" s="1"/>
      <c r="XDS797" s="1"/>
      <c r="XDT797" s="1"/>
      <c r="XDU797" s="1"/>
      <c r="XDV797" s="1"/>
      <c r="XDW797" s="1"/>
      <c r="XDX797" s="1"/>
      <c r="XDY797" s="1"/>
      <c r="XDZ797" s="1"/>
      <c r="XEA797" s="1"/>
      <c r="XEB797" s="1"/>
      <c r="XEC797" s="1"/>
      <c r="XED797" s="1"/>
      <c r="XEE797" s="1"/>
      <c r="XEF797" s="1"/>
      <c r="XEG797" s="1"/>
      <c r="XEH797" s="1"/>
      <c r="XEI797" s="1"/>
      <c r="XEJ797" s="1"/>
      <c r="XEK797" s="1"/>
      <c r="XEL797" s="1"/>
      <c r="XEM797" s="1"/>
      <c r="XEN797" s="1"/>
      <c r="XEO797" s="1"/>
      <c r="XEP797" s="1"/>
      <c r="XEQ797" s="1"/>
      <c r="XER797" s="1"/>
      <c r="XES797" s="1"/>
      <c r="XET797" s="1"/>
      <c r="XEU797" s="1"/>
      <c r="XEV797" s="1"/>
      <c r="XEW797" s="1"/>
      <c r="XEX797" s="1"/>
      <c r="XEY797" s="1"/>
      <c r="XEZ797" s="1"/>
      <c r="XFA797" s="1"/>
      <c r="XFB797" s="1"/>
      <c r="XFC797" s="1"/>
    </row>
    <row r="798" spans="1:150 16226:16383" s="3" customFormat="1" ht="20.25" customHeight="1" x14ac:dyDescent="0.25">
      <c r="A798" s="115">
        <f>A797+1</f>
        <v>2</v>
      </c>
      <c r="B798" s="116"/>
      <c r="C798" s="53" t="s">
        <v>88</v>
      </c>
      <c r="D798" s="5" t="s">
        <v>375</v>
      </c>
      <c r="E798" s="32">
        <f t="shared" si="126"/>
        <v>517.06623150000019</v>
      </c>
      <c r="F798" s="5">
        <v>0</v>
      </c>
      <c r="G798" s="5">
        <v>0</v>
      </c>
      <c r="H798" s="5">
        <f t="shared" ref="H798:H804" si="128">E798+F798+(IF(G798&lt;101,G798,IF(G798&lt;201,G798/2,IF(G798&lt;=301,G798/3,G798/4))))</f>
        <v>517.06623150000019</v>
      </c>
      <c r="I798" s="1"/>
      <c r="J798" s="1"/>
      <c r="K798" s="1"/>
      <c r="L798" s="1"/>
      <c r="M798" s="1"/>
      <c r="N798" s="1"/>
      <c r="O798" s="1"/>
      <c r="P798" s="1"/>
      <c r="Q798" s="1"/>
      <c r="R798" s="1"/>
      <c r="S798" s="1"/>
      <c r="T798" s="22" t="str">
        <f t="shared" ca="1" si="127"/>
        <v>124502,..,3002</v>
      </c>
      <c r="U798" s="22">
        <f t="shared" ref="U798:V804" ca="1" si="129">U797+1</f>
        <v>124502</v>
      </c>
      <c r="V798" s="22">
        <f t="shared" ca="1" si="129"/>
        <v>3002</v>
      </c>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WZB798" s="1"/>
      <c r="WZC798" s="1"/>
      <c r="WZD798" s="1"/>
      <c r="WZE798" s="1"/>
      <c r="WZF798" s="1"/>
      <c r="WZG798" s="1"/>
      <c r="WZH798" s="1"/>
      <c r="WZI798" s="1"/>
      <c r="WZJ798" s="1"/>
      <c r="WZK798" s="1"/>
      <c r="WZL798" s="1"/>
      <c r="WZM798" s="1"/>
      <c r="WZN798" s="1"/>
      <c r="WZO798" s="1"/>
      <c r="WZP798" s="1"/>
      <c r="WZQ798" s="1"/>
      <c r="WZR798" s="1"/>
      <c r="WZS798" s="1"/>
      <c r="WZT798" s="1"/>
      <c r="WZU798" s="1"/>
      <c r="WZV798" s="1"/>
      <c r="WZW798" s="1"/>
      <c r="WZX798" s="1"/>
      <c r="WZY798" s="1"/>
      <c r="WZZ798" s="1"/>
      <c r="XAA798" s="1"/>
      <c r="XAB798" s="1"/>
      <c r="XAC798" s="1"/>
      <c r="XAD798" s="1"/>
      <c r="XAE798" s="1"/>
      <c r="XAF798" s="1"/>
      <c r="XAG798" s="1"/>
      <c r="XAH798" s="1"/>
      <c r="XAI798" s="1"/>
      <c r="XAJ798" s="1"/>
      <c r="XAK798" s="1"/>
      <c r="XAL798" s="1"/>
      <c r="XAM798" s="1"/>
      <c r="XAN798" s="1"/>
      <c r="XAO798" s="1"/>
      <c r="XAP798" s="1"/>
      <c r="XAQ798" s="1"/>
      <c r="XAR798" s="1"/>
      <c r="XAS798" s="1"/>
      <c r="XAT798" s="1"/>
      <c r="XAU798" s="1"/>
      <c r="XAV798" s="1"/>
      <c r="XAW798" s="1"/>
      <c r="XAX798" s="1"/>
      <c r="XAY798" s="1"/>
      <c r="XAZ798" s="1"/>
      <c r="XBA798" s="1"/>
      <c r="XBB798" s="1"/>
      <c r="XBC798" s="1"/>
      <c r="XBD798" s="1"/>
      <c r="XBE798" s="1"/>
      <c r="XBF798" s="1"/>
      <c r="XBG798" s="1"/>
      <c r="XBH798" s="1"/>
      <c r="XBI798" s="1"/>
      <c r="XBJ798" s="1"/>
      <c r="XBK798" s="1"/>
      <c r="XBL798" s="1"/>
      <c r="XBM798" s="1"/>
      <c r="XBN798" s="1"/>
      <c r="XBO798" s="1"/>
      <c r="XBP798" s="1"/>
      <c r="XBQ798" s="1"/>
      <c r="XBR798" s="1"/>
      <c r="XBS798" s="1"/>
      <c r="XBT798" s="1"/>
      <c r="XBU798" s="1"/>
      <c r="XBV798" s="1"/>
      <c r="XBW798" s="1"/>
      <c r="XBX798" s="1"/>
      <c r="XBY798" s="1"/>
      <c r="XBZ798" s="1"/>
      <c r="XCA798" s="1"/>
      <c r="XCB798" s="1"/>
      <c r="XCC798" s="1"/>
      <c r="XCD798" s="1"/>
      <c r="XCE798" s="1"/>
      <c r="XCF798" s="1"/>
      <c r="XCG798" s="1"/>
      <c r="XCH798" s="1"/>
      <c r="XCI798" s="1"/>
      <c r="XCJ798" s="1"/>
      <c r="XCK798" s="1"/>
      <c r="XCL798" s="1"/>
      <c r="XCM798" s="1"/>
      <c r="XCN798" s="1"/>
      <c r="XCO798" s="1"/>
      <c r="XCP798" s="1"/>
      <c r="XCQ798" s="1"/>
      <c r="XCR798" s="1"/>
      <c r="XCS798" s="1"/>
      <c r="XCT798" s="1"/>
      <c r="XCU798" s="1"/>
      <c r="XCV798" s="1"/>
      <c r="XCW798" s="1"/>
      <c r="XCX798" s="1"/>
      <c r="XCY798" s="1"/>
      <c r="XCZ798" s="1"/>
      <c r="XDA798" s="1"/>
      <c r="XDB798" s="1"/>
      <c r="XDC798" s="1"/>
      <c r="XDD798" s="1"/>
      <c r="XDE798" s="1"/>
      <c r="XDF798" s="1"/>
      <c r="XDG798" s="1"/>
      <c r="XDH798" s="1"/>
      <c r="XDI798" s="1"/>
      <c r="XDJ798" s="1"/>
      <c r="XDK798" s="1"/>
      <c r="XDL798" s="1"/>
      <c r="XDM798" s="1"/>
      <c r="XDN798" s="1"/>
      <c r="XDO798" s="1"/>
      <c r="XDP798" s="1"/>
      <c r="XDQ798" s="1"/>
      <c r="XDR798" s="1"/>
      <c r="XDS798" s="1"/>
      <c r="XDT798" s="1"/>
      <c r="XDU798" s="1"/>
      <c r="XDV798" s="1"/>
      <c r="XDW798" s="1"/>
      <c r="XDX798" s="1"/>
      <c r="XDY798" s="1"/>
      <c r="XDZ798" s="1"/>
      <c r="XEA798" s="1"/>
      <c r="XEB798" s="1"/>
      <c r="XEC798" s="1"/>
      <c r="XED798" s="1"/>
      <c r="XEE798" s="1"/>
      <c r="XEF798" s="1"/>
      <c r="XEG798" s="1"/>
      <c r="XEH798" s="1"/>
      <c r="XEI798" s="1"/>
      <c r="XEJ798" s="1"/>
      <c r="XEK798" s="1"/>
      <c r="XEL798" s="1"/>
      <c r="XEM798" s="1"/>
      <c r="XEN798" s="1"/>
      <c r="XEO798" s="1"/>
      <c r="XEP798" s="1"/>
      <c r="XEQ798" s="1"/>
      <c r="XER798" s="1"/>
      <c r="XES798" s="1"/>
      <c r="XET798" s="1"/>
      <c r="XEU798" s="1"/>
      <c r="XEV798" s="1"/>
      <c r="XEW798" s="1"/>
      <c r="XEX798" s="1"/>
      <c r="XEY798" s="1"/>
      <c r="XEZ798" s="1"/>
      <c r="XFA798" s="1"/>
      <c r="XFB798" s="1"/>
      <c r="XFC798" s="1"/>
    </row>
    <row r="799" spans="1:150 16226:16383" s="3" customFormat="1" ht="20.25" customHeight="1" x14ac:dyDescent="0.25">
      <c r="A799" s="115">
        <f t="shared" ref="A799:A804" si="130">A798+1</f>
        <v>3</v>
      </c>
      <c r="B799" s="116"/>
      <c r="C799" s="53" t="s">
        <v>88</v>
      </c>
      <c r="D799" s="5" t="s">
        <v>375</v>
      </c>
      <c r="E799" s="32">
        <f t="shared" si="126"/>
        <v>517.06623150000019</v>
      </c>
      <c r="F799" s="5">
        <v>0</v>
      </c>
      <c r="G799" s="5">
        <v>0</v>
      </c>
      <c r="H799" s="5">
        <f t="shared" si="128"/>
        <v>517.06623150000019</v>
      </c>
      <c r="I799" s="1"/>
      <c r="J799" s="1"/>
      <c r="K799" s="1"/>
      <c r="L799" s="1"/>
      <c r="M799" s="1"/>
      <c r="N799" s="1"/>
      <c r="O799" s="1"/>
      <c r="P799" s="1"/>
      <c r="Q799" s="1"/>
      <c r="R799" s="1"/>
      <c r="S799" s="1"/>
      <c r="T799" s="22" t="str">
        <f t="shared" ca="1" si="127"/>
        <v>124503,..,3003</v>
      </c>
      <c r="U799" s="22">
        <f t="shared" ca="1" si="129"/>
        <v>124503</v>
      </c>
      <c r="V799" s="22">
        <f t="shared" ca="1" si="129"/>
        <v>3003</v>
      </c>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WZB799" s="1"/>
      <c r="WZC799" s="1"/>
      <c r="WZD799" s="1"/>
      <c r="WZE799" s="1"/>
      <c r="WZF799" s="1"/>
      <c r="WZG799" s="1"/>
      <c r="WZH799" s="1"/>
      <c r="WZI799" s="1"/>
      <c r="WZJ799" s="1"/>
      <c r="WZK799" s="1"/>
      <c r="WZL799" s="1"/>
      <c r="WZM799" s="1"/>
      <c r="WZN799" s="1"/>
      <c r="WZO799" s="1"/>
      <c r="WZP799" s="1"/>
      <c r="WZQ799" s="1"/>
      <c r="WZR799" s="1"/>
      <c r="WZS799" s="1"/>
      <c r="WZT799" s="1"/>
      <c r="WZU799" s="1"/>
      <c r="WZV799" s="1"/>
      <c r="WZW799" s="1"/>
      <c r="WZX799" s="1"/>
      <c r="WZY799" s="1"/>
      <c r="WZZ799" s="1"/>
      <c r="XAA799" s="1"/>
      <c r="XAB799" s="1"/>
      <c r="XAC799" s="1"/>
      <c r="XAD799" s="1"/>
      <c r="XAE799" s="1"/>
      <c r="XAF799" s="1"/>
      <c r="XAG799" s="1"/>
      <c r="XAH799" s="1"/>
      <c r="XAI799" s="1"/>
      <c r="XAJ799" s="1"/>
      <c r="XAK799" s="1"/>
      <c r="XAL799" s="1"/>
      <c r="XAM799" s="1"/>
      <c r="XAN799" s="1"/>
      <c r="XAO799" s="1"/>
      <c r="XAP799" s="1"/>
      <c r="XAQ799" s="1"/>
      <c r="XAR799" s="1"/>
      <c r="XAS799" s="1"/>
      <c r="XAT799" s="1"/>
      <c r="XAU799" s="1"/>
      <c r="XAV799" s="1"/>
      <c r="XAW799" s="1"/>
      <c r="XAX799" s="1"/>
      <c r="XAY799" s="1"/>
      <c r="XAZ799" s="1"/>
      <c r="XBA799" s="1"/>
      <c r="XBB799" s="1"/>
      <c r="XBC799" s="1"/>
      <c r="XBD799" s="1"/>
      <c r="XBE799" s="1"/>
      <c r="XBF799" s="1"/>
      <c r="XBG799" s="1"/>
      <c r="XBH799" s="1"/>
      <c r="XBI799" s="1"/>
      <c r="XBJ799" s="1"/>
      <c r="XBK799" s="1"/>
      <c r="XBL799" s="1"/>
      <c r="XBM799" s="1"/>
      <c r="XBN799" s="1"/>
      <c r="XBO799" s="1"/>
      <c r="XBP799" s="1"/>
      <c r="XBQ799" s="1"/>
      <c r="XBR799" s="1"/>
      <c r="XBS799" s="1"/>
      <c r="XBT799" s="1"/>
      <c r="XBU799" s="1"/>
      <c r="XBV799" s="1"/>
      <c r="XBW799" s="1"/>
      <c r="XBX799" s="1"/>
      <c r="XBY799" s="1"/>
      <c r="XBZ799" s="1"/>
      <c r="XCA799" s="1"/>
      <c r="XCB799" s="1"/>
      <c r="XCC799" s="1"/>
      <c r="XCD799" s="1"/>
      <c r="XCE799" s="1"/>
      <c r="XCF799" s="1"/>
      <c r="XCG799" s="1"/>
      <c r="XCH799" s="1"/>
      <c r="XCI799" s="1"/>
      <c r="XCJ799" s="1"/>
      <c r="XCK799" s="1"/>
      <c r="XCL799" s="1"/>
      <c r="XCM799" s="1"/>
      <c r="XCN799" s="1"/>
      <c r="XCO799" s="1"/>
      <c r="XCP799" s="1"/>
      <c r="XCQ799" s="1"/>
      <c r="XCR799" s="1"/>
      <c r="XCS799" s="1"/>
      <c r="XCT799" s="1"/>
      <c r="XCU799" s="1"/>
      <c r="XCV799" s="1"/>
      <c r="XCW799" s="1"/>
      <c r="XCX799" s="1"/>
      <c r="XCY799" s="1"/>
      <c r="XCZ799" s="1"/>
      <c r="XDA799" s="1"/>
      <c r="XDB799" s="1"/>
      <c r="XDC799" s="1"/>
      <c r="XDD799" s="1"/>
      <c r="XDE799" s="1"/>
      <c r="XDF799" s="1"/>
      <c r="XDG799" s="1"/>
      <c r="XDH799" s="1"/>
      <c r="XDI799" s="1"/>
      <c r="XDJ799" s="1"/>
      <c r="XDK799" s="1"/>
      <c r="XDL799" s="1"/>
      <c r="XDM799" s="1"/>
      <c r="XDN799" s="1"/>
      <c r="XDO799" s="1"/>
      <c r="XDP799" s="1"/>
      <c r="XDQ799" s="1"/>
      <c r="XDR799" s="1"/>
      <c r="XDS799" s="1"/>
      <c r="XDT799" s="1"/>
      <c r="XDU799" s="1"/>
      <c r="XDV799" s="1"/>
      <c r="XDW799" s="1"/>
      <c r="XDX799" s="1"/>
      <c r="XDY799" s="1"/>
      <c r="XDZ799" s="1"/>
      <c r="XEA799" s="1"/>
      <c r="XEB799" s="1"/>
      <c r="XEC799" s="1"/>
      <c r="XED799" s="1"/>
      <c r="XEE799" s="1"/>
      <c r="XEF799" s="1"/>
      <c r="XEG799" s="1"/>
      <c r="XEH799" s="1"/>
      <c r="XEI799" s="1"/>
      <c r="XEJ799" s="1"/>
      <c r="XEK799" s="1"/>
      <c r="XEL799" s="1"/>
      <c r="XEM799" s="1"/>
      <c r="XEN799" s="1"/>
      <c r="XEO799" s="1"/>
      <c r="XEP799" s="1"/>
      <c r="XEQ799" s="1"/>
      <c r="XER799" s="1"/>
      <c r="XES799" s="1"/>
      <c r="XET799" s="1"/>
      <c r="XEU799" s="1"/>
      <c r="XEV799" s="1"/>
      <c r="XEW799" s="1"/>
      <c r="XEX799" s="1"/>
      <c r="XEY799" s="1"/>
      <c r="XEZ799" s="1"/>
      <c r="XFA799" s="1"/>
      <c r="XFB799" s="1"/>
      <c r="XFC799" s="1"/>
    </row>
    <row r="800" spans="1:150 16226:16383" s="3" customFormat="1" ht="20.25" customHeight="1" x14ac:dyDescent="0.25">
      <c r="A800" s="115">
        <f t="shared" si="130"/>
        <v>4</v>
      </c>
      <c r="B800" s="116"/>
      <c r="C800" s="53" t="s">
        <v>88</v>
      </c>
      <c r="D800" s="5" t="s">
        <v>375</v>
      </c>
      <c r="E800" s="32">
        <f t="shared" si="126"/>
        <v>517.06623150000019</v>
      </c>
      <c r="F800" s="5">
        <v>0</v>
      </c>
      <c r="G800" s="5">
        <v>0</v>
      </c>
      <c r="H800" s="5">
        <f t="shared" si="128"/>
        <v>517.06623150000019</v>
      </c>
      <c r="I800" s="1"/>
      <c r="J800" s="1"/>
      <c r="K800" s="1"/>
      <c r="L800" s="1"/>
      <c r="M800" s="1"/>
      <c r="N800" s="1"/>
      <c r="O800" s="1"/>
      <c r="P800" s="1"/>
      <c r="Q800" s="1"/>
      <c r="R800" s="1"/>
      <c r="S800" s="1"/>
      <c r="T800" s="22" t="str">
        <f t="shared" ca="1" si="127"/>
        <v>124504,..,3004</v>
      </c>
      <c r="U800" s="22">
        <f t="shared" ca="1" si="129"/>
        <v>124504</v>
      </c>
      <c r="V800" s="22">
        <f t="shared" ca="1" si="129"/>
        <v>3004</v>
      </c>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WZB800" s="1"/>
      <c r="WZC800" s="1"/>
      <c r="WZD800" s="1"/>
      <c r="WZE800" s="1"/>
      <c r="WZF800" s="1"/>
      <c r="WZG800" s="1"/>
      <c r="WZH800" s="1"/>
      <c r="WZI800" s="1"/>
      <c r="WZJ800" s="1"/>
      <c r="WZK800" s="1"/>
      <c r="WZL800" s="1"/>
      <c r="WZM800" s="1"/>
      <c r="WZN800" s="1"/>
      <c r="WZO800" s="1"/>
      <c r="WZP800" s="1"/>
      <c r="WZQ800" s="1"/>
      <c r="WZR800" s="1"/>
      <c r="WZS800" s="1"/>
      <c r="WZT800" s="1"/>
      <c r="WZU800" s="1"/>
      <c r="WZV800" s="1"/>
      <c r="WZW800" s="1"/>
      <c r="WZX800" s="1"/>
      <c r="WZY800" s="1"/>
      <c r="WZZ800" s="1"/>
      <c r="XAA800" s="1"/>
      <c r="XAB800" s="1"/>
      <c r="XAC800" s="1"/>
      <c r="XAD800" s="1"/>
      <c r="XAE800" s="1"/>
      <c r="XAF800" s="1"/>
      <c r="XAG800" s="1"/>
      <c r="XAH800" s="1"/>
      <c r="XAI800" s="1"/>
      <c r="XAJ800" s="1"/>
      <c r="XAK800" s="1"/>
      <c r="XAL800" s="1"/>
      <c r="XAM800" s="1"/>
      <c r="XAN800" s="1"/>
      <c r="XAO800" s="1"/>
      <c r="XAP800" s="1"/>
      <c r="XAQ800" s="1"/>
      <c r="XAR800" s="1"/>
      <c r="XAS800" s="1"/>
      <c r="XAT800" s="1"/>
      <c r="XAU800" s="1"/>
      <c r="XAV800" s="1"/>
      <c r="XAW800" s="1"/>
      <c r="XAX800" s="1"/>
      <c r="XAY800" s="1"/>
      <c r="XAZ800" s="1"/>
      <c r="XBA800" s="1"/>
      <c r="XBB800" s="1"/>
      <c r="XBC800" s="1"/>
      <c r="XBD800" s="1"/>
      <c r="XBE800" s="1"/>
      <c r="XBF800" s="1"/>
      <c r="XBG800" s="1"/>
      <c r="XBH800" s="1"/>
      <c r="XBI800" s="1"/>
      <c r="XBJ800" s="1"/>
      <c r="XBK800" s="1"/>
      <c r="XBL800" s="1"/>
      <c r="XBM800" s="1"/>
      <c r="XBN800" s="1"/>
      <c r="XBO800" s="1"/>
      <c r="XBP800" s="1"/>
      <c r="XBQ800" s="1"/>
      <c r="XBR800" s="1"/>
      <c r="XBS800" s="1"/>
      <c r="XBT800" s="1"/>
      <c r="XBU800" s="1"/>
      <c r="XBV800" s="1"/>
      <c r="XBW800" s="1"/>
      <c r="XBX800" s="1"/>
      <c r="XBY800" s="1"/>
      <c r="XBZ800" s="1"/>
      <c r="XCA800" s="1"/>
      <c r="XCB800" s="1"/>
      <c r="XCC800" s="1"/>
      <c r="XCD800" s="1"/>
      <c r="XCE800" s="1"/>
      <c r="XCF800" s="1"/>
      <c r="XCG800" s="1"/>
      <c r="XCH800" s="1"/>
      <c r="XCI800" s="1"/>
      <c r="XCJ800" s="1"/>
      <c r="XCK800" s="1"/>
      <c r="XCL800" s="1"/>
      <c r="XCM800" s="1"/>
      <c r="XCN800" s="1"/>
      <c r="XCO800" s="1"/>
      <c r="XCP800" s="1"/>
      <c r="XCQ800" s="1"/>
      <c r="XCR800" s="1"/>
      <c r="XCS800" s="1"/>
      <c r="XCT800" s="1"/>
      <c r="XCU800" s="1"/>
      <c r="XCV800" s="1"/>
      <c r="XCW800" s="1"/>
      <c r="XCX800" s="1"/>
      <c r="XCY800" s="1"/>
      <c r="XCZ800" s="1"/>
      <c r="XDA800" s="1"/>
      <c r="XDB800" s="1"/>
      <c r="XDC800" s="1"/>
      <c r="XDD800" s="1"/>
      <c r="XDE800" s="1"/>
      <c r="XDF800" s="1"/>
      <c r="XDG800" s="1"/>
      <c r="XDH800" s="1"/>
      <c r="XDI800" s="1"/>
      <c r="XDJ800" s="1"/>
      <c r="XDK800" s="1"/>
      <c r="XDL800" s="1"/>
      <c r="XDM800" s="1"/>
      <c r="XDN800" s="1"/>
      <c r="XDO800" s="1"/>
      <c r="XDP800" s="1"/>
      <c r="XDQ800" s="1"/>
      <c r="XDR800" s="1"/>
      <c r="XDS800" s="1"/>
      <c r="XDT800" s="1"/>
      <c r="XDU800" s="1"/>
      <c r="XDV800" s="1"/>
      <c r="XDW800" s="1"/>
      <c r="XDX800" s="1"/>
      <c r="XDY800" s="1"/>
      <c r="XDZ800" s="1"/>
      <c r="XEA800" s="1"/>
      <c r="XEB800" s="1"/>
      <c r="XEC800" s="1"/>
      <c r="XED800" s="1"/>
      <c r="XEE800" s="1"/>
      <c r="XEF800" s="1"/>
      <c r="XEG800" s="1"/>
      <c r="XEH800" s="1"/>
      <c r="XEI800" s="1"/>
      <c r="XEJ800" s="1"/>
      <c r="XEK800" s="1"/>
      <c r="XEL800" s="1"/>
      <c r="XEM800" s="1"/>
      <c r="XEN800" s="1"/>
      <c r="XEO800" s="1"/>
      <c r="XEP800" s="1"/>
      <c r="XEQ800" s="1"/>
      <c r="XER800" s="1"/>
      <c r="XES800" s="1"/>
      <c r="XET800" s="1"/>
      <c r="XEU800" s="1"/>
      <c r="XEV800" s="1"/>
      <c r="XEW800" s="1"/>
      <c r="XEX800" s="1"/>
      <c r="XEY800" s="1"/>
      <c r="XEZ800" s="1"/>
      <c r="XFA800" s="1"/>
      <c r="XFB800" s="1"/>
      <c r="XFC800" s="1"/>
    </row>
    <row r="801" spans="1:150 16226:16383" s="3" customFormat="1" ht="20.25" customHeight="1" x14ac:dyDescent="0.25">
      <c r="A801" s="115">
        <f t="shared" si="130"/>
        <v>5</v>
      </c>
      <c r="B801" s="116"/>
      <c r="C801" s="53" t="s">
        <v>88</v>
      </c>
      <c r="D801" s="5" t="s">
        <v>375</v>
      </c>
      <c r="E801" s="32">
        <f t="shared" si="126"/>
        <v>517.06623150000019</v>
      </c>
      <c r="F801" s="5">
        <v>0</v>
      </c>
      <c r="G801" s="5">
        <v>0</v>
      </c>
      <c r="H801" s="5">
        <f t="shared" si="128"/>
        <v>517.06623150000019</v>
      </c>
      <c r="I801" s="1"/>
      <c r="J801" s="1"/>
      <c r="K801" s="1"/>
      <c r="L801" s="1"/>
      <c r="M801" s="1"/>
      <c r="N801" s="1"/>
      <c r="O801" s="1"/>
      <c r="P801" s="1"/>
      <c r="Q801" s="1"/>
      <c r="R801" s="1"/>
      <c r="S801" s="1"/>
      <c r="T801" s="22" t="str">
        <f t="shared" ca="1" si="127"/>
        <v>124505,..,3005</v>
      </c>
      <c r="U801" s="22">
        <f t="shared" ca="1" si="129"/>
        <v>124505</v>
      </c>
      <c r="V801" s="22">
        <f t="shared" ca="1" si="129"/>
        <v>3005</v>
      </c>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WZB801" s="1"/>
      <c r="WZC801" s="1"/>
      <c r="WZD801" s="1"/>
      <c r="WZE801" s="1"/>
      <c r="WZF801" s="1"/>
      <c r="WZG801" s="1"/>
      <c r="WZH801" s="1"/>
      <c r="WZI801" s="1"/>
      <c r="WZJ801" s="1"/>
      <c r="WZK801" s="1"/>
      <c r="WZL801" s="1"/>
      <c r="WZM801" s="1"/>
      <c r="WZN801" s="1"/>
      <c r="WZO801" s="1"/>
      <c r="WZP801" s="1"/>
      <c r="WZQ801" s="1"/>
      <c r="WZR801" s="1"/>
      <c r="WZS801" s="1"/>
      <c r="WZT801" s="1"/>
      <c r="WZU801" s="1"/>
      <c r="WZV801" s="1"/>
      <c r="WZW801" s="1"/>
      <c r="WZX801" s="1"/>
      <c r="WZY801" s="1"/>
      <c r="WZZ801" s="1"/>
      <c r="XAA801" s="1"/>
      <c r="XAB801" s="1"/>
      <c r="XAC801" s="1"/>
      <c r="XAD801" s="1"/>
      <c r="XAE801" s="1"/>
      <c r="XAF801" s="1"/>
      <c r="XAG801" s="1"/>
      <c r="XAH801" s="1"/>
      <c r="XAI801" s="1"/>
      <c r="XAJ801" s="1"/>
      <c r="XAK801" s="1"/>
      <c r="XAL801" s="1"/>
      <c r="XAM801" s="1"/>
      <c r="XAN801" s="1"/>
      <c r="XAO801" s="1"/>
      <c r="XAP801" s="1"/>
      <c r="XAQ801" s="1"/>
      <c r="XAR801" s="1"/>
      <c r="XAS801" s="1"/>
      <c r="XAT801" s="1"/>
      <c r="XAU801" s="1"/>
      <c r="XAV801" s="1"/>
      <c r="XAW801" s="1"/>
      <c r="XAX801" s="1"/>
      <c r="XAY801" s="1"/>
      <c r="XAZ801" s="1"/>
      <c r="XBA801" s="1"/>
      <c r="XBB801" s="1"/>
      <c r="XBC801" s="1"/>
      <c r="XBD801" s="1"/>
      <c r="XBE801" s="1"/>
      <c r="XBF801" s="1"/>
      <c r="XBG801" s="1"/>
      <c r="XBH801" s="1"/>
      <c r="XBI801" s="1"/>
      <c r="XBJ801" s="1"/>
      <c r="XBK801" s="1"/>
      <c r="XBL801" s="1"/>
      <c r="XBM801" s="1"/>
      <c r="XBN801" s="1"/>
      <c r="XBO801" s="1"/>
      <c r="XBP801" s="1"/>
      <c r="XBQ801" s="1"/>
      <c r="XBR801" s="1"/>
      <c r="XBS801" s="1"/>
      <c r="XBT801" s="1"/>
      <c r="XBU801" s="1"/>
      <c r="XBV801" s="1"/>
      <c r="XBW801" s="1"/>
      <c r="XBX801" s="1"/>
      <c r="XBY801" s="1"/>
      <c r="XBZ801" s="1"/>
      <c r="XCA801" s="1"/>
      <c r="XCB801" s="1"/>
      <c r="XCC801" s="1"/>
      <c r="XCD801" s="1"/>
      <c r="XCE801" s="1"/>
      <c r="XCF801" s="1"/>
      <c r="XCG801" s="1"/>
      <c r="XCH801" s="1"/>
      <c r="XCI801" s="1"/>
      <c r="XCJ801" s="1"/>
      <c r="XCK801" s="1"/>
      <c r="XCL801" s="1"/>
      <c r="XCM801" s="1"/>
      <c r="XCN801" s="1"/>
      <c r="XCO801" s="1"/>
      <c r="XCP801" s="1"/>
      <c r="XCQ801" s="1"/>
      <c r="XCR801" s="1"/>
      <c r="XCS801" s="1"/>
      <c r="XCT801" s="1"/>
      <c r="XCU801" s="1"/>
      <c r="XCV801" s="1"/>
      <c r="XCW801" s="1"/>
      <c r="XCX801" s="1"/>
      <c r="XCY801" s="1"/>
      <c r="XCZ801" s="1"/>
      <c r="XDA801" s="1"/>
      <c r="XDB801" s="1"/>
      <c r="XDC801" s="1"/>
      <c r="XDD801" s="1"/>
      <c r="XDE801" s="1"/>
      <c r="XDF801" s="1"/>
      <c r="XDG801" s="1"/>
      <c r="XDH801" s="1"/>
      <c r="XDI801" s="1"/>
      <c r="XDJ801" s="1"/>
      <c r="XDK801" s="1"/>
      <c r="XDL801" s="1"/>
      <c r="XDM801" s="1"/>
      <c r="XDN801" s="1"/>
      <c r="XDO801" s="1"/>
      <c r="XDP801" s="1"/>
      <c r="XDQ801" s="1"/>
      <c r="XDR801" s="1"/>
      <c r="XDS801" s="1"/>
      <c r="XDT801" s="1"/>
      <c r="XDU801" s="1"/>
      <c r="XDV801" s="1"/>
      <c r="XDW801" s="1"/>
      <c r="XDX801" s="1"/>
      <c r="XDY801" s="1"/>
      <c r="XDZ801" s="1"/>
      <c r="XEA801" s="1"/>
      <c r="XEB801" s="1"/>
      <c r="XEC801" s="1"/>
      <c r="XED801" s="1"/>
      <c r="XEE801" s="1"/>
      <c r="XEF801" s="1"/>
      <c r="XEG801" s="1"/>
      <c r="XEH801" s="1"/>
      <c r="XEI801" s="1"/>
      <c r="XEJ801" s="1"/>
      <c r="XEK801" s="1"/>
      <c r="XEL801" s="1"/>
      <c r="XEM801" s="1"/>
      <c r="XEN801" s="1"/>
      <c r="XEO801" s="1"/>
      <c r="XEP801" s="1"/>
      <c r="XEQ801" s="1"/>
      <c r="XER801" s="1"/>
      <c r="XES801" s="1"/>
      <c r="XET801" s="1"/>
      <c r="XEU801" s="1"/>
      <c r="XEV801" s="1"/>
      <c r="XEW801" s="1"/>
      <c r="XEX801" s="1"/>
      <c r="XEY801" s="1"/>
      <c r="XEZ801" s="1"/>
      <c r="XFA801" s="1"/>
      <c r="XFB801" s="1"/>
      <c r="XFC801" s="1"/>
    </row>
    <row r="802" spans="1:150 16226:16383" s="3" customFormat="1" ht="20.25" customHeight="1" x14ac:dyDescent="0.25">
      <c r="A802" s="115">
        <f t="shared" si="130"/>
        <v>6</v>
      </c>
      <c r="B802" s="116"/>
      <c r="C802" s="53" t="s">
        <v>88</v>
      </c>
      <c r="D802" s="5" t="s">
        <v>375</v>
      </c>
      <c r="E802" s="32">
        <f t="shared" si="126"/>
        <v>517.06623150000019</v>
      </c>
      <c r="F802" s="5">
        <v>0</v>
      </c>
      <c r="G802" s="5">
        <v>0</v>
      </c>
      <c r="H802" s="5">
        <f t="shared" si="128"/>
        <v>517.06623150000019</v>
      </c>
      <c r="I802" s="1"/>
      <c r="J802" s="1"/>
      <c r="K802" s="1"/>
      <c r="L802" s="1"/>
      <c r="M802" s="1"/>
      <c r="N802" s="1"/>
      <c r="O802" s="1"/>
      <c r="P802" s="1"/>
      <c r="Q802" s="1"/>
      <c r="R802" s="1"/>
      <c r="S802" s="1"/>
      <c r="T802" s="22" t="str">
        <f t="shared" ca="1" si="127"/>
        <v>124506,..,3006</v>
      </c>
      <c r="U802" s="22">
        <f t="shared" ca="1" si="129"/>
        <v>124506</v>
      </c>
      <c r="V802" s="22">
        <f t="shared" ca="1" si="129"/>
        <v>3006</v>
      </c>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WZB802" s="1"/>
      <c r="WZC802" s="1"/>
      <c r="WZD802" s="1"/>
      <c r="WZE802" s="1"/>
      <c r="WZF802" s="1"/>
      <c r="WZG802" s="1"/>
      <c r="WZH802" s="1"/>
      <c r="WZI802" s="1"/>
      <c r="WZJ802" s="1"/>
      <c r="WZK802" s="1"/>
      <c r="WZL802" s="1"/>
      <c r="WZM802" s="1"/>
      <c r="WZN802" s="1"/>
      <c r="WZO802" s="1"/>
      <c r="WZP802" s="1"/>
      <c r="WZQ802" s="1"/>
      <c r="WZR802" s="1"/>
      <c r="WZS802" s="1"/>
      <c r="WZT802" s="1"/>
      <c r="WZU802" s="1"/>
      <c r="WZV802" s="1"/>
      <c r="WZW802" s="1"/>
      <c r="WZX802" s="1"/>
      <c r="WZY802" s="1"/>
      <c r="WZZ802" s="1"/>
      <c r="XAA802" s="1"/>
      <c r="XAB802" s="1"/>
      <c r="XAC802" s="1"/>
      <c r="XAD802" s="1"/>
      <c r="XAE802" s="1"/>
      <c r="XAF802" s="1"/>
      <c r="XAG802" s="1"/>
      <c r="XAH802" s="1"/>
      <c r="XAI802" s="1"/>
      <c r="XAJ802" s="1"/>
      <c r="XAK802" s="1"/>
      <c r="XAL802" s="1"/>
      <c r="XAM802" s="1"/>
      <c r="XAN802" s="1"/>
      <c r="XAO802" s="1"/>
      <c r="XAP802" s="1"/>
      <c r="XAQ802" s="1"/>
      <c r="XAR802" s="1"/>
      <c r="XAS802" s="1"/>
      <c r="XAT802" s="1"/>
      <c r="XAU802" s="1"/>
      <c r="XAV802" s="1"/>
      <c r="XAW802" s="1"/>
      <c r="XAX802" s="1"/>
      <c r="XAY802" s="1"/>
      <c r="XAZ802" s="1"/>
      <c r="XBA802" s="1"/>
      <c r="XBB802" s="1"/>
      <c r="XBC802" s="1"/>
      <c r="XBD802" s="1"/>
      <c r="XBE802" s="1"/>
      <c r="XBF802" s="1"/>
      <c r="XBG802" s="1"/>
      <c r="XBH802" s="1"/>
      <c r="XBI802" s="1"/>
      <c r="XBJ802" s="1"/>
      <c r="XBK802" s="1"/>
      <c r="XBL802" s="1"/>
      <c r="XBM802" s="1"/>
      <c r="XBN802" s="1"/>
      <c r="XBO802" s="1"/>
      <c r="XBP802" s="1"/>
      <c r="XBQ802" s="1"/>
      <c r="XBR802" s="1"/>
      <c r="XBS802" s="1"/>
      <c r="XBT802" s="1"/>
      <c r="XBU802" s="1"/>
      <c r="XBV802" s="1"/>
      <c r="XBW802" s="1"/>
      <c r="XBX802" s="1"/>
      <c r="XBY802" s="1"/>
      <c r="XBZ802" s="1"/>
      <c r="XCA802" s="1"/>
      <c r="XCB802" s="1"/>
      <c r="XCC802" s="1"/>
      <c r="XCD802" s="1"/>
      <c r="XCE802" s="1"/>
      <c r="XCF802" s="1"/>
      <c r="XCG802" s="1"/>
      <c r="XCH802" s="1"/>
      <c r="XCI802" s="1"/>
      <c r="XCJ802" s="1"/>
      <c r="XCK802" s="1"/>
      <c r="XCL802" s="1"/>
      <c r="XCM802" s="1"/>
      <c r="XCN802" s="1"/>
      <c r="XCO802" s="1"/>
      <c r="XCP802" s="1"/>
      <c r="XCQ802" s="1"/>
      <c r="XCR802" s="1"/>
      <c r="XCS802" s="1"/>
      <c r="XCT802" s="1"/>
      <c r="XCU802" s="1"/>
      <c r="XCV802" s="1"/>
      <c r="XCW802" s="1"/>
      <c r="XCX802" s="1"/>
      <c r="XCY802" s="1"/>
      <c r="XCZ802" s="1"/>
      <c r="XDA802" s="1"/>
      <c r="XDB802" s="1"/>
      <c r="XDC802" s="1"/>
      <c r="XDD802" s="1"/>
      <c r="XDE802" s="1"/>
      <c r="XDF802" s="1"/>
      <c r="XDG802" s="1"/>
      <c r="XDH802" s="1"/>
      <c r="XDI802" s="1"/>
      <c r="XDJ802" s="1"/>
      <c r="XDK802" s="1"/>
      <c r="XDL802" s="1"/>
      <c r="XDM802" s="1"/>
      <c r="XDN802" s="1"/>
      <c r="XDO802" s="1"/>
      <c r="XDP802" s="1"/>
      <c r="XDQ802" s="1"/>
      <c r="XDR802" s="1"/>
      <c r="XDS802" s="1"/>
      <c r="XDT802" s="1"/>
      <c r="XDU802" s="1"/>
      <c r="XDV802" s="1"/>
      <c r="XDW802" s="1"/>
      <c r="XDX802" s="1"/>
      <c r="XDY802" s="1"/>
      <c r="XDZ802" s="1"/>
      <c r="XEA802" s="1"/>
      <c r="XEB802" s="1"/>
      <c r="XEC802" s="1"/>
      <c r="XED802" s="1"/>
      <c r="XEE802" s="1"/>
      <c r="XEF802" s="1"/>
      <c r="XEG802" s="1"/>
      <c r="XEH802" s="1"/>
      <c r="XEI802" s="1"/>
      <c r="XEJ802" s="1"/>
      <c r="XEK802" s="1"/>
      <c r="XEL802" s="1"/>
      <c r="XEM802" s="1"/>
      <c r="XEN802" s="1"/>
      <c r="XEO802" s="1"/>
      <c r="XEP802" s="1"/>
      <c r="XEQ802" s="1"/>
      <c r="XER802" s="1"/>
      <c r="XES802" s="1"/>
      <c r="XET802" s="1"/>
      <c r="XEU802" s="1"/>
      <c r="XEV802" s="1"/>
      <c r="XEW802" s="1"/>
      <c r="XEX802" s="1"/>
      <c r="XEY802" s="1"/>
      <c r="XEZ802" s="1"/>
      <c r="XFA802" s="1"/>
      <c r="XFB802" s="1"/>
      <c r="XFC802" s="1"/>
    </row>
    <row r="803" spans="1:150 16226:16383" s="3" customFormat="1" ht="20.25" customHeight="1" x14ac:dyDescent="0.25">
      <c r="A803" s="115">
        <f t="shared" si="130"/>
        <v>7</v>
      </c>
      <c r="B803" s="116"/>
      <c r="C803" s="53" t="s">
        <v>88</v>
      </c>
      <c r="D803" s="5" t="s">
        <v>375</v>
      </c>
      <c r="E803" s="32">
        <f t="shared" si="126"/>
        <v>517.06623150000019</v>
      </c>
      <c r="F803" s="5">
        <v>0</v>
      </c>
      <c r="G803" s="5">
        <v>0</v>
      </c>
      <c r="H803" s="5">
        <f t="shared" si="128"/>
        <v>517.06623150000019</v>
      </c>
      <c r="I803" s="1"/>
      <c r="J803" s="1"/>
      <c r="K803" s="1"/>
      <c r="L803" s="1"/>
      <c r="M803" s="1"/>
      <c r="N803" s="1"/>
      <c r="O803" s="1"/>
      <c r="P803" s="1"/>
      <c r="Q803" s="1"/>
      <c r="R803" s="1"/>
      <c r="S803" s="1"/>
      <c r="T803" s="22" t="str">
        <f t="shared" ca="1" si="127"/>
        <v>124507,..,3007</v>
      </c>
      <c r="U803" s="22">
        <f t="shared" ca="1" si="129"/>
        <v>124507</v>
      </c>
      <c r="V803" s="22">
        <f t="shared" ca="1" si="129"/>
        <v>3007</v>
      </c>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WZB803" s="1"/>
      <c r="WZC803" s="1"/>
      <c r="WZD803" s="1"/>
      <c r="WZE803" s="1"/>
      <c r="WZF803" s="1"/>
      <c r="WZG803" s="1"/>
      <c r="WZH803" s="1"/>
      <c r="WZI803" s="1"/>
      <c r="WZJ803" s="1"/>
      <c r="WZK803" s="1"/>
      <c r="WZL803" s="1"/>
      <c r="WZM803" s="1"/>
      <c r="WZN803" s="1"/>
      <c r="WZO803" s="1"/>
      <c r="WZP803" s="1"/>
      <c r="WZQ803" s="1"/>
      <c r="WZR803" s="1"/>
      <c r="WZS803" s="1"/>
      <c r="WZT803" s="1"/>
      <c r="WZU803" s="1"/>
      <c r="WZV803" s="1"/>
      <c r="WZW803" s="1"/>
      <c r="WZX803" s="1"/>
      <c r="WZY803" s="1"/>
      <c r="WZZ803" s="1"/>
      <c r="XAA803" s="1"/>
      <c r="XAB803" s="1"/>
      <c r="XAC803" s="1"/>
      <c r="XAD803" s="1"/>
      <c r="XAE803" s="1"/>
      <c r="XAF803" s="1"/>
      <c r="XAG803" s="1"/>
      <c r="XAH803" s="1"/>
      <c r="XAI803" s="1"/>
      <c r="XAJ803" s="1"/>
      <c r="XAK803" s="1"/>
      <c r="XAL803" s="1"/>
      <c r="XAM803" s="1"/>
      <c r="XAN803" s="1"/>
      <c r="XAO803" s="1"/>
      <c r="XAP803" s="1"/>
      <c r="XAQ803" s="1"/>
      <c r="XAR803" s="1"/>
      <c r="XAS803" s="1"/>
      <c r="XAT803" s="1"/>
      <c r="XAU803" s="1"/>
      <c r="XAV803" s="1"/>
      <c r="XAW803" s="1"/>
      <c r="XAX803" s="1"/>
      <c r="XAY803" s="1"/>
      <c r="XAZ803" s="1"/>
      <c r="XBA803" s="1"/>
      <c r="XBB803" s="1"/>
      <c r="XBC803" s="1"/>
      <c r="XBD803" s="1"/>
      <c r="XBE803" s="1"/>
      <c r="XBF803" s="1"/>
      <c r="XBG803" s="1"/>
      <c r="XBH803" s="1"/>
      <c r="XBI803" s="1"/>
      <c r="XBJ803" s="1"/>
      <c r="XBK803" s="1"/>
      <c r="XBL803" s="1"/>
      <c r="XBM803" s="1"/>
      <c r="XBN803" s="1"/>
      <c r="XBO803" s="1"/>
      <c r="XBP803" s="1"/>
      <c r="XBQ803" s="1"/>
      <c r="XBR803" s="1"/>
      <c r="XBS803" s="1"/>
      <c r="XBT803" s="1"/>
      <c r="XBU803" s="1"/>
      <c r="XBV803" s="1"/>
      <c r="XBW803" s="1"/>
      <c r="XBX803" s="1"/>
      <c r="XBY803" s="1"/>
      <c r="XBZ803" s="1"/>
      <c r="XCA803" s="1"/>
      <c r="XCB803" s="1"/>
      <c r="XCC803" s="1"/>
      <c r="XCD803" s="1"/>
      <c r="XCE803" s="1"/>
      <c r="XCF803" s="1"/>
      <c r="XCG803" s="1"/>
      <c r="XCH803" s="1"/>
      <c r="XCI803" s="1"/>
      <c r="XCJ803" s="1"/>
      <c r="XCK803" s="1"/>
      <c r="XCL803" s="1"/>
      <c r="XCM803" s="1"/>
      <c r="XCN803" s="1"/>
      <c r="XCO803" s="1"/>
      <c r="XCP803" s="1"/>
      <c r="XCQ803" s="1"/>
      <c r="XCR803" s="1"/>
      <c r="XCS803" s="1"/>
      <c r="XCT803" s="1"/>
      <c r="XCU803" s="1"/>
      <c r="XCV803" s="1"/>
      <c r="XCW803" s="1"/>
      <c r="XCX803" s="1"/>
      <c r="XCY803" s="1"/>
      <c r="XCZ803" s="1"/>
      <c r="XDA803" s="1"/>
      <c r="XDB803" s="1"/>
      <c r="XDC803" s="1"/>
      <c r="XDD803" s="1"/>
      <c r="XDE803" s="1"/>
      <c r="XDF803" s="1"/>
      <c r="XDG803" s="1"/>
      <c r="XDH803" s="1"/>
      <c r="XDI803" s="1"/>
      <c r="XDJ803" s="1"/>
      <c r="XDK803" s="1"/>
      <c r="XDL803" s="1"/>
      <c r="XDM803" s="1"/>
      <c r="XDN803" s="1"/>
      <c r="XDO803" s="1"/>
      <c r="XDP803" s="1"/>
      <c r="XDQ803" s="1"/>
      <c r="XDR803" s="1"/>
      <c r="XDS803" s="1"/>
      <c r="XDT803" s="1"/>
      <c r="XDU803" s="1"/>
      <c r="XDV803" s="1"/>
      <c r="XDW803" s="1"/>
      <c r="XDX803" s="1"/>
      <c r="XDY803" s="1"/>
      <c r="XDZ803" s="1"/>
      <c r="XEA803" s="1"/>
      <c r="XEB803" s="1"/>
      <c r="XEC803" s="1"/>
      <c r="XED803" s="1"/>
      <c r="XEE803" s="1"/>
      <c r="XEF803" s="1"/>
      <c r="XEG803" s="1"/>
      <c r="XEH803" s="1"/>
      <c r="XEI803" s="1"/>
      <c r="XEJ803" s="1"/>
      <c r="XEK803" s="1"/>
      <c r="XEL803" s="1"/>
      <c r="XEM803" s="1"/>
      <c r="XEN803" s="1"/>
      <c r="XEO803" s="1"/>
      <c r="XEP803" s="1"/>
      <c r="XEQ803" s="1"/>
      <c r="XER803" s="1"/>
      <c r="XES803" s="1"/>
      <c r="XET803" s="1"/>
      <c r="XEU803" s="1"/>
      <c r="XEV803" s="1"/>
      <c r="XEW803" s="1"/>
      <c r="XEX803" s="1"/>
      <c r="XEY803" s="1"/>
      <c r="XEZ803" s="1"/>
      <c r="XFA803" s="1"/>
      <c r="XFB803" s="1"/>
      <c r="XFC803" s="1"/>
    </row>
    <row r="804" spans="1:150 16226:16383" s="3" customFormat="1" ht="20.25" customHeight="1" x14ac:dyDescent="0.25">
      <c r="A804" s="115">
        <f t="shared" si="130"/>
        <v>8</v>
      </c>
      <c r="B804" s="116"/>
      <c r="C804" s="53" t="s">
        <v>88</v>
      </c>
      <c r="D804" s="5" t="s">
        <v>363</v>
      </c>
      <c r="E804" s="32">
        <f>(5.02*3.05+0.1*3.05+0.15*1.5+3.07*2.2+3.06*2.9+0.1*2.9+2.41*0.07+2.94*3.05+0.1*3.05+1.375*2.3+1.66*0.07+2.31*1.305+0.92*3.3+1.14*1.77+0.52*3.05+2.9*0.64+0.64*3.05)*10.764</f>
        <v>623.67423299999996</v>
      </c>
      <c r="F804" s="5">
        <f>(1*2.2)*10.764</f>
        <v>23.680800000000001</v>
      </c>
      <c r="G804" s="5">
        <v>0</v>
      </c>
      <c r="H804" s="5">
        <f t="shared" si="128"/>
        <v>647.35503299999993</v>
      </c>
      <c r="I804" s="1"/>
      <c r="J804" s="1"/>
      <c r="K804" s="1"/>
      <c r="L804" s="1"/>
      <c r="M804" s="1"/>
      <c r="N804" s="1"/>
      <c r="O804" s="1"/>
      <c r="P804" s="1"/>
      <c r="Q804" s="1"/>
      <c r="R804" s="1"/>
      <c r="S804" s="1"/>
      <c r="T804" s="22" t="str">
        <f t="shared" ca="1" si="127"/>
        <v>124508,..,3008</v>
      </c>
      <c r="U804" s="22">
        <f t="shared" ca="1" si="129"/>
        <v>124508</v>
      </c>
      <c r="V804" s="22">
        <f t="shared" ca="1" si="129"/>
        <v>3008</v>
      </c>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WZB804" s="1"/>
      <c r="WZC804" s="1"/>
      <c r="WZD804" s="1"/>
      <c r="WZE804" s="1"/>
      <c r="WZF804" s="1"/>
      <c r="WZG804" s="1"/>
      <c r="WZH804" s="1"/>
      <c r="WZI804" s="1"/>
      <c r="WZJ804" s="1"/>
      <c r="WZK804" s="1"/>
      <c r="WZL804" s="1"/>
      <c r="WZM804" s="1"/>
      <c r="WZN804" s="1"/>
      <c r="WZO804" s="1"/>
      <c r="WZP804" s="1"/>
      <c r="WZQ804" s="1"/>
      <c r="WZR804" s="1"/>
      <c r="WZS804" s="1"/>
      <c r="WZT804" s="1"/>
      <c r="WZU804" s="1"/>
      <c r="WZV804" s="1"/>
      <c r="WZW804" s="1"/>
      <c r="WZX804" s="1"/>
      <c r="WZY804" s="1"/>
      <c r="WZZ804" s="1"/>
      <c r="XAA804" s="1"/>
      <c r="XAB804" s="1"/>
      <c r="XAC804" s="1"/>
      <c r="XAD804" s="1"/>
      <c r="XAE804" s="1"/>
      <c r="XAF804" s="1"/>
      <c r="XAG804" s="1"/>
      <c r="XAH804" s="1"/>
      <c r="XAI804" s="1"/>
      <c r="XAJ804" s="1"/>
      <c r="XAK804" s="1"/>
      <c r="XAL804" s="1"/>
      <c r="XAM804" s="1"/>
      <c r="XAN804" s="1"/>
      <c r="XAO804" s="1"/>
      <c r="XAP804" s="1"/>
      <c r="XAQ804" s="1"/>
      <c r="XAR804" s="1"/>
      <c r="XAS804" s="1"/>
      <c r="XAT804" s="1"/>
      <c r="XAU804" s="1"/>
      <c r="XAV804" s="1"/>
      <c r="XAW804" s="1"/>
      <c r="XAX804" s="1"/>
      <c r="XAY804" s="1"/>
      <c r="XAZ804" s="1"/>
      <c r="XBA804" s="1"/>
      <c r="XBB804" s="1"/>
      <c r="XBC804" s="1"/>
      <c r="XBD804" s="1"/>
      <c r="XBE804" s="1"/>
      <c r="XBF804" s="1"/>
      <c r="XBG804" s="1"/>
      <c r="XBH804" s="1"/>
      <c r="XBI804" s="1"/>
      <c r="XBJ804" s="1"/>
      <c r="XBK804" s="1"/>
      <c r="XBL804" s="1"/>
      <c r="XBM804" s="1"/>
      <c r="XBN804" s="1"/>
      <c r="XBO804" s="1"/>
      <c r="XBP804" s="1"/>
      <c r="XBQ804" s="1"/>
      <c r="XBR804" s="1"/>
      <c r="XBS804" s="1"/>
      <c r="XBT804" s="1"/>
      <c r="XBU804" s="1"/>
      <c r="XBV804" s="1"/>
      <c r="XBW804" s="1"/>
      <c r="XBX804" s="1"/>
      <c r="XBY804" s="1"/>
      <c r="XBZ804" s="1"/>
      <c r="XCA804" s="1"/>
      <c r="XCB804" s="1"/>
      <c r="XCC804" s="1"/>
      <c r="XCD804" s="1"/>
      <c r="XCE804" s="1"/>
      <c r="XCF804" s="1"/>
      <c r="XCG804" s="1"/>
      <c r="XCH804" s="1"/>
      <c r="XCI804" s="1"/>
      <c r="XCJ804" s="1"/>
      <c r="XCK804" s="1"/>
      <c r="XCL804" s="1"/>
      <c r="XCM804" s="1"/>
      <c r="XCN804" s="1"/>
      <c r="XCO804" s="1"/>
      <c r="XCP804" s="1"/>
      <c r="XCQ804" s="1"/>
      <c r="XCR804" s="1"/>
      <c r="XCS804" s="1"/>
      <c r="XCT804" s="1"/>
      <c r="XCU804" s="1"/>
      <c r="XCV804" s="1"/>
      <c r="XCW804" s="1"/>
      <c r="XCX804" s="1"/>
      <c r="XCY804" s="1"/>
      <c r="XCZ804" s="1"/>
      <c r="XDA804" s="1"/>
      <c r="XDB804" s="1"/>
      <c r="XDC804" s="1"/>
      <c r="XDD804" s="1"/>
      <c r="XDE804" s="1"/>
      <c r="XDF804" s="1"/>
      <c r="XDG804" s="1"/>
      <c r="XDH804" s="1"/>
      <c r="XDI804" s="1"/>
      <c r="XDJ804" s="1"/>
      <c r="XDK804" s="1"/>
      <c r="XDL804" s="1"/>
      <c r="XDM804" s="1"/>
      <c r="XDN804" s="1"/>
      <c r="XDO804" s="1"/>
      <c r="XDP804" s="1"/>
      <c r="XDQ804" s="1"/>
      <c r="XDR804" s="1"/>
      <c r="XDS804" s="1"/>
      <c r="XDT804" s="1"/>
      <c r="XDU804" s="1"/>
      <c r="XDV804" s="1"/>
      <c r="XDW804" s="1"/>
      <c r="XDX804" s="1"/>
      <c r="XDY804" s="1"/>
      <c r="XDZ804" s="1"/>
      <c r="XEA804" s="1"/>
      <c r="XEB804" s="1"/>
      <c r="XEC804" s="1"/>
      <c r="XED804" s="1"/>
      <c r="XEE804" s="1"/>
      <c r="XEF804" s="1"/>
      <c r="XEG804" s="1"/>
      <c r="XEH804" s="1"/>
      <c r="XEI804" s="1"/>
      <c r="XEJ804" s="1"/>
      <c r="XEK804" s="1"/>
      <c r="XEL804" s="1"/>
      <c r="XEM804" s="1"/>
      <c r="XEN804" s="1"/>
      <c r="XEO804" s="1"/>
      <c r="XEP804" s="1"/>
      <c r="XEQ804" s="1"/>
      <c r="XER804" s="1"/>
      <c r="XES804" s="1"/>
      <c r="XET804" s="1"/>
      <c r="XEU804" s="1"/>
      <c r="XEV804" s="1"/>
      <c r="XEW804" s="1"/>
      <c r="XEX804" s="1"/>
      <c r="XEY804" s="1"/>
      <c r="XEZ804" s="1"/>
      <c r="XFA804" s="1"/>
      <c r="XFB804" s="1"/>
      <c r="XFC804" s="1"/>
    </row>
    <row r="805" spans="1:150 16226:16383" s="3" customFormat="1" ht="20.25" x14ac:dyDescent="0.25">
      <c r="A805" s="112" t="s">
        <v>407</v>
      </c>
      <c r="B805" s="113"/>
      <c r="C805" s="113"/>
      <c r="D805" s="113"/>
      <c r="E805" s="113"/>
      <c r="F805" s="113"/>
      <c r="G805" s="113"/>
      <c r="H805" s="114"/>
      <c r="I805" s="1">
        <v>3</v>
      </c>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WZB805" s="1"/>
      <c r="WZC805" s="1"/>
      <c r="WZD805" s="1"/>
      <c r="WZE805" s="1"/>
      <c r="WZF805" s="1"/>
      <c r="WZG805" s="1"/>
      <c r="WZH805" s="1"/>
      <c r="WZI805" s="1"/>
      <c r="WZJ805" s="1"/>
      <c r="WZK805" s="1"/>
      <c r="WZL805" s="1"/>
      <c r="WZM805" s="1"/>
      <c r="WZN805" s="1"/>
      <c r="WZO805" s="1"/>
      <c r="WZP805" s="1"/>
      <c r="WZQ805" s="1"/>
      <c r="WZR805" s="1"/>
      <c r="WZS805" s="1"/>
      <c r="WZT805" s="1"/>
      <c r="WZU805" s="1"/>
      <c r="WZV805" s="1"/>
      <c r="WZW805" s="1"/>
      <c r="WZX805" s="1"/>
      <c r="WZY805" s="1"/>
      <c r="WZZ805" s="1"/>
      <c r="XAA805" s="1"/>
      <c r="XAB805" s="1"/>
      <c r="XAC805" s="1"/>
      <c r="XAD805" s="1"/>
      <c r="XAE805" s="1"/>
      <c r="XAF805" s="1"/>
      <c r="XAG805" s="1"/>
      <c r="XAH805" s="1"/>
      <c r="XAI805" s="1"/>
      <c r="XAJ805" s="1"/>
      <c r="XAK805" s="1"/>
      <c r="XAL805" s="1"/>
      <c r="XAM805" s="1"/>
      <c r="XAN805" s="1"/>
      <c r="XAO805" s="1"/>
      <c r="XAP805" s="1"/>
      <c r="XAQ805" s="1"/>
      <c r="XAR805" s="1"/>
      <c r="XAS805" s="1"/>
      <c r="XAT805" s="1"/>
      <c r="XAU805" s="1"/>
      <c r="XAV805" s="1"/>
      <c r="XAW805" s="1"/>
      <c r="XAX805" s="1"/>
      <c r="XAY805" s="1"/>
      <c r="XAZ805" s="1"/>
      <c r="XBA805" s="1"/>
      <c r="XBB805" s="1"/>
      <c r="XBC805" s="1"/>
      <c r="XBD805" s="1"/>
      <c r="XBE805" s="1"/>
      <c r="XBF805" s="1"/>
      <c r="XBG805" s="1"/>
      <c r="XBH805" s="1"/>
      <c r="XBI805" s="1"/>
      <c r="XBJ805" s="1"/>
      <c r="XBK805" s="1"/>
      <c r="XBL805" s="1"/>
      <c r="XBM805" s="1"/>
      <c r="XBN805" s="1"/>
      <c r="XBO805" s="1"/>
      <c r="XBP805" s="1"/>
      <c r="XBQ805" s="1"/>
      <c r="XBR805" s="1"/>
      <c r="XBS805" s="1"/>
      <c r="XBT805" s="1"/>
      <c r="XBU805" s="1"/>
      <c r="XBV805" s="1"/>
      <c r="XBW805" s="1"/>
      <c r="XBX805" s="1"/>
      <c r="XBY805" s="1"/>
      <c r="XBZ805" s="1"/>
      <c r="XCA805" s="1"/>
      <c r="XCB805" s="1"/>
      <c r="XCC805" s="1"/>
      <c r="XCD805" s="1"/>
      <c r="XCE805" s="1"/>
      <c r="XCF805" s="1"/>
      <c r="XCG805" s="1"/>
      <c r="XCH805" s="1"/>
      <c r="XCI805" s="1"/>
      <c r="XCJ805" s="1"/>
      <c r="XCK805" s="1"/>
      <c r="XCL805" s="1"/>
      <c r="XCM805" s="1"/>
      <c r="XCN805" s="1"/>
      <c r="XCO805" s="1"/>
      <c r="XCP805" s="1"/>
      <c r="XCQ805" s="1"/>
      <c r="XCR805" s="1"/>
      <c r="XCS805" s="1"/>
      <c r="XCT805" s="1"/>
      <c r="XCU805" s="1"/>
      <c r="XCV805" s="1"/>
      <c r="XCW805" s="1"/>
      <c r="XCX805" s="1"/>
      <c r="XCY805" s="1"/>
      <c r="XCZ805" s="1"/>
      <c r="XDA805" s="1"/>
      <c r="XDB805" s="1"/>
      <c r="XDC805" s="1"/>
      <c r="XDD805" s="1"/>
      <c r="XDE805" s="1"/>
      <c r="XDF805" s="1"/>
      <c r="XDG805" s="1"/>
      <c r="XDH805" s="1"/>
      <c r="XDI805" s="1"/>
      <c r="XDJ805" s="1"/>
      <c r="XDK805" s="1"/>
      <c r="XDL805" s="1"/>
      <c r="XDM805" s="1"/>
      <c r="XDN805" s="1"/>
      <c r="XDO805" s="1"/>
      <c r="XDP805" s="1"/>
      <c r="XDQ805" s="1"/>
      <c r="XDR805" s="1"/>
      <c r="XDS805" s="1"/>
      <c r="XDT805" s="1"/>
      <c r="XDU805" s="1"/>
      <c r="XDV805" s="1"/>
      <c r="XDW805" s="1"/>
      <c r="XDX805" s="1"/>
      <c r="XDY805" s="1"/>
      <c r="XDZ805" s="1"/>
      <c r="XEA805" s="1"/>
      <c r="XEB805" s="1"/>
      <c r="XEC805" s="1"/>
      <c r="XED805" s="1"/>
      <c r="XEE805" s="1"/>
      <c r="XEF805" s="1"/>
      <c r="XEG805" s="1"/>
      <c r="XEH805" s="1"/>
      <c r="XEI805" s="1"/>
      <c r="XEJ805" s="1"/>
      <c r="XEK805" s="1"/>
      <c r="XEL805" s="1"/>
      <c r="XEM805" s="1"/>
      <c r="XEN805" s="1"/>
      <c r="XEO805" s="1"/>
      <c r="XEP805" s="1"/>
      <c r="XEQ805" s="1"/>
      <c r="XER805" s="1"/>
      <c r="XES805" s="1"/>
      <c r="XET805" s="1"/>
      <c r="XEU805" s="1"/>
      <c r="XEV805" s="1"/>
      <c r="XEW805" s="1"/>
      <c r="XEX805" s="1"/>
      <c r="XEY805" s="1"/>
      <c r="XEZ805" s="1"/>
      <c r="XFA805" s="1"/>
      <c r="XFB805" s="1"/>
      <c r="XFC805" s="1"/>
    </row>
    <row r="806" spans="1:150 16226:16383" s="3" customFormat="1" ht="20.25" customHeight="1" x14ac:dyDescent="0.25">
      <c r="A806" s="90">
        <v>1</v>
      </c>
      <c r="B806" s="90"/>
      <c r="C806" s="53" t="s">
        <v>88</v>
      </c>
      <c r="D806" s="5" t="s">
        <v>375</v>
      </c>
      <c r="E806" s="32">
        <f t="shared" ref="E806:E812" si="131">(2.75*3.5+2.75*0.1+2.125*2.25+1.525*0.6+2.75*2.45+0.1*1.8+1.4*0.6+2.93*2.415+2.93*0.1+2.93*1.185+1.4*0.6+2.305*1.375+1.375*0.18+1.075*0.9+1.22*0.475+2.12*0.9+1.65*1+1.4*1+1.12*2.75)*10.764</f>
        <v>517.06623150000019</v>
      </c>
      <c r="F806" s="5">
        <v>0</v>
      </c>
      <c r="G806" s="5">
        <v>0</v>
      </c>
      <c r="H806" s="5">
        <f>E806+F806+(IF(G806&lt;101,G806,IF(G806&lt;201,G806/2,IF(G806&lt;=301,G806/3,G806/4))))</f>
        <v>517.06623150000019</v>
      </c>
      <c r="I806" s="1"/>
      <c r="J806" s="1"/>
      <c r="K806" s="1"/>
      <c r="L806" s="1"/>
      <c r="M806" s="1"/>
      <c r="N806" s="1"/>
      <c r="O806" s="1"/>
      <c r="P806" s="1"/>
      <c r="Q806" s="1"/>
      <c r="R806" s="1"/>
      <c r="S806" s="1"/>
      <c r="T806" s="22" t="str">
        <f t="shared" ref="T806:T813" ca="1" si="132">U806&amp;""&amp;",..,"&amp;""&amp;V806</f>
        <v>301,..,2201</v>
      </c>
      <c r="U806" s="22">
        <f ca="1">(SUMPRODUCT(MID(0&amp;(LEFT(A805,SUM(LEN(A805)-LEN(SUBSTITUTE(A805,{"0","1","2","3"},""))))), LARGE(INDEX(ISNUMBER(--MID((LEFT(A805,SUM(LEN(A805)-LEN(SUBSTITUTE(A805,{"0","1","2","3"},""))))), ROW(INDIRECT("1:"&amp;LEN((LEFT(A805,SUM(LEN(A805)-LEN(SUBSTITUTE(A805,{"0","1","2","3"},"")))))))), 1)) * ROW(INDIRECT("1:"&amp;LEN((LEFT(A805,SUM(LEN(A805)-LEN(SUBSTITUTE(A805,{"0","1","2","3"},"")))))))), 0), ROW(INDIRECT("1:"&amp;LEN((LEFT(A805,SUM(LEN(A805)-LEN(SUBSTITUTE(A805,{"0","1","2","3"},"")))))))))+1, 1) * 10^ROW(INDIRECT("1:"&amp;LEN((LEFT(A805,SUM(LEN(A805)-LEN(SUBSTITUTE(A805,{"0","1","2","3"},""))))))))/10))*100+1</f>
        <v>301</v>
      </c>
      <c r="V806" s="22">
        <f ca="1">(SUMPRODUCT(MID(0&amp;(--TRIM(RIGHT(SUBSTITUTE(LEFT(A805,_xlfn.AGGREGATE(16,6,FIND({0,1,2,3,4,5,6,7,8,9},A805,ROW(INDIRECT("1:"&amp;LEN(A805)))),1))," ",REPT(" ",LEN(A805))),LEN(A805)))), LARGE(INDEX(ISNUMBER(--MID((--TRIM(RIGHT(SUBSTITUTE(LEFT(A805,_xlfn.AGGREGATE(16,6,FIND({0,1,2,3,4,5,6,7,8,9},A805,ROW(INDIRECT("1:"&amp;LEN(A805)))),1))," ",REPT(" ",LEN(A805))),LEN(A805)))), ROW(INDIRECT("1:"&amp;LEN((--TRIM(RIGHT(SUBSTITUTE(LEFT(A805,_xlfn.AGGREGATE(16,6,FIND({0,1,2,3,4,5,6,7,8,9},A805,ROW(INDIRECT("1:"&amp;LEN(A805)))),1))," ",REPT(" ",LEN(A805))),LEN(A805))))))), 1)) * ROW(INDIRECT("1:"&amp;LEN((--TRIM(RIGHT(SUBSTITUTE(LEFT(A805,_xlfn.AGGREGATE(16,6,FIND({0,1,2,3,4,5,6,7,8,9},A805,ROW(INDIRECT("1:"&amp;LEN(A805)))),1))," ",REPT(" ",LEN(A805))),LEN(A805))))))), 0), ROW(INDIRECT("1:"&amp;LEN((--TRIM(RIGHT(SUBSTITUTE(LEFT(A805,_xlfn.AGGREGATE(16,6,FIND({0,1,2,3,4,5,6,7,8,9},A805,ROW(INDIRECT("1:"&amp;LEN(A805)))),1))," ",REPT(" ",LEN(A805))),LEN(A805))))))))+1, 1) * 10^ROW(INDIRECT("1:"&amp;LEN((--TRIM(RIGHT(SUBSTITUTE(LEFT(A805,_xlfn.AGGREGATE(16,6,FIND({0,1,2,3,4,5,6,7,8,9},A805,ROW(INDIRECT("1:"&amp;LEN(A805)))),1))," ",REPT(" ",LEN(A805))),LEN(A805)))))))/10))*100+1</f>
        <v>2201</v>
      </c>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WZB806" s="1"/>
      <c r="WZC806" s="1"/>
      <c r="WZD806" s="1"/>
      <c r="WZE806" s="1"/>
      <c r="WZF806" s="1"/>
      <c r="WZG806" s="1"/>
      <c r="WZH806" s="1"/>
      <c r="WZI806" s="1"/>
      <c r="WZJ806" s="1"/>
      <c r="WZK806" s="1"/>
      <c r="WZL806" s="1"/>
      <c r="WZM806" s="1"/>
      <c r="WZN806" s="1"/>
      <c r="WZO806" s="1"/>
      <c r="WZP806" s="1"/>
      <c r="WZQ806" s="1"/>
      <c r="WZR806" s="1"/>
      <c r="WZS806" s="1"/>
      <c r="WZT806" s="1"/>
      <c r="WZU806" s="1"/>
      <c r="WZV806" s="1"/>
      <c r="WZW806" s="1"/>
      <c r="WZX806" s="1"/>
      <c r="WZY806" s="1"/>
      <c r="WZZ806" s="1"/>
      <c r="XAA806" s="1"/>
      <c r="XAB806" s="1"/>
      <c r="XAC806" s="1"/>
      <c r="XAD806" s="1"/>
      <c r="XAE806" s="1"/>
      <c r="XAF806" s="1"/>
      <c r="XAG806" s="1"/>
      <c r="XAH806" s="1"/>
      <c r="XAI806" s="1"/>
      <c r="XAJ806" s="1"/>
      <c r="XAK806" s="1"/>
      <c r="XAL806" s="1"/>
      <c r="XAM806" s="1"/>
      <c r="XAN806" s="1"/>
      <c r="XAO806" s="1"/>
      <c r="XAP806" s="1"/>
      <c r="XAQ806" s="1"/>
      <c r="XAR806" s="1"/>
      <c r="XAS806" s="1"/>
      <c r="XAT806" s="1"/>
      <c r="XAU806" s="1"/>
      <c r="XAV806" s="1"/>
      <c r="XAW806" s="1"/>
      <c r="XAX806" s="1"/>
      <c r="XAY806" s="1"/>
      <c r="XAZ806" s="1"/>
      <c r="XBA806" s="1"/>
      <c r="XBB806" s="1"/>
      <c r="XBC806" s="1"/>
      <c r="XBD806" s="1"/>
      <c r="XBE806" s="1"/>
      <c r="XBF806" s="1"/>
      <c r="XBG806" s="1"/>
      <c r="XBH806" s="1"/>
      <c r="XBI806" s="1"/>
      <c r="XBJ806" s="1"/>
      <c r="XBK806" s="1"/>
      <c r="XBL806" s="1"/>
      <c r="XBM806" s="1"/>
      <c r="XBN806" s="1"/>
      <c r="XBO806" s="1"/>
      <c r="XBP806" s="1"/>
      <c r="XBQ806" s="1"/>
      <c r="XBR806" s="1"/>
      <c r="XBS806" s="1"/>
      <c r="XBT806" s="1"/>
      <c r="XBU806" s="1"/>
      <c r="XBV806" s="1"/>
      <c r="XBW806" s="1"/>
      <c r="XBX806" s="1"/>
      <c r="XBY806" s="1"/>
      <c r="XBZ806" s="1"/>
      <c r="XCA806" s="1"/>
      <c r="XCB806" s="1"/>
      <c r="XCC806" s="1"/>
      <c r="XCD806" s="1"/>
      <c r="XCE806" s="1"/>
      <c r="XCF806" s="1"/>
      <c r="XCG806" s="1"/>
      <c r="XCH806" s="1"/>
      <c r="XCI806" s="1"/>
      <c r="XCJ806" s="1"/>
      <c r="XCK806" s="1"/>
      <c r="XCL806" s="1"/>
      <c r="XCM806" s="1"/>
      <c r="XCN806" s="1"/>
      <c r="XCO806" s="1"/>
      <c r="XCP806" s="1"/>
      <c r="XCQ806" s="1"/>
      <c r="XCR806" s="1"/>
      <c r="XCS806" s="1"/>
      <c r="XCT806" s="1"/>
      <c r="XCU806" s="1"/>
      <c r="XCV806" s="1"/>
      <c r="XCW806" s="1"/>
      <c r="XCX806" s="1"/>
      <c r="XCY806" s="1"/>
      <c r="XCZ806" s="1"/>
      <c r="XDA806" s="1"/>
      <c r="XDB806" s="1"/>
      <c r="XDC806" s="1"/>
      <c r="XDD806" s="1"/>
      <c r="XDE806" s="1"/>
      <c r="XDF806" s="1"/>
      <c r="XDG806" s="1"/>
      <c r="XDH806" s="1"/>
      <c r="XDI806" s="1"/>
      <c r="XDJ806" s="1"/>
      <c r="XDK806" s="1"/>
      <c r="XDL806" s="1"/>
      <c r="XDM806" s="1"/>
      <c r="XDN806" s="1"/>
      <c r="XDO806" s="1"/>
      <c r="XDP806" s="1"/>
      <c r="XDQ806" s="1"/>
      <c r="XDR806" s="1"/>
      <c r="XDS806" s="1"/>
      <c r="XDT806" s="1"/>
      <c r="XDU806" s="1"/>
      <c r="XDV806" s="1"/>
      <c r="XDW806" s="1"/>
      <c r="XDX806" s="1"/>
      <c r="XDY806" s="1"/>
      <c r="XDZ806" s="1"/>
      <c r="XEA806" s="1"/>
      <c r="XEB806" s="1"/>
      <c r="XEC806" s="1"/>
      <c r="XED806" s="1"/>
      <c r="XEE806" s="1"/>
      <c r="XEF806" s="1"/>
      <c r="XEG806" s="1"/>
      <c r="XEH806" s="1"/>
      <c r="XEI806" s="1"/>
      <c r="XEJ806" s="1"/>
      <c r="XEK806" s="1"/>
      <c r="XEL806" s="1"/>
      <c r="XEM806" s="1"/>
      <c r="XEN806" s="1"/>
      <c r="XEO806" s="1"/>
      <c r="XEP806" s="1"/>
      <c r="XEQ806" s="1"/>
      <c r="XER806" s="1"/>
      <c r="XES806" s="1"/>
      <c r="XET806" s="1"/>
      <c r="XEU806" s="1"/>
      <c r="XEV806" s="1"/>
      <c r="XEW806" s="1"/>
      <c r="XEX806" s="1"/>
      <c r="XEY806" s="1"/>
      <c r="XEZ806" s="1"/>
      <c r="XFA806" s="1"/>
      <c r="XFB806" s="1"/>
      <c r="XFC806" s="1"/>
    </row>
    <row r="807" spans="1:150 16226:16383" s="3" customFormat="1" ht="20.25" customHeight="1" x14ac:dyDescent="0.25">
      <c r="A807" s="115">
        <f>A806+1</f>
        <v>2</v>
      </c>
      <c r="B807" s="116"/>
      <c r="C807" s="53" t="s">
        <v>88</v>
      </c>
      <c r="D807" s="5" t="s">
        <v>375</v>
      </c>
      <c r="E807" s="32">
        <f t="shared" si="131"/>
        <v>517.06623150000019</v>
      </c>
      <c r="F807" s="5">
        <v>0</v>
      </c>
      <c r="G807" s="5">
        <v>0</v>
      </c>
      <c r="H807" s="5">
        <f t="shared" ref="H807:H813" si="133">E807+F807+(IF(G807&lt;101,G807,IF(G807&lt;201,G807/2,IF(G807&lt;=301,G807/3,G807/4))))</f>
        <v>517.06623150000019</v>
      </c>
      <c r="I807" s="1"/>
      <c r="J807" s="1"/>
      <c r="K807" s="1"/>
      <c r="L807" s="1"/>
      <c r="M807" s="1"/>
      <c r="N807" s="1"/>
      <c r="O807" s="1"/>
      <c r="P807" s="1"/>
      <c r="Q807" s="1"/>
      <c r="R807" s="1"/>
      <c r="S807" s="1"/>
      <c r="T807" s="22" t="str">
        <f t="shared" ca="1" si="132"/>
        <v>302,..,2202</v>
      </c>
      <c r="U807" s="22">
        <f t="shared" ref="U807:V813" ca="1" si="134">U806+1</f>
        <v>302</v>
      </c>
      <c r="V807" s="22">
        <f t="shared" ca="1" si="134"/>
        <v>2202</v>
      </c>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WZB807" s="1"/>
      <c r="WZC807" s="1"/>
      <c r="WZD807" s="1"/>
      <c r="WZE807" s="1"/>
      <c r="WZF807" s="1"/>
      <c r="WZG807" s="1"/>
      <c r="WZH807" s="1"/>
      <c r="WZI807" s="1"/>
      <c r="WZJ807" s="1"/>
      <c r="WZK807" s="1"/>
      <c r="WZL807" s="1"/>
      <c r="WZM807" s="1"/>
      <c r="WZN807" s="1"/>
      <c r="WZO807" s="1"/>
      <c r="WZP807" s="1"/>
      <c r="WZQ807" s="1"/>
      <c r="WZR807" s="1"/>
      <c r="WZS807" s="1"/>
      <c r="WZT807" s="1"/>
      <c r="WZU807" s="1"/>
      <c r="WZV807" s="1"/>
      <c r="WZW807" s="1"/>
      <c r="WZX807" s="1"/>
      <c r="WZY807" s="1"/>
      <c r="WZZ807" s="1"/>
      <c r="XAA807" s="1"/>
      <c r="XAB807" s="1"/>
      <c r="XAC807" s="1"/>
      <c r="XAD807" s="1"/>
      <c r="XAE807" s="1"/>
      <c r="XAF807" s="1"/>
      <c r="XAG807" s="1"/>
      <c r="XAH807" s="1"/>
      <c r="XAI807" s="1"/>
      <c r="XAJ807" s="1"/>
      <c r="XAK807" s="1"/>
      <c r="XAL807" s="1"/>
      <c r="XAM807" s="1"/>
      <c r="XAN807" s="1"/>
      <c r="XAO807" s="1"/>
      <c r="XAP807" s="1"/>
      <c r="XAQ807" s="1"/>
      <c r="XAR807" s="1"/>
      <c r="XAS807" s="1"/>
      <c r="XAT807" s="1"/>
      <c r="XAU807" s="1"/>
      <c r="XAV807" s="1"/>
      <c r="XAW807" s="1"/>
      <c r="XAX807" s="1"/>
      <c r="XAY807" s="1"/>
      <c r="XAZ807" s="1"/>
      <c r="XBA807" s="1"/>
      <c r="XBB807" s="1"/>
      <c r="XBC807" s="1"/>
      <c r="XBD807" s="1"/>
      <c r="XBE807" s="1"/>
      <c r="XBF807" s="1"/>
      <c r="XBG807" s="1"/>
      <c r="XBH807" s="1"/>
      <c r="XBI807" s="1"/>
      <c r="XBJ807" s="1"/>
      <c r="XBK807" s="1"/>
      <c r="XBL807" s="1"/>
      <c r="XBM807" s="1"/>
      <c r="XBN807" s="1"/>
      <c r="XBO807" s="1"/>
      <c r="XBP807" s="1"/>
      <c r="XBQ807" s="1"/>
      <c r="XBR807" s="1"/>
      <c r="XBS807" s="1"/>
      <c r="XBT807" s="1"/>
      <c r="XBU807" s="1"/>
      <c r="XBV807" s="1"/>
      <c r="XBW807" s="1"/>
      <c r="XBX807" s="1"/>
      <c r="XBY807" s="1"/>
      <c r="XBZ807" s="1"/>
      <c r="XCA807" s="1"/>
      <c r="XCB807" s="1"/>
      <c r="XCC807" s="1"/>
      <c r="XCD807" s="1"/>
      <c r="XCE807" s="1"/>
      <c r="XCF807" s="1"/>
      <c r="XCG807" s="1"/>
      <c r="XCH807" s="1"/>
      <c r="XCI807" s="1"/>
      <c r="XCJ807" s="1"/>
      <c r="XCK807" s="1"/>
      <c r="XCL807" s="1"/>
      <c r="XCM807" s="1"/>
      <c r="XCN807" s="1"/>
      <c r="XCO807" s="1"/>
      <c r="XCP807" s="1"/>
      <c r="XCQ807" s="1"/>
      <c r="XCR807" s="1"/>
      <c r="XCS807" s="1"/>
      <c r="XCT807" s="1"/>
      <c r="XCU807" s="1"/>
      <c r="XCV807" s="1"/>
      <c r="XCW807" s="1"/>
      <c r="XCX807" s="1"/>
      <c r="XCY807" s="1"/>
      <c r="XCZ807" s="1"/>
      <c r="XDA807" s="1"/>
      <c r="XDB807" s="1"/>
      <c r="XDC807" s="1"/>
      <c r="XDD807" s="1"/>
      <c r="XDE807" s="1"/>
      <c r="XDF807" s="1"/>
      <c r="XDG807" s="1"/>
      <c r="XDH807" s="1"/>
      <c r="XDI807" s="1"/>
      <c r="XDJ807" s="1"/>
      <c r="XDK807" s="1"/>
      <c r="XDL807" s="1"/>
      <c r="XDM807" s="1"/>
      <c r="XDN807" s="1"/>
      <c r="XDO807" s="1"/>
      <c r="XDP807" s="1"/>
      <c r="XDQ807" s="1"/>
      <c r="XDR807" s="1"/>
      <c r="XDS807" s="1"/>
      <c r="XDT807" s="1"/>
      <c r="XDU807" s="1"/>
      <c r="XDV807" s="1"/>
      <c r="XDW807" s="1"/>
      <c r="XDX807" s="1"/>
      <c r="XDY807" s="1"/>
      <c r="XDZ807" s="1"/>
      <c r="XEA807" s="1"/>
      <c r="XEB807" s="1"/>
      <c r="XEC807" s="1"/>
      <c r="XED807" s="1"/>
      <c r="XEE807" s="1"/>
      <c r="XEF807" s="1"/>
      <c r="XEG807" s="1"/>
      <c r="XEH807" s="1"/>
      <c r="XEI807" s="1"/>
      <c r="XEJ807" s="1"/>
      <c r="XEK807" s="1"/>
      <c r="XEL807" s="1"/>
      <c r="XEM807" s="1"/>
      <c r="XEN807" s="1"/>
      <c r="XEO807" s="1"/>
      <c r="XEP807" s="1"/>
      <c r="XEQ807" s="1"/>
      <c r="XER807" s="1"/>
      <c r="XES807" s="1"/>
      <c r="XET807" s="1"/>
      <c r="XEU807" s="1"/>
      <c r="XEV807" s="1"/>
      <c r="XEW807" s="1"/>
      <c r="XEX807" s="1"/>
      <c r="XEY807" s="1"/>
      <c r="XEZ807" s="1"/>
      <c r="XFA807" s="1"/>
      <c r="XFB807" s="1"/>
      <c r="XFC807" s="1"/>
    </row>
    <row r="808" spans="1:150 16226:16383" s="3" customFormat="1" ht="20.25" customHeight="1" x14ac:dyDescent="0.25">
      <c r="A808" s="115">
        <f t="shared" ref="A808:A813" si="135">A807+1</f>
        <v>3</v>
      </c>
      <c r="B808" s="116"/>
      <c r="C808" s="53" t="s">
        <v>88</v>
      </c>
      <c r="D808" s="5" t="s">
        <v>375</v>
      </c>
      <c r="E808" s="32">
        <f t="shared" si="131"/>
        <v>517.06623150000019</v>
      </c>
      <c r="F808" s="5">
        <v>0</v>
      </c>
      <c r="G808" s="5">
        <v>0</v>
      </c>
      <c r="H808" s="5">
        <f t="shared" si="133"/>
        <v>517.06623150000019</v>
      </c>
      <c r="I808" s="1"/>
      <c r="J808" s="1"/>
      <c r="K808" s="1"/>
      <c r="L808" s="1"/>
      <c r="M808" s="1"/>
      <c r="N808" s="1"/>
      <c r="O808" s="1"/>
      <c r="P808" s="1"/>
      <c r="Q808" s="1"/>
      <c r="R808" s="1"/>
      <c r="S808" s="1"/>
      <c r="T808" s="22" t="str">
        <f t="shared" ca="1" si="132"/>
        <v>303,..,2203</v>
      </c>
      <c r="U808" s="22">
        <f t="shared" ca="1" si="134"/>
        <v>303</v>
      </c>
      <c r="V808" s="22">
        <f t="shared" ca="1" si="134"/>
        <v>2203</v>
      </c>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WZB808" s="1"/>
      <c r="WZC808" s="1"/>
      <c r="WZD808" s="1"/>
      <c r="WZE808" s="1"/>
      <c r="WZF808" s="1"/>
      <c r="WZG808" s="1"/>
      <c r="WZH808" s="1"/>
      <c r="WZI808" s="1"/>
      <c r="WZJ808" s="1"/>
      <c r="WZK808" s="1"/>
      <c r="WZL808" s="1"/>
      <c r="WZM808" s="1"/>
      <c r="WZN808" s="1"/>
      <c r="WZO808" s="1"/>
      <c r="WZP808" s="1"/>
      <c r="WZQ808" s="1"/>
      <c r="WZR808" s="1"/>
      <c r="WZS808" s="1"/>
      <c r="WZT808" s="1"/>
      <c r="WZU808" s="1"/>
      <c r="WZV808" s="1"/>
      <c r="WZW808" s="1"/>
      <c r="WZX808" s="1"/>
      <c r="WZY808" s="1"/>
      <c r="WZZ808" s="1"/>
      <c r="XAA808" s="1"/>
      <c r="XAB808" s="1"/>
      <c r="XAC808" s="1"/>
      <c r="XAD808" s="1"/>
      <c r="XAE808" s="1"/>
      <c r="XAF808" s="1"/>
      <c r="XAG808" s="1"/>
      <c r="XAH808" s="1"/>
      <c r="XAI808" s="1"/>
      <c r="XAJ808" s="1"/>
      <c r="XAK808" s="1"/>
      <c r="XAL808" s="1"/>
      <c r="XAM808" s="1"/>
      <c r="XAN808" s="1"/>
      <c r="XAO808" s="1"/>
      <c r="XAP808" s="1"/>
      <c r="XAQ808" s="1"/>
      <c r="XAR808" s="1"/>
      <c r="XAS808" s="1"/>
      <c r="XAT808" s="1"/>
      <c r="XAU808" s="1"/>
      <c r="XAV808" s="1"/>
      <c r="XAW808" s="1"/>
      <c r="XAX808" s="1"/>
      <c r="XAY808" s="1"/>
      <c r="XAZ808" s="1"/>
      <c r="XBA808" s="1"/>
      <c r="XBB808" s="1"/>
      <c r="XBC808" s="1"/>
      <c r="XBD808" s="1"/>
      <c r="XBE808" s="1"/>
      <c r="XBF808" s="1"/>
      <c r="XBG808" s="1"/>
      <c r="XBH808" s="1"/>
      <c r="XBI808" s="1"/>
      <c r="XBJ808" s="1"/>
      <c r="XBK808" s="1"/>
      <c r="XBL808" s="1"/>
      <c r="XBM808" s="1"/>
      <c r="XBN808" s="1"/>
      <c r="XBO808" s="1"/>
      <c r="XBP808" s="1"/>
      <c r="XBQ808" s="1"/>
      <c r="XBR808" s="1"/>
      <c r="XBS808" s="1"/>
      <c r="XBT808" s="1"/>
      <c r="XBU808" s="1"/>
      <c r="XBV808" s="1"/>
      <c r="XBW808" s="1"/>
      <c r="XBX808" s="1"/>
      <c r="XBY808" s="1"/>
      <c r="XBZ808" s="1"/>
      <c r="XCA808" s="1"/>
      <c r="XCB808" s="1"/>
      <c r="XCC808" s="1"/>
      <c r="XCD808" s="1"/>
      <c r="XCE808" s="1"/>
      <c r="XCF808" s="1"/>
      <c r="XCG808" s="1"/>
      <c r="XCH808" s="1"/>
      <c r="XCI808" s="1"/>
      <c r="XCJ808" s="1"/>
      <c r="XCK808" s="1"/>
      <c r="XCL808" s="1"/>
      <c r="XCM808" s="1"/>
      <c r="XCN808" s="1"/>
      <c r="XCO808" s="1"/>
      <c r="XCP808" s="1"/>
      <c r="XCQ808" s="1"/>
      <c r="XCR808" s="1"/>
      <c r="XCS808" s="1"/>
      <c r="XCT808" s="1"/>
      <c r="XCU808" s="1"/>
      <c r="XCV808" s="1"/>
      <c r="XCW808" s="1"/>
      <c r="XCX808" s="1"/>
      <c r="XCY808" s="1"/>
      <c r="XCZ808" s="1"/>
      <c r="XDA808" s="1"/>
      <c r="XDB808" s="1"/>
      <c r="XDC808" s="1"/>
      <c r="XDD808" s="1"/>
      <c r="XDE808" s="1"/>
      <c r="XDF808" s="1"/>
      <c r="XDG808" s="1"/>
      <c r="XDH808" s="1"/>
      <c r="XDI808" s="1"/>
      <c r="XDJ808" s="1"/>
      <c r="XDK808" s="1"/>
      <c r="XDL808" s="1"/>
      <c r="XDM808" s="1"/>
      <c r="XDN808" s="1"/>
      <c r="XDO808" s="1"/>
      <c r="XDP808" s="1"/>
      <c r="XDQ808" s="1"/>
      <c r="XDR808" s="1"/>
      <c r="XDS808" s="1"/>
      <c r="XDT808" s="1"/>
      <c r="XDU808" s="1"/>
      <c r="XDV808" s="1"/>
      <c r="XDW808" s="1"/>
      <c r="XDX808" s="1"/>
      <c r="XDY808" s="1"/>
      <c r="XDZ808" s="1"/>
      <c r="XEA808" s="1"/>
      <c r="XEB808" s="1"/>
      <c r="XEC808" s="1"/>
      <c r="XED808" s="1"/>
      <c r="XEE808" s="1"/>
      <c r="XEF808" s="1"/>
      <c r="XEG808" s="1"/>
      <c r="XEH808" s="1"/>
      <c r="XEI808" s="1"/>
      <c r="XEJ808" s="1"/>
      <c r="XEK808" s="1"/>
      <c r="XEL808" s="1"/>
      <c r="XEM808" s="1"/>
      <c r="XEN808" s="1"/>
      <c r="XEO808" s="1"/>
      <c r="XEP808" s="1"/>
      <c r="XEQ808" s="1"/>
      <c r="XER808" s="1"/>
      <c r="XES808" s="1"/>
      <c r="XET808" s="1"/>
      <c r="XEU808" s="1"/>
      <c r="XEV808" s="1"/>
      <c r="XEW808" s="1"/>
      <c r="XEX808" s="1"/>
      <c r="XEY808" s="1"/>
      <c r="XEZ808" s="1"/>
      <c r="XFA808" s="1"/>
      <c r="XFB808" s="1"/>
      <c r="XFC808" s="1"/>
    </row>
    <row r="809" spans="1:150 16226:16383" s="3" customFormat="1" ht="20.25" customHeight="1" x14ac:dyDescent="0.25">
      <c r="A809" s="115">
        <f t="shared" si="135"/>
        <v>4</v>
      </c>
      <c r="B809" s="116"/>
      <c r="C809" s="53" t="s">
        <v>88</v>
      </c>
      <c r="D809" s="5" t="s">
        <v>375</v>
      </c>
      <c r="E809" s="32">
        <f t="shared" si="131"/>
        <v>517.06623150000019</v>
      </c>
      <c r="F809" s="5">
        <v>0</v>
      </c>
      <c r="G809" s="5">
        <v>0</v>
      </c>
      <c r="H809" s="5">
        <f t="shared" si="133"/>
        <v>517.06623150000019</v>
      </c>
      <c r="I809" s="1"/>
      <c r="J809" s="1"/>
      <c r="K809" s="1"/>
      <c r="L809" s="1"/>
      <c r="M809" s="1"/>
      <c r="N809" s="1"/>
      <c r="O809" s="1"/>
      <c r="P809" s="1"/>
      <c r="Q809" s="1"/>
      <c r="R809" s="1"/>
      <c r="S809" s="1"/>
      <c r="T809" s="22" t="str">
        <f t="shared" ca="1" si="132"/>
        <v>304,..,2204</v>
      </c>
      <c r="U809" s="22">
        <f t="shared" ca="1" si="134"/>
        <v>304</v>
      </c>
      <c r="V809" s="22">
        <f t="shared" ca="1" si="134"/>
        <v>2204</v>
      </c>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WZB809" s="1"/>
      <c r="WZC809" s="1"/>
      <c r="WZD809" s="1"/>
      <c r="WZE809" s="1"/>
      <c r="WZF809" s="1"/>
      <c r="WZG809" s="1"/>
      <c r="WZH809" s="1"/>
      <c r="WZI809" s="1"/>
      <c r="WZJ809" s="1"/>
      <c r="WZK809" s="1"/>
      <c r="WZL809" s="1"/>
      <c r="WZM809" s="1"/>
      <c r="WZN809" s="1"/>
      <c r="WZO809" s="1"/>
      <c r="WZP809" s="1"/>
      <c r="WZQ809" s="1"/>
      <c r="WZR809" s="1"/>
      <c r="WZS809" s="1"/>
      <c r="WZT809" s="1"/>
      <c r="WZU809" s="1"/>
      <c r="WZV809" s="1"/>
      <c r="WZW809" s="1"/>
      <c r="WZX809" s="1"/>
      <c r="WZY809" s="1"/>
      <c r="WZZ809" s="1"/>
      <c r="XAA809" s="1"/>
      <c r="XAB809" s="1"/>
      <c r="XAC809" s="1"/>
      <c r="XAD809" s="1"/>
      <c r="XAE809" s="1"/>
      <c r="XAF809" s="1"/>
      <c r="XAG809" s="1"/>
      <c r="XAH809" s="1"/>
      <c r="XAI809" s="1"/>
      <c r="XAJ809" s="1"/>
      <c r="XAK809" s="1"/>
      <c r="XAL809" s="1"/>
      <c r="XAM809" s="1"/>
      <c r="XAN809" s="1"/>
      <c r="XAO809" s="1"/>
      <c r="XAP809" s="1"/>
      <c r="XAQ809" s="1"/>
      <c r="XAR809" s="1"/>
      <c r="XAS809" s="1"/>
      <c r="XAT809" s="1"/>
      <c r="XAU809" s="1"/>
      <c r="XAV809" s="1"/>
      <c r="XAW809" s="1"/>
      <c r="XAX809" s="1"/>
      <c r="XAY809" s="1"/>
      <c r="XAZ809" s="1"/>
      <c r="XBA809" s="1"/>
      <c r="XBB809" s="1"/>
      <c r="XBC809" s="1"/>
      <c r="XBD809" s="1"/>
      <c r="XBE809" s="1"/>
      <c r="XBF809" s="1"/>
      <c r="XBG809" s="1"/>
      <c r="XBH809" s="1"/>
      <c r="XBI809" s="1"/>
      <c r="XBJ809" s="1"/>
      <c r="XBK809" s="1"/>
      <c r="XBL809" s="1"/>
      <c r="XBM809" s="1"/>
      <c r="XBN809" s="1"/>
      <c r="XBO809" s="1"/>
      <c r="XBP809" s="1"/>
      <c r="XBQ809" s="1"/>
      <c r="XBR809" s="1"/>
      <c r="XBS809" s="1"/>
      <c r="XBT809" s="1"/>
      <c r="XBU809" s="1"/>
      <c r="XBV809" s="1"/>
      <c r="XBW809" s="1"/>
      <c r="XBX809" s="1"/>
      <c r="XBY809" s="1"/>
      <c r="XBZ809" s="1"/>
      <c r="XCA809" s="1"/>
      <c r="XCB809" s="1"/>
      <c r="XCC809" s="1"/>
      <c r="XCD809" s="1"/>
      <c r="XCE809" s="1"/>
      <c r="XCF809" s="1"/>
      <c r="XCG809" s="1"/>
      <c r="XCH809" s="1"/>
      <c r="XCI809" s="1"/>
      <c r="XCJ809" s="1"/>
      <c r="XCK809" s="1"/>
      <c r="XCL809" s="1"/>
      <c r="XCM809" s="1"/>
      <c r="XCN809" s="1"/>
      <c r="XCO809" s="1"/>
      <c r="XCP809" s="1"/>
      <c r="XCQ809" s="1"/>
      <c r="XCR809" s="1"/>
      <c r="XCS809" s="1"/>
      <c r="XCT809" s="1"/>
      <c r="XCU809" s="1"/>
      <c r="XCV809" s="1"/>
      <c r="XCW809" s="1"/>
      <c r="XCX809" s="1"/>
      <c r="XCY809" s="1"/>
      <c r="XCZ809" s="1"/>
      <c r="XDA809" s="1"/>
      <c r="XDB809" s="1"/>
      <c r="XDC809" s="1"/>
      <c r="XDD809" s="1"/>
      <c r="XDE809" s="1"/>
      <c r="XDF809" s="1"/>
      <c r="XDG809" s="1"/>
      <c r="XDH809" s="1"/>
      <c r="XDI809" s="1"/>
      <c r="XDJ809" s="1"/>
      <c r="XDK809" s="1"/>
      <c r="XDL809" s="1"/>
      <c r="XDM809" s="1"/>
      <c r="XDN809" s="1"/>
      <c r="XDO809" s="1"/>
      <c r="XDP809" s="1"/>
      <c r="XDQ809" s="1"/>
      <c r="XDR809" s="1"/>
      <c r="XDS809" s="1"/>
      <c r="XDT809" s="1"/>
      <c r="XDU809" s="1"/>
      <c r="XDV809" s="1"/>
      <c r="XDW809" s="1"/>
      <c r="XDX809" s="1"/>
      <c r="XDY809" s="1"/>
      <c r="XDZ809" s="1"/>
      <c r="XEA809" s="1"/>
      <c r="XEB809" s="1"/>
      <c r="XEC809" s="1"/>
      <c r="XED809" s="1"/>
      <c r="XEE809" s="1"/>
      <c r="XEF809" s="1"/>
      <c r="XEG809" s="1"/>
      <c r="XEH809" s="1"/>
      <c r="XEI809" s="1"/>
      <c r="XEJ809" s="1"/>
      <c r="XEK809" s="1"/>
      <c r="XEL809" s="1"/>
      <c r="XEM809" s="1"/>
      <c r="XEN809" s="1"/>
      <c r="XEO809" s="1"/>
      <c r="XEP809" s="1"/>
      <c r="XEQ809" s="1"/>
      <c r="XER809" s="1"/>
      <c r="XES809" s="1"/>
      <c r="XET809" s="1"/>
      <c r="XEU809" s="1"/>
      <c r="XEV809" s="1"/>
      <c r="XEW809" s="1"/>
      <c r="XEX809" s="1"/>
      <c r="XEY809" s="1"/>
      <c r="XEZ809" s="1"/>
      <c r="XFA809" s="1"/>
      <c r="XFB809" s="1"/>
      <c r="XFC809" s="1"/>
    </row>
    <row r="810" spans="1:150 16226:16383" s="3" customFormat="1" ht="20.25" customHeight="1" x14ac:dyDescent="0.25">
      <c r="A810" s="115">
        <f t="shared" si="135"/>
        <v>5</v>
      </c>
      <c r="B810" s="116"/>
      <c r="C810" s="103" t="s">
        <v>365</v>
      </c>
      <c r="D810" s="104"/>
      <c r="E810" s="104"/>
      <c r="F810" s="104"/>
      <c r="G810" s="104"/>
      <c r="H810" s="105"/>
      <c r="I810" s="1"/>
      <c r="J810" s="1"/>
      <c r="K810" s="1"/>
      <c r="L810" s="1"/>
      <c r="M810" s="1"/>
      <c r="N810" s="1"/>
      <c r="O810" s="1"/>
      <c r="P810" s="1"/>
      <c r="Q810" s="1"/>
      <c r="R810" s="1"/>
      <c r="S810" s="1"/>
      <c r="T810" s="22" t="str">
        <f t="shared" ca="1" si="132"/>
        <v>305,..,2205</v>
      </c>
      <c r="U810" s="22">
        <f t="shared" ca="1" si="134"/>
        <v>305</v>
      </c>
      <c r="V810" s="22">
        <f t="shared" ca="1" si="134"/>
        <v>2205</v>
      </c>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WZB810" s="1"/>
      <c r="WZC810" s="1"/>
      <c r="WZD810" s="1"/>
      <c r="WZE810" s="1"/>
      <c r="WZF810" s="1"/>
      <c r="WZG810" s="1"/>
      <c r="WZH810" s="1"/>
      <c r="WZI810" s="1"/>
      <c r="WZJ810" s="1"/>
      <c r="WZK810" s="1"/>
      <c r="WZL810" s="1"/>
      <c r="WZM810" s="1"/>
      <c r="WZN810" s="1"/>
      <c r="WZO810" s="1"/>
      <c r="WZP810" s="1"/>
      <c r="WZQ810" s="1"/>
      <c r="WZR810" s="1"/>
      <c r="WZS810" s="1"/>
      <c r="WZT810" s="1"/>
      <c r="WZU810" s="1"/>
      <c r="WZV810" s="1"/>
      <c r="WZW810" s="1"/>
      <c r="WZX810" s="1"/>
      <c r="WZY810" s="1"/>
      <c r="WZZ810" s="1"/>
      <c r="XAA810" s="1"/>
      <c r="XAB810" s="1"/>
      <c r="XAC810" s="1"/>
      <c r="XAD810" s="1"/>
      <c r="XAE810" s="1"/>
      <c r="XAF810" s="1"/>
      <c r="XAG810" s="1"/>
      <c r="XAH810" s="1"/>
      <c r="XAI810" s="1"/>
      <c r="XAJ810" s="1"/>
      <c r="XAK810" s="1"/>
      <c r="XAL810" s="1"/>
      <c r="XAM810" s="1"/>
      <c r="XAN810" s="1"/>
      <c r="XAO810" s="1"/>
      <c r="XAP810" s="1"/>
      <c r="XAQ810" s="1"/>
      <c r="XAR810" s="1"/>
      <c r="XAS810" s="1"/>
      <c r="XAT810" s="1"/>
      <c r="XAU810" s="1"/>
      <c r="XAV810" s="1"/>
      <c r="XAW810" s="1"/>
      <c r="XAX810" s="1"/>
      <c r="XAY810" s="1"/>
      <c r="XAZ810" s="1"/>
      <c r="XBA810" s="1"/>
      <c r="XBB810" s="1"/>
      <c r="XBC810" s="1"/>
      <c r="XBD810" s="1"/>
      <c r="XBE810" s="1"/>
      <c r="XBF810" s="1"/>
      <c r="XBG810" s="1"/>
      <c r="XBH810" s="1"/>
      <c r="XBI810" s="1"/>
      <c r="XBJ810" s="1"/>
      <c r="XBK810" s="1"/>
      <c r="XBL810" s="1"/>
      <c r="XBM810" s="1"/>
      <c r="XBN810" s="1"/>
      <c r="XBO810" s="1"/>
      <c r="XBP810" s="1"/>
      <c r="XBQ810" s="1"/>
      <c r="XBR810" s="1"/>
      <c r="XBS810" s="1"/>
      <c r="XBT810" s="1"/>
      <c r="XBU810" s="1"/>
      <c r="XBV810" s="1"/>
      <c r="XBW810" s="1"/>
      <c r="XBX810" s="1"/>
      <c r="XBY810" s="1"/>
      <c r="XBZ810" s="1"/>
      <c r="XCA810" s="1"/>
      <c r="XCB810" s="1"/>
      <c r="XCC810" s="1"/>
      <c r="XCD810" s="1"/>
      <c r="XCE810" s="1"/>
      <c r="XCF810" s="1"/>
      <c r="XCG810" s="1"/>
      <c r="XCH810" s="1"/>
      <c r="XCI810" s="1"/>
      <c r="XCJ810" s="1"/>
      <c r="XCK810" s="1"/>
      <c r="XCL810" s="1"/>
      <c r="XCM810" s="1"/>
      <c r="XCN810" s="1"/>
      <c r="XCO810" s="1"/>
      <c r="XCP810" s="1"/>
      <c r="XCQ810" s="1"/>
      <c r="XCR810" s="1"/>
      <c r="XCS810" s="1"/>
      <c r="XCT810" s="1"/>
      <c r="XCU810" s="1"/>
      <c r="XCV810" s="1"/>
      <c r="XCW810" s="1"/>
      <c r="XCX810" s="1"/>
      <c r="XCY810" s="1"/>
      <c r="XCZ810" s="1"/>
      <c r="XDA810" s="1"/>
      <c r="XDB810" s="1"/>
      <c r="XDC810" s="1"/>
      <c r="XDD810" s="1"/>
      <c r="XDE810" s="1"/>
      <c r="XDF810" s="1"/>
      <c r="XDG810" s="1"/>
      <c r="XDH810" s="1"/>
      <c r="XDI810" s="1"/>
      <c r="XDJ810" s="1"/>
      <c r="XDK810" s="1"/>
      <c r="XDL810" s="1"/>
      <c r="XDM810" s="1"/>
      <c r="XDN810" s="1"/>
      <c r="XDO810" s="1"/>
      <c r="XDP810" s="1"/>
      <c r="XDQ810" s="1"/>
      <c r="XDR810" s="1"/>
      <c r="XDS810" s="1"/>
      <c r="XDT810" s="1"/>
      <c r="XDU810" s="1"/>
      <c r="XDV810" s="1"/>
      <c r="XDW810" s="1"/>
      <c r="XDX810" s="1"/>
      <c r="XDY810" s="1"/>
      <c r="XDZ810" s="1"/>
      <c r="XEA810" s="1"/>
      <c r="XEB810" s="1"/>
      <c r="XEC810" s="1"/>
      <c r="XED810" s="1"/>
      <c r="XEE810" s="1"/>
      <c r="XEF810" s="1"/>
      <c r="XEG810" s="1"/>
      <c r="XEH810" s="1"/>
      <c r="XEI810" s="1"/>
      <c r="XEJ810" s="1"/>
      <c r="XEK810" s="1"/>
      <c r="XEL810" s="1"/>
      <c r="XEM810" s="1"/>
      <c r="XEN810" s="1"/>
      <c r="XEO810" s="1"/>
      <c r="XEP810" s="1"/>
      <c r="XEQ810" s="1"/>
      <c r="XER810" s="1"/>
      <c r="XES810" s="1"/>
      <c r="XET810" s="1"/>
      <c r="XEU810" s="1"/>
      <c r="XEV810" s="1"/>
      <c r="XEW810" s="1"/>
      <c r="XEX810" s="1"/>
      <c r="XEY810" s="1"/>
      <c r="XEZ810" s="1"/>
      <c r="XFA810" s="1"/>
      <c r="XFB810" s="1"/>
      <c r="XFC810" s="1"/>
    </row>
    <row r="811" spans="1:150 16226:16383" s="3" customFormat="1" ht="20.25" customHeight="1" x14ac:dyDescent="0.25">
      <c r="A811" s="115">
        <f t="shared" si="135"/>
        <v>6</v>
      </c>
      <c r="B811" s="116"/>
      <c r="C811" s="109"/>
      <c r="D811" s="110"/>
      <c r="E811" s="110"/>
      <c r="F811" s="110"/>
      <c r="G811" s="110"/>
      <c r="H811" s="111"/>
      <c r="I811" s="1"/>
      <c r="J811" s="1"/>
      <c r="K811" s="1"/>
      <c r="L811" s="1"/>
      <c r="M811" s="1"/>
      <c r="N811" s="1"/>
      <c r="O811" s="1"/>
      <c r="P811" s="1"/>
      <c r="Q811" s="1"/>
      <c r="R811" s="1"/>
      <c r="S811" s="1"/>
      <c r="T811" s="22" t="str">
        <f t="shared" ca="1" si="132"/>
        <v>306,..,2206</v>
      </c>
      <c r="U811" s="22">
        <f t="shared" ca="1" si="134"/>
        <v>306</v>
      </c>
      <c r="V811" s="22">
        <f t="shared" ca="1" si="134"/>
        <v>2206</v>
      </c>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WZB811" s="1"/>
      <c r="WZC811" s="1"/>
      <c r="WZD811" s="1"/>
      <c r="WZE811" s="1"/>
      <c r="WZF811" s="1"/>
      <c r="WZG811" s="1"/>
      <c r="WZH811" s="1"/>
      <c r="WZI811" s="1"/>
      <c r="WZJ811" s="1"/>
      <c r="WZK811" s="1"/>
      <c r="WZL811" s="1"/>
      <c r="WZM811" s="1"/>
      <c r="WZN811" s="1"/>
      <c r="WZO811" s="1"/>
      <c r="WZP811" s="1"/>
      <c r="WZQ811" s="1"/>
      <c r="WZR811" s="1"/>
      <c r="WZS811" s="1"/>
      <c r="WZT811" s="1"/>
      <c r="WZU811" s="1"/>
      <c r="WZV811" s="1"/>
      <c r="WZW811" s="1"/>
      <c r="WZX811" s="1"/>
      <c r="WZY811" s="1"/>
      <c r="WZZ811" s="1"/>
      <c r="XAA811" s="1"/>
      <c r="XAB811" s="1"/>
      <c r="XAC811" s="1"/>
      <c r="XAD811" s="1"/>
      <c r="XAE811" s="1"/>
      <c r="XAF811" s="1"/>
      <c r="XAG811" s="1"/>
      <c r="XAH811" s="1"/>
      <c r="XAI811" s="1"/>
      <c r="XAJ811" s="1"/>
      <c r="XAK811" s="1"/>
      <c r="XAL811" s="1"/>
      <c r="XAM811" s="1"/>
      <c r="XAN811" s="1"/>
      <c r="XAO811" s="1"/>
      <c r="XAP811" s="1"/>
      <c r="XAQ811" s="1"/>
      <c r="XAR811" s="1"/>
      <c r="XAS811" s="1"/>
      <c r="XAT811" s="1"/>
      <c r="XAU811" s="1"/>
      <c r="XAV811" s="1"/>
      <c r="XAW811" s="1"/>
      <c r="XAX811" s="1"/>
      <c r="XAY811" s="1"/>
      <c r="XAZ811" s="1"/>
      <c r="XBA811" s="1"/>
      <c r="XBB811" s="1"/>
      <c r="XBC811" s="1"/>
      <c r="XBD811" s="1"/>
      <c r="XBE811" s="1"/>
      <c r="XBF811" s="1"/>
      <c r="XBG811" s="1"/>
      <c r="XBH811" s="1"/>
      <c r="XBI811" s="1"/>
      <c r="XBJ811" s="1"/>
      <c r="XBK811" s="1"/>
      <c r="XBL811" s="1"/>
      <c r="XBM811" s="1"/>
      <c r="XBN811" s="1"/>
      <c r="XBO811" s="1"/>
      <c r="XBP811" s="1"/>
      <c r="XBQ811" s="1"/>
      <c r="XBR811" s="1"/>
      <c r="XBS811" s="1"/>
      <c r="XBT811" s="1"/>
      <c r="XBU811" s="1"/>
      <c r="XBV811" s="1"/>
      <c r="XBW811" s="1"/>
      <c r="XBX811" s="1"/>
      <c r="XBY811" s="1"/>
      <c r="XBZ811" s="1"/>
      <c r="XCA811" s="1"/>
      <c r="XCB811" s="1"/>
      <c r="XCC811" s="1"/>
      <c r="XCD811" s="1"/>
      <c r="XCE811" s="1"/>
      <c r="XCF811" s="1"/>
      <c r="XCG811" s="1"/>
      <c r="XCH811" s="1"/>
      <c r="XCI811" s="1"/>
      <c r="XCJ811" s="1"/>
      <c r="XCK811" s="1"/>
      <c r="XCL811" s="1"/>
      <c r="XCM811" s="1"/>
      <c r="XCN811" s="1"/>
      <c r="XCO811" s="1"/>
      <c r="XCP811" s="1"/>
      <c r="XCQ811" s="1"/>
      <c r="XCR811" s="1"/>
      <c r="XCS811" s="1"/>
      <c r="XCT811" s="1"/>
      <c r="XCU811" s="1"/>
      <c r="XCV811" s="1"/>
      <c r="XCW811" s="1"/>
      <c r="XCX811" s="1"/>
      <c r="XCY811" s="1"/>
      <c r="XCZ811" s="1"/>
      <c r="XDA811" s="1"/>
      <c r="XDB811" s="1"/>
      <c r="XDC811" s="1"/>
      <c r="XDD811" s="1"/>
      <c r="XDE811" s="1"/>
      <c r="XDF811" s="1"/>
      <c r="XDG811" s="1"/>
      <c r="XDH811" s="1"/>
      <c r="XDI811" s="1"/>
      <c r="XDJ811" s="1"/>
      <c r="XDK811" s="1"/>
      <c r="XDL811" s="1"/>
      <c r="XDM811" s="1"/>
      <c r="XDN811" s="1"/>
      <c r="XDO811" s="1"/>
      <c r="XDP811" s="1"/>
      <c r="XDQ811" s="1"/>
      <c r="XDR811" s="1"/>
      <c r="XDS811" s="1"/>
      <c r="XDT811" s="1"/>
      <c r="XDU811" s="1"/>
      <c r="XDV811" s="1"/>
      <c r="XDW811" s="1"/>
      <c r="XDX811" s="1"/>
      <c r="XDY811" s="1"/>
      <c r="XDZ811" s="1"/>
      <c r="XEA811" s="1"/>
      <c r="XEB811" s="1"/>
      <c r="XEC811" s="1"/>
      <c r="XED811" s="1"/>
      <c r="XEE811" s="1"/>
      <c r="XEF811" s="1"/>
      <c r="XEG811" s="1"/>
      <c r="XEH811" s="1"/>
      <c r="XEI811" s="1"/>
      <c r="XEJ811" s="1"/>
      <c r="XEK811" s="1"/>
      <c r="XEL811" s="1"/>
      <c r="XEM811" s="1"/>
      <c r="XEN811" s="1"/>
      <c r="XEO811" s="1"/>
      <c r="XEP811" s="1"/>
      <c r="XEQ811" s="1"/>
      <c r="XER811" s="1"/>
      <c r="XES811" s="1"/>
      <c r="XET811" s="1"/>
      <c r="XEU811" s="1"/>
      <c r="XEV811" s="1"/>
      <c r="XEW811" s="1"/>
      <c r="XEX811" s="1"/>
      <c r="XEY811" s="1"/>
      <c r="XEZ811" s="1"/>
      <c r="XFA811" s="1"/>
      <c r="XFB811" s="1"/>
      <c r="XFC811" s="1"/>
    </row>
    <row r="812" spans="1:150 16226:16383" s="3" customFormat="1" ht="20.25" customHeight="1" x14ac:dyDescent="0.25">
      <c r="A812" s="115">
        <f t="shared" si="135"/>
        <v>7</v>
      </c>
      <c r="B812" s="116"/>
      <c r="C812" s="53" t="s">
        <v>88</v>
      </c>
      <c r="D812" s="5" t="s">
        <v>375</v>
      </c>
      <c r="E812" s="32">
        <f t="shared" si="131"/>
        <v>517.06623150000019</v>
      </c>
      <c r="F812" s="5">
        <v>0</v>
      </c>
      <c r="G812" s="5">
        <v>0</v>
      </c>
      <c r="H812" s="5">
        <f t="shared" si="133"/>
        <v>517.06623150000019</v>
      </c>
      <c r="I812" s="1"/>
      <c r="J812" s="1"/>
      <c r="K812" s="1"/>
      <c r="L812" s="1"/>
      <c r="M812" s="1"/>
      <c r="N812" s="1"/>
      <c r="O812" s="1"/>
      <c r="P812" s="1"/>
      <c r="Q812" s="1"/>
      <c r="R812" s="1"/>
      <c r="S812" s="1"/>
      <c r="T812" s="22" t="str">
        <f t="shared" ca="1" si="132"/>
        <v>307,..,2207</v>
      </c>
      <c r="U812" s="22">
        <f t="shared" ca="1" si="134"/>
        <v>307</v>
      </c>
      <c r="V812" s="22">
        <f t="shared" ca="1" si="134"/>
        <v>2207</v>
      </c>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WZB812" s="1"/>
      <c r="WZC812" s="1"/>
      <c r="WZD812" s="1"/>
      <c r="WZE812" s="1"/>
      <c r="WZF812" s="1"/>
      <c r="WZG812" s="1"/>
      <c r="WZH812" s="1"/>
      <c r="WZI812" s="1"/>
      <c r="WZJ812" s="1"/>
      <c r="WZK812" s="1"/>
      <c r="WZL812" s="1"/>
      <c r="WZM812" s="1"/>
      <c r="WZN812" s="1"/>
      <c r="WZO812" s="1"/>
      <c r="WZP812" s="1"/>
      <c r="WZQ812" s="1"/>
      <c r="WZR812" s="1"/>
      <c r="WZS812" s="1"/>
      <c r="WZT812" s="1"/>
      <c r="WZU812" s="1"/>
      <c r="WZV812" s="1"/>
      <c r="WZW812" s="1"/>
      <c r="WZX812" s="1"/>
      <c r="WZY812" s="1"/>
      <c r="WZZ812" s="1"/>
      <c r="XAA812" s="1"/>
      <c r="XAB812" s="1"/>
      <c r="XAC812" s="1"/>
      <c r="XAD812" s="1"/>
      <c r="XAE812" s="1"/>
      <c r="XAF812" s="1"/>
      <c r="XAG812" s="1"/>
      <c r="XAH812" s="1"/>
      <c r="XAI812" s="1"/>
      <c r="XAJ812" s="1"/>
      <c r="XAK812" s="1"/>
      <c r="XAL812" s="1"/>
      <c r="XAM812" s="1"/>
      <c r="XAN812" s="1"/>
      <c r="XAO812" s="1"/>
      <c r="XAP812" s="1"/>
      <c r="XAQ812" s="1"/>
      <c r="XAR812" s="1"/>
      <c r="XAS812" s="1"/>
      <c r="XAT812" s="1"/>
      <c r="XAU812" s="1"/>
      <c r="XAV812" s="1"/>
      <c r="XAW812" s="1"/>
      <c r="XAX812" s="1"/>
      <c r="XAY812" s="1"/>
      <c r="XAZ812" s="1"/>
      <c r="XBA812" s="1"/>
      <c r="XBB812" s="1"/>
      <c r="XBC812" s="1"/>
      <c r="XBD812" s="1"/>
      <c r="XBE812" s="1"/>
      <c r="XBF812" s="1"/>
      <c r="XBG812" s="1"/>
      <c r="XBH812" s="1"/>
      <c r="XBI812" s="1"/>
      <c r="XBJ812" s="1"/>
      <c r="XBK812" s="1"/>
      <c r="XBL812" s="1"/>
      <c r="XBM812" s="1"/>
      <c r="XBN812" s="1"/>
      <c r="XBO812" s="1"/>
      <c r="XBP812" s="1"/>
      <c r="XBQ812" s="1"/>
      <c r="XBR812" s="1"/>
      <c r="XBS812" s="1"/>
      <c r="XBT812" s="1"/>
      <c r="XBU812" s="1"/>
      <c r="XBV812" s="1"/>
      <c r="XBW812" s="1"/>
      <c r="XBX812" s="1"/>
      <c r="XBY812" s="1"/>
      <c r="XBZ812" s="1"/>
      <c r="XCA812" s="1"/>
      <c r="XCB812" s="1"/>
      <c r="XCC812" s="1"/>
      <c r="XCD812" s="1"/>
      <c r="XCE812" s="1"/>
      <c r="XCF812" s="1"/>
      <c r="XCG812" s="1"/>
      <c r="XCH812" s="1"/>
      <c r="XCI812" s="1"/>
      <c r="XCJ812" s="1"/>
      <c r="XCK812" s="1"/>
      <c r="XCL812" s="1"/>
      <c r="XCM812" s="1"/>
      <c r="XCN812" s="1"/>
      <c r="XCO812" s="1"/>
      <c r="XCP812" s="1"/>
      <c r="XCQ812" s="1"/>
      <c r="XCR812" s="1"/>
      <c r="XCS812" s="1"/>
      <c r="XCT812" s="1"/>
      <c r="XCU812" s="1"/>
      <c r="XCV812" s="1"/>
      <c r="XCW812" s="1"/>
      <c r="XCX812" s="1"/>
      <c r="XCY812" s="1"/>
      <c r="XCZ812" s="1"/>
      <c r="XDA812" s="1"/>
      <c r="XDB812" s="1"/>
      <c r="XDC812" s="1"/>
      <c r="XDD812" s="1"/>
      <c r="XDE812" s="1"/>
      <c r="XDF812" s="1"/>
      <c r="XDG812" s="1"/>
      <c r="XDH812" s="1"/>
      <c r="XDI812" s="1"/>
      <c r="XDJ812" s="1"/>
      <c r="XDK812" s="1"/>
      <c r="XDL812" s="1"/>
      <c r="XDM812" s="1"/>
      <c r="XDN812" s="1"/>
      <c r="XDO812" s="1"/>
      <c r="XDP812" s="1"/>
      <c r="XDQ812" s="1"/>
      <c r="XDR812" s="1"/>
      <c r="XDS812" s="1"/>
      <c r="XDT812" s="1"/>
      <c r="XDU812" s="1"/>
      <c r="XDV812" s="1"/>
      <c r="XDW812" s="1"/>
      <c r="XDX812" s="1"/>
      <c r="XDY812" s="1"/>
      <c r="XDZ812" s="1"/>
      <c r="XEA812" s="1"/>
      <c r="XEB812" s="1"/>
      <c r="XEC812" s="1"/>
      <c r="XED812" s="1"/>
      <c r="XEE812" s="1"/>
      <c r="XEF812" s="1"/>
      <c r="XEG812" s="1"/>
      <c r="XEH812" s="1"/>
      <c r="XEI812" s="1"/>
      <c r="XEJ812" s="1"/>
      <c r="XEK812" s="1"/>
      <c r="XEL812" s="1"/>
      <c r="XEM812" s="1"/>
      <c r="XEN812" s="1"/>
      <c r="XEO812" s="1"/>
      <c r="XEP812" s="1"/>
      <c r="XEQ812" s="1"/>
      <c r="XER812" s="1"/>
      <c r="XES812" s="1"/>
      <c r="XET812" s="1"/>
      <c r="XEU812" s="1"/>
      <c r="XEV812" s="1"/>
      <c r="XEW812" s="1"/>
      <c r="XEX812" s="1"/>
      <c r="XEY812" s="1"/>
      <c r="XEZ812" s="1"/>
      <c r="XFA812" s="1"/>
      <c r="XFB812" s="1"/>
      <c r="XFC812" s="1"/>
    </row>
    <row r="813" spans="1:150 16226:16383" s="3" customFormat="1" ht="20.25" customHeight="1" x14ac:dyDescent="0.25">
      <c r="A813" s="115">
        <f t="shared" si="135"/>
        <v>8</v>
      </c>
      <c r="B813" s="116"/>
      <c r="C813" s="53" t="s">
        <v>88</v>
      </c>
      <c r="D813" s="5" t="s">
        <v>363</v>
      </c>
      <c r="E813" s="32">
        <f>(5.02*3.05+0.1*3.05+0.15*1.5+3.07*2.2+3.06*2.9+0.1*2.9+2.41*0.07+2.94*3.05+0.1*3.05+1.375*2.3+1.66*0.07+2.31*1.305+0.92*3.3+1.14*1.77+0.52*3.05+2.9*0.64+0.64*3.05)*10.764</f>
        <v>623.67423299999996</v>
      </c>
      <c r="F813" s="5">
        <f>(1*2.2)*10.764</f>
        <v>23.680800000000001</v>
      </c>
      <c r="G813" s="5">
        <v>0</v>
      </c>
      <c r="H813" s="5">
        <f t="shared" si="133"/>
        <v>647.35503299999993</v>
      </c>
      <c r="I813" s="1"/>
      <c r="J813" s="1"/>
      <c r="K813" s="1"/>
      <c r="L813" s="1"/>
      <c r="M813" s="1"/>
      <c r="N813" s="1"/>
      <c r="O813" s="1"/>
      <c r="P813" s="1"/>
      <c r="Q813" s="1"/>
      <c r="R813" s="1"/>
      <c r="S813" s="1"/>
      <c r="T813" s="22" t="str">
        <f t="shared" ca="1" si="132"/>
        <v>308,..,2208</v>
      </c>
      <c r="U813" s="22">
        <f t="shared" ca="1" si="134"/>
        <v>308</v>
      </c>
      <c r="V813" s="22">
        <f t="shared" ca="1" si="134"/>
        <v>2208</v>
      </c>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WZB813" s="1"/>
      <c r="WZC813" s="1"/>
      <c r="WZD813" s="1"/>
      <c r="WZE813" s="1"/>
      <c r="WZF813" s="1"/>
      <c r="WZG813" s="1"/>
      <c r="WZH813" s="1"/>
      <c r="WZI813" s="1"/>
      <c r="WZJ813" s="1"/>
      <c r="WZK813" s="1"/>
      <c r="WZL813" s="1"/>
      <c r="WZM813" s="1"/>
      <c r="WZN813" s="1"/>
      <c r="WZO813" s="1"/>
      <c r="WZP813" s="1"/>
      <c r="WZQ813" s="1"/>
      <c r="WZR813" s="1"/>
      <c r="WZS813" s="1"/>
      <c r="WZT813" s="1"/>
      <c r="WZU813" s="1"/>
      <c r="WZV813" s="1"/>
      <c r="WZW813" s="1"/>
      <c r="WZX813" s="1"/>
      <c r="WZY813" s="1"/>
      <c r="WZZ813" s="1"/>
      <c r="XAA813" s="1"/>
      <c r="XAB813" s="1"/>
      <c r="XAC813" s="1"/>
      <c r="XAD813" s="1"/>
      <c r="XAE813" s="1"/>
      <c r="XAF813" s="1"/>
      <c r="XAG813" s="1"/>
      <c r="XAH813" s="1"/>
      <c r="XAI813" s="1"/>
      <c r="XAJ813" s="1"/>
      <c r="XAK813" s="1"/>
      <c r="XAL813" s="1"/>
      <c r="XAM813" s="1"/>
      <c r="XAN813" s="1"/>
      <c r="XAO813" s="1"/>
      <c r="XAP813" s="1"/>
      <c r="XAQ813" s="1"/>
      <c r="XAR813" s="1"/>
      <c r="XAS813" s="1"/>
      <c r="XAT813" s="1"/>
      <c r="XAU813" s="1"/>
      <c r="XAV813" s="1"/>
      <c r="XAW813" s="1"/>
      <c r="XAX813" s="1"/>
      <c r="XAY813" s="1"/>
      <c r="XAZ813" s="1"/>
      <c r="XBA813" s="1"/>
      <c r="XBB813" s="1"/>
      <c r="XBC813" s="1"/>
      <c r="XBD813" s="1"/>
      <c r="XBE813" s="1"/>
      <c r="XBF813" s="1"/>
      <c r="XBG813" s="1"/>
      <c r="XBH813" s="1"/>
      <c r="XBI813" s="1"/>
      <c r="XBJ813" s="1"/>
      <c r="XBK813" s="1"/>
      <c r="XBL813" s="1"/>
      <c r="XBM813" s="1"/>
      <c r="XBN813" s="1"/>
      <c r="XBO813" s="1"/>
      <c r="XBP813" s="1"/>
      <c r="XBQ813" s="1"/>
      <c r="XBR813" s="1"/>
      <c r="XBS813" s="1"/>
      <c r="XBT813" s="1"/>
      <c r="XBU813" s="1"/>
      <c r="XBV813" s="1"/>
      <c r="XBW813" s="1"/>
      <c r="XBX813" s="1"/>
      <c r="XBY813" s="1"/>
      <c r="XBZ813" s="1"/>
      <c r="XCA813" s="1"/>
      <c r="XCB813" s="1"/>
      <c r="XCC813" s="1"/>
      <c r="XCD813" s="1"/>
      <c r="XCE813" s="1"/>
      <c r="XCF813" s="1"/>
      <c r="XCG813" s="1"/>
      <c r="XCH813" s="1"/>
      <c r="XCI813" s="1"/>
      <c r="XCJ813" s="1"/>
      <c r="XCK813" s="1"/>
      <c r="XCL813" s="1"/>
      <c r="XCM813" s="1"/>
      <c r="XCN813" s="1"/>
      <c r="XCO813" s="1"/>
      <c r="XCP813" s="1"/>
      <c r="XCQ813" s="1"/>
      <c r="XCR813" s="1"/>
      <c r="XCS813" s="1"/>
      <c r="XCT813" s="1"/>
      <c r="XCU813" s="1"/>
      <c r="XCV813" s="1"/>
      <c r="XCW813" s="1"/>
      <c r="XCX813" s="1"/>
      <c r="XCY813" s="1"/>
      <c r="XCZ813" s="1"/>
      <c r="XDA813" s="1"/>
      <c r="XDB813" s="1"/>
      <c r="XDC813" s="1"/>
      <c r="XDD813" s="1"/>
      <c r="XDE813" s="1"/>
      <c r="XDF813" s="1"/>
      <c r="XDG813" s="1"/>
      <c r="XDH813" s="1"/>
      <c r="XDI813" s="1"/>
      <c r="XDJ813" s="1"/>
      <c r="XDK813" s="1"/>
      <c r="XDL813" s="1"/>
      <c r="XDM813" s="1"/>
      <c r="XDN813" s="1"/>
      <c r="XDO813" s="1"/>
      <c r="XDP813" s="1"/>
      <c r="XDQ813" s="1"/>
      <c r="XDR813" s="1"/>
      <c r="XDS813" s="1"/>
      <c r="XDT813" s="1"/>
      <c r="XDU813" s="1"/>
      <c r="XDV813" s="1"/>
      <c r="XDW813" s="1"/>
      <c r="XDX813" s="1"/>
      <c r="XDY813" s="1"/>
      <c r="XDZ813" s="1"/>
      <c r="XEA813" s="1"/>
      <c r="XEB813" s="1"/>
      <c r="XEC813" s="1"/>
      <c r="XED813" s="1"/>
      <c r="XEE813" s="1"/>
      <c r="XEF813" s="1"/>
      <c r="XEG813" s="1"/>
      <c r="XEH813" s="1"/>
      <c r="XEI813" s="1"/>
      <c r="XEJ813" s="1"/>
      <c r="XEK813" s="1"/>
      <c r="XEL813" s="1"/>
      <c r="XEM813" s="1"/>
      <c r="XEN813" s="1"/>
      <c r="XEO813" s="1"/>
      <c r="XEP813" s="1"/>
      <c r="XEQ813" s="1"/>
      <c r="XER813" s="1"/>
      <c r="XES813" s="1"/>
      <c r="XET813" s="1"/>
      <c r="XEU813" s="1"/>
      <c r="XEV813" s="1"/>
      <c r="XEW813" s="1"/>
      <c r="XEX813" s="1"/>
      <c r="XEY813" s="1"/>
      <c r="XEZ813" s="1"/>
      <c r="XFA813" s="1"/>
      <c r="XFB813" s="1"/>
      <c r="XFC813" s="1"/>
    </row>
    <row r="814" spans="1:150 16226:16383" s="3" customFormat="1" ht="20.25" x14ac:dyDescent="0.25">
      <c r="A814" s="112" t="s">
        <v>381</v>
      </c>
      <c r="B814" s="113"/>
      <c r="C814" s="113"/>
      <c r="D814" s="113"/>
      <c r="E814" s="113"/>
      <c r="F814" s="113"/>
      <c r="G814" s="113"/>
      <c r="H814" s="114"/>
      <c r="I814" s="1">
        <v>1</v>
      </c>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WZB814" s="1"/>
      <c r="WZC814" s="1"/>
      <c r="WZD814" s="1"/>
      <c r="WZE814" s="1"/>
      <c r="WZF814" s="1"/>
      <c r="WZG814" s="1"/>
      <c r="WZH814" s="1"/>
      <c r="WZI814" s="1"/>
      <c r="WZJ814" s="1"/>
      <c r="WZK814" s="1"/>
      <c r="WZL814" s="1"/>
      <c r="WZM814" s="1"/>
      <c r="WZN814" s="1"/>
      <c r="WZO814" s="1"/>
      <c r="WZP814" s="1"/>
      <c r="WZQ814" s="1"/>
      <c r="WZR814" s="1"/>
      <c r="WZS814" s="1"/>
      <c r="WZT814" s="1"/>
      <c r="WZU814" s="1"/>
      <c r="WZV814" s="1"/>
      <c r="WZW814" s="1"/>
      <c r="WZX814" s="1"/>
      <c r="WZY814" s="1"/>
      <c r="WZZ814" s="1"/>
      <c r="XAA814" s="1"/>
      <c r="XAB814" s="1"/>
      <c r="XAC814" s="1"/>
      <c r="XAD814" s="1"/>
      <c r="XAE814" s="1"/>
      <c r="XAF814" s="1"/>
      <c r="XAG814" s="1"/>
      <c r="XAH814" s="1"/>
      <c r="XAI814" s="1"/>
      <c r="XAJ814" s="1"/>
      <c r="XAK814" s="1"/>
      <c r="XAL814" s="1"/>
      <c r="XAM814" s="1"/>
      <c r="XAN814" s="1"/>
      <c r="XAO814" s="1"/>
      <c r="XAP814" s="1"/>
      <c r="XAQ814" s="1"/>
      <c r="XAR814" s="1"/>
      <c r="XAS814" s="1"/>
      <c r="XAT814" s="1"/>
      <c r="XAU814" s="1"/>
      <c r="XAV814" s="1"/>
      <c r="XAW814" s="1"/>
      <c r="XAX814" s="1"/>
      <c r="XAY814" s="1"/>
      <c r="XAZ814" s="1"/>
      <c r="XBA814" s="1"/>
      <c r="XBB814" s="1"/>
      <c r="XBC814" s="1"/>
      <c r="XBD814" s="1"/>
      <c r="XBE814" s="1"/>
      <c r="XBF814" s="1"/>
      <c r="XBG814" s="1"/>
      <c r="XBH814" s="1"/>
      <c r="XBI814" s="1"/>
      <c r="XBJ814" s="1"/>
      <c r="XBK814" s="1"/>
      <c r="XBL814" s="1"/>
      <c r="XBM814" s="1"/>
      <c r="XBN814" s="1"/>
      <c r="XBO814" s="1"/>
      <c r="XBP814" s="1"/>
      <c r="XBQ814" s="1"/>
      <c r="XBR814" s="1"/>
      <c r="XBS814" s="1"/>
      <c r="XBT814" s="1"/>
      <c r="XBU814" s="1"/>
      <c r="XBV814" s="1"/>
      <c r="XBW814" s="1"/>
      <c r="XBX814" s="1"/>
      <c r="XBY814" s="1"/>
      <c r="XBZ814" s="1"/>
      <c r="XCA814" s="1"/>
      <c r="XCB814" s="1"/>
      <c r="XCC814" s="1"/>
      <c r="XCD814" s="1"/>
      <c r="XCE814" s="1"/>
      <c r="XCF814" s="1"/>
      <c r="XCG814" s="1"/>
      <c r="XCH814" s="1"/>
      <c r="XCI814" s="1"/>
      <c r="XCJ814" s="1"/>
      <c r="XCK814" s="1"/>
      <c r="XCL814" s="1"/>
      <c r="XCM814" s="1"/>
      <c r="XCN814" s="1"/>
      <c r="XCO814" s="1"/>
      <c r="XCP814" s="1"/>
      <c r="XCQ814" s="1"/>
      <c r="XCR814" s="1"/>
      <c r="XCS814" s="1"/>
      <c r="XCT814" s="1"/>
      <c r="XCU814" s="1"/>
      <c r="XCV814" s="1"/>
      <c r="XCW814" s="1"/>
      <c r="XCX814" s="1"/>
      <c r="XCY814" s="1"/>
      <c r="XCZ814" s="1"/>
      <c r="XDA814" s="1"/>
      <c r="XDB814" s="1"/>
      <c r="XDC814" s="1"/>
      <c r="XDD814" s="1"/>
      <c r="XDE814" s="1"/>
      <c r="XDF814" s="1"/>
      <c r="XDG814" s="1"/>
      <c r="XDH814" s="1"/>
      <c r="XDI814" s="1"/>
      <c r="XDJ814" s="1"/>
      <c r="XDK814" s="1"/>
      <c r="XDL814" s="1"/>
      <c r="XDM814" s="1"/>
      <c r="XDN814" s="1"/>
      <c r="XDO814" s="1"/>
      <c r="XDP814" s="1"/>
      <c r="XDQ814" s="1"/>
      <c r="XDR814" s="1"/>
      <c r="XDS814" s="1"/>
      <c r="XDT814" s="1"/>
      <c r="XDU814" s="1"/>
      <c r="XDV814" s="1"/>
      <c r="XDW814" s="1"/>
      <c r="XDX814" s="1"/>
      <c r="XDY814" s="1"/>
      <c r="XDZ814" s="1"/>
      <c r="XEA814" s="1"/>
      <c r="XEB814" s="1"/>
      <c r="XEC814" s="1"/>
      <c r="XED814" s="1"/>
      <c r="XEE814" s="1"/>
      <c r="XEF814" s="1"/>
      <c r="XEG814" s="1"/>
      <c r="XEH814" s="1"/>
      <c r="XEI814" s="1"/>
      <c r="XEJ814" s="1"/>
      <c r="XEK814" s="1"/>
      <c r="XEL814" s="1"/>
      <c r="XEM814" s="1"/>
      <c r="XEN814" s="1"/>
      <c r="XEO814" s="1"/>
      <c r="XEP814" s="1"/>
      <c r="XEQ814" s="1"/>
      <c r="XER814" s="1"/>
      <c r="XES814" s="1"/>
      <c r="XET814" s="1"/>
      <c r="XEU814" s="1"/>
      <c r="XEV814" s="1"/>
      <c r="XEW814" s="1"/>
      <c r="XEX814" s="1"/>
      <c r="XEY814" s="1"/>
      <c r="XEZ814" s="1"/>
      <c r="XFA814" s="1"/>
      <c r="XFB814" s="1"/>
      <c r="XFC814" s="1"/>
    </row>
    <row r="815" spans="1:150 16226:16383" s="3" customFormat="1" ht="20.25" customHeight="1" x14ac:dyDescent="0.25">
      <c r="A815" s="90">
        <v>1</v>
      </c>
      <c r="B815" s="90"/>
      <c r="C815" s="53" t="s">
        <v>88</v>
      </c>
      <c r="D815" s="5" t="s">
        <v>375</v>
      </c>
      <c r="E815" s="32">
        <f t="shared" ref="E815:E821" si="136">(2.75*3.5+2.75*0.1+2.125*2.25+1.525*0.6+2.75*2.45+0.1*1.8+1.4*0.6+2.93*2.415+2.93*0.1+2.93*1.185+1.4*0.6+2.305*1.375+1.375*0.18+1.075*0.9+1.22*0.475+2.12*0.9+1.65*1+1.4*1+1.12*2.75)*10.764</f>
        <v>517.06623150000019</v>
      </c>
      <c r="F815" s="5">
        <v>0</v>
      </c>
      <c r="G815" s="5">
        <v>0</v>
      </c>
      <c r="H815" s="5">
        <f>E815+F815+(IF(G815&lt;101,G815,IF(G815&lt;201,G815/2,IF(G815&lt;=301,G815/3,G815/4))))</f>
        <v>517.06623150000019</v>
      </c>
      <c r="I815" s="1"/>
      <c r="J815" s="1"/>
      <c r="K815" s="1"/>
      <c r="L815" s="1"/>
      <c r="M815" s="1"/>
      <c r="N815" s="1"/>
      <c r="O815" s="1"/>
      <c r="P815" s="1"/>
      <c r="Q815" s="1"/>
      <c r="R815" s="1"/>
      <c r="S815" s="1"/>
      <c r="T815" s="22" t="str">
        <f t="shared" ref="T815:T822" ca="1" si="137">U815&amp;""&amp;",..,"&amp;""&amp;V815</f>
        <v>101,..,1701</v>
      </c>
      <c r="U815" s="22">
        <f ca="1">(SUMPRODUCT(MID(0&amp;(LEFT(A814,SUM(LEN(A814)-LEN(SUBSTITUTE(A814,{"0","1","2","3"},""))))), LARGE(INDEX(ISNUMBER(--MID((LEFT(A814,SUM(LEN(A814)-LEN(SUBSTITUTE(A814,{"0","1","2","3"},""))))), ROW(INDIRECT("1:"&amp;LEN((LEFT(A814,SUM(LEN(A814)-LEN(SUBSTITUTE(A814,{"0","1","2","3"},"")))))))), 1)) * ROW(INDIRECT("1:"&amp;LEN((LEFT(A814,SUM(LEN(A814)-LEN(SUBSTITUTE(A814,{"0","1","2","3"},"")))))))), 0), ROW(INDIRECT("1:"&amp;LEN((LEFT(A814,SUM(LEN(A814)-LEN(SUBSTITUTE(A814,{"0","1","2","3"},"")))))))))+1, 1) * 10^ROW(INDIRECT("1:"&amp;LEN((LEFT(A814,SUM(LEN(A814)-LEN(SUBSTITUTE(A814,{"0","1","2","3"},""))))))))/10))*100+1</f>
        <v>101</v>
      </c>
      <c r="V815" s="22">
        <f ca="1">(SUMPRODUCT(MID(0&amp;(--TRIM(RIGHT(SUBSTITUTE(LEFT(A814,_xlfn.AGGREGATE(16,6,FIND({0,1,2,3,4,5,6,7,8,9},A814,ROW(INDIRECT("1:"&amp;LEN(A814)))),1))," ",REPT(" ",LEN(A814))),LEN(A814)))), LARGE(INDEX(ISNUMBER(--MID((--TRIM(RIGHT(SUBSTITUTE(LEFT(A814,_xlfn.AGGREGATE(16,6,FIND({0,1,2,3,4,5,6,7,8,9},A814,ROW(INDIRECT("1:"&amp;LEN(A814)))),1))," ",REPT(" ",LEN(A814))),LEN(A814)))), ROW(INDIRECT("1:"&amp;LEN((--TRIM(RIGHT(SUBSTITUTE(LEFT(A814,_xlfn.AGGREGATE(16,6,FIND({0,1,2,3,4,5,6,7,8,9},A814,ROW(INDIRECT("1:"&amp;LEN(A814)))),1))," ",REPT(" ",LEN(A814))),LEN(A814))))))), 1)) * ROW(INDIRECT("1:"&amp;LEN((--TRIM(RIGHT(SUBSTITUTE(LEFT(A814,_xlfn.AGGREGATE(16,6,FIND({0,1,2,3,4,5,6,7,8,9},A814,ROW(INDIRECT("1:"&amp;LEN(A814)))),1))," ",REPT(" ",LEN(A814))),LEN(A814))))))), 0), ROW(INDIRECT("1:"&amp;LEN((--TRIM(RIGHT(SUBSTITUTE(LEFT(A814,_xlfn.AGGREGATE(16,6,FIND({0,1,2,3,4,5,6,7,8,9},A814,ROW(INDIRECT("1:"&amp;LEN(A814)))),1))," ",REPT(" ",LEN(A814))),LEN(A814))))))))+1, 1) * 10^ROW(INDIRECT("1:"&amp;LEN((--TRIM(RIGHT(SUBSTITUTE(LEFT(A814,_xlfn.AGGREGATE(16,6,FIND({0,1,2,3,4,5,6,7,8,9},A814,ROW(INDIRECT("1:"&amp;LEN(A814)))),1))," ",REPT(" ",LEN(A814))),LEN(A814)))))))/10))*100+1</f>
        <v>1701</v>
      </c>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WZB815" s="1"/>
      <c r="WZC815" s="1"/>
      <c r="WZD815" s="1"/>
      <c r="WZE815" s="1"/>
      <c r="WZF815" s="1"/>
      <c r="WZG815" s="1"/>
      <c r="WZH815" s="1"/>
      <c r="WZI815" s="1"/>
      <c r="WZJ815" s="1"/>
      <c r="WZK815" s="1"/>
      <c r="WZL815" s="1"/>
      <c r="WZM815" s="1"/>
      <c r="WZN815" s="1"/>
      <c r="WZO815" s="1"/>
      <c r="WZP815" s="1"/>
      <c r="WZQ815" s="1"/>
      <c r="WZR815" s="1"/>
      <c r="WZS815" s="1"/>
      <c r="WZT815" s="1"/>
      <c r="WZU815" s="1"/>
      <c r="WZV815" s="1"/>
      <c r="WZW815" s="1"/>
      <c r="WZX815" s="1"/>
      <c r="WZY815" s="1"/>
      <c r="WZZ815" s="1"/>
      <c r="XAA815" s="1"/>
      <c r="XAB815" s="1"/>
      <c r="XAC815" s="1"/>
      <c r="XAD815" s="1"/>
      <c r="XAE815" s="1"/>
      <c r="XAF815" s="1"/>
      <c r="XAG815" s="1"/>
      <c r="XAH815" s="1"/>
      <c r="XAI815" s="1"/>
      <c r="XAJ815" s="1"/>
      <c r="XAK815" s="1"/>
      <c r="XAL815" s="1"/>
      <c r="XAM815" s="1"/>
      <c r="XAN815" s="1"/>
      <c r="XAO815" s="1"/>
      <c r="XAP815" s="1"/>
      <c r="XAQ815" s="1"/>
      <c r="XAR815" s="1"/>
      <c r="XAS815" s="1"/>
      <c r="XAT815" s="1"/>
      <c r="XAU815" s="1"/>
      <c r="XAV815" s="1"/>
      <c r="XAW815" s="1"/>
      <c r="XAX815" s="1"/>
      <c r="XAY815" s="1"/>
      <c r="XAZ815" s="1"/>
      <c r="XBA815" s="1"/>
      <c r="XBB815" s="1"/>
      <c r="XBC815" s="1"/>
      <c r="XBD815" s="1"/>
      <c r="XBE815" s="1"/>
      <c r="XBF815" s="1"/>
      <c r="XBG815" s="1"/>
      <c r="XBH815" s="1"/>
      <c r="XBI815" s="1"/>
      <c r="XBJ815" s="1"/>
      <c r="XBK815" s="1"/>
      <c r="XBL815" s="1"/>
      <c r="XBM815" s="1"/>
      <c r="XBN815" s="1"/>
      <c r="XBO815" s="1"/>
      <c r="XBP815" s="1"/>
      <c r="XBQ815" s="1"/>
      <c r="XBR815" s="1"/>
      <c r="XBS815" s="1"/>
      <c r="XBT815" s="1"/>
      <c r="XBU815" s="1"/>
      <c r="XBV815" s="1"/>
      <c r="XBW815" s="1"/>
      <c r="XBX815" s="1"/>
      <c r="XBY815" s="1"/>
      <c r="XBZ815" s="1"/>
      <c r="XCA815" s="1"/>
      <c r="XCB815" s="1"/>
      <c r="XCC815" s="1"/>
      <c r="XCD815" s="1"/>
      <c r="XCE815" s="1"/>
      <c r="XCF815" s="1"/>
      <c r="XCG815" s="1"/>
      <c r="XCH815" s="1"/>
      <c r="XCI815" s="1"/>
      <c r="XCJ815" s="1"/>
      <c r="XCK815" s="1"/>
      <c r="XCL815" s="1"/>
      <c r="XCM815" s="1"/>
      <c r="XCN815" s="1"/>
      <c r="XCO815" s="1"/>
      <c r="XCP815" s="1"/>
      <c r="XCQ815" s="1"/>
      <c r="XCR815" s="1"/>
      <c r="XCS815" s="1"/>
      <c r="XCT815" s="1"/>
      <c r="XCU815" s="1"/>
      <c r="XCV815" s="1"/>
      <c r="XCW815" s="1"/>
      <c r="XCX815" s="1"/>
      <c r="XCY815" s="1"/>
      <c r="XCZ815" s="1"/>
      <c r="XDA815" s="1"/>
      <c r="XDB815" s="1"/>
      <c r="XDC815" s="1"/>
      <c r="XDD815" s="1"/>
      <c r="XDE815" s="1"/>
      <c r="XDF815" s="1"/>
      <c r="XDG815" s="1"/>
      <c r="XDH815" s="1"/>
      <c r="XDI815" s="1"/>
      <c r="XDJ815" s="1"/>
      <c r="XDK815" s="1"/>
      <c r="XDL815" s="1"/>
      <c r="XDM815" s="1"/>
      <c r="XDN815" s="1"/>
      <c r="XDO815" s="1"/>
      <c r="XDP815" s="1"/>
      <c r="XDQ815" s="1"/>
      <c r="XDR815" s="1"/>
      <c r="XDS815" s="1"/>
      <c r="XDT815" s="1"/>
      <c r="XDU815" s="1"/>
      <c r="XDV815" s="1"/>
      <c r="XDW815" s="1"/>
      <c r="XDX815" s="1"/>
      <c r="XDY815" s="1"/>
      <c r="XDZ815" s="1"/>
      <c r="XEA815" s="1"/>
      <c r="XEB815" s="1"/>
      <c r="XEC815" s="1"/>
      <c r="XED815" s="1"/>
      <c r="XEE815" s="1"/>
      <c r="XEF815" s="1"/>
      <c r="XEG815" s="1"/>
      <c r="XEH815" s="1"/>
      <c r="XEI815" s="1"/>
      <c r="XEJ815" s="1"/>
      <c r="XEK815" s="1"/>
      <c r="XEL815" s="1"/>
      <c r="XEM815" s="1"/>
      <c r="XEN815" s="1"/>
      <c r="XEO815" s="1"/>
      <c r="XEP815" s="1"/>
      <c r="XEQ815" s="1"/>
      <c r="XER815" s="1"/>
      <c r="XES815" s="1"/>
      <c r="XET815" s="1"/>
      <c r="XEU815" s="1"/>
      <c r="XEV815" s="1"/>
      <c r="XEW815" s="1"/>
      <c r="XEX815" s="1"/>
      <c r="XEY815" s="1"/>
      <c r="XEZ815" s="1"/>
      <c r="XFA815" s="1"/>
      <c r="XFB815" s="1"/>
      <c r="XFC815" s="1"/>
    </row>
    <row r="816" spans="1:150 16226:16383" s="3" customFormat="1" ht="20.25" customHeight="1" x14ac:dyDescent="0.25">
      <c r="A816" s="115">
        <f>A815+1</f>
        <v>2</v>
      </c>
      <c r="B816" s="116"/>
      <c r="C816" s="53" t="s">
        <v>88</v>
      </c>
      <c r="D816" s="5" t="s">
        <v>375</v>
      </c>
      <c r="E816" s="32">
        <f t="shared" si="136"/>
        <v>517.06623150000019</v>
      </c>
      <c r="F816" s="5">
        <v>0</v>
      </c>
      <c r="G816" s="5">
        <v>0</v>
      </c>
      <c r="H816" s="5">
        <f t="shared" ref="H816:H822" si="138">E816+F816+(IF(G816&lt;101,G816,IF(G816&lt;201,G816/2,IF(G816&lt;=301,G816/3,G816/4))))</f>
        <v>517.06623150000019</v>
      </c>
      <c r="I816" s="1"/>
      <c r="J816" s="1"/>
      <c r="K816" s="1"/>
      <c r="L816" s="1"/>
      <c r="M816" s="1"/>
      <c r="N816" s="1"/>
      <c r="O816" s="1"/>
      <c r="P816" s="1"/>
      <c r="Q816" s="1"/>
      <c r="R816" s="1"/>
      <c r="S816" s="1"/>
      <c r="T816" s="22" t="str">
        <f t="shared" ca="1" si="137"/>
        <v>102,..,1702</v>
      </c>
      <c r="U816" s="22">
        <f t="shared" ref="U816:V822" ca="1" si="139">U815+1</f>
        <v>102</v>
      </c>
      <c r="V816" s="22">
        <f t="shared" ca="1" si="139"/>
        <v>1702</v>
      </c>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WZB816" s="1"/>
      <c r="WZC816" s="1"/>
      <c r="WZD816" s="1"/>
      <c r="WZE816" s="1"/>
      <c r="WZF816" s="1"/>
      <c r="WZG816" s="1"/>
      <c r="WZH816" s="1"/>
      <c r="WZI816" s="1"/>
      <c r="WZJ816" s="1"/>
      <c r="WZK816" s="1"/>
      <c r="WZL816" s="1"/>
      <c r="WZM816" s="1"/>
      <c r="WZN816" s="1"/>
      <c r="WZO816" s="1"/>
      <c r="WZP816" s="1"/>
      <c r="WZQ816" s="1"/>
      <c r="WZR816" s="1"/>
      <c r="WZS816" s="1"/>
      <c r="WZT816" s="1"/>
      <c r="WZU816" s="1"/>
      <c r="WZV816" s="1"/>
      <c r="WZW816" s="1"/>
      <c r="WZX816" s="1"/>
      <c r="WZY816" s="1"/>
      <c r="WZZ816" s="1"/>
      <c r="XAA816" s="1"/>
      <c r="XAB816" s="1"/>
      <c r="XAC816" s="1"/>
      <c r="XAD816" s="1"/>
      <c r="XAE816" s="1"/>
      <c r="XAF816" s="1"/>
      <c r="XAG816" s="1"/>
      <c r="XAH816" s="1"/>
      <c r="XAI816" s="1"/>
      <c r="XAJ816" s="1"/>
      <c r="XAK816" s="1"/>
      <c r="XAL816" s="1"/>
      <c r="XAM816" s="1"/>
      <c r="XAN816" s="1"/>
      <c r="XAO816" s="1"/>
      <c r="XAP816" s="1"/>
      <c r="XAQ816" s="1"/>
      <c r="XAR816" s="1"/>
      <c r="XAS816" s="1"/>
      <c r="XAT816" s="1"/>
      <c r="XAU816" s="1"/>
      <c r="XAV816" s="1"/>
      <c r="XAW816" s="1"/>
      <c r="XAX816" s="1"/>
      <c r="XAY816" s="1"/>
      <c r="XAZ816" s="1"/>
      <c r="XBA816" s="1"/>
      <c r="XBB816" s="1"/>
      <c r="XBC816" s="1"/>
      <c r="XBD816" s="1"/>
      <c r="XBE816" s="1"/>
      <c r="XBF816" s="1"/>
      <c r="XBG816" s="1"/>
      <c r="XBH816" s="1"/>
      <c r="XBI816" s="1"/>
      <c r="XBJ816" s="1"/>
      <c r="XBK816" s="1"/>
      <c r="XBL816" s="1"/>
      <c r="XBM816" s="1"/>
      <c r="XBN816" s="1"/>
      <c r="XBO816" s="1"/>
      <c r="XBP816" s="1"/>
      <c r="XBQ816" s="1"/>
      <c r="XBR816" s="1"/>
      <c r="XBS816" s="1"/>
      <c r="XBT816" s="1"/>
      <c r="XBU816" s="1"/>
      <c r="XBV816" s="1"/>
      <c r="XBW816" s="1"/>
      <c r="XBX816" s="1"/>
      <c r="XBY816" s="1"/>
      <c r="XBZ816" s="1"/>
      <c r="XCA816" s="1"/>
      <c r="XCB816" s="1"/>
      <c r="XCC816" s="1"/>
      <c r="XCD816" s="1"/>
      <c r="XCE816" s="1"/>
      <c r="XCF816" s="1"/>
      <c r="XCG816" s="1"/>
      <c r="XCH816" s="1"/>
      <c r="XCI816" s="1"/>
      <c r="XCJ816" s="1"/>
      <c r="XCK816" s="1"/>
      <c r="XCL816" s="1"/>
      <c r="XCM816" s="1"/>
      <c r="XCN816" s="1"/>
      <c r="XCO816" s="1"/>
      <c r="XCP816" s="1"/>
      <c r="XCQ816" s="1"/>
      <c r="XCR816" s="1"/>
      <c r="XCS816" s="1"/>
      <c r="XCT816" s="1"/>
      <c r="XCU816" s="1"/>
      <c r="XCV816" s="1"/>
      <c r="XCW816" s="1"/>
      <c r="XCX816" s="1"/>
      <c r="XCY816" s="1"/>
      <c r="XCZ816" s="1"/>
      <c r="XDA816" s="1"/>
      <c r="XDB816" s="1"/>
      <c r="XDC816" s="1"/>
      <c r="XDD816" s="1"/>
      <c r="XDE816" s="1"/>
      <c r="XDF816" s="1"/>
      <c r="XDG816" s="1"/>
      <c r="XDH816" s="1"/>
      <c r="XDI816" s="1"/>
      <c r="XDJ816" s="1"/>
      <c r="XDK816" s="1"/>
      <c r="XDL816" s="1"/>
      <c r="XDM816" s="1"/>
      <c r="XDN816" s="1"/>
      <c r="XDO816" s="1"/>
      <c r="XDP816" s="1"/>
      <c r="XDQ816" s="1"/>
      <c r="XDR816" s="1"/>
      <c r="XDS816" s="1"/>
      <c r="XDT816" s="1"/>
      <c r="XDU816" s="1"/>
      <c r="XDV816" s="1"/>
      <c r="XDW816" s="1"/>
      <c r="XDX816" s="1"/>
      <c r="XDY816" s="1"/>
      <c r="XDZ816" s="1"/>
      <c r="XEA816" s="1"/>
      <c r="XEB816" s="1"/>
      <c r="XEC816" s="1"/>
      <c r="XED816" s="1"/>
      <c r="XEE816" s="1"/>
      <c r="XEF816" s="1"/>
      <c r="XEG816" s="1"/>
      <c r="XEH816" s="1"/>
      <c r="XEI816" s="1"/>
      <c r="XEJ816" s="1"/>
      <c r="XEK816" s="1"/>
      <c r="XEL816" s="1"/>
      <c r="XEM816" s="1"/>
      <c r="XEN816" s="1"/>
      <c r="XEO816" s="1"/>
      <c r="XEP816" s="1"/>
      <c r="XEQ816" s="1"/>
      <c r="XER816" s="1"/>
      <c r="XES816" s="1"/>
      <c r="XET816" s="1"/>
      <c r="XEU816" s="1"/>
      <c r="XEV816" s="1"/>
      <c r="XEW816" s="1"/>
      <c r="XEX816" s="1"/>
      <c r="XEY816" s="1"/>
      <c r="XEZ816" s="1"/>
      <c r="XFA816" s="1"/>
      <c r="XFB816" s="1"/>
      <c r="XFC816" s="1"/>
    </row>
    <row r="817" spans="1:150 16226:16383" s="3" customFormat="1" ht="20.25" customHeight="1" x14ac:dyDescent="0.25">
      <c r="A817" s="115">
        <f t="shared" ref="A817:A822" si="140">A816+1</f>
        <v>3</v>
      </c>
      <c r="B817" s="116"/>
      <c r="C817" s="53" t="s">
        <v>88</v>
      </c>
      <c r="D817" s="5" t="s">
        <v>375</v>
      </c>
      <c r="E817" s="32">
        <f t="shared" si="136"/>
        <v>517.06623150000019</v>
      </c>
      <c r="F817" s="5">
        <v>0</v>
      </c>
      <c r="G817" s="5">
        <v>0</v>
      </c>
      <c r="H817" s="5">
        <f t="shared" si="138"/>
        <v>517.06623150000019</v>
      </c>
      <c r="I817" s="1"/>
      <c r="J817" s="1"/>
      <c r="K817" s="1"/>
      <c r="L817" s="1"/>
      <c r="M817" s="1"/>
      <c r="N817" s="1"/>
      <c r="O817" s="1"/>
      <c r="P817" s="1"/>
      <c r="Q817" s="1"/>
      <c r="R817" s="1"/>
      <c r="S817" s="1"/>
      <c r="T817" s="22" t="str">
        <f t="shared" ca="1" si="137"/>
        <v>103,..,1703</v>
      </c>
      <c r="U817" s="22">
        <f t="shared" ca="1" si="139"/>
        <v>103</v>
      </c>
      <c r="V817" s="22">
        <f t="shared" ca="1" si="139"/>
        <v>1703</v>
      </c>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WZB817" s="1"/>
      <c r="WZC817" s="1"/>
      <c r="WZD817" s="1"/>
      <c r="WZE817" s="1"/>
      <c r="WZF817" s="1"/>
      <c r="WZG817" s="1"/>
      <c r="WZH817" s="1"/>
      <c r="WZI817" s="1"/>
      <c r="WZJ817" s="1"/>
      <c r="WZK817" s="1"/>
      <c r="WZL817" s="1"/>
      <c r="WZM817" s="1"/>
      <c r="WZN817" s="1"/>
      <c r="WZO817" s="1"/>
      <c r="WZP817" s="1"/>
      <c r="WZQ817" s="1"/>
      <c r="WZR817" s="1"/>
      <c r="WZS817" s="1"/>
      <c r="WZT817" s="1"/>
      <c r="WZU817" s="1"/>
      <c r="WZV817" s="1"/>
      <c r="WZW817" s="1"/>
      <c r="WZX817" s="1"/>
      <c r="WZY817" s="1"/>
      <c r="WZZ817" s="1"/>
      <c r="XAA817" s="1"/>
      <c r="XAB817" s="1"/>
      <c r="XAC817" s="1"/>
      <c r="XAD817" s="1"/>
      <c r="XAE817" s="1"/>
      <c r="XAF817" s="1"/>
      <c r="XAG817" s="1"/>
      <c r="XAH817" s="1"/>
      <c r="XAI817" s="1"/>
      <c r="XAJ817" s="1"/>
      <c r="XAK817" s="1"/>
      <c r="XAL817" s="1"/>
      <c r="XAM817" s="1"/>
      <c r="XAN817" s="1"/>
      <c r="XAO817" s="1"/>
      <c r="XAP817" s="1"/>
      <c r="XAQ817" s="1"/>
      <c r="XAR817" s="1"/>
      <c r="XAS817" s="1"/>
      <c r="XAT817" s="1"/>
      <c r="XAU817" s="1"/>
      <c r="XAV817" s="1"/>
      <c r="XAW817" s="1"/>
      <c r="XAX817" s="1"/>
      <c r="XAY817" s="1"/>
      <c r="XAZ817" s="1"/>
      <c r="XBA817" s="1"/>
      <c r="XBB817" s="1"/>
      <c r="XBC817" s="1"/>
      <c r="XBD817" s="1"/>
      <c r="XBE817" s="1"/>
      <c r="XBF817" s="1"/>
      <c r="XBG817" s="1"/>
      <c r="XBH817" s="1"/>
      <c r="XBI817" s="1"/>
      <c r="XBJ817" s="1"/>
      <c r="XBK817" s="1"/>
      <c r="XBL817" s="1"/>
      <c r="XBM817" s="1"/>
      <c r="XBN817" s="1"/>
      <c r="XBO817" s="1"/>
      <c r="XBP817" s="1"/>
      <c r="XBQ817" s="1"/>
      <c r="XBR817" s="1"/>
      <c r="XBS817" s="1"/>
      <c r="XBT817" s="1"/>
      <c r="XBU817" s="1"/>
      <c r="XBV817" s="1"/>
      <c r="XBW817" s="1"/>
      <c r="XBX817" s="1"/>
      <c r="XBY817" s="1"/>
      <c r="XBZ817" s="1"/>
      <c r="XCA817" s="1"/>
      <c r="XCB817" s="1"/>
      <c r="XCC817" s="1"/>
      <c r="XCD817" s="1"/>
      <c r="XCE817" s="1"/>
      <c r="XCF817" s="1"/>
      <c r="XCG817" s="1"/>
      <c r="XCH817" s="1"/>
      <c r="XCI817" s="1"/>
      <c r="XCJ817" s="1"/>
      <c r="XCK817" s="1"/>
      <c r="XCL817" s="1"/>
      <c r="XCM817" s="1"/>
      <c r="XCN817" s="1"/>
      <c r="XCO817" s="1"/>
      <c r="XCP817" s="1"/>
      <c r="XCQ817" s="1"/>
      <c r="XCR817" s="1"/>
      <c r="XCS817" s="1"/>
      <c r="XCT817" s="1"/>
      <c r="XCU817" s="1"/>
      <c r="XCV817" s="1"/>
      <c r="XCW817" s="1"/>
      <c r="XCX817" s="1"/>
      <c r="XCY817" s="1"/>
      <c r="XCZ817" s="1"/>
      <c r="XDA817" s="1"/>
      <c r="XDB817" s="1"/>
      <c r="XDC817" s="1"/>
      <c r="XDD817" s="1"/>
      <c r="XDE817" s="1"/>
      <c r="XDF817" s="1"/>
      <c r="XDG817" s="1"/>
      <c r="XDH817" s="1"/>
      <c r="XDI817" s="1"/>
      <c r="XDJ817" s="1"/>
      <c r="XDK817" s="1"/>
      <c r="XDL817" s="1"/>
      <c r="XDM817" s="1"/>
      <c r="XDN817" s="1"/>
      <c r="XDO817" s="1"/>
      <c r="XDP817" s="1"/>
      <c r="XDQ817" s="1"/>
      <c r="XDR817" s="1"/>
      <c r="XDS817" s="1"/>
      <c r="XDT817" s="1"/>
      <c r="XDU817" s="1"/>
      <c r="XDV817" s="1"/>
      <c r="XDW817" s="1"/>
      <c r="XDX817" s="1"/>
      <c r="XDY817" s="1"/>
      <c r="XDZ817" s="1"/>
      <c r="XEA817" s="1"/>
      <c r="XEB817" s="1"/>
      <c r="XEC817" s="1"/>
      <c r="XED817" s="1"/>
      <c r="XEE817" s="1"/>
      <c r="XEF817" s="1"/>
      <c r="XEG817" s="1"/>
      <c r="XEH817" s="1"/>
      <c r="XEI817" s="1"/>
      <c r="XEJ817" s="1"/>
      <c r="XEK817" s="1"/>
      <c r="XEL817" s="1"/>
      <c r="XEM817" s="1"/>
      <c r="XEN817" s="1"/>
      <c r="XEO817" s="1"/>
      <c r="XEP817" s="1"/>
      <c r="XEQ817" s="1"/>
      <c r="XER817" s="1"/>
      <c r="XES817" s="1"/>
      <c r="XET817" s="1"/>
      <c r="XEU817" s="1"/>
      <c r="XEV817" s="1"/>
      <c r="XEW817" s="1"/>
      <c r="XEX817" s="1"/>
      <c r="XEY817" s="1"/>
      <c r="XEZ817" s="1"/>
      <c r="XFA817" s="1"/>
      <c r="XFB817" s="1"/>
      <c r="XFC817" s="1"/>
    </row>
    <row r="818" spans="1:150 16226:16383" s="3" customFormat="1" ht="20.25" customHeight="1" x14ac:dyDescent="0.25">
      <c r="A818" s="115">
        <f t="shared" si="140"/>
        <v>4</v>
      </c>
      <c r="B818" s="116"/>
      <c r="C818" s="53" t="s">
        <v>88</v>
      </c>
      <c r="D818" s="5" t="s">
        <v>375</v>
      </c>
      <c r="E818" s="32">
        <f t="shared" si="136"/>
        <v>517.06623150000019</v>
      </c>
      <c r="F818" s="5">
        <v>0</v>
      </c>
      <c r="G818" s="5">
        <v>0</v>
      </c>
      <c r="H818" s="5">
        <f t="shared" si="138"/>
        <v>517.06623150000019</v>
      </c>
      <c r="I818" s="1"/>
      <c r="J818" s="1"/>
      <c r="K818" s="1"/>
      <c r="L818" s="1"/>
      <c r="M818" s="1"/>
      <c r="N818" s="1"/>
      <c r="O818" s="1"/>
      <c r="P818" s="1"/>
      <c r="Q818" s="1"/>
      <c r="R818" s="1"/>
      <c r="S818" s="1"/>
      <c r="T818" s="22" t="str">
        <f t="shared" ca="1" si="137"/>
        <v>104,..,1704</v>
      </c>
      <c r="U818" s="22">
        <f t="shared" ca="1" si="139"/>
        <v>104</v>
      </c>
      <c r="V818" s="22">
        <f t="shared" ca="1" si="139"/>
        <v>1704</v>
      </c>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WZB818" s="1"/>
      <c r="WZC818" s="1"/>
      <c r="WZD818" s="1"/>
      <c r="WZE818" s="1"/>
      <c r="WZF818" s="1"/>
      <c r="WZG818" s="1"/>
      <c r="WZH818" s="1"/>
      <c r="WZI818" s="1"/>
      <c r="WZJ818" s="1"/>
      <c r="WZK818" s="1"/>
      <c r="WZL818" s="1"/>
      <c r="WZM818" s="1"/>
      <c r="WZN818" s="1"/>
      <c r="WZO818" s="1"/>
      <c r="WZP818" s="1"/>
      <c r="WZQ818" s="1"/>
      <c r="WZR818" s="1"/>
      <c r="WZS818" s="1"/>
      <c r="WZT818" s="1"/>
      <c r="WZU818" s="1"/>
      <c r="WZV818" s="1"/>
      <c r="WZW818" s="1"/>
      <c r="WZX818" s="1"/>
      <c r="WZY818" s="1"/>
      <c r="WZZ818" s="1"/>
      <c r="XAA818" s="1"/>
      <c r="XAB818" s="1"/>
      <c r="XAC818" s="1"/>
      <c r="XAD818" s="1"/>
      <c r="XAE818" s="1"/>
      <c r="XAF818" s="1"/>
      <c r="XAG818" s="1"/>
      <c r="XAH818" s="1"/>
      <c r="XAI818" s="1"/>
      <c r="XAJ818" s="1"/>
      <c r="XAK818" s="1"/>
      <c r="XAL818" s="1"/>
      <c r="XAM818" s="1"/>
      <c r="XAN818" s="1"/>
      <c r="XAO818" s="1"/>
      <c r="XAP818" s="1"/>
      <c r="XAQ818" s="1"/>
      <c r="XAR818" s="1"/>
      <c r="XAS818" s="1"/>
      <c r="XAT818" s="1"/>
      <c r="XAU818" s="1"/>
      <c r="XAV818" s="1"/>
      <c r="XAW818" s="1"/>
      <c r="XAX818" s="1"/>
      <c r="XAY818" s="1"/>
      <c r="XAZ818" s="1"/>
      <c r="XBA818" s="1"/>
      <c r="XBB818" s="1"/>
      <c r="XBC818" s="1"/>
      <c r="XBD818" s="1"/>
      <c r="XBE818" s="1"/>
      <c r="XBF818" s="1"/>
      <c r="XBG818" s="1"/>
      <c r="XBH818" s="1"/>
      <c r="XBI818" s="1"/>
      <c r="XBJ818" s="1"/>
      <c r="XBK818" s="1"/>
      <c r="XBL818" s="1"/>
      <c r="XBM818" s="1"/>
      <c r="XBN818" s="1"/>
      <c r="XBO818" s="1"/>
      <c r="XBP818" s="1"/>
      <c r="XBQ818" s="1"/>
      <c r="XBR818" s="1"/>
      <c r="XBS818" s="1"/>
      <c r="XBT818" s="1"/>
      <c r="XBU818" s="1"/>
      <c r="XBV818" s="1"/>
      <c r="XBW818" s="1"/>
      <c r="XBX818" s="1"/>
      <c r="XBY818" s="1"/>
      <c r="XBZ818" s="1"/>
      <c r="XCA818" s="1"/>
      <c r="XCB818" s="1"/>
      <c r="XCC818" s="1"/>
      <c r="XCD818" s="1"/>
      <c r="XCE818" s="1"/>
      <c r="XCF818" s="1"/>
      <c r="XCG818" s="1"/>
      <c r="XCH818" s="1"/>
      <c r="XCI818" s="1"/>
      <c r="XCJ818" s="1"/>
      <c r="XCK818" s="1"/>
      <c r="XCL818" s="1"/>
      <c r="XCM818" s="1"/>
      <c r="XCN818" s="1"/>
      <c r="XCO818" s="1"/>
      <c r="XCP818" s="1"/>
      <c r="XCQ818" s="1"/>
      <c r="XCR818" s="1"/>
      <c r="XCS818" s="1"/>
      <c r="XCT818" s="1"/>
      <c r="XCU818" s="1"/>
      <c r="XCV818" s="1"/>
      <c r="XCW818" s="1"/>
      <c r="XCX818" s="1"/>
      <c r="XCY818" s="1"/>
      <c r="XCZ818" s="1"/>
      <c r="XDA818" s="1"/>
      <c r="XDB818" s="1"/>
      <c r="XDC818" s="1"/>
      <c r="XDD818" s="1"/>
      <c r="XDE818" s="1"/>
      <c r="XDF818" s="1"/>
      <c r="XDG818" s="1"/>
      <c r="XDH818" s="1"/>
      <c r="XDI818" s="1"/>
      <c r="XDJ818" s="1"/>
      <c r="XDK818" s="1"/>
      <c r="XDL818" s="1"/>
      <c r="XDM818" s="1"/>
      <c r="XDN818" s="1"/>
      <c r="XDO818" s="1"/>
      <c r="XDP818" s="1"/>
      <c r="XDQ818" s="1"/>
      <c r="XDR818" s="1"/>
      <c r="XDS818" s="1"/>
      <c r="XDT818" s="1"/>
      <c r="XDU818" s="1"/>
      <c r="XDV818" s="1"/>
      <c r="XDW818" s="1"/>
      <c r="XDX818" s="1"/>
      <c r="XDY818" s="1"/>
      <c r="XDZ818" s="1"/>
      <c r="XEA818" s="1"/>
      <c r="XEB818" s="1"/>
      <c r="XEC818" s="1"/>
      <c r="XED818" s="1"/>
      <c r="XEE818" s="1"/>
      <c r="XEF818" s="1"/>
      <c r="XEG818" s="1"/>
      <c r="XEH818" s="1"/>
      <c r="XEI818" s="1"/>
      <c r="XEJ818" s="1"/>
      <c r="XEK818" s="1"/>
      <c r="XEL818" s="1"/>
      <c r="XEM818" s="1"/>
      <c r="XEN818" s="1"/>
      <c r="XEO818" s="1"/>
      <c r="XEP818" s="1"/>
      <c r="XEQ818" s="1"/>
      <c r="XER818" s="1"/>
      <c r="XES818" s="1"/>
      <c r="XET818" s="1"/>
      <c r="XEU818" s="1"/>
      <c r="XEV818" s="1"/>
      <c r="XEW818" s="1"/>
      <c r="XEX818" s="1"/>
      <c r="XEY818" s="1"/>
      <c r="XEZ818" s="1"/>
      <c r="XFA818" s="1"/>
      <c r="XFB818" s="1"/>
      <c r="XFC818" s="1"/>
    </row>
    <row r="819" spans="1:150 16226:16383" s="3" customFormat="1" ht="20.25" customHeight="1" x14ac:dyDescent="0.25">
      <c r="A819" s="115">
        <f t="shared" si="140"/>
        <v>5</v>
      </c>
      <c r="B819" s="116"/>
      <c r="C819" s="103" t="s">
        <v>365</v>
      </c>
      <c r="D819" s="104"/>
      <c r="E819" s="104"/>
      <c r="F819" s="104"/>
      <c r="G819" s="104"/>
      <c r="H819" s="105"/>
      <c r="I819" s="1"/>
      <c r="J819" s="1"/>
      <c r="K819" s="1"/>
      <c r="L819" s="1"/>
      <c r="M819" s="1"/>
      <c r="N819" s="1"/>
      <c r="O819" s="1"/>
      <c r="P819" s="1"/>
      <c r="Q819" s="1"/>
      <c r="R819" s="1"/>
      <c r="S819" s="1"/>
      <c r="T819" s="22" t="str">
        <f t="shared" ca="1" si="137"/>
        <v>105,..,1705</v>
      </c>
      <c r="U819" s="22">
        <f t="shared" ca="1" si="139"/>
        <v>105</v>
      </c>
      <c r="V819" s="22">
        <f t="shared" ca="1" si="139"/>
        <v>1705</v>
      </c>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WZB819" s="1"/>
      <c r="WZC819" s="1"/>
      <c r="WZD819" s="1"/>
      <c r="WZE819" s="1"/>
      <c r="WZF819" s="1"/>
      <c r="WZG819" s="1"/>
      <c r="WZH819" s="1"/>
      <c r="WZI819" s="1"/>
      <c r="WZJ819" s="1"/>
      <c r="WZK819" s="1"/>
      <c r="WZL819" s="1"/>
      <c r="WZM819" s="1"/>
      <c r="WZN819" s="1"/>
      <c r="WZO819" s="1"/>
      <c r="WZP819" s="1"/>
      <c r="WZQ819" s="1"/>
      <c r="WZR819" s="1"/>
      <c r="WZS819" s="1"/>
      <c r="WZT819" s="1"/>
      <c r="WZU819" s="1"/>
      <c r="WZV819" s="1"/>
      <c r="WZW819" s="1"/>
      <c r="WZX819" s="1"/>
      <c r="WZY819" s="1"/>
      <c r="WZZ819" s="1"/>
      <c r="XAA819" s="1"/>
      <c r="XAB819" s="1"/>
      <c r="XAC819" s="1"/>
      <c r="XAD819" s="1"/>
      <c r="XAE819" s="1"/>
      <c r="XAF819" s="1"/>
      <c r="XAG819" s="1"/>
      <c r="XAH819" s="1"/>
      <c r="XAI819" s="1"/>
      <c r="XAJ819" s="1"/>
      <c r="XAK819" s="1"/>
      <c r="XAL819" s="1"/>
      <c r="XAM819" s="1"/>
      <c r="XAN819" s="1"/>
      <c r="XAO819" s="1"/>
      <c r="XAP819" s="1"/>
      <c r="XAQ819" s="1"/>
      <c r="XAR819" s="1"/>
      <c r="XAS819" s="1"/>
      <c r="XAT819" s="1"/>
      <c r="XAU819" s="1"/>
      <c r="XAV819" s="1"/>
      <c r="XAW819" s="1"/>
      <c r="XAX819" s="1"/>
      <c r="XAY819" s="1"/>
      <c r="XAZ819" s="1"/>
      <c r="XBA819" s="1"/>
      <c r="XBB819" s="1"/>
      <c r="XBC819" s="1"/>
      <c r="XBD819" s="1"/>
      <c r="XBE819" s="1"/>
      <c r="XBF819" s="1"/>
      <c r="XBG819" s="1"/>
      <c r="XBH819" s="1"/>
      <c r="XBI819" s="1"/>
      <c r="XBJ819" s="1"/>
      <c r="XBK819" s="1"/>
      <c r="XBL819" s="1"/>
      <c r="XBM819" s="1"/>
      <c r="XBN819" s="1"/>
      <c r="XBO819" s="1"/>
      <c r="XBP819" s="1"/>
      <c r="XBQ819" s="1"/>
      <c r="XBR819" s="1"/>
      <c r="XBS819" s="1"/>
      <c r="XBT819" s="1"/>
      <c r="XBU819" s="1"/>
      <c r="XBV819" s="1"/>
      <c r="XBW819" s="1"/>
      <c r="XBX819" s="1"/>
      <c r="XBY819" s="1"/>
      <c r="XBZ819" s="1"/>
      <c r="XCA819" s="1"/>
      <c r="XCB819" s="1"/>
      <c r="XCC819" s="1"/>
      <c r="XCD819" s="1"/>
      <c r="XCE819" s="1"/>
      <c r="XCF819" s="1"/>
      <c r="XCG819" s="1"/>
      <c r="XCH819" s="1"/>
      <c r="XCI819" s="1"/>
      <c r="XCJ819" s="1"/>
      <c r="XCK819" s="1"/>
      <c r="XCL819" s="1"/>
      <c r="XCM819" s="1"/>
      <c r="XCN819" s="1"/>
      <c r="XCO819" s="1"/>
      <c r="XCP819" s="1"/>
      <c r="XCQ819" s="1"/>
      <c r="XCR819" s="1"/>
      <c r="XCS819" s="1"/>
      <c r="XCT819" s="1"/>
      <c r="XCU819" s="1"/>
      <c r="XCV819" s="1"/>
      <c r="XCW819" s="1"/>
      <c r="XCX819" s="1"/>
      <c r="XCY819" s="1"/>
      <c r="XCZ819" s="1"/>
      <c r="XDA819" s="1"/>
      <c r="XDB819" s="1"/>
      <c r="XDC819" s="1"/>
      <c r="XDD819" s="1"/>
      <c r="XDE819" s="1"/>
      <c r="XDF819" s="1"/>
      <c r="XDG819" s="1"/>
      <c r="XDH819" s="1"/>
      <c r="XDI819" s="1"/>
      <c r="XDJ819" s="1"/>
      <c r="XDK819" s="1"/>
      <c r="XDL819" s="1"/>
      <c r="XDM819" s="1"/>
      <c r="XDN819" s="1"/>
      <c r="XDO819" s="1"/>
      <c r="XDP819" s="1"/>
      <c r="XDQ819" s="1"/>
      <c r="XDR819" s="1"/>
      <c r="XDS819" s="1"/>
      <c r="XDT819" s="1"/>
      <c r="XDU819" s="1"/>
      <c r="XDV819" s="1"/>
      <c r="XDW819" s="1"/>
      <c r="XDX819" s="1"/>
      <c r="XDY819" s="1"/>
      <c r="XDZ819" s="1"/>
      <c r="XEA819" s="1"/>
      <c r="XEB819" s="1"/>
      <c r="XEC819" s="1"/>
      <c r="XED819" s="1"/>
      <c r="XEE819" s="1"/>
      <c r="XEF819" s="1"/>
      <c r="XEG819" s="1"/>
      <c r="XEH819" s="1"/>
      <c r="XEI819" s="1"/>
      <c r="XEJ819" s="1"/>
      <c r="XEK819" s="1"/>
      <c r="XEL819" s="1"/>
      <c r="XEM819" s="1"/>
      <c r="XEN819" s="1"/>
      <c r="XEO819" s="1"/>
      <c r="XEP819" s="1"/>
      <c r="XEQ819" s="1"/>
      <c r="XER819" s="1"/>
      <c r="XES819" s="1"/>
      <c r="XET819" s="1"/>
      <c r="XEU819" s="1"/>
      <c r="XEV819" s="1"/>
      <c r="XEW819" s="1"/>
      <c r="XEX819" s="1"/>
      <c r="XEY819" s="1"/>
      <c r="XEZ819" s="1"/>
      <c r="XFA819" s="1"/>
      <c r="XFB819" s="1"/>
      <c r="XFC819" s="1"/>
    </row>
    <row r="820" spans="1:150 16226:16383" s="3" customFormat="1" ht="20.25" customHeight="1" x14ac:dyDescent="0.25">
      <c r="A820" s="115">
        <f t="shared" si="140"/>
        <v>6</v>
      </c>
      <c r="B820" s="116"/>
      <c r="C820" s="109"/>
      <c r="D820" s="110"/>
      <c r="E820" s="110"/>
      <c r="F820" s="110"/>
      <c r="G820" s="110"/>
      <c r="H820" s="111"/>
      <c r="I820" s="1"/>
      <c r="J820" s="1"/>
      <c r="K820" s="1"/>
      <c r="L820" s="1"/>
      <c r="M820" s="1"/>
      <c r="N820" s="1"/>
      <c r="O820" s="1"/>
      <c r="P820" s="1"/>
      <c r="Q820" s="1"/>
      <c r="R820" s="1"/>
      <c r="S820" s="1"/>
      <c r="T820" s="22" t="str">
        <f t="shared" ca="1" si="137"/>
        <v>106,..,1706</v>
      </c>
      <c r="U820" s="22">
        <f t="shared" ca="1" si="139"/>
        <v>106</v>
      </c>
      <c r="V820" s="22">
        <f t="shared" ca="1" si="139"/>
        <v>1706</v>
      </c>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WZB820" s="1"/>
      <c r="WZC820" s="1"/>
      <c r="WZD820" s="1"/>
      <c r="WZE820" s="1"/>
      <c r="WZF820" s="1"/>
      <c r="WZG820" s="1"/>
      <c r="WZH820" s="1"/>
      <c r="WZI820" s="1"/>
      <c r="WZJ820" s="1"/>
      <c r="WZK820" s="1"/>
      <c r="WZL820" s="1"/>
      <c r="WZM820" s="1"/>
      <c r="WZN820" s="1"/>
      <c r="WZO820" s="1"/>
      <c r="WZP820" s="1"/>
      <c r="WZQ820" s="1"/>
      <c r="WZR820" s="1"/>
      <c r="WZS820" s="1"/>
      <c r="WZT820" s="1"/>
      <c r="WZU820" s="1"/>
      <c r="WZV820" s="1"/>
      <c r="WZW820" s="1"/>
      <c r="WZX820" s="1"/>
      <c r="WZY820" s="1"/>
      <c r="WZZ820" s="1"/>
      <c r="XAA820" s="1"/>
      <c r="XAB820" s="1"/>
      <c r="XAC820" s="1"/>
      <c r="XAD820" s="1"/>
      <c r="XAE820" s="1"/>
      <c r="XAF820" s="1"/>
      <c r="XAG820" s="1"/>
      <c r="XAH820" s="1"/>
      <c r="XAI820" s="1"/>
      <c r="XAJ820" s="1"/>
      <c r="XAK820" s="1"/>
      <c r="XAL820" s="1"/>
      <c r="XAM820" s="1"/>
      <c r="XAN820" s="1"/>
      <c r="XAO820" s="1"/>
      <c r="XAP820" s="1"/>
      <c r="XAQ820" s="1"/>
      <c r="XAR820" s="1"/>
      <c r="XAS820" s="1"/>
      <c r="XAT820" s="1"/>
      <c r="XAU820" s="1"/>
      <c r="XAV820" s="1"/>
      <c r="XAW820" s="1"/>
      <c r="XAX820" s="1"/>
      <c r="XAY820" s="1"/>
      <c r="XAZ820" s="1"/>
      <c r="XBA820" s="1"/>
      <c r="XBB820" s="1"/>
      <c r="XBC820" s="1"/>
      <c r="XBD820" s="1"/>
      <c r="XBE820" s="1"/>
      <c r="XBF820" s="1"/>
      <c r="XBG820" s="1"/>
      <c r="XBH820" s="1"/>
      <c r="XBI820" s="1"/>
      <c r="XBJ820" s="1"/>
      <c r="XBK820" s="1"/>
      <c r="XBL820" s="1"/>
      <c r="XBM820" s="1"/>
      <c r="XBN820" s="1"/>
      <c r="XBO820" s="1"/>
      <c r="XBP820" s="1"/>
      <c r="XBQ820" s="1"/>
      <c r="XBR820" s="1"/>
      <c r="XBS820" s="1"/>
      <c r="XBT820" s="1"/>
      <c r="XBU820" s="1"/>
      <c r="XBV820" s="1"/>
      <c r="XBW820" s="1"/>
      <c r="XBX820" s="1"/>
      <c r="XBY820" s="1"/>
      <c r="XBZ820" s="1"/>
      <c r="XCA820" s="1"/>
      <c r="XCB820" s="1"/>
      <c r="XCC820" s="1"/>
      <c r="XCD820" s="1"/>
      <c r="XCE820" s="1"/>
      <c r="XCF820" s="1"/>
      <c r="XCG820" s="1"/>
      <c r="XCH820" s="1"/>
      <c r="XCI820" s="1"/>
      <c r="XCJ820" s="1"/>
      <c r="XCK820" s="1"/>
      <c r="XCL820" s="1"/>
      <c r="XCM820" s="1"/>
      <c r="XCN820" s="1"/>
      <c r="XCO820" s="1"/>
      <c r="XCP820" s="1"/>
      <c r="XCQ820" s="1"/>
      <c r="XCR820" s="1"/>
      <c r="XCS820" s="1"/>
      <c r="XCT820" s="1"/>
      <c r="XCU820" s="1"/>
      <c r="XCV820" s="1"/>
      <c r="XCW820" s="1"/>
      <c r="XCX820" s="1"/>
      <c r="XCY820" s="1"/>
      <c r="XCZ820" s="1"/>
      <c r="XDA820" s="1"/>
      <c r="XDB820" s="1"/>
      <c r="XDC820" s="1"/>
      <c r="XDD820" s="1"/>
      <c r="XDE820" s="1"/>
      <c r="XDF820" s="1"/>
      <c r="XDG820" s="1"/>
      <c r="XDH820" s="1"/>
      <c r="XDI820" s="1"/>
      <c r="XDJ820" s="1"/>
      <c r="XDK820" s="1"/>
      <c r="XDL820" s="1"/>
      <c r="XDM820" s="1"/>
      <c r="XDN820" s="1"/>
      <c r="XDO820" s="1"/>
      <c r="XDP820" s="1"/>
      <c r="XDQ820" s="1"/>
      <c r="XDR820" s="1"/>
      <c r="XDS820" s="1"/>
      <c r="XDT820" s="1"/>
      <c r="XDU820" s="1"/>
      <c r="XDV820" s="1"/>
      <c r="XDW820" s="1"/>
      <c r="XDX820" s="1"/>
      <c r="XDY820" s="1"/>
      <c r="XDZ820" s="1"/>
      <c r="XEA820" s="1"/>
      <c r="XEB820" s="1"/>
      <c r="XEC820" s="1"/>
      <c r="XED820" s="1"/>
      <c r="XEE820" s="1"/>
      <c r="XEF820" s="1"/>
      <c r="XEG820" s="1"/>
      <c r="XEH820" s="1"/>
      <c r="XEI820" s="1"/>
      <c r="XEJ820" s="1"/>
      <c r="XEK820" s="1"/>
      <c r="XEL820" s="1"/>
      <c r="XEM820" s="1"/>
      <c r="XEN820" s="1"/>
      <c r="XEO820" s="1"/>
      <c r="XEP820" s="1"/>
      <c r="XEQ820" s="1"/>
      <c r="XER820" s="1"/>
      <c r="XES820" s="1"/>
      <c r="XET820" s="1"/>
      <c r="XEU820" s="1"/>
      <c r="XEV820" s="1"/>
      <c r="XEW820" s="1"/>
      <c r="XEX820" s="1"/>
      <c r="XEY820" s="1"/>
      <c r="XEZ820" s="1"/>
      <c r="XFA820" s="1"/>
      <c r="XFB820" s="1"/>
      <c r="XFC820" s="1"/>
    </row>
    <row r="821" spans="1:150 16226:16383" s="3" customFormat="1" ht="20.25" customHeight="1" x14ac:dyDescent="0.25">
      <c r="A821" s="115">
        <f t="shared" si="140"/>
        <v>7</v>
      </c>
      <c r="B821" s="116"/>
      <c r="C821" s="53" t="s">
        <v>88</v>
      </c>
      <c r="D821" s="5" t="s">
        <v>375</v>
      </c>
      <c r="E821" s="32">
        <f t="shared" si="136"/>
        <v>517.06623150000019</v>
      </c>
      <c r="F821" s="5">
        <v>0</v>
      </c>
      <c r="G821" s="5">
        <v>0</v>
      </c>
      <c r="H821" s="5">
        <f t="shared" si="138"/>
        <v>517.06623150000019</v>
      </c>
      <c r="I821" s="1"/>
      <c r="J821" s="1"/>
      <c r="K821" s="1"/>
      <c r="L821" s="1"/>
      <c r="M821" s="1"/>
      <c r="N821" s="1"/>
      <c r="O821" s="1"/>
      <c r="P821" s="1"/>
      <c r="Q821" s="1"/>
      <c r="R821" s="1"/>
      <c r="S821" s="1"/>
      <c r="T821" s="22" t="str">
        <f t="shared" ca="1" si="137"/>
        <v>107,..,1707</v>
      </c>
      <c r="U821" s="22">
        <f t="shared" ca="1" si="139"/>
        <v>107</v>
      </c>
      <c r="V821" s="22">
        <f t="shared" ca="1" si="139"/>
        <v>1707</v>
      </c>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WZB821" s="1"/>
      <c r="WZC821" s="1"/>
      <c r="WZD821" s="1"/>
      <c r="WZE821" s="1"/>
      <c r="WZF821" s="1"/>
      <c r="WZG821" s="1"/>
      <c r="WZH821" s="1"/>
      <c r="WZI821" s="1"/>
      <c r="WZJ821" s="1"/>
      <c r="WZK821" s="1"/>
      <c r="WZL821" s="1"/>
      <c r="WZM821" s="1"/>
      <c r="WZN821" s="1"/>
      <c r="WZO821" s="1"/>
      <c r="WZP821" s="1"/>
      <c r="WZQ821" s="1"/>
      <c r="WZR821" s="1"/>
      <c r="WZS821" s="1"/>
      <c r="WZT821" s="1"/>
      <c r="WZU821" s="1"/>
      <c r="WZV821" s="1"/>
      <c r="WZW821" s="1"/>
      <c r="WZX821" s="1"/>
      <c r="WZY821" s="1"/>
      <c r="WZZ821" s="1"/>
      <c r="XAA821" s="1"/>
      <c r="XAB821" s="1"/>
      <c r="XAC821" s="1"/>
      <c r="XAD821" s="1"/>
      <c r="XAE821" s="1"/>
      <c r="XAF821" s="1"/>
      <c r="XAG821" s="1"/>
      <c r="XAH821" s="1"/>
      <c r="XAI821" s="1"/>
      <c r="XAJ821" s="1"/>
      <c r="XAK821" s="1"/>
      <c r="XAL821" s="1"/>
      <c r="XAM821" s="1"/>
      <c r="XAN821" s="1"/>
      <c r="XAO821" s="1"/>
      <c r="XAP821" s="1"/>
      <c r="XAQ821" s="1"/>
      <c r="XAR821" s="1"/>
      <c r="XAS821" s="1"/>
      <c r="XAT821" s="1"/>
      <c r="XAU821" s="1"/>
      <c r="XAV821" s="1"/>
      <c r="XAW821" s="1"/>
      <c r="XAX821" s="1"/>
      <c r="XAY821" s="1"/>
      <c r="XAZ821" s="1"/>
      <c r="XBA821" s="1"/>
      <c r="XBB821" s="1"/>
      <c r="XBC821" s="1"/>
      <c r="XBD821" s="1"/>
      <c r="XBE821" s="1"/>
      <c r="XBF821" s="1"/>
      <c r="XBG821" s="1"/>
      <c r="XBH821" s="1"/>
      <c r="XBI821" s="1"/>
      <c r="XBJ821" s="1"/>
      <c r="XBK821" s="1"/>
      <c r="XBL821" s="1"/>
      <c r="XBM821" s="1"/>
      <c r="XBN821" s="1"/>
      <c r="XBO821" s="1"/>
      <c r="XBP821" s="1"/>
      <c r="XBQ821" s="1"/>
      <c r="XBR821" s="1"/>
      <c r="XBS821" s="1"/>
      <c r="XBT821" s="1"/>
      <c r="XBU821" s="1"/>
      <c r="XBV821" s="1"/>
      <c r="XBW821" s="1"/>
      <c r="XBX821" s="1"/>
      <c r="XBY821" s="1"/>
      <c r="XBZ821" s="1"/>
      <c r="XCA821" s="1"/>
      <c r="XCB821" s="1"/>
      <c r="XCC821" s="1"/>
      <c r="XCD821" s="1"/>
      <c r="XCE821" s="1"/>
      <c r="XCF821" s="1"/>
      <c r="XCG821" s="1"/>
      <c r="XCH821" s="1"/>
      <c r="XCI821" s="1"/>
      <c r="XCJ821" s="1"/>
      <c r="XCK821" s="1"/>
      <c r="XCL821" s="1"/>
      <c r="XCM821" s="1"/>
      <c r="XCN821" s="1"/>
      <c r="XCO821" s="1"/>
      <c r="XCP821" s="1"/>
      <c r="XCQ821" s="1"/>
      <c r="XCR821" s="1"/>
      <c r="XCS821" s="1"/>
      <c r="XCT821" s="1"/>
      <c r="XCU821" s="1"/>
      <c r="XCV821" s="1"/>
      <c r="XCW821" s="1"/>
      <c r="XCX821" s="1"/>
      <c r="XCY821" s="1"/>
      <c r="XCZ821" s="1"/>
      <c r="XDA821" s="1"/>
      <c r="XDB821" s="1"/>
      <c r="XDC821" s="1"/>
      <c r="XDD821" s="1"/>
      <c r="XDE821" s="1"/>
      <c r="XDF821" s="1"/>
      <c r="XDG821" s="1"/>
      <c r="XDH821" s="1"/>
      <c r="XDI821" s="1"/>
      <c r="XDJ821" s="1"/>
      <c r="XDK821" s="1"/>
      <c r="XDL821" s="1"/>
      <c r="XDM821" s="1"/>
      <c r="XDN821" s="1"/>
      <c r="XDO821" s="1"/>
      <c r="XDP821" s="1"/>
      <c r="XDQ821" s="1"/>
      <c r="XDR821" s="1"/>
      <c r="XDS821" s="1"/>
      <c r="XDT821" s="1"/>
      <c r="XDU821" s="1"/>
      <c r="XDV821" s="1"/>
      <c r="XDW821" s="1"/>
      <c r="XDX821" s="1"/>
      <c r="XDY821" s="1"/>
      <c r="XDZ821" s="1"/>
      <c r="XEA821" s="1"/>
      <c r="XEB821" s="1"/>
      <c r="XEC821" s="1"/>
      <c r="XED821" s="1"/>
      <c r="XEE821" s="1"/>
      <c r="XEF821" s="1"/>
      <c r="XEG821" s="1"/>
      <c r="XEH821" s="1"/>
      <c r="XEI821" s="1"/>
      <c r="XEJ821" s="1"/>
      <c r="XEK821" s="1"/>
      <c r="XEL821" s="1"/>
      <c r="XEM821" s="1"/>
      <c r="XEN821" s="1"/>
      <c r="XEO821" s="1"/>
      <c r="XEP821" s="1"/>
      <c r="XEQ821" s="1"/>
      <c r="XER821" s="1"/>
      <c r="XES821" s="1"/>
      <c r="XET821" s="1"/>
      <c r="XEU821" s="1"/>
      <c r="XEV821" s="1"/>
      <c r="XEW821" s="1"/>
      <c r="XEX821" s="1"/>
      <c r="XEY821" s="1"/>
      <c r="XEZ821" s="1"/>
      <c r="XFA821" s="1"/>
      <c r="XFB821" s="1"/>
      <c r="XFC821" s="1"/>
    </row>
    <row r="822" spans="1:150 16226:16383" s="3" customFormat="1" ht="20.25" customHeight="1" x14ac:dyDescent="0.25">
      <c r="A822" s="115">
        <f t="shared" si="140"/>
        <v>8</v>
      </c>
      <c r="B822" s="116"/>
      <c r="C822" s="53" t="s">
        <v>88</v>
      </c>
      <c r="D822" s="5" t="s">
        <v>363</v>
      </c>
      <c r="E822" s="32">
        <f>(5.02*3.05+0.1*3.05+0.15*1.5+3.07*2.2+3.06*2.9+0.1*2.9+2.41*0.07+2.94*3.05+0.1*3.05+1.375*2.3+1.66*0.07+2.31*1.305+0.92*3.3+1.14*1.77+0.52*3.05+2.9*0.64+0.64*3.05)*10.764</f>
        <v>623.67423299999996</v>
      </c>
      <c r="F822" s="5">
        <f>(1*2.2)*10.764</f>
        <v>23.680800000000001</v>
      </c>
      <c r="G822" s="5">
        <v>0</v>
      </c>
      <c r="H822" s="5">
        <f t="shared" si="138"/>
        <v>647.35503299999993</v>
      </c>
      <c r="I822" s="1"/>
      <c r="J822" s="1"/>
      <c r="K822" s="1"/>
      <c r="L822" s="1"/>
      <c r="M822" s="1"/>
      <c r="N822" s="1"/>
      <c r="O822" s="1"/>
      <c r="P822" s="1"/>
      <c r="Q822" s="1"/>
      <c r="R822" s="1"/>
      <c r="S822" s="1"/>
      <c r="T822" s="22" t="str">
        <f t="shared" ca="1" si="137"/>
        <v>108,..,1708</v>
      </c>
      <c r="U822" s="22">
        <f t="shared" ca="1" si="139"/>
        <v>108</v>
      </c>
      <c r="V822" s="22">
        <f t="shared" ca="1" si="139"/>
        <v>1708</v>
      </c>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WZB822" s="1"/>
      <c r="WZC822" s="1"/>
      <c r="WZD822" s="1"/>
      <c r="WZE822" s="1"/>
      <c r="WZF822" s="1"/>
      <c r="WZG822" s="1"/>
      <c r="WZH822" s="1"/>
      <c r="WZI822" s="1"/>
      <c r="WZJ822" s="1"/>
      <c r="WZK822" s="1"/>
      <c r="WZL822" s="1"/>
      <c r="WZM822" s="1"/>
      <c r="WZN822" s="1"/>
      <c r="WZO822" s="1"/>
      <c r="WZP822" s="1"/>
      <c r="WZQ822" s="1"/>
      <c r="WZR822" s="1"/>
      <c r="WZS822" s="1"/>
      <c r="WZT822" s="1"/>
      <c r="WZU822" s="1"/>
      <c r="WZV822" s="1"/>
      <c r="WZW822" s="1"/>
      <c r="WZX822" s="1"/>
      <c r="WZY822" s="1"/>
      <c r="WZZ822" s="1"/>
      <c r="XAA822" s="1"/>
      <c r="XAB822" s="1"/>
      <c r="XAC822" s="1"/>
      <c r="XAD822" s="1"/>
      <c r="XAE822" s="1"/>
      <c r="XAF822" s="1"/>
      <c r="XAG822" s="1"/>
      <c r="XAH822" s="1"/>
      <c r="XAI822" s="1"/>
      <c r="XAJ822" s="1"/>
      <c r="XAK822" s="1"/>
      <c r="XAL822" s="1"/>
      <c r="XAM822" s="1"/>
      <c r="XAN822" s="1"/>
      <c r="XAO822" s="1"/>
      <c r="XAP822" s="1"/>
      <c r="XAQ822" s="1"/>
      <c r="XAR822" s="1"/>
      <c r="XAS822" s="1"/>
      <c r="XAT822" s="1"/>
      <c r="XAU822" s="1"/>
      <c r="XAV822" s="1"/>
      <c r="XAW822" s="1"/>
      <c r="XAX822" s="1"/>
      <c r="XAY822" s="1"/>
      <c r="XAZ822" s="1"/>
      <c r="XBA822" s="1"/>
      <c r="XBB822" s="1"/>
      <c r="XBC822" s="1"/>
      <c r="XBD822" s="1"/>
      <c r="XBE822" s="1"/>
      <c r="XBF822" s="1"/>
      <c r="XBG822" s="1"/>
      <c r="XBH822" s="1"/>
      <c r="XBI822" s="1"/>
      <c r="XBJ822" s="1"/>
      <c r="XBK822" s="1"/>
      <c r="XBL822" s="1"/>
      <c r="XBM822" s="1"/>
      <c r="XBN822" s="1"/>
      <c r="XBO822" s="1"/>
      <c r="XBP822" s="1"/>
      <c r="XBQ822" s="1"/>
      <c r="XBR822" s="1"/>
      <c r="XBS822" s="1"/>
      <c r="XBT822" s="1"/>
      <c r="XBU822" s="1"/>
      <c r="XBV822" s="1"/>
      <c r="XBW822" s="1"/>
      <c r="XBX822" s="1"/>
      <c r="XBY822" s="1"/>
      <c r="XBZ822" s="1"/>
      <c r="XCA822" s="1"/>
      <c r="XCB822" s="1"/>
      <c r="XCC822" s="1"/>
      <c r="XCD822" s="1"/>
      <c r="XCE822" s="1"/>
      <c r="XCF822" s="1"/>
      <c r="XCG822" s="1"/>
      <c r="XCH822" s="1"/>
      <c r="XCI822" s="1"/>
      <c r="XCJ822" s="1"/>
      <c r="XCK822" s="1"/>
      <c r="XCL822" s="1"/>
      <c r="XCM822" s="1"/>
      <c r="XCN822" s="1"/>
      <c r="XCO822" s="1"/>
      <c r="XCP822" s="1"/>
      <c r="XCQ822" s="1"/>
      <c r="XCR822" s="1"/>
      <c r="XCS822" s="1"/>
      <c r="XCT822" s="1"/>
      <c r="XCU822" s="1"/>
      <c r="XCV822" s="1"/>
      <c r="XCW822" s="1"/>
      <c r="XCX822" s="1"/>
      <c r="XCY822" s="1"/>
      <c r="XCZ822" s="1"/>
      <c r="XDA822" s="1"/>
      <c r="XDB822" s="1"/>
      <c r="XDC822" s="1"/>
      <c r="XDD822" s="1"/>
      <c r="XDE822" s="1"/>
      <c r="XDF822" s="1"/>
      <c r="XDG822" s="1"/>
      <c r="XDH822" s="1"/>
      <c r="XDI822" s="1"/>
      <c r="XDJ822" s="1"/>
      <c r="XDK822" s="1"/>
      <c r="XDL822" s="1"/>
      <c r="XDM822" s="1"/>
      <c r="XDN822" s="1"/>
      <c r="XDO822" s="1"/>
      <c r="XDP822" s="1"/>
      <c r="XDQ822" s="1"/>
      <c r="XDR822" s="1"/>
      <c r="XDS822" s="1"/>
      <c r="XDT822" s="1"/>
      <c r="XDU822" s="1"/>
      <c r="XDV822" s="1"/>
      <c r="XDW822" s="1"/>
      <c r="XDX822" s="1"/>
      <c r="XDY822" s="1"/>
      <c r="XDZ822" s="1"/>
      <c r="XEA822" s="1"/>
      <c r="XEB822" s="1"/>
      <c r="XEC822" s="1"/>
      <c r="XED822" s="1"/>
      <c r="XEE822" s="1"/>
      <c r="XEF822" s="1"/>
      <c r="XEG822" s="1"/>
      <c r="XEH822" s="1"/>
      <c r="XEI822" s="1"/>
      <c r="XEJ822" s="1"/>
      <c r="XEK822" s="1"/>
      <c r="XEL822" s="1"/>
      <c r="XEM822" s="1"/>
      <c r="XEN822" s="1"/>
      <c r="XEO822" s="1"/>
      <c r="XEP822" s="1"/>
      <c r="XEQ822" s="1"/>
      <c r="XER822" s="1"/>
      <c r="XES822" s="1"/>
      <c r="XET822" s="1"/>
      <c r="XEU822" s="1"/>
      <c r="XEV822" s="1"/>
      <c r="XEW822" s="1"/>
      <c r="XEX822" s="1"/>
      <c r="XEY822" s="1"/>
      <c r="XEZ822" s="1"/>
      <c r="XFA822" s="1"/>
      <c r="XFB822" s="1"/>
      <c r="XFC822" s="1"/>
    </row>
    <row r="823" spans="1:150 16226:16383" s="3" customFormat="1" ht="20.25" x14ac:dyDescent="0.25">
      <c r="A823" s="112" t="s">
        <v>408</v>
      </c>
      <c r="B823" s="113"/>
      <c r="C823" s="113"/>
      <c r="D823" s="113"/>
      <c r="E823" s="113"/>
      <c r="F823" s="113"/>
      <c r="G823" s="113"/>
      <c r="H823" s="114"/>
      <c r="I823" s="1">
        <v>2</v>
      </c>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WZB823" s="1"/>
      <c r="WZC823" s="1"/>
      <c r="WZD823" s="1"/>
      <c r="WZE823" s="1"/>
      <c r="WZF823" s="1"/>
      <c r="WZG823" s="1"/>
      <c r="WZH823" s="1"/>
      <c r="WZI823" s="1"/>
      <c r="WZJ823" s="1"/>
      <c r="WZK823" s="1"/>
      <c r="WZL823" s="1"/>
      <c r="WZM823" s="1"/>
      <c r="WZN823" s="1"/>
      <c r="WZO823" s="1"/>
      <c r="WZP823" s="1"/>
      <c r="WZQ823" s="1"/>
      <c r="WZR823" s="1"/>
      <c r="WZS823" s="1"/>
      <c r="WZT823" s="1"/>
      <c r="WZU823" s="1"/>
      <c r="WZV823" s="1"/>
      <c r="WZW823" s="1"/>
      <c r="WZX823" s="1"/>
      <c r="WZY823" s="1"/>
      <c r="WZZ823" s="1"/>
      <c r="XAA823" s="1"/>
      <c r="XAB823" s="1"/>
      <c r="XAC823" s="1"/>
      <c r="XAD823" s="1"/>
      <c r="XAE823" s="1"/>
      <c r="XAF823" s="1"/>
      <c r="XAG823" s="1"/>
      <c r="XAH823" s="1"/>
      <c r="XAI823" s="1"/>
      <c r="XAJ823" s="1"/>
      <c r="XAK823" s="1"/>
      <c r="XAL823" s="1"/>
      <c r="XAM823" s="1"/>
      <c r="XAN823" s="1"/>
      <c r="XAO823" s="1"/>
      <c r="XAP823" s="1"/>
      <c r="XAQ823" s="1"/>
      <c r="XAR823" s="1"/>
      <c r="XAS823" s="1"/>
      <c r="XAT823" s="1"/>
      <c r="XAU823" s="1"/>
      <c r="XAV823" s="1"/>
      <c r="XAW823" s="1"/>
      <c r="XAX823" s="1"/>
      <c r="XAY823" s="1"/>
      <c r="XAZ823" s="1"/>
      <c r="XBA823" s="1"/>
      <c r="XBB823" s="1"/>
      <c r="XBC823" s="1"/>
      <c r="XBD823" s="1"/>
      <c r="XBE823" s="1"/>
      <c r="XBF823" s="1"/>
      <c r="XBG823" s="1"/>
      <c r="XBH823" s="1"/>
      <c r="XBI823" s="1"/>
      <c r="XBJ823" s="1"/>
      <c r="XBK823" s="1"/>
      <c r="XBL823" s="1"/>
      <c r="XBM823" s="1"/>
      <c r="XBN823" s="1"/>
      <c r="XBO823" s="1"/>
      <c r="XBP823" s="1"/>
      <c r="XBQ823" s="1"/>
      <c r="XBR823" s="1"/>
      <c r="XBS823" s="1"/>
      <c r="XBT823" s="1"/>
      <c r="XBU823" s="1"/>
      <c r="XBV823" s="1"/>
      <c r="XBW823" s="1"/>
      <c r="XBX823" s="1"/>
      <c r="XBY823" s="1"/>
      <c r="XBZ823" s="1"/>
      <c r="XCA823" s="1"/>
      <c r="XCB823" s="1"/>
      <c r="XCC823" s="1"/>
      <c r="XCD823" s="1"/>
      <c r="XCE823" s="1"/>
      <c r="XCF823" s="1"/>
      <c r="XCG823" s="1"/>
      <c r="XCH823" s="1"/>
      <c r="XCI823" s="1"/>
      <c r="XCJ823" s="1"/>
      <c r="XCK823" s="1"/>
      <c r="XCL823" s="1"/>
      <c r="XCM823" s="1"/>
      <c r="XCN823" s="1"/>
      <c r="XCO823" s="1"/>
      <c r="XCP823" s="1"/>
      <c r="XCQ823" s="1"/>
      <c r="XCR823" s="1"/>
      <c r="XCS823" s="1"/>
      <c r="XCT823" s="1"/>
      <c r="XCU823" s="1"/>
      <c r="XCV823" s="1"/>
      <c r="XCW823" s="1"/>
      <c r="XCX823" s="1"/>
      <c r="XCY823" s="1"/>
      <c r="XCZ823" s="1"/>
      <c r="XDA823" s="1"/>
      <c r="XDB823" s="1"/>
      <c r="XDC823" s="1"/>
      <c r="XDD823" s="1"/>
      <c r="XDE823" s="1"/>
      <c r="XDF823" s="1"/>
      <c r="XDG823" s="1"/>
      <c r="XDH823" s="1"/>
      <c r="XDI823" s="1"/>
      <c r="XDJ823" s="1"/>
      <c r="XDK823" s="1"/>
      <c r="XDL823" s="1"/>
      <c r="XDM823" s="1"/>
      <c r="XDN823" s="1"/>
      <c r="XDO823" s="1"/>
      <c r="XDP823" s="1"/>
      <c r="XDQ823" s="1"/>
      <c r="XDR823" s="1"/>
      <c r="XDS823" s="1"/>
      <c r="XDT823" s="1"/>
      <c r="XDU823" s="1"/>
      <c r="XDV823" s="1"/>
      <c r="XDW823" s="1"/>
      <c r="XDX823" s="1"/>
      <c r="XDY823" s="1"/>
      <c r="XDZ823" s="1"/>
      <c r="XEA823" s="1"/>
      <c r="XEB823" s="1"/>
      <c r="XEC823" s="1"/>
      <c r="XED823" s="1"/>
      <c r="XEE823" s="1"/>
      <c r="XEF823" s="1"/>
      <c r="XEG823" s="1"/>
      <c r="XEH823" s="1"/>
      <c r="XEI823" s="1"/>
      <c r="XEJ823" s="1"/>
      <c r="XEK823" s="1"/>
      <c r="XEL823" s="1"/>
      <c r="XEM823" s="1"/>
      <c r="XEN823" s="1"/>
      <c r="XEO823" s="1"/>
      <c r="XEP823" s="1"/>
      <c r="XEQ823" s="1"/>
      <c r="XER823" s="1"/>
      <c r="XES823" s="1"/>
      <c r="XET823" s="1"/>
      <c r="XEU823" s="1"/>
      <c r="XEV823" s="1"/>
      <c r="XEW823" s="1"/>
      <c r="XEX823" s="1"/>
      <c r="XEY823" s="1"/>
      <c r="XEZ823" s="1"/>
      <c r="XFA823" s="1"/>
      <c r="XFB823" s="1"/>
      <c r="XFC823" s="1"/>
    </row>
    <row r="824" spans="1:150 16226:16383" s="3" customFormat="1" ht="20.25" customHeight="1" x14ac:dyDescent="0.25">
      <c r="A824" s="90">
        <v>1</v>
      </c>
      <c r="B824" s="90"/>
      <c r="C824" s="53" t="s">
        <v>88</v>
      </c>
      <c r="D824" s="5" t="s">
        <v>375</v>
      </c>
      <c r="E824" s="32">
        <f t="shared" ref="E824:E830" si="141">(2.75*3.5+2.75*0.1+2.125*2.25+1.525*0.6+2.75*2.45+0.1*1.8+1.4*0.6+2.93*2.415+2.93*0.1+2.93*1.185+1.4*0.6+2.305*1.375+1.375*0.18+1.075*0.9+1.22*0.475+2.12*0.9+1.65*1+1.4*1+1.12*2.75)*10.764</f>
        <v>517.06623150000019</v>
      </c>
      <c r="F824" s="5">
        <v>0</v>
      </c>
      <c r="G824" s="5">
        <v>0</v>
      </c>
      <c r="H824" s="5">
        <f>E824+F824+(IF(G824&lt;101,G824,IF(G824&lt;201,G824/2,IF(G824&lt;=301,G824/3,G824/4))))</f>
        <v>517.06623150000019</v>
      </c>
      <c r="I824" s="1"/>
      <c r="J824" s="1"/>
      <c r="K824" s="1"/>
      <c r="L824" s="1"/>
      <c r="M824" s="1"/>
      <c r="N824" s="1"/>
      <c r="O824" s="1"/>
      <c r="P824" s="1"/>
      <c r="Q824" s="1"/>
      <c r="R824" s="1"/>
      <c r="S824" s="1"/>
      <c r="T824" s="22" t="str">
        <f t="shared" ref="T824:T831" ca="1" si="142">U824&amp;""&amp;",..,"&amp;""&amp;V824</f>
        <v>1201,..,2701</v>
      </c>
      <c r="U824" s="22">
        <f ca="1">(SUMPRODUCT(MID(0&amp;(LEFT(A823,SUM(LEN(A823)-LEN(SUBSTITUTE(A823,{"0","1","2","3"},""))))), LARGE(INDEX(ISNUMBER(--MID((LEFT(A823,SUM(LEN(A823)-LEN(SUBSTITUTE(A823,{"0","1","2","3"},""))))), ROW(INDIRECT("1:"&amp;LEN((LEFT(A823,SUM(LEN(A823)-LEN(SUBSTITUTE(A823,{"0","1","2","3"},"")))))))), 1)) * ROW(INDIRECT("1:"&amp;LEN((LEFT(A823,SUM(LEN(A823)-LEN(SUBSTITUTE(A823,{"0","1","2","3"},"")))))))), 0), ROW(INDIRECT("1:"&amp;LEN((LEFT(A823,SUM(LEN(A823)-LEN(SUBSTITUTE(A823,{"0","1","2","3"},"")))))))))+1, 1) * 10^ROW(INDIRECT("1:"&amp;LEN((LEFT(A823,SUM(LEN(A823)-LEN(SUBSTITUTE(A823,{"0","1","2","3"},""))))))))/10))*100+1</f>
        <v>1201</v>
      </c>
      <c r="V824" s="22">
        <f ca="1">(SUMPRODUCT(MID(0&amp;(--TRIM(RIGHT(SUBSTITUTE(LEFT(A823,_xlfn.AGGREGATE(16,6,FIND({0,1,2,3,4,5,6,7,8,9},A823,ROW(INDIRECT("1:"&amp;LEN(A823)))),1))," ",REPT(" ",LEN(A823))),LEN(A823)))), LARGE(INDEX(ISNUMBER(--MID((--TRIM(RIGHT(SUBSTITUTE(LEFT(A823,_xlfn.AGGREGATE(16,6,FIND({0,1,2,3,4,5,6,7,8,9},A823,ROW(INDIRECT("1:"&amp;LEN(A823)))),1))," ",REPT(" ",LEN(A823))),LEN(A823)))), ROW(INDIRECT("1:"&amp;LEN((--TRIM(RIGHT(SUBSTITUTE(LEFT(A823,_xlfn.AGGREGATE(16,6,FIND({0,1,2,3,4,5,6,7,8,9},A823,ROW(INDIRECT("1:"&amp;LEN(A823)))),1))," ",REPT(" ",LEN(A823))),LEN(A823))))))), 1)) * ROW(INDIRECT("1:"&amp;LEN((--TRIM(RIGHT(SUBSTITUTE(LEFT(A823,_xlfn.AGGREGATE(16,6,FIND({0,1,2,3,4,5,6,7,8,9},A823,ROW(INDIRECT("1:"&amp;LEN(A823)))),1))," ",REPT(" ",LEN(A823))),LEN(A823))))))), 0), ROW(INDIRECT("1:"&amp;LEN((--TRIM(RIGHT(SUBSTITUTE(LEFT(A823,_xlfn.AGGREGATE(16,6,FIND({0,1,2,3,4,5,6,7,8,9},A823,ROW(INDIRECT("1:"&amp;LEN(A823)))),1))," ",REPT(" ",LEN(A823))),LEN(A823))))))))+1, 1) * 10^ROW(INDIRECT("1:"&amp;LEN((--TRIM(RIGHT(SUBSTITUTE(LEFT(A823,_xlfn.AGGREGATE(16,6,FIND({0,1,2,3,4,5,6,7,8,9},A823,ROW(INDIRECT("1:"&amp;LEN(A823)))),1))," ",REPT(" ",LEN(A823))),LEN(A823)))))))/10))*100+1</f>
        <v>2701</v>
      </c>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WZB824" s="1"/>
      <c r="WZC824" s="1"/>
      <c r="WZD824" s="1"/>
      <c r="WZE824" s="1"/>
      <c r="WZF824" s="1"/>
      <c r="WZG824" s="1"/>
      <c r="WZH824" s="1"/>
      <c r="WZI824" s="1"/>
      <c r="WZJ824" s="1"/>
      <c r="WZK824" s="1"/>
      <c r="WZL824" s="1"/>
      <c r="WZM824" s="1"/>
      <c r="WZN824" s="1"/>
      <c r="WZO824" s="1"/>
      <c r="WZP824" s="1"/>
      <c r="WZQ824" s="1"/>
      <c r="WZR824" s="1"/>
      <c r="WZS824" s="1"/>
      <c r="WZT824" s="1"/>
      <c r="WZU824" s="1"/>
      <c r="WZV824" s="1"/>
      <c r="WZW824" s="1"/>
      <c r="WZX824" s="1"/>
      <c r="WZY824" s="1"/>
      <c r="WZZ824" s="1"/>
      <c r="XAA824" s="1"/>
      <c r="XAB824" s="1"/>
      <c r="XAC824" s="1"/>
      <c r="XAD824" s="1"/>
      <c r="XAE824" s="1"/>
      <c r="XAF824" s="1"/>
      <c r="XAG824" s="1"/>
      <c r="XAH824" s="1"/>
      <c r="XAI824" s="1"/>
      <c r="XAJ824" s="1"/>
      <c r="XAK824" s="1"/>
      <c r="XAL824" s="1"/>
      <c r="XAM824" s="1"/>
      <c r="XAN824" s="1"/>
      <c r="XAO824" s="1"/>
      <c r="XAP824" s="1"/>
      <c r="XAQ824" s="1"/>
      <c r="XAR824" s="1"/>
      <c r="XAS824" s="1"/>
      <c r="XAT824" s="1"/>
      <c r="XAU824" s="1"/>
      <c r="XAV824" s="1"/>
      <c r="XAW824" s="1"/>
      <c r="XAX824" s="1"/>
      <c r="XAY824" s="1"/>
      <c r="XAZ824" s="1"/>
      <c r="XBA824" s="1"/>
      <c r="XBB824" s="1"/>
      <c r="XBC824" s="1"/>
      <c r="XBD824" s="1"/>
      <c r="XBE824" s="1"/>
      <c r="XBF824" s="1"/>
      <c r="XBG824" s="1"/>
      <c r="XBH824" s="1"/>
      <c r="XBI824" s="1"/>
      <c r="XBJ824" s="1"/>
      <c r="XBK824" s="1"/>
      <c r="XBL824" s="1"/>
      <c r="XBM824" s="1"/>
      <c r="XBN824" s="1"/>
      <c r="XBO824" s="1"/>
      <c r="XBP824" s="1"/>
      <c r="XBQ824" s="1"/>
      <c r="XBR824" s="1"/>
      <c r="XBS824" s="1"/>
      <c r="XBT824" s="1"/>
      <c r="XBU824" s="1"/>
      <c r="XBV824" s="1"/>
      <c r="XBW824" s="1"/>
      <c r="XBX824" s="1"/>
      <c r="XBY824" s="1"/>
      <c r="XBZ824" s="1"/>
      <c r="XCA824" s="1"/>
      <c r="XCB824" s="1"/>
      <c r="XCC824" s="1"/>
      <c r="XCD824" s="1"/>
      <c r="XCE824" s="1"/>
      <c r="XCF824" s="1"/>
      <c r="XCG824" s="1"/>
      <c r="XCH824" s="1"/>
      <c r="XCI824" s="1"/>
      <c r="XCJ824" s="1"/>
      <c r="XCK824" s="1"/>
      <c r="XCL824" s="1"/>
      <c r="XCM824" s="1"/>
      <c r="XCN824" s="1"/>
      <c r="XCO824" s="1"/>
      <c r="XCP824" s="1"/>
      <c r="XCQ824" s="1"/>
      <c r="XCR824" s="1"/>
      <c r="XCS824" s="1"/>
      <c r="XCT824" s="1"/>
      <c r="XCU824" s="1"/>
      <c r="XCV824" s="1"/>
      <c r="XCW824" s="1"/>
      <c r="XCX824" s="1"/>
      <c r="XCY824" s="1"/>
      <c r="XCZ824" s="1"/>
      <c r="XDA824" s="1"/>
      <c r="XDB824" s="1"/>
      <c r="XDC824" s="1"/>
      <c r="XDD824" s="1"/>
      <c r="XDE824" s="1"/>
      <c r="XDF824" s="1"/>
      <c r="XDG824" s="1"/>
      <c r="XDH824" s="1"/>
      <c r="XDI824" s="1"/>
      <c r="XDJ824" s="1"/>
      <c r="XDK824" s="1"/>
      <c r="XDL824" s="1"/>
      <c r="XDM824" s="1"/>
      <c r="XDN824" s="1"/>
      <c r="XDO824" s="1"/>
      <c r="XDP824" s="1"/>
      <c r="XDQ824" s="1"/>
      <c r="XDR824" s="1"/>
      <c r="XDS824" s="1"/>
      <c r="XDT824" s="1"/>
      <c r="XDU824" s="1"/>
      <c r="XDV824" s="1"/>
      <c r="XDW824" s="1"/>
      <c r="XDX824" s="1"/>
      <c r="XDY824" s="1"/>
      <c r="XDZ824" s="1"/>
      <c r="XEA824" s="1"/>
      <c r="XEB824" s="1"/>
      <c r="XEC824" s="1"/>
      <c r="XED824" s="1"/>
      <c r="XEE824" s="1"/>
      <c r="XEF824" s="1"/>
      <c r="XEG824" s="1"/>
      <c r="XEH824" s="1"/>
      <c r="XEI824" s="1"/>
      <c r="XEJ824" s="1"/>
      <c r="XEK824" s="1"/>
      <c r="XEL824" s="1"/>
      <c r="XEM824" s="1"/>
      <c r="XEN824" s="1"/>
      <c r="XEO824" s="1"/>
      <c r="XEP824" s="1"/>
      <c r="XEQ824" s="1"/>
      <c r="XER824" s="1"/>
      <c r="XES824" s="1"/>
      <c r="XET824" s="1"/>
      <c r="XEU824" s="1"/>
      <c r="XEV824" s="1"/>
      <c r="XEW824" s="1"/>
      <c r="XEX824" s="1"/>
      <c r="XEY824" s="1"/>
      <c r="XEZ824" s="1"/>
      <c r="XFA824" s="1"/>
      <c r="XFB824" s="1"/>
      <c r="XFC824" s="1"/>
    </row>
    <row r="825" spans="1:150 16226:16383" s="3" customFormat="1" ht="20.25" customHeight="1" x14ac:dyDescent="0.25">
      <c r="A825" s="115">
        <f>A824+1</f>
        <v>2</v>
      </c>
      <c r="B825" s="116"/>
      <c r="C825" s="103" t="s">
        <v>365</v>
      </c>
      <c r="D825" s="104"/>
      <c r="E825" s="104"/>
      <c r="F825" s="104"/>
      <c r="G825" s="104"/>
      <c r="H825" s="105"/>
      <c r="I825" s="1"/>
      <c r="J825" s="1"/>
      <c r="K825" s="1"/>
      <c r="L825" s="1"/>
      <c r="M825" s="1"/>
      <c r="N825" s="1"/>
      <c r="O825" s="1"/>
      <c r="P825" s="1"/>
      <c r="Q825" s="1"/>
      <c r="R825" s="1"/>
      <c r="S825" s="1"/>
      <c r="T825" s="22" t="str">
        <f t="shared" ca="1" si="142"/>
        <v>1202,..,2702</v>
      </c>
      <c r="U825" s="22">
        <f t="shared" ref="U825:V831" ca="1" si="143">U824+1</f>
        <v>1202</v>
      </c>
      <c r="V825" s="22">
        <f t="shared" ca="1" si="143"/>
        <v>2702</v>
      </c>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WZB825" s="1"/>
      <c r="WZC825" s="1"/>
      <c r="WZD825" s="1"/>
      <c r="WZE825" s="1"/>
      <c r="WZF825" s="1"/>
      <c r="WZG825" s="1"/>
      <c r="WZH825" s="1"/>
      <c r="WZI825" s="1"/>
      <c r="WZJ825" s="1"/>
      <c r="WZK825" s="1"/>
      <c r="WZL825" s="1"/>
      <c r="WZM825" s="1"/>
      <c r="WZN825" s="1"/>
      <c r="WZO825" s="1"/>
      <c r="WZP825" s="1"/>
      <c r="WZQ825" s="1"/>
      <c r="WZR825" s="1"/>
      <c r="WZS825" s="1"/>
      <c r="WZT825" s="1"/>
      <c r="WZU825" s="1"/>
      <c r="WZV825" s="1"/>
      <c r="WZW825" s="1"/>
      <c r="WZX825" s="1"/>
      <c r="WZY825" s="1"/>
      <c r="WZZ825" s="1"/>
      <c r="XAA825" s="1"/>
      <c r="XAB825" s="1"/>
      <c r="XAC825" s="1"/>
      <c r="XAD825" s="1"/>
      <c r="XAE825" s="1"/>
      <c r="XAF825" s="1"/>
      <c r="XAG825" s="1"/>
      <c r="XAH825" s="1"/>
      <c r="XAI825" s="1"/>
      <c r="XAJ825" s="1"/>
      <c r="XAK825" s="1"/>
      <c r="XAL825" s="1"/>
      <c r="XAM825" s="1"/>
      <c r="XAN825" s="1"/>
      <c r="XAO825" s="1"/>
      <c r="XAP825" s="1"/>
      <c r="XAQ825" s="1"/>
      <c r="XAR825" s="1"/>
      <c r="XAS825" s="1"/>
      <c r="XAT825" s="1"/>
      <c r="XAU825" s="1"/>
      <c r="XAV825" s="1"/>
      <c r="XAW825" s="1"/>
      <c r="XAX825" s="1"/>
      <c r="XAY825" s="1"/>
      <c r="XAZ825" s="1"/>
      <c r="XBA825" s="1"/>
      <c r="XBB825" s="1"/>
      <c r="XBC825" s="1"/>
      <c r="XBD825" s="1"/>
      <c r="XBE825" s="1"/>
      <c r="XBF825" s="1"/>
      <c r="XBG825" s="1"/>
      <c r="XBH825" s="1"/>
      <c r="XBI825" s="1"/>
      <c r="XBJ825" s="1"/>
      <c r="XBK825" s="1"/>
      <c r="XBL825" s="1"/>
      <c r="XBM825" s="1"/>
      <c r="XBN825" s="1"/>
      <c r="XBO825" s="1"/>
      <c r="XBP825" s="1"/>
      <c r="XBQ825" s="1"/>
      <c r="XBR825" s="1"/>
      <c r="XBS825" s="1"/>
      <c r="XBT825" s="1"/>
      <c r="XBU825" s="1"/>
      <c r="XBV825" s="1"/>
      <c r="XBW825" s="1"/>
      <c r="XBX825" s="1"/>
      <c r="XBY825" s="1"/>
      <c r="XBZ825" s="1"/>
      <c r="XCA825" s="1"/>
      <c r="XCB825" s="1"/>
      <c r="XCC825" s="1"/>
      <c r="XCD825" s="1"/>
      <c r="XCE825" s="1"/>
      <c r="XCF825" s="1"/>
      <c r="XCG825" s="1"/>
      <c r="XCH825" s="1"/>
      <c r="XCI825" s="1"/>
      <c r="XCJ825" s="1"/>
      <c r="XCK825" s="1"/>
      <c r="XCL825" s="1"/>
      <c r="XCM825" s="1"/>
      <c r="XCN825" s="1"/>
      <c r="XCO825" s="1"/>
      <c r="XCP825" s="1"/>
      <c r="XCQ825" s="1"/>
      <c r="XCR825" s="1"/>
      <c r="XCS825" s="1"/>
      <c r="XCT825" s="1"/>
      <c r="XCU825" s="1"/>
      <c r="XCV825" s="1"/>
      <c r="XCW825" s="1"/>
      <c r="XCX825" s="1"/>
      <c r="XCY825" s="1"/>
      <c r="XCZ825" s="1"/>
      <c r="XDA825" s="1"/>
      <c r="XDB825" s="1"/>
      <c r="XDC825" s="1"/>
      <c r="XDD825" s="1"/>
      <c r="XDE825" s="1"/>
      <c r="XDF825" s="1"/>
      <c r="XDG825" s="1"/>
      <c r="XDH825" s="1"/>
      <c r="XDI825" s="1"/>
      <c r="XDJ825" s="1"/>
      <c r="XDK825" s="1"/>
      <c r="XDL825" s="1"/>
      <c r="XDM825" s="1"/>
      <c r="XDN825" s="1"/>
      <c r="XDO825" s="1"/>
      <c r="XDP825" s="1"/>
      <c r="XDQ825" s="1"/>
      <c r="XDR825" s="1"/>
      <c r="XDS825" s="1"/>
      <c r="XDT825" s="1"/>
      <c r="XDU825" s="1"/>
      <c r="XDV825" s="1"/>
      <c r="XDW825" s="1"/>
      <c r="XDX825" s="1"/>
      <c r="XDY825" s="1"/>
      <c r="XDZ825" s="1"/>
      <c r="XEA825" s="1"/>
      <c r="XEB825" s="1"/>
      <c r="XEC825" s="1"/>
      <c r="XED825" s="1"/>
      <c r="XEE825" s="1"/>
      <c r="XEF825" s="1"/>
      <c r="XEG825" s="1"/>
      <c r="XEH825" s="1"/>
      <c r="XEI825" s="1"/>
      <c r="XEJ825" s="1"/>
      <c r="XEK825" s="1"/>
      <c r="XEL825" s="1"/>
      <c r="XEM825" s="1"/>
      <c r="XEN825" s="1"/>
      <c r="XEO825" s="1"/>
      <c r="XEP825" s="1"/>
      <c r="XEQ825" s="1"/>
      <c r="XER825" s="1"/>
      <c r="XES825" s="1"/>
      <c r="XET825" s="1"/>
      <c r="XEU825" s="1"/>
      <c r="XEV825" s="1"/>
      <c r="XEW825" s="1"/>
      <c r="XEX825" s="1"/>
      <c r="XEY825" s="1"/>
      <c r="XEZ825" s="1"/>
      <c r="XFA825" s="1"/>
      <c r="XFB825" s="1"/>
      <c r="XFC825" s="1"/>
    </row>
    <row r="826" spans="1:150 16226:16383" s="3" customFormat="1" ht="20.25" customHeight="1" x14ac:dyDescent="0.25">
      <c r="A826" s="115">
        <f t="shared" ref="A826:A831" si="144">A825+1</f>
        <v>3</v>
      </c>
      <c r="B826" s="116"/>
      <c r="C826" s="109"/>
      <c r="D826" s="110"/>
      <c r="E826" s="110"/>
      <c r="F826" s="110"/>
      <c r="G826" s="110"/>
      <c r="H826" s="111"/>
      <c r="I826" s="1"/>
      <c r="J826" s="1"/>
      <c r="K826" s="1"/>
      <c r="L826" s="1"/>
      <c r="M826" s="1"/>
      <c r="N826" s="1"/>
      <c r="O826" s="1"/>
      <c r="P826" s="1"/>
      <c r="Q826" s="1"/>
      <c r="R826" s="1"/>
      <c r="S826" s="1"/>
      <c r="T826" s="22" t="str">
        <f t="shared" ca="1" si="142"/>
        <v>1203,..,2703</v>
      </c>
      <c r="U826" s="22">
        <f t="shared" ca="1" si="143"/>
        <v>1203</v>
      </c>
      <c r="V826" s="22">
        <f t="shared" ca="1" si="143"/>
        <v>2703</v>
      </c>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WZB826" s="1"/>
      <c r="WZC826" s="1"/>
      <c r="WZD826" s="1"/>
      <c r="WZE826" s="1"/>
      <c r="WZF826" s="1"/>
      <c r="WZG826" s="1"/>
      <c r="WZH826" s="1"/>
      <c r="WZI826" s="1"/>
      <c r="WZJ826" s="1"/>
      <c r="WZK826" s="1"/>
      <c r="WZL826" s="1"/>
      <c r="WZM826" s="1"/>
      <c r="WZN826" s="1"/>
      <c r="WZO826" s="1"/>
      <c r="WZP826" s="1"/>
      <c r="WZQ826" s="1"/>
      <c r="WZR826" s="1"/>
      <c r="WZS826" s="1"/>
      <c r="WZT826" s="1"/>
      <c r="WZU826" s="1"/>
      <c r="WZV826" s="1"/>
      <c r="WZW826" s="1"/>
      <c r="WZX826" s="1"/>
      <c r="WZY826" s="1"/>
      <c r="WZZ826" s="1"/>
      <c r="XAA826" s="1"/>
      <c r="XAB826" s="1"/>
      <c r="XAC826" s="1"/>
      <c r="XAD826" s="1"/>
      <c r="XAE826" s="1"/>
      <c r="XAF826" s="1"/>
      <c r="XAG826" s="1"/>
      <c r="XAH826" s="1"/>
      <c r="XAI826" s="1"/>
      <c r="XAJ826" s="1"/>
      <c r="XAK826" s="1"/>
      <c r="XAL826" s="1"/>
      <c r="XAM826" s="1"/>
      <c r="XAN826" s="1"/>
      <c r="XAO826" s="1"/>
      <c r="XAP826" s="1"/>
      <c r="XAQ826" s="1"/>
      <c r="XAR826" s="1"/>
      <c r="XAS826" s="1"/>
      <c r="XAT826" s="1"/>
      <c r="XAU826" s="1"/>
      <c r="XAV826" s="1"/>
      <c r="XAW826" s="1"/>
      <c r="XAX826" s="1"/>
      <c r="XAY826" s="1"/>
      <c r="XAZ826" s="1"/>
      <c r="XBA826" s="1"/>
      <c r="XBB826" s="1"/>
      <c r="XBC826" s="1"/>
      <c r="XBD826" s="1"/>
      <c r="XBE826" s="1"/>
      <c r="XBF826" s="1"/>
      <c r="XBG826" s="1"/>
      <c r="XBH826" s="1"/>
      <c r="XBI826" s="1"/>
      <c r="XBJ826" s="1"/>
      <c r="XBK826" s="1"/>
      <c r="XBL826" s="1"/>
      <c r="XBM826" s="1"/>
      <c r="XBN826" s="1"/>
      <c r="XBO826" s="1"/>
      <c r="XBP826" s="1"/>
      <c r="XBQ826" s="1"/>
      <c r="XBR826" s="1"/>
      <c r="XBS826" s="1"/>
      <c r="XBT826" s="1"/>
      <c r="XBU826" s="1"/>
      <c r="XBV826" s="1"/>
      <c r="XBW826" s="1"/>
      <c r="XBX826" s="1"/>
      <c r="XBY826" s="1"/>
      <c r="XBZ826" s="1"/>
      <c r="XCA826" s="1"/>
      <c r="XCB826" s="1"/>
      <c r="XCC826" s="1"/>
      <c r="XCD826" s="1"/>
      <c r="XCE826" s="1"/>
      <c r="XCF826" s="1"/>
      <c r="XCG826" s="1"/>
      <c r="XCH826" s="1"/>
      <c r="XCI826" s="1"/>
      <c r="XCJ826" s="1"/>
      <c r="XCK826" s="1"/>
      <c r="XCL826" s="1"/>
      <c r="XCM826" s="1"/>
      <c r="XCN826" s="1"/>
      <c r="XCO826" s="1"/>
      <c r="XCP826" s="1"/>
      <c r="XCQ826" s="1"/>
      <c r="XCR826" s="1"/>
      <c r="XCS826" s="1"/>
      <c r="XCT826" s="1"/>
      <c r="XCU826" s="1"/>
      <c r="XCV826" s="1"/>
      <c r="XCW826" s="1"/>
      <c r="XCX826" s="1"/>
      <c r="XCY826" s="1"/>
      <c r="XCZ826" s="1"/>
      <c r="XDA826" s="1"/>
      <c r="XDB826" s="1"/>
      <c r="XDC826" s="1"/>
      <c r="XDD826" s="1"/>
      <c r="XDE826" s="1"/>
      <c r="XDF826" s="1"/>
      <c r="XDG826" s="1"/>
      <c r="XDH826" s="1"/>
      <c r="XDI826" s="1"/>
      <c r="XDJ826" s="1"/>
      <c r="XDK826" s="1"/>
      <c r="XDL826" s="1"/>
      <c r="XDM826" s="1"/>
      <c r="XDN826" s="1"/>
      <c r="XDO826" s="1"/>
      <c r="XDP826" s="1"/>
      <c r="XDQ826" s="1"/>
      <c r="XDR826" s="1"/>
      <c r="XDS826" s="1"/>
      <c r="XDT826" s="1"/>
      <c r="XDU826" s="1"/>
      <c r="XDV826" s="1"/>
      <c r="XDW826" s="1"/>
      <c r="XDX826" s="1"/>
      <c r="XDY826" s="1"/>
      <c r="XDZ826" s="1"/>
      <c r="XEA826" s="1"/>
      <c r="XEB826" s="1"/>
      <c r="XEC826" s="1"/>
      <c r="XED826" s="1"/>
      <c r="XEE826" s="1"/>
      <c r="XEF826" s="1"/>
      <c r="XEG826" s="1"/>
      <c r="XEH826" s="1"/>
      <c r="XEI826" s="1"/>
      <c r="XEJ826" s="1"/>
      <c r="XEK826" s="1"/>
      <c r="XEL826" s="1"/>
      <c r="XEM826" s="1"/>
      <c r="XEN826" s="1"/>
      <c r="XEO826" s="1"/>
      <c r="XEP826" s="1"/>
      <c r="XEQ826" s="1"/>
      <c r="XER826" s="1"/>
      <c r="XES826" s="1"/>
      <c r="XET826" s="1"/>
      <c r="XEU826" s="1"/>
      <c r="XEV826" s="1"/>
      <c r="XEW826" s="1"/>
      <c r="XEX826" s="1"/>
      <c r="XEY826" s="1"/>
      <c r="XEZ826" s="1"/>
      <c r="XFA826" s="1"/>
      <c r="XFB826" s="1"/>
      <c r="XFC826" s="1"/>
    </row>
    <row r="827" spans="1:150 16226:16383" s="3" customFormat="1" ht="20.25" customHeight="1" x14ac:dyDescent="0.25">
      <c r="A827" s="115">
        <f t="shared" si="144"/>
        <v>4</v>
      </c>
      <c r="B827" s="116"/>
      <c r="C827" s="53" t="s">
        <v>88</v>
      </c>
      <c r="D827" s="5" t="s">
        <v>375</v>
      </c>
      <c r="E827" s="32">
        <f t="shared" si="141"/>
        <v>517.06623150000019</v>
      </c>
      <c r="F827" s="5">
        <v>0</v>
      </c>
      <c r="G827" s="5">
        <v>0</v>
      </c>
      <c r="H827" s="5">
        <f>E827+F827+(IF(G827&lt;101,G827,IF(G827&lt;201,G827/2,IF(G827&lt;=301,G827/3,G827/4))))</f>
        <v>517.06623150000019</v>
      </c>
      <c r="I827" s="1"/>
      <c r="J827" s="1"/>
      <c r="K827" s="1"/>
      <c r="L827" s="1"/>
      <c r="M827" s="1"/>
      <c r="N827" s="1"/>
      <c r="O827" s="1"/>
      <c r="P827" s="1"/>
      <c r="Q827" s="1"/>
      <c r="R827" s="1"/>
      <c r="S827" s="1"/>
      <c r="T827" s="22" t="str">
        <f t="shared" ca="1" si="142"/>
        <v>1204,..,2704</v>
      </c>
      <c r="U827" s="22">
        <f t="shared" ca="1" si="143"/>
        <v>1204</v>
      </c>
      <c r="V827" s="22">
        <f t="shared" ca="1" si="143"/>
        <v>2704</v>
      </c>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WZB827" s="1"/>
      <c r="WZC827" s="1"/>
      <c r="WZD827" s="1"/>
      <c r="WZE827" s="1"/>
      <c r="WZF827" s="1"/>
      <c r="WZG827" s="1"/>
      <c r="WZH827" s="1"/>
      <c r="WZI827" s="1"/>
      <c r="WZJ827" s="1"/>
      <c r="WZK827" s="1"/>
      <c r="WZL827" s="1"/>
      <c r="WZM827" s="1"/>
      <c r="WZN827" s="1"/>
      <c r="WZO827" s="1"/>
      <c r="WZP827" s="1"/>
      <c r="WZQ827" s="1"/>
      <c r="WZR827" s="1"/>
      <c r="WZS827" s="1"/>
      <c r="WZT827" s="1"/>
      <c r="WZU827" s="1"/>
      <c r="WZV827" s="1"/>
      <c r="WZW827" s="1"/>
      <c r="WZX827" s="1"/>
      <c r="WZY827" s="1"/>
      <c r="WZZ827" s="1"/>
      <c r="XAA827" s="1"/>
      <c r="XAB827" s="1"/>
      <c r="XAC827" s="1"/>
      <c r="XAD827" s="1"/>
      <c r="XAE827" s="1"/>
      <c r="XAF827" s="1"/>
      <c r="XAG827" s="1"/>
      <c r="XAH827" s="1"/>
      <c r="XAI827" s="1"/>
      <c r="XAJ827" s="1"/>
      <c r="XAK827" s="1"/>
      <c r="XAL827" s="1"/>
      <c r="XAM827" s="1"/>
      <c r="XAN827" s="1"/>
      <c r="XAO827" s="1"/>
      <c r="XAP827" s="1"/>
      <c r="XAQ827" s="1"/>
      <c r="XAR827" s="1"/>
      <c r="XAS827" s="1"/>
      <c r="XAT827" s="1"/>
      <c r="XAU827" s="1"/>
      <c r="XAV827" s="1"/>
      <c r="XAW827" s="1"/>
      <c r="XAX827" s="1"/>
      <c r="XAY827" s="1"/>
      <c r="XAZ827" s="1"/>
      <c r="XBA827" s="1"/>
      <c r="XBB827" s="1"/>
      <c r="XBC827" s="1"/>
      <c r="XBD827" s="1"/>
      <c r="XBE827" s="1"/>
      <c r="XBF827" s="1"/>
      <c r="XBG827" s="1"/>
      <c r="XBH827" s="1"/>
      <c r="XBI827" s="1"/>
      <c r="XBJ827" s="1"/>
      <c r="XBK827" s="1"/>
      <c r="XBL827" s="1"/>
      <c r="XBM827" s="1"/>
      <c r="XBN827" s="1"/>
      <c r="XBO827" s="1"/>
      <c r="XBP827" s="1"/>
      <c r="XBQ827" s="1"/>
      <c r="XBR827" s="1"/>
      <c r="XBS827" s="1"/>
      <c r="XBT827" s="1"/>
      <c r="XBU827" s="1"/>
      <c r="XBV827" s="1"/>
      <c r="XBW827" s="1"/>
      <c r="XBX827" s="1"/>
      <c r="XBY827" s="1"/>
      <c r="XBZ827" s="1"/>
      <c r="XCA827" s="1"/>
      <c r="XCB827" s="1"/>
      <c r="XCC827" s="1"/>
      <c r="XCD827" s="1"/>
      <c r="XCE827" s="1"/>
      <c r="XCF827" s="1"/>
      <c r="XCG827" s="1"/>
      <c r="XCH827" s="1"/>
      <c r="XCI827" s="1"/>
      <c r="XCJ827" s="1"/>
      <c r="XCK827" s="1"/>
      <c r="XCL827" s="1"/>
      <c r="XCM827" s="1"/>
      <c r="XCN827" s="1"/>
      <c r="XCO827" s="1"/>
      <c r="XCP827" s="1"/>
      <c r="XCQ827" s="1"/>
      <c r="XCR827" s="1"/>
      <c r="XCS827" s="1"/>
      <c r="XCT827" s="1"/>
      <c r="XCU827" s="1"/>
      <c r="XCV827" s="1"/>
      <c r="XCW827" s="1"/>
      <c r="XCX827" s="1"/>
      <c r="XCY827" s="1"/>
      <c r="XCZ827" s="1"/>
      <c r="XDA827" s="1"/>
      <c r="XDB827" s="1"/>
      <c r="XDC827" s="1"/>
      <c r="XDD827" s="1"/>
      <c r="XDE827" s="1"/>
      <c r="XDF827" s="1"/>
      <c r="XDG827" s="1"/>
      <c r="XDH827" s="1"/>
      <c r="XDI827" s="1"/>
      <c r="XDJ827" s="1"/>
      <c r="XDK827" s="1"/>
      <c r="XDL827" s="1"/>
      <c r="XDM827" s="1"/>
      <c r="XDN827" s="1"/>
      <c r="XDO827" s="1"/>
      <c r="XDP827" s="1"/>
      <c r="XDQ827" s="1"/>
      <c r="XDR827" s="1"/>
      <c r="XDS827" s="1"/>
      <c r="XDT827" s="1"/>
      <c r="XDU827" s="1"/>
      <c r="XDV827" s="1"/>
      <c r="XDW827" s="1"/>
      <c r="XDX827" s="1"/>
      <c r="XDY827" s="1"/>
      <c r="XDZ827" s="1"/>
      <c r="XEA827" s="1"/>
      <c r="XEB827" s="1"/>
      <c r="XEC827" s="1"/>
      <c r="XED827" s="1"/>
      <c r="XEE827" s="1"/>
      <c r="XEF827" s="1"/>
      <c r="XEG827" s="1"/>
      <c r="XEH827" s="1"/>
      <c r="XEI827" s="1"/>
      <c r="XEJ827" s="1"/>
      <c r="XEK827" s="1"/>
      <c r="XEL827" s="1"/>
      <c r="XEM827" s="1"/>
      <c r="XEN827" s="1"/>
      <c r="XEO827" s="1"/>
      <c r="XEP827" s="1"/>
      <c r="XEQ827" s="1"/>
      <c r="XER827" s="1"/>
      <c r="XES827" s="1"/>
      <c r="XET827" s="1"/>
      <c r="XEU827" s="1"/>
      <c r="XEV827" s="1"/>
      <c r="XEW827" s="1"/>
      <c r="XEX827" s="1"/>
      <c r="XEY827" s="1"/>
      <c r="XEZ827" s="1"/>
      <c r="XFA827" s="1"/>
      <c r="XFB827" s="1"/>
      <c r="XFC827" s="1"/>
    </row>
    <row r="828" spans="1:150 16226:16383" s="3" customFormat="1" ht="20.25" customHeight="1" x14ac:dyDescent="0.25">
      <c r="A828" s="115">
        <f t="shared" si="144"/>
        <v>5</v>
      </c>
      <c r="B828" s="116"/>
      <c r="C828" s="53" t="s">
        <v>88</v>
      </c>
      <c r="D828" s="5" t="s">
        <v>375</v>
      </c>
      <c r="E828" s="32">
        <f t="shared" si="141"/>
        <v>517.06623150000019</v>
      </c>
      <c r="F828" s="5">
        <v>0</v>
      </c>
      <c r="G828" s="5">
        <v>0</v>
      </c>
      <c r="H828" s="5">
        <f>E828+F828+(IF(G828&lt;101,G828,IF(G828&lt;201,G828/2,IF(G828&lt;=301,G828/3,G828/4))))</f>
        <v>517.06623150000019</v>
      </c>
      <c r="I828" s="1"/>
      <c r="J828" s="1"/>
      <c r="K828" s="1"/>
      <c r="L828" s="1"/>
      <c r="M828" s="1"/>
      <c r="N828" s="1"/>
      <c r="O828" s="1"/>
      <c r="P828" s="1"/>
      <c r="Q828" s="1"/>
      <c r="R828" s="1"/>
      <c r="S828" s="1"/>
      <c r="T828" s="22" t="str">
        <f t="shared" ca="1" si="142"/>
        <v>1205,..,2705</v>
      </c>
      <c r="U828" s="22">
        <f t="shared" ca="1" si="143"/>
        <v>1205</v>
      </c>
      <c r="V828" s="22">
        <f t="shared" ca="1" si="143"/>
        <v>2705</v>
      </c>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WZB828" s="1"/>
      <c r="WZC828" s="1"/>
      <c r="WZD828" s="1"/>
      <c r="WZE828" s="1"/>
      <c r="WZF828" s="1"/>
      <c r="WZG828" s="1"/>
      <c r="WZH828" s="1"/>
      <c r="WZI828" s="1"/>
      <c r="WZJ828" s="1"/>
      <c r="WZK828" s="1"/>
      <c r="WZL828" s="1"/>
      <c r="WZM828" s="1"/>
      <c r="WZN828" s="1"/>
      <c r="WZO828" s="1"/>
      <c r="WZP828" s="1"/>
      <c r="WZQ828" s="1"/>
      <c r="WZR828" s="1"/>
      <c r="WZS828" s="1"/>
      <c r="WZT828" s="1"/>
      <c r="WZU828" s="1"/>
      <c r="WZV828" s="1"/>
      <c r="WZW828" s="1"/>
      <c r="WZX828" s="1"/>
      <c r="WZY828" s="1"/>
      <c r="WZZ828" s="1"/>
      <c r="XAA828" s="1"/>
      <c r="XAB828" s="1"/>
      <c r="XAC828" s="1"/>
      <c r="XAD828" s="1"/>
      <c r="XAE828" s="1"/>
      <c r="XAF828" s="1"/>
      <c r="XAG828" s="1"/>
      <c r="XAH828" s="1"/>
      <c r="XAI828" s="1"/>
      <c r="XAJ828" s="1"/>
      <c r="XAK828" s="1"/>
      <c r="XAL828" s="1"/>
      <c r="XAM828" s="1"/>
      <c r="XAN828" s="1"/>
      <c r="XAO828" s="1"/>
      <c r="XAP828" s="1"/>
      <c r="XAQ828" s="1"/>
      <c r="XAR828" s="1"/>
      <c r="XAS828" s="1"/>
      <c r="XAT828" s="1"/>
      <c r="XAU828" s="1"/>
      <c r="XAV828" s="1"/>
      <c r="XAW828" s="1"/>
      <c r="XAX828" s="1"/>
      <c r="XAY828" s="1"/>
      <c r="XAZ828" s="1"/>
      <c r="XBA828" s="1"/>
      <c r="XBB828" s="1"/>
      <c r="XBC828" s="1"/>
      <c r="XBD828" s="1"/>
      <c r="XBE828" s="1"/>
      <c r="XBF828" s="1"/>
      <c r="XBG828" s="1"/>
      <c r="XBH828" s="1"/>
      <c r="XBI828" s="1"/>
      <c r="XBJ828" s="1"/>
      <c r="XBK828" s="1"/>
      <c r="XBL828" s="1"/>
      <c r="XBM828" s="1"/>
      <c r="XBN828" s="1"/>
      <c r="XBO828" s="1"/>
      <c r="XBP828" s="1"/>
      <c r="XBQ828" s="1"/>
      <c r="XBR828" s="1"/>
      <c r="XBS828" s="1"/>
      <c r="XBT828" s="1"/>
      <c r="XBU828" s="1"/>
      <c r="XBV828" s="1"/>
      <c r="XBW828" s="1"/>
      <c r="XBX828" s="1"/>
      <c r="XBY828" s="1"/>
      <c r="XBZ828" s="1"/>
      <c r="XCA828" s="1"/>
      <c r="XCB828" s="1"/>
      <c r="XCC828" s="1"/>
      <c r="XCD828" s="1"/>
      <c r="XCE828" s="1"/>
      <c r="XCF828" s="1"/>
      <c r="XCG828" s="1"/>
      <c r="XCH828" s="1"/>
      <c r="XCI828" s="1"/>
      <c r="XCJ828" s="1"/>
      <c r="XCK828" s="1"/>
      <c r="XCL828" s="1"/>
      <c r="XCM828" s="1"/>
      <c r="XCN828" s="1"/>
      <c r="XCO828" s="1"/>
      <c r="XCP828" s="1"/>
      <c r="XCQ828" s="1"/>
      <c r="XCR828" s="1"/>
      <c r="XCS828" s="1"/>
      <c r="XCT828" s="1"/>
      <c r="XCU828" s="1"/>
      <c r="XCV828" s="1"/>
      <c r="XCW828" s="1"/>
      <c r="XCX828" s="1"/>
      <c r="XCY828" s="1"/>
      <c r="XCZ828" s="1"/>
      <c r="XDA828" s="1"/>
      <c r="XDB828" s="1"/>
      <c r="XDC828" s="1"/>
      <c r="XDD828" s="1"/>
      <c r="XDE828" s="1"/>
      <c r="XDF828" s="1"/>
      <c r="XDG828" s="1"/>
      <c r="XDH828" s="1"/>
      <c r="XDI828" s="1"/>
      <c r="XDJ828" s="1"/>
      <c r="XDK828" s="1"/>
      <c r="XDL828" s="1"/>
      <c r="XDM828" s="1"/>
      <c r="XDN828" s="1"/>
      <c r="XDO828" s="1"/>
      <c r="XDP828" s="1"/>
      <c r="XDQ828" s="1"/>
      <c r="XDR828" s="1"/>
      <c r="XDS828" s="1"/>
      <c r="XDT828" s="1"/>
      <c r="XDU828" s="1"/>
      <c r="XDV828" s="1"/>
      <c r="XDW828" s="1"/>
      <c r="XDX828" s="1"/>
      <c r="XDY828" s="1"/>
      <c r="XDZ828" s="1"/>
      <c r="XEA828" s="1"/>
      <c r="XEB828" s="1"/>
      <c r="XEC828" s="1"/>
      <c r="XED828" s="1"/>
      <c r="XEE828" s="1"/>
      <c r="XEF828" s="1"/>
      <c r="XEG828" s="1"/>
      <c r="XEH828" s="1"/>
      <c r="XEI828" s="1"/>
      <c r="XEJ828" s="1"/>
      <c r="XEK828" s="1"/>
      <c r="XEL828" s="1"/>
      <c r="XEM828" s="1"/>
      <c r="XEN828" s="1"/>
      <c r="XEO828" s="1"/>
      <c r="XEP828" s="1"/>
      <c r="XEQ828" s="1"/>
      <c r="XER828" s="1"/>
      <c r="XES828" s="1"/>
      <c r="XET828" s="1"/>
      <c r="XEU828" s="1"/>
      <c r="XEV828" s="1"/>
      <c r="XEW828" s="1"/>
      <c r="XEX828" s="1"/>
      <c r="XEY828" s="1"/>
      <c r="XEZ828" s="1"/>
      <c r="XFA828" s="1"/>
      <c r="XFB828" s="1"/>
      <c r="XFC828" s="1"/>
    </row>
    <row r="829" spans="1:150 16226:16383" s="3" customFormat="1" ht="20.25" customHeight="1" x14ac:dyDescent="0.25">
      <c r="A829" s="115">
        <f t="shared" si="144"/>
        <v>6</v>
      </c>
      <c r="B829" s="116"/>
      <c r="C829" s="53" t="s">
        <v>88</v>
      </c>
      <c r="D829" s="5" t="s">
        <v>375</v>
      </c>
      <c r="E829" s="32">
        <f t="shared" si="141"/>
        <v>517.06623150000019</v>
      </c>
      <c r="F829" s="5">
        <v>0</v>
      </c>
      <c r="G829" s="5">
        <v>0</v>
      </c>
      <c r="H829" s="5">
        <f>E829+F829+(IF(G829&lt;101,G829,IF(G829&lt;201,G829/2,IF(G829&lt;=301,G829/3,G829/4))))</f>
        <v>517.06623150000019</v>
      </c>
      <c r="I829" s="1"/>
      <c r="J829" s="1"/>
      <c r="K829" s="1"/>
      <c r="L829" s="1"/>
      <c r="M829" s="1"/>
      <c r="N829" s="1"/>
      <c r="O829" s="1"/>
      <c r="P829" s="1"/>
      <c r="Q829" s="1"/>
      <c r="R829" s="1"/>
      <c r="S829" s="1"/>
      <c r="T829" s="22" t="str">
        <f t="shared" ca="1" si="142"/>
        <v>1206,..,2706</v>
      </c>
      <c r="U829" s="22">
        <f t="shared" ca="1" si="143"/>
        <v>1206</v>
      </c>
      <c r="V829" s="22">
        <f t="shared" ca="1" si="143"/>
        <v>2706</v>
      </c>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WZB829" s="1"/>
      <c r="WZC829" s="1"/>
      <c r="WZD829" s="1"/>
      <c r="WZE829" s="1"/>
      <c r="WZF829" s="1"/>
      <c r="WZG829" s="1"/>
      <c r="WZH829" s="1"/>
      <c r="WZI829" s="1"/>
      <c r="WZJ829" s="1"/>
      <c r="WZK829" s="1"/>
      <c r="WZL829" s="1"/>
      <c r="WZM829" s="1"/>
      <c r="WZN829" s="1"/>
      <c r="WZO829" s="1"/>
      <c r="WZP829" s="1"/>
      <c r="WZQ829" s="1"/>
      <c r="WZR829" s="1"/>
      <c r="WZS829" s="1"/>
      <c r="WZT829" s="1"/>
      <c r="WZU829" s="1"/>
      <c r="WZV829" s="1"/>
      <c r="WZW829" s="1"/>
      <c r="WZX829" s="1"/>
      <c r="WZY829" s="1"/>
      <c r="WZZ829" s="1"/>
      <c r="XAA829" s="1"/>
      <c r="XAB829" s="1"/>
      <c r="XAC829" s="1"/>
      <c r="XAD829" s="1"/>
      <c r="XAE829" s="1"/>
      <c r="XAF829" s="1"/>
      <c r="XAG829" s="1"/>
      <c r="XAH829" s="1"/>
      <c r="XAI829" s="1"/>
      <c r="XAJ829" s="1"/>
      <c r="XAK829" s="1"/>
      <c r="XAL829" s="1"/>
      <c r="XAM829" s="1"/>
      <c r="XAN829" s="1"/>
      <c r="XAO829" s="1"/>
      <c r="XAP829" s="1"/>
      <c r="XAQ829" s="1"/>
      <c r="XAR829" s="1"/>
      <c r="XAS829" s="1"/>
      <c r="XAT829" s="1"/>
      <c r="XAU829" s="1"/>
      <c r="XAV829" s="1"/>
      <c r="XAW829" s="1"/>
      <c r="XAX829" s="1"/>
      <c r="XAY829" s="1"/>
      <c r="XAZ829" s="1"/>
      <c r="XBA829" s="1"/>
      <c r="XBB829" s="1"/>
      <c r="XBC829" s="1"/>
      <c r="XBD829" s="1"/>
      <c r="XBE829" s="1"/>
      <c r="XBF829" s="1"/>
      <c r="XBG829" s="1"/>
      <c r="XBH829" s="1"/>
      <c r="XBI829" s="1"/>
      <c r="XBJ829" s="1"/>
      <c r="XBK829" s="1"/>
      <c r="XBL829" s="1"/>
      <c r="XBM829" s="1"/>
      <c r="XBN829" s="1"/>
      <c r="XBO829" s="1"/>
      <c r="XBP829" s="1"/>
      <c r="XBQ829" s="1"/>
      <c r="XBR829" s="1"/>
      <c r="XBS829" s="1"/>
      <c r="XBT829" s="1"/>
      <c r="XBU829" s="1"/>
      <c r="XBV829" s="1"/>
      <c r="XBW829" s="1"/>
      <c r="XBX829" s="1"/>
      <c r="XBY829" s="1"/>
      <c r="XBZ829" s="1"/>
      <c r="XCA829" s="1"/>
      <c r="XCB829" s="1"/>
      <c r="XCC829" s="1"/>
      <c r="XCD829" s="1"/>
      <c r="XCE829" s="1"/>
      <c r="XCF829" s="1"/>
      <c r="XCG829" s="1"/>
      <c r="XCH829" s="1"/>
      <c r="XCI829" s="1"/>
      <c r="XCJ829" s="1"/>
      <c r="XCK829" s="1"/>
      <c r="XCL829" s="1"/>
      <c r="XCM829" s="1"/>
      <c r="XCN829" s="1"/>
      <c r="XCO829" s="1"/>
      <c r="XCP829" s="1"/>
      <c r="XCQ829" s="1"/>
      <c r="XCR829" s="1"/>
      <c r="XCS829" s="1"/>
      <c r="XCT829" s="1"/>
      <c r="XCU829" s="1"/>
      <c r="XCV829" s="1"/>
      <c r="XCW829" s="1"/>
      <c r="XCX829" s="1"/>
      <c r="XCY829" s="1"/>
      <c r="XCZ829" s="1"/>
      <c r="XDA829" s="1"/>
      <c r="XDB829" s="1"/>
      <c r="XDC829" s="1"/>
      <c r="XDD829" s="1"/>
      <c r="XDE829" s="1"/>
      <c r="XDF829" s="1"/>
      <c r="XDG829" s="1"/>
      <c r="XDH829" s="1"/>
      <c r="XDI829" s="1"/>
      <c r="XDJ829" s="1"/>
      <c r="XDK829" s="1"/>
      <c r="XDL829" s="1"/>
      <c r="XDM829" s="1"/>
      <c r="XDN829" s="1"/>
      <c r="XDO829" s="1"/>
      <c r="XDP829" s="1"/>
      <c r="XDQ829" s="1"/>
      <c r="XDR829" s="1"/>
      <c r="XDS829" s="1"/>
      <c r="XDT829" s="1"/>
      <c r="XDU829" s="1"/>
      <c r="XDV829" s="1"/>
      <c r="XDW829" s="1"/>
      <c r="XDX829" s="1"/>
      <c r="XDY829" s="1"/>
      <c r="XDZ829" s="1"/>
      <c r="XEA829" s="1"/>
      <c r="XEB829" s="1"/>
      <c r="XEC829" s="1"/>
      <c r="XED829" s="1"/>
      <c r="XEE829" s="1"/>
      <c r="XEF829" s="1"/>
      <c r="XEG829" s="1"/>
      <c r="XEH829" s="1"/>
      <c r="XEI829" s="1"/>
      <c r="XEJ829" s="1"/>
      <c r="XEK829" s="1"/>
      <c r="XEL829" s="1"/>
      <c r="XEM829" s="1"/>
      <c r="XEN829" s="1"/>
      <c r="XEO829" s="1"/>
      <c r="XEP829" s="1"/>
      <c r="XEQ829" s="1"/>
      <c r="XER829" s="1"/>
      <c r="XES829" s="1"/>
      <c r="XET829" s="1"/>
      <c r="XEU829" s="1"/>
      <c r="XEV829" s="1"/>
      <c r="XEW829" s="1"/>
      <c r="XEX829" s="1"/>
      <c r="XEY829" s="1"/>
      <c r="XEZ829" s="1"/>
      <c r="XFA829" s="1"/>
      <c r="XFB829" s="1"/>
      <c r="XFC829" s="1"/>
    </row>
    <row r="830" spans="1:150 16226:16383" s="3" customFormat="1" ht="20.25" customHeight="1" x14ac:dyDescent="0.25">
      <c r="A830" s="115">
        <f t="shared" si="144"/>
        <v>7</v>
      </c>
      <c r="B830" s="116"/>
      <c r="C830" s="53" t="s">
        <v>88</v>
      </c>
      <c r="D830" s="5" t="s">
        <v>375</v>
      </c>
      <c r="E830" s="32">
        <f t="shared" si="141"/>
        <v>517.06623150000019</v>
      </c>
      <c r="F830" s="5">
        <v>0</v>
      </c>
      <c r="G830" s="5">
        <v>0</v>
      </c>
      <c r="H830" s="5">
        <f>E830+F830+(IF(G830&lt;101,G830,IF(G830&lt;201,G830/2,IF(G830&lt;=301,G830/3,G830/4))))</f>
        <v>517.06623150000019</v>
      </c>
      <c r="I830" s="1"/>
      <c r="J830" s="1"/>
      <c r="K830" s="1"/>
      <c r="L830" s="1"/>
      <c r="M830" s="1"/>
      <c r="N830" s="1"/>
      <c r="O830" s="1"/>
      <c r="P830" s="1"/>
      <c r="Q830" s="1"/>
      <c r="R830" s="1"/>
      <c r="S830" s="1"/>
      <c r="T830" s="22" t="str">
        <f t="shared" ca="1" si="142"/>
        <v>1207,..,2707</v>
      </c>
      <c r="U830" s="22">
        <f t="shared" ca="1" si="143"/>
        <v>1207</v>
      </c>
      <c r="V830" s="22">
        <f t="shared" ca="1" si="143"/>
        <v>2707</v>
      </c>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WZB830" s="1"/>
      <c r="WZC830" s="1"/>
      <c r="WZD830" s="1"/>
      <c r="WZE830" s="1"/>
      <c r="WZF830" s="1"/>
      <c r="WZG830" s="1"/>
      <c r="WZH830" s="1"/>
      <c r="WZI830" s="1"/>
      <c r="WZJ830" s="1"/>
      <c r="WZK830" s="1"/>
      <c r="WZL830" s="1"/>
      <c r="WZM830" s="1"/>
      <c r="WZN830" s="1"/>
      <c r="WZO830" s="1"/>
      <c r="WZP830" s="1"/>
      <c r="WZQ830" s="1"/>
      <c r="WZR830" s="1"/>
      <c r="WZS830" s="1"/>
      <c r="WZT830" s="1"/>
      <c r="WZU830" s="1"/>
      <c r="WZV830" s="1"/>
      <c r="WZW830" s="1"/>
      <c r="WZX830" s="1"/>
      <c r="WZY830" s="1"/>
      <c r="WZZ830" s="1"/>
      <c r="XAA830" s="1"/>
      <c r="XAB830" s="1"/>
      <c r="XAC830" s="1"/>
      <c r="XAD830" s="1"/>
      <c r="XAE830" s="1"/>
      <c r="XAF830" s="1"/>
      <c r="XAG830" s="1"/>
      <c r="XAH830" s="1"/>
      <c r="XAI830" s="1"/>
      <c r="XAJ830" s="1"/>
      <c r="XAK830" s="1"/>
      <c r="XAL830" s="1"/>
      <c r="XAM830" s="1"/>
      <c r="XAN830" s="1"/>
      <c r="XAO830" s="1"/>
      <c r="XAP830" s="1"/>
      <c r="XAQ830" s="1"/>
      <c r="XAR830" s="1"/>
      <c r="XAS830" s="1"/>
      <c r="XAT830" s="1"/>
      <c r="XAU830" s="1"/>
      <c r="XAV830" s="1"/>
      <c r="XAW830" s="1"/>
      <c r="XAX830" s="1"/>
      <c r="XAY830" s="1"/>
      <c r="XAZ830" s="1"/>
      <c r="XBA830" s="1"/>
      <c r="XBB830" s="1"/>
      <c r="XBC830" s="1"/>
      <c r="XBD830" s="1"/>
      <c r="XBE830" s="1"/>
      <c r="XBF830" s="1"/>
      <c r="XBG830" s="1"/>
      <c r="XBH830" s="1"/>
      <c r="XBI830" s="1"/>
      <c r="XBJ830" s="1"/>
      <c r="XBK830" s="1"/>
      <c r="XBL830" s="1"/>
      <c r="XBM830" s="1"/>
      <c r="XBN830" s="1"/>
      <c r="XBO830" s="1"/>
      <c r="XBP830" s="1"/>
      <c r="XBQ830" s="1"/>
      <c r="XBR830" s="1"/>
      <c r="XBS830" s="1"/>
      <c r="XBT830" s="1"/>
      <c r="XBU830" s="1"/>
      <c r="XBV830" s="1"/>
      <c r="XBW830" s="1"/>
      <c r="XBX830" s="1"/>
      <c r="XBY830" s="1"/>
      <c r="XBZ830" s="1"/>
      <c r="XCA830" s="1"/>
      <c r="XCB830" s="1"/>
      <c r="XCC830" s="1"/>
      <c r="XCD830" s="1"/>
      <c r="XCE830" s="1"/>
      <c r="XCF830" s="1"/>
      <c r="XCG830" s="1"/>
      <c r="XCH830" s="1"/>
      <c r="XCI830" s="1"/>
      <c r="XCJ830" s="1"/>
      <c r="XCK830" s="1"/>
      <c r="XCL830" s="1"/>
      <c r="XCM830" s="1"/>
      <c r="XCN830" s="1"/>
      <c r="XCO830" s="1"/>
      <c r="XCP830" s="1"/>
      <c r="XCQ830" s="1"/>
      <c r="XCR830" s="1"/>
      <c r="XCS830" s="1"/>
      <c r="XCT830" s="1"/>
      <c r="XCU830" s="1"/>
      <c r="XCV830" s="1"/>
      <c r="XCW830" s="1"/>
      <c r="XCX830" s="1"/>
      <c r="XCY830" s="1"/>
      <c r="XCZ830" s="1"/>
      <c r="XDA830" s="1"/>
      <c r="XDB830" s="1"/>
      <c r="XDC830" s="1"/>
      <c r="XDD830" s="1"/>
      <c r="XDE830" s="1"/>
      <c r="XDF830" s="1"/>
      <c r="XDG830" s="1"/>
      <c r="XDH830" s="1"/>
      <c r="XDI830" s="1"/>
      <c r="XDJ830" s="1"/>
      <c r="XDK830" s="1"/>
      <c r="XDL830" s="1"/>
      <c r="XDM830" s="1"/>
      <c r="XDN830" s="1"/>
      <c r="XDO830" s="1"/>
      <c r="XDP830" s="1"/>
      <c r="XDQ830" s="1"/>
      <c r="XDR830" s="1"/>
      <c r="XDS830" s="1"/>
      <c r="XDT830" s="1"/>
      <c r="XDU830" s="1"/>
      <c r="XDV830" s="1"/>
      <c r="XDW830" s="1"/>
      <c r="XDX830" s="1"/>
      <c r="XDY830" s="1"/>
      <c r="XDZ830" s="1"/>
      <c r="XEA830" s="1"/>
      <c r="XEB830" s="1"/>
      <c r="XEC830" s="1"/>
      <c r="XED830" s="1"/>
      <c r="XEE830" s="1"/>
      <c r="XEF830" s="1"/>
      <c r="XEG830" s="1"/>
      <c r="XEH830" s="1"/>
      <c r="XEI830" s="1"/>
      <c r="XEJ830" s="1"/>
      <c r="XEK830" s="1"/>
      <c r="XEL830" s="1"/>
      <c r="XEM830" s="1"/>
      <c r="XEN830" s="1"/>
      <c r="XEO830" s="1"/>
      <c r="XEP830" s="1"/>
      <c r="XEQ830" s="1"/>
      <c r="XER830" s="1"/>
      <c r="XES830" s="1"/>
      <c r="XET830" s="1"/>
      <c r="XEU830" s="1"/>
      <c r="XEV830" s="1"/>
      <c r="XEW830" s="1"/>
      <c r="XEX830" s="1"/>
      <c r="XEY830" s="1"/>
      <c r="XEZ830" s="1"/>
      <c r="XFA830" s="1"/>
      <c r="XFB830" s="1"/>
      <c r="XFC830" s="1"/>
    </row>
    <row r="831" spans="1:150 16226:16383" s="3" customFormat="1" ht="20.25" customHeight="1" x14ac:dyDescent="0.25">
      <c r="A831" s="115">
        <f t="shared" si="144"/>
        <v>8</v>
      </c>
      <c r="B831" s="116"/>
      <c r="C831" s="53" t="s">
        <v>88</v>
      </c>
      <c r="D831" s="5" t="s">
        <v>363</v>
      </c>
      <c r="E831" s="32">
        <f>(5.02*3.05+0.1*3.05+0.15*1.5+3.07*2.2+3.06*2.9+0.1*2.9+2.41*0.07+2.94*3.05+0.1*3.05+1.375*2.3+1.66*0.07+2.31*1.305+0.92*3.3+1.14*1.77+0.52*3.05+2.9*0.64+0.64*3.05)*10.764</f>
        <v>623.67423299999996</v>
      </c>
      <c r="F831" s="5">
        <f>(1*2.2)*10.764</f>
        <v>23.680800000000001</v>
      </c>
      <c r="G831" s="5">
        <v>0</v>
      </c>
      <c r="H831" s="5">
        <f>E831+F831+(IF(G831&lt;101,G831,IF(G831&lt;201,G831/2,IF(G831&lt;=301,G831/3,G831/4))))</f>
        <v>647.35503299999993</v>
      </c>
      <c r="I831" s="1"/>
      <c r="J831" s="1"/>
      <c r="K831" s="1"/>
      <c r="L831" s="1"/>
      <c r="M831" s="1"/>
      <c r="N831" s="1"/>
      <c r="O831" s="1"/>
      <c r="P831" s="1"/>
      <c r="Q831" s="1"/>
      <c r="R831" s="1"/>
      <c r="S831" s="1"/>
      <c r="T831" s="22" t="str">
        <f t="shared" ca="1" si="142"/>
        <v>1208,..,2708</v>
      </c>
      <c r="U831" s="22">
        <f t="shared" ca="1" si="143"/>
        <v>1208</v>
      </c>
      <c r="V831" s="22">
        <f t="shared" ca="1" si="143"/>
        <v>2708</v>
      </c>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WZB831" s="1"/>
      <c r="WZC831" s="1"/>
      <c r="WZD831" s="1"/>
      <c r="WZE831" s="1"/>
      <c r="WZF831" s="1"/>
      <c r="WZG831" s="1"/>
      <c r="WZH831" s="1"/>
      <c r="WZI831" s="1"/>
      <c r="WZJ831" s="1"/>
      <c r="WZK831" s="1"/>
      <c r="WZL831" s="1"/>
      <c r="WZM831" s="1"/>
      <c r="WZN831" s="1"/>
      <c r="WZO831" s="1"/>
      <c r="WZP831" s="1"/>
      <c r="WZQ831" s="1"/>
      <c r="WZR831" s="1"/>
      <c r="WZS831" s="1"/>
      <c r="WZT831" s="1"/>
      <c r="WZU831" s="1"/>
      <c r="WZV831" s="1"/>
      <c r="WZW831" s="1"/>
      <c r="WZX831" s="1"/>
      <c r="WZY831" s="1"/>
      <c r="WZZ831" s="1"/>
      <c r="XAA831" s="1"/>
      <c r="XAB831" s="1"/>
      <c r="XAC831" s="1"/>
      <c r="XAD831" s="1"/>
      <c r="XAE831" s="1"/>
      <c r="XAF831" s="1"/>
      <c r="XAG831" s="1"/>
      <c r="XAH831" s="1"/>
      <c r="XAI831" s="1"/>
      <c r="XAJ831" s="1"/>
      <c r="XAK831" s="1"/>
      <c r="XAL831" s="1"/>
      <c r="XAM831" s="1"/>
      <c r="XAN831" s="1"/>
      <c r="XAO831" s="1"/>
      <c r="XAP831" s="1"/>
      <c r="XAQ831" s="1"/>
      <c r="XAR831" s="1"/>
      <c r="XAS831" s="1"/>
      <c r="XAT831" s="1"/>
      <c r="XAU831" s="1"/>
      <c r="XAV831" s="1"/>
      <c r="XAW831" s="1"/>
      <c r="XAX831" s="1"/>
      <c r="XAY831" s="1"/>
      <c r="XAZ831" s="1"/>
      <c r="XBA831" s="1"/>
      <c r="XBB831" s="1"/>
      <c r="XBC831" s="1"/>
      <c r="XBD831" s="1"/>
      <c r="XBE831" s="1"/>
      <c r="XBF831" s="1"/>
      <c r="XBG831" s="1"/>
      <c r="XBH831" s="1"/>
      <c r="XBI831" s="1"/>
      <c r="XBJ831" s="1"/>
      <c r="XBK831" s="1"/>
      <c r="XBL831" s="1"/>
      <c r="XBM831" s="1"/>
      <c r="XBN831" s="1"/>
      <c r="XBO831" s="1"/>
      <c r="XBP831" s="1"/>
      <c r="XBQ831" s="1"/>
      <c r="XBR831" s="1"/>
      <c r="XBS831" s="1"/>
      <c r="XBT831" s="1"/>
      <c r="XBU831" s="1"/>
      <c r="XBV831" s="1"/>
      <c r="XBW831" s="1"/>
      <c r="XBX831" s="1"/>
      <c r="XBY831" s="1"/>
      <c r="XBZ831" s="1"/>
      <c r="XCA831" s="1"/>
      <c r="XCB831" s="1"/>
      <c r="XCC831" s="1"/>
      <c r="XCD831" s="1"/>
      <c r="XCE831" s="1"/>
      <c r="XCF831" s="1"/>
      <c r="XCG831" s="1"/>
      <c r="XCH831" s="1"/>
      <c r="XCI831" s="1"/>
      <c r="XCJ831" s="1"/>
      <c r="XCK831" s="1"/>
      <c r="XCL831" s="1"/>
      <c r="XCM831" s="1"/>
      <c r="XCN831" s="1"/>
      <c r="XCO831" s="1"/>
      <c r="XCP831" s="1"/>
      <c r="XCQ831" s="1"/>
      <c r="XCR831" s="1"/>
      <c r="XCS831" s="1"/>
      <c r="XCT831" s="1"/>
      <c r="XCU831" s="1"/>
      <c r="XCV831" s="1"/>
      <c r="XCW831" s="1"/>
      <c r="XCX831" s="1"/>
      <c r="XCY831" s="1"/>
      <c r="XCZ831" s="1"/>
      <c r="XDA831" s="1"/>
      <c r="XDB831" s="1"/>
      <c r="XDC831" s="1"/>
      <c r="XDD831" s="1"/>
      <c r="XDE831" s="1"/>
      <c r="XDF831" s="1"/>
      <c r="XDG831" s="1"/>
      <c r="XDH831" s="1"/>
      <c r="XDI831" s="1"/>
      <c r="XDJ831" s="1"/>
      <c r="XDK831" s="1"/>
      <c r="XDL831" s="1"/>
      <c r="XDM831" s="1"/>
      <c r="XDN831" s="1"/>
      <c r="XDO831" s="1"/>
      <c r="XDP831" s="1"/>
      <c r="XDQ831" s="1"/>
      <c r="XDR831" s="1"/>
      <c r="XDS831" s="1"/>
      <c r="XDT831" s="1"/>
      <c r="XDU831" s="1"/>
      <c r="XDV831" s="1"/>
      <c r="XDW831" s="1"/>
      <c r="XDX831" s="1"/>
      <c r="XDY831" s="1"/>
      <c r="XDZ831" s="1"/>
      <c r="XEA831" s="1"/>
      <c r="XEB831" s="1"/>
      <c r="XEC831" s="1"/>
      <c r="XED831" s="1"/>
      <c r="XEE831" s="1"/>
      <c r="XEF831" s="1"/>
      <c r="XEG831" s="1"/>
      <c r="XEH831" s="1"/>
      <c r="XEI831" s="1"/>
      <c r="XEJ831" s="1"/>
      <c r="XEK831" s="1"/>
      <c r="XEL831" s="1"/>
      <c r="XEM831" s="1"/>
      <c r="XEN831" s="1"/>
      <c r="XEO831" s="1"/>
      <c r="XEP831" s="1"/>
      <c r="XEQ831" s="1"/>
      <c r="XER831" s="1"/>
      <c r="XES831" s="1"/>
      <c r="XET831" s="1"/>
      <c r="XEU831" s="1"/>
      <c r="XEV831" s="1"/>
      <c r="XEW831" s="1"/>
      <c r="XEX831" s="1"/>
      <c r="XEY831" s="1"/>
      <c r="XEZ831" s="1"/>
      <c r="XFA831" s="1"/>
      <c r="XFB831" s="1"/>
      <c r="XFC831" s="1"/>
    </row>
    <row r="832" spans="1:150 16226:16383" s="3" customFormat="1" ht="20.25" x14ac:dyDescent="0.25">
      <c r="A832" s="112" t="s">
        <v>382</v>
      </c>
      <c r="B832" s="113"/>
      <c r="C832" s="113"/>
      <c r="D832" s="113"/>
      <c r="E832" s="113"/>
      <c r="F832" s="113"/>
      <c r="G832" s="113"/>
      <c r="H832" s="114"/>
      <c r="I832" s="1">
        <v>1</v>
      </c>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WZB832" s="1"/>
      <c r="WZC832" s="1"/>
      <c r="WZD832" s="1"/>
      <c r="WZE832" s="1"/>
      <c r="WZF832" s="1"/>
      <c r="WZG832" s="1"/>
      <c r="WZH832" s="1"/>
      <c r="WZI832" s="1"/>
      <c r="WZJ832" s="1"/>
      <c r="WZK832" s="1"/>
      <c r="WZL832" s="1"/>
      <c r="WZM832" s="1"/>
      <c r="WZN832" s="1"/>
      <c r="WZO832" s="1"/>
      <c r="WZP832" s="1"/>
      <c r="WZQ832" s="1"/>
      <c r="WZR832" s="1"/>
      <c r="WZS832" s="1"/>
      <c r="WZT832" s="1"/>
      <c r="WZU832" s="1"/>
      <c r="WZV832" s="1"/>
      <c r="WZW832" s="1"/>
      <c r="WZX832" s="1"/>
      <c r="WZY832" s="1"/>
      <c r="WZZ832" s="1"/>
      <c r="XAA832" s="1"/>
      <c r="XAB832" s="1"/>
      <c r="XAC832" s="1"/>
      <c r="XAD832" s="1"/>
      <c r="XAE832" s="1"/>
      <c r="XAF832" s="1"/>
      <c r="XAG832" s="1"/>
      <c r="XAH832" s="1"/>
      <c r="XAI832" s="1"/>
      <c r="XAJ832" s="1"/>
      <c r="XAK832" s="1"/>
      <c r="XAL832" s="1"/>
      <c r="XAM832" s="1"/>
      <c r="XAN832" s="1"/>
      <c r="XAO832" s="1"/>
      <c r="XAP832" s="1"/>
      <c r="XAQ832" s="1"/>
      <c r="XAR832" s="1"/>
      <c r="XAS832" s="1"/>
      <c r="XAT832" s="1"/>
      <c r="XAU832" s="1"/>
      <c r="XAV832" s="1"/>
      <c r="XAW832" s="1"/>
      <c r="XAX832" s="1"/>
      <c r="XAY832" s="1"/>
      <c r="XAZ832" s="1"/>
      <c r="XBA832" s="1"/>
      <c r="XBB832" s="1"/>
      <c r="XBC832" s="1"/>
      <c r="XBD832" s="1"/>
      <c r="XBE832" s="1"/>
      <c r="XBF832" s="1"/>
      <c r="XBG832" s="1"/>
      <c r="XBH832" s="1"/>
      <c r="XBI832" s="1"/>
      <c r="XBJ832" s="1"/>
      <c r="XBK832" s="1"/>
      <c r="XBL832" s="1"/>
      <c r="XBM832" s="1"/>
      <c r="XBN832" s="1"/>
      <c r="XBO832" s="1"/>
      <c r="XBP832" s="1"/>
      <c r="XBQ832" s="1"/>
      <c r="XBR832" s="1"/>
      <c r="XBS832" s="1"/>
      <c r="XBT832" s="1"/>
      <c r="XBU832" s="1"/>
      <c r="XBV832" s="1"/>
      <c r="XBW832" s="1"/>
      <c r="XBX832" s="1"/>
      <c r="XBY832" s="1"/>
      <c r="XBZ832" s="1"/>
      <c r="XCA832" s="1"/>
      <c r="XCB832" s="1"/>
      <c r="XCC832" s="1"/>
      <c r="XCD832" s="1"/>
      <c r="XCE832" s="1"/>
      <c r="XCF832" s="1"/>
      <c r="XCG832" s="1"/>
      <c r="XCH832" s="1"/>
      <c r="XCI832" s="1"/>
      <c r="XCJ832" s="1"/>
      <c r="XCK832" s="1"/>
      <c r="XCL832" s="1"/>
      <c r="XCM832" s="1"/>
      <c r="XCN832" s="1"/>
      <c r="XCO832" s="1"/>
      <c r="XCP832" s="1"/>
      <c r="XCQ832" s="1"/>
      <c r="XCR832" s="1"/>
      <c r="XCS832" s="1"/>
      <c r="XCT832" s="1"/>
      <c r="XCU832" s="1"/>
      <c r="XCV832" s="1"/>
      <c r="XCW832" s="1"/>
      <c r="XCX832" s="1"/>
      <c r="XCY832" s="1"/>
      <c r="XCZ832" s="1"/>
      <c r="XDA832" s="1"/>
      <c r="XDB832" s="1"/>
      <c r="XDC832" s="1"/>
      <c r="XDD832" s="1"/>
      <c r="XDE832" s="1"/>
      <c r="XDF832" s="1"/>
      <c r="XDG832" s="1"/>
      <c r="XDH832" s="1"/>
      <c r="XDI832" s="1"/>
      <c r="XDJ832" s="1"/>
      <c r="XDK832" s="1"/>
      <c r="XDL832" s="1"/>
      <c r="XDM832" s="1"/>
      <c r="XDN832" s="1"/>
      <c r="XDO832" s="1"/>
      <c r="XDP832" s="1"/>
      <c r="XDQ832" s="1"/>
      <c r="XDR832" s="1"/>
      <c r="XDS832" s="1"/>
      <c r="XDT832" s="1"/>
      <c r="XDU832" s="1"/>
      <c r="XDV832" s="1"/>
      <c r="XDW832" s="1"/>
      <c r="XDX832" s="1"/>
      <c r="XDY832" s="1"/>
      <c r="XDZ832" s="1"/>
      <c r="XEA832" s="1"/>
      <c r="XEB832" s="1"/>
      <c r="XEC832" s="1"/>
      <c r="XED832" s="1"/>
      <c r="XEE832" s="1"/>
      <c r="XEF832" s="1"/>
      <c r="XEG832" s="1"/>
      <c r="XEH832" s="1"/>
      <c r="XEI832" s="1"/>
      <c r="XEJ832" s="1"/>
      <c r="XEK832" s="1"/>
      <c r="XEL832" s="1"/>
      <c r="XEM832" s="1"/>
      <c r="XEN832" s="1"/>
      <c r="XEO832" s="1"/>
      <c r="XEP832" s="1"/>
      <c r="XEQ832" s="1"/>
      <c r="XER832" s="1"/>
      <c r="XES832" s="1"/>
      <c r="XET832" s="1"/>
      <c r="XEU832" s="1"/>
      <c r="XEV832" s="1"/>
      <c r="XEW832" s="1"/>
      <c r="XEX832" s="1"/>
      <c r="XEY832" s="1"/>
      <c r="XEZ832" s="1"/>
      <c r="XFA832" s="1"/>
      <c r="XFB832" s="1"/>
      <c r="XFC832" s="1"/>
    </row>
    <row r="833" spans="1:150 16226:16383" s="3" customFormat="1" ht="20.25" customHeight="1" x14ac:dyDescent="0.25">
      <c r="A833" s="90">
        <v>1</v>
      </c>
      <c r="B833" s="90"/>
      <c r="C833" s="96" t="s">
        <v>366</v>
      </c>
      <c r="D833" s="97"/>
      <c r="E833" s="97"/>
      <c r="F833" s="97"/>
      <c r="G833" s="97"/>
      <c r="H833" s="98"/>
      <c r="I833" s="1"/>
      <c r="J833" s="1"/>
      <c r="K833" s="1"/>
      <c r="L833" s="1"/>
      <c r="M833" s="1"/>
      <c r="N833" s="1"/>
      <c r="O833" s="1"/>
      <c r="P833" s="1"/>
      <c r="Q833" s="1"/>
      <c r="R833" s="1"/>
      <c r="S833" s="1"/>
      <c r="T833" s="22" t="str">
        <f t="shared" ref="T833:T840" ca="1" si="145">U833&amp;""&amp;",..,"&amp;""&amp;V833</f>
        <v>3101,..,3101</v>
      </c>
      <c r="U833" s="22">
        <f ca="1">(SUMPRODUCT(MID(0&amp;(LEFT(A832,SUM(LEN(A832)-LEN(SUBSTITUTE(A832,{"0","1","2","3"},""))))), LARGE(INDEX(ISNUMBER(--MID((LEFT(A832,SUM(LEN(A832)-LEN(SUBSTITUTE(A832,{"0","1","2","3"},""))))), ROW(INDIRECT("1:"&amp;LEN((LEFT(A832,SUM(LEN(A832)-LEN(SUBSTITUTE(A832,{"0","1","2","3"},"")))))))), 1)) * ROW(INDIRECT("1:"&amp;LEN((LEFT(A832,SUM(LEN(A832)-LEN(SUBSTITUTE(A832,{"0","1","2","3"},"")))))))), 0), ROW(INDIRECT("1:"&amp;LEN((LEFT(A832,SUM(LEN(A832)-LEN(SUBSTITUTE(A832,{"0","1","2","3"},"")))))))))+1, 1) * 10^ROW(INDIRECT("1:"&amp;LEN((LEFT(A832,SUM(LEN(A832)-LEN(SUBSTITUTE(A832,{"0","1","2","3"},""))))))))/10))*100+1</f>
        <v>3101</v>
      </c>
      <c r="V833" s="22">
        <f ca="1">(SUMPRODUCT(MID(0&amp;(--TRIM(RIGHT(SUBSTITUTE(LEFT(A832,_xlfn.AGGREGATE(16,6,FIND({0,1,2,3,4,5,6,7,8,9},A832,ROW(INDIRECT("1:"&amp;LEN(A832)))),1))," ",REPT(" ",LEN(A832))),LEN(A832)))), LARGE(INDEX(ISNUMBER(--MID((--TRIM(RIGHT(SUBSTITUTE(LEFT(A832,_xlfn.AGGREGATE(16,6,FIND({0,1,2,3,4,5,6,7,8,9},A832,ROW(INDIRECT("1:"&amp;LEN(A832)))),1))," ",REPT(" ",LEN(A832))),LEN(A832)))), ROW(INDIRECT("1:"&amp;LEN((--TRIM(RIGHT(SUBSTITUTE(LEFT(A832,_xlfn.AGGREGATE(16,6,FIND({0,1,2,3,4,5,6,7,8,9},A832,ROW(INDIRECT("1:"&amp;LEN(A832)))),1))," ",REPT(" ",LEN(A832))),LEN(A832))))))), 1)) * ROW(INDIRECT("1:"&amp;LEN((--TRIM(RIGHT(SUBSTITUTE(LEFT(A832,_xlfn.AGGREGATE(16,6,FIND({0,1,2,3,4,5,6,7,8,9},A832,ROW(INDIRECT("1:"&amp;LEN(A832)))),1))," ",REPT(" ",LEN(A832))),LEN(A832))))))), 0), ROW(INDIRECT("1:"&amp;LEN((--TRIM(RIGHT(SUBSTITUTE(LEFT(A832,_xlfn.AGGREGATE(16,6,FIND({0,1,2,3,4,5,6,7,8,9},A832,ROW(INDIRECT("1:"&amp;LEN(A832)))),1))," ",REPT(" ",LEN(A832))),LEN(A832))))))))+1, 1) * 10^ROW(INDIRECT("1:"&amp;LEN((--TRIM(RIGHT(SUBSTITUTE(LEFT(A832,_xlfn.AGGREGATE(16,6,FIND({0,1,2,3,4,5,6,7,8,9},A832,ROW(INDIRECT("1:"&amp;LEN(A832)))),1))," ",REPT(" ",LEN(A832))),LEN(A832)))))))/10))*100+1</f>
        <v>3101</v>
      </c>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WZB833" s="1"/>
      <c r="WZC833" s="1"/>
      <c r="WZD833" s="1"/>
      <c r="WZE833" s="1"/>
      <c r="WZF833" s="1"/>
      <c r="WZG833" s="1"/>
      <c r="WZH833" s="1"/>
      <c r="WZI833" s="1"/>
      <c r="WZJ833" s="1"/>
      <c r="WZK833" s="1"/>
      <c r="WZL833" s="1"/>
      <c r="WZM833" s="1"/>
      <c r="WZN833" s="1"/>
      <c r="WZO833" s="1"/>
      <c r="WZP833" s="1"/>
      <c r="WZQ833" s="1"/>
      <c r="WZR833" s="1"/>
      <c r="WZS833" s="1"/>
      <c r="WZT833" s="1"/>
      <c r="WZU833" s="1"/>
      <c r="WZV833" s="1"/>
      <c r="WZW833" s="1"/>
      <c r="WZX833" s="1"/>
      <c r="WZY833" s="1"/>
      <c r="WZZ833" s="1"/>
      <c r="XAA833" s="1"/>
      <c r="XAB833" s="1"/>
      <c r="XAC833" s="1"/>
      <c r="XAD833" s="1"/>
      <c r="XAE833" s="1"/>
      <c r="XAF833" s="1"/>
      <c r="XAG833" s="1"/>
      <c r="XAH833" s="1"/>
      <c r="XAI833" s="1"/>
      <c r="XAJ833" s="1"/>
      <c r="XAK833" s="1"/>
      <c r="XAL833" s="1"/>
      <c r="XAM833" s="1"/>
      <c r="XAN833" s="1"/>
      <c r="XAO833" s="1"/>
      <c r="XAP833" s="1"/>
      <c r="XAQ833" s="1"/>
      <c r="XAR833" s="1"/>
      <c r="XAS833" s="1"/>
      <c r="XAT833" s="1"/>
      <c r="XAU833" s="1"/>
      <c r="XAV833" s="1"/>
      <c r="XAW833" s="1"/>
      <c r="XAX833" s="1"/>
      <c r="XAY833" s="1"/>
      <c r="XAZ833" s="1"/>
      <c r="XBA833" s="1"/>
      <c r="XBB833" s="1"/>
      <c r="XBC833" s="1"/>
      <c r="XBD833" s="1"/>
      <c r="XBE833" s="1"/>
      <c r="XBF833" s="1"/>
      <c r="XBG833" s="1"/>
      <c r="XBH833" s="1"/>
      <c r="XBI833" s="1"/>
      <c r="XBJ833" s="1"/>
      <c r="XBK833" s="1"/>
      <c r="XBL833" s="1"/>
      <c r="XBM833" s="1"/>
      <c r="XBN833" s="1"/>
      <c r="XBO833" s="1"/>
      <c r="XBP833" s="1"/>
      <c r="XBQ833" s="1"/>
      <c r="XBR833" s="1"/>
      <c r="XBS833" s="1"/>
      <c r="XBT833" s="1"/>
      <c r="XBU833" s="1"/>
      <c r="XBV833" s="1"/>
      <c r="XBW833" s="1"/>
      <c r="XBX833" s="1"/>
      <c r="XBY833" s="1"/>
      <c r="XBZ833" s="1"/>
      <c r="XCA833" s="1"/>
      <c r="XCB833" s="1"/>
      <c r="XCC833" s="1"/>
      <c r="XCD833" s="1"/>
      <c r="XCE833" s="1"/>
      <c r="XCF833" s="1"/>
      <c r="XCG833" s="1"/>
      <c r="XCH833" s="1"/>
      <c r="XCI833" s="1"/>
      <c r="XCJ833" s="1"/>
      <c r="XCK833" s="1"/>
      <c r="XCL833" s="1"/>
      <c r="XCM833" s="1"/>
      <c r="XCN833" s="1"/>
      <c r="XCO833" s="1"/>
      <c r="XCP833" s="1"/>
      <c r="XCQ833" s="1"/>
      <c r="XCR833" s="1"/>
      <c r="XCS833" s="1"/>
      <c r="XCT833" s="1"/>
      <c r="XCU833" s="1"/>
      <c r="XCV833" s="1"/>
      <c r="XCW833" s="1"/>
      <c r="XCX833" s="1"/>
      <c r="XCY833" s="1"/>
      <c r="XCZ833" s="1"/>
      <c r="XDA833" s="1"/>
      <c r="XDB833" s="1"/>
      <c r="XDC833" s="1"/>
      <c r="XDD833" s="1"/>
      <c r="XDE833" s="1"/>
      <c r="XDF833" s="1"/>
      <c r="XDG833" s="1"/>
      <c r="XDH833" s="1"/>
      <c r="XDI833" s="1"/>
      <c r="XDJ833" s="1"/>
      <c r="XDK833" s="1"/>
      <c r="XDL833" s="1"/>
      <c r="XDM833" s="1"/>
      <c r="XDN833" s="1"/>
      <c r="XDO833" s="1"/>
      <c r="XDP833" s="1"/>
      <c r="XDQ833" s="1"/>
      <c r="XDR833" s="1"/>
      <c r="XDS833" s="1"/>
      <c r="XDT833" s="1"/>
      <c r="XDU833" s="1"/>
      <c r="XDV833" s="1"/>
      <c r="XDW833" s="1"/>
      <c r="XDX833" s="1"/>
      <c r="XDY833" s="1"/>
      <c r="XDZ833" s="1"/>
      <c r="XEA833" s="1"/>
      <c r="XEB833" s="1"/>
      <c r="XEC833" s="1"/>
      <c r="XED833" s="1"/>
      <c r="XEE833" s="1"/>
      <c r="XEF833" s="1"/>
      <c r="XEG833" s="1"/>
      <c r="XEH833" s="1"/>
      <c r="XEI833" s="1"/>
      <c r="XEJ833" s="1"/>
      <c r="XEK833" s="1"/>
      <c r="XEL833" s="1"/>
      <c r="XEM833" s="1"/>
      <c r="XEN833" s="1"/>
      <c r="XEO833" s="1"/>
      <c r="XEP833" s="1"/>
      <c r="XEQ833" s="1"/>
      <c r="XER833" s="1"/>
      <c r="XES833" s="1"/>
      <c r="XET833" s="1"/>
      <c r="XEU833" s="1"/>
      <c r="XEV833" s="1"/>
      <c r="XEW833" s="1"/>
      <c r="XEX833" s="1"/>
      <c r="XEY833" s="1"/>
      <c r="XEZ833" s="1"/>
      <c r="XFA833" s="1"/>
      <c r="XFB833" s="1"/>
      <c r="XFC833" s="1"/>
    </row>
    <row r="834" spans="1:150 16226:16383" s="3" customFormat="1" ht="20.25" customHeight="1" x14ac:dyDescent="0.25">
      <c r="A834" s="115">
        <f>A833+1</f>
        <v>2</v>
      </c>
      <c r="B834" s="116"/>
      <c r="C834" s="53" t="s">
        <v>88</v>
      </c>
      <c r="D834" s="5" t="s">
        <v>375</v>
      </c>
      <c r="E834" s="32">
        <f>(2.75*3.5+2.75*0.1+2.125*2.25+1.525*0.6+2.75*2.45+0.1*1.8+1.4*0.6+2.93*2.415+2.93*0.1+2.93*1.185+1.4*0.6+2.305*1.375+1.375*0.18+1.075*0.9+1.22*0.475+2.12*0.9+1.65*1+1.4*1+1.12*2.75)*10.764</f>
        <v>517.06623150000019</v>
      </c>
      <c r="F834" s="5">
        <v>0</v>
      </c>
      <c r="G834" s="5">
        <v>0</v>
      </c>
      <c r="H834" s="5">
        <f>E834+F834+(IF(G834&lt;101,G834,IF(G834&lt;201,G834/2,IF(G834&lt;=301,G834/3,G834/4))))</f>
        <v>517.06623150000019</v>
      </c>
      <c r="I834" s="1"/>
      <c r="J834" s="1"/>
      <c r="K834" s="1"/>
      <c r="L834" s="1"/>
      <c r="M834" s="1"/>
      <c r="N834" s="1"/>
      <c r="O834" s="1"/>
      <c r="P834" s="1"/>
      <c r="Q834" s="1"/>
      <c r="R834" s="1"/>
      <c r="S834" s="1"/>
      <c r="T834" s="22" t="str">
        <f t="shared" ca="1" si="145"/>
        <v>3102,..,3102</v>
      </c>
      <c r="U834" s="22">
        <f t="shared" ref="U834:V840" ca="1" si="146">U833+1</f>
        <v>3102</v>
      </c>
      <c r="V834" s="22">
        <f t="shared" ca="1" si="146"/>
        <v>3102</v>
      </c>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WZB834" s="1"/>
      <c r="WZC834" s="1"/>
      <c r="WZD834" s="1"/>
      <c r="WZE834" s="1"/>
      <c r="WZF834" s="1"/>
      <c r="WZG834" s="1"/>
      <c r="WZH834" s="1"/>
      <c r="WZI834" s="1"/>
      <c r="WZJ834" s="1"/>
      <c r="WZK834" s="1"/>
      <c r="WZL834" s="1"/>
      <c r="WZM834" s="1"/>
      <c r="WZN834" s="1"/>
      <c r="WZO834" s="1"/>
      <c r="WZP834" s="1"/>
      <c r="WZQ834" s="1"/>
      <c r="WZR834" s="1"/>
      <c r="WZS834" s="1"/>
      <c r="WZT834" s="1"/>
      <c r="WZU834" s="1"/>
      <c r="WZV834" s="1"/>
      <c r="WZW834" s="1"/>
      <c r="WZX834" s="1"/>
      <c r="WZY834" s="1"/>
      <c r="WZZ834" s="1"/>
      <c r="XAA834" s="1"/>
      <c r="XAB834" s="1"/>
      <c r="XAC834" s="1"/>
      <c r="XAD834" s="1"/>
      <c r="XAE834" s="1"/>
      <c r="XAF834" s="1"/>
      <c r="XAG834" s="1"/>
      <c r="XAH834" s="1"/>
      <c r="XAI834" s="1"/>
      <c r="XAJ834" s="1"/>
      <c r="XAK834" s="1"/>
      <c r="XAL834" s="1"/>
      <c r="XAM834" s="1"/>
      <c r="XAN834" s="1"/>
      <c r="XAO834" s="1"/>
      <c r="XAP834" s="1"/>
      <c r="XAQ834" s="1"/>
      <c r="XAR834" s="1"/>
      <c r="XAS834" s="1"/>
      <c r="XAT834" s="1"/>
      <c r="XAU834" s="1"/>
      <c r="XAV834" s="1"/>
      <c r="XAW834" s="1"/>
      <c r="XAX834" s="1"/>
      <c r="XAY834" s="1"/>
      <c r="XAZ834" s="1"/>
      <c r="XBA834" s="1"/>
      <c r="XBB834" s="1"/>
      <c r="XBC834" s="1"/>
      <c r="XBD834" s="1"/>
      <c r="XBE834" s="1"/>
      <c r="XBF834" s="1"/>
      <c r="XBG834" s="1"/>
      <c r="XBH834" s="1"/>
      <c r="XBI834" s="1"/>
      <c r="XBJ834" s="1"/>
      <c r="XBK834" s="1"/>
      <c r="XBL834" s="1"/>
      <c r="XBM834" s="1"/>
      <c r="XBN834" s="1"/>
      <c r="XBO834" s="1"/>
      <c r="XBP834" s="1"/>
      <c r="XBQ834" s="1"/>
      <c r="XBR834" s="1"/>
      <c r="XBS834" s="1"/>
      <c r="XBT834" s="1"/>
      <c r="XBU834" s="1"/>
      <c r="XBV834" s="1"/>
      <c r="XBW834" s="1"/>
      <c r="XBX834" s="1"/>
      <c r="XBY834" s="1"/>
      <c r="XBZ834" s="1"/>
      <c r="XCA834" s="1"/>
      <c r="XCB834" s="1"/>
      <c r="XCC834" s="1"/>
      <c r="XCD834" s="1"/>
      <c r="XCE834" s="1"/>
      <c r="XCF834" s="1"/>
      <c r="XCG834" s="1"/>
      <c r="XCH834" s="1"/>
      <c r="XCI834" s="1"/>
      <c r="XCJ834" s="1"/>
      <c r="XCK834" s="1"/>
      <c r="XCL834" s="1"/>
      <c r="XCM834" s="1"/>
      <c r="XCN834" s="1"/>
      <c r="XCO834" s="1"/>
      <c r="XCP834" s="1"/>
      <c r="XCQ834" s="1"/>
      <c r="XCR834" s="1"/>
      <c r="XCS834" s="1"/>
      <c r="XCT834" s="1"/>
      <c r="XCU834" s="1"/>
      <c r="XCV834" s="1"/>
      <c r="XCW834" s="1"/>
      <c r="XCX834" s="1"/>
      <c r="XCY834" s="1"/>
      <c r="XCZ834" s="1"/>
      <c r="XDA834" s="1"/>
      <c r="XDB834" s="1"/>
      <c r="XDC834" s="1"/>
      <c r="XDD834" s="1"/>
      <c r="XDE834" s="1"/>
      <c r="XDF834" s="1"/>
      <c r="XDG834" s="1"/>
      <c r="XDH834" s="1"/>
      <c r="XDI834" s="1"/>
      <c r="XDJ834" s="1"/>
      <c r="XDK834" s="1"/>
      <c r="XDL834" s="1"/>
      <c r="XDM834" s="1"/>
      <c r="XDN834" s="1"/>
      <c r="XDO834" s="1"/>
      <c r="XDP834" s="1"/>
      <c r="XDQ834" s="1"/>
      <c r="XDR834" s="1"/>
      <c r="XDS834" s="1"/>
      <c r="XDT834" s="1"/>
      <c r="XDU834" s="1"/>
      <c r="XDV834" s="1"/>
      <c r="XDW834" s="1"/>
      <c r="XDX834" s="1"/>
      <c r="XDY834" s="1"/>
      <c r="XDZ834" s="1"/>
      <c r="XEA834" s="1"/>
      <c r="XEB834" s="1"/>
      <c r="XEC834" s="1"/>
      <c r="XED834" s="1"/>
      <c r="XEE834" s="1"/>
      <c r="XEF834" s="1"/>
      <c r="XEG834" s="1"/>
      <c r="XEH834" s="1"/>
      <c r="XEI834" s="1"/>
      <c r="XEJ834" s="1"/>
      <c r="XEK834" s="1"/>
      <c r="XEL834" s="1"/>
      <c r="XEM834" s="1"/>
      <c r="XEN834" s="1"/>
      <c r="XEO834" s="1"/>
      <c r="XEP834" s="1"/>
      <c r="XEQ834" s="1"/>
      <c r="XER834" s="1"/>
      <c r="XES834" s="1"/>
      <c r="XET834" s="1"/>
      <c r="XEU834" s="1"/>
      <c r="XEV834" s="1"/>
      <c r="XEW834" s="1"/>
      <c r="XEX834" s="1"/>
      <c r="XEY834" s="1"/>
      <c r="XEZ834" s="1"/>
      <c r="XFA834" s="1"/>
      <c r="XFB834" s="1"/>
      <c r="XFC834" s="1"/>
    </row>
    <row r="835" spans="1:150 16226:16383" s="3" customFormat="1" ht="20.25" customHeight="1" x14ac:dyDescent="0.25">
      <c r="A835" s="115">
        <f t="shared" ref="A835:A840" si="147">A834+1</f>
        <v>3</v>
      </c>
      <c r="B835" s="116"/>
      <c r="C835" s="53" t="s">
        <v>88</v>
      </c>
      <c r="D835" s="5" t="s">
        <v>375</v>
      </c>
      <c r="E835" s="32">
        <f>(2.75*3.5+2.75*0.1+2.125*2.25+1.525*0.6+2.75*2.45+0.1*1.8+1.4*0.6+2.93*2.415+2.93*0.1+2.93*1.185+1.4*0.6+2.305*1.375+1.375*0.18+1.075*0.9+1.22*0.475+2.12*0.9+1.65*1+1.4*1+1.12*2.75)*10.764</f>
        <v>517.06623150000019</v>
      </c>
      <c r="F835" s="5">
        <v>0</v>
      </c>
      <c r="G835" s="5">
        <v>0</v>
      </c>
      <c r="H835" s="5">
        <f>E835+F835+(IF(G835&lt;101,G835,IF(G835&lt;201,G835/2,IF(G835&lt;=301,G835/3,G835/4))))</f>
        <v>517.06623150000019</v>
      </c>
      <c r="I835" s="1"/>
      <c r="J835" s="1"/>
      <c r="K835" s="1"/>
      <c r="L835" s="1"/>
      <c r="M835" s="1"/>
      <c r="N835" s="1"/>
      <c r="O835" s="1"/>
      <c r="P835" s="1"/>
      <c r="Q835" s="1"/>
      <c r="R835" s="1"/>
      <c r="S835" s="1"/>
      <c r="T835" s="22" t="str">
        <f t="shared" ca="1" si="145"/>
        <v>3103,..,3103</v>
      </c>
      <c r="U835" s="22">
        <f t="shared" ca="1" si="146"/>
        <v>3103</v>
      </c>
      <c r="V835" s="22">
        <f t="shared" ca="1" si="146"/>
        <v>3103</v>
      </c>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WZB835" s="1"/>
      <c r="WZC835" s="1"/>
      <c r="WZD835" s="1"/>
      <c r="WZE835" s="1"/>
      <c r="WZF835" s="1"/>
      <c r="WZG835" s="1"/>
      <c r="WZH835" s="1"/>
      <c r="WZI835" s="1"/>
      <c r="WZJ835" s="1"/>
      <c r="WZK835" s="1"/>
      <c r="WZL835" s="1"/>
      <c r="WZM835" s="1"/>
      <c r="WZN835" s="1"/>
      <c r="WZO835" s="1"/>
      <c r="WZP835" s="1"/>
      <c r="WZQ835" s="1"/>
      <c r="WZR835" s="1"/>
      <c r="WZS835" s="1"/>
      <c r="WZT835" s="1"/>
      <c r="WZU835" s="1"/>
      <c r="WZV835" s="1"/>
      <c r="WZW835" s="1"/>
      <c r="WZX835" s="1"/>
      <c r="WZY835" s="1"/>
      <c r="WZZ835" s="1"/>
      <c r="XAA835" s="1"/>
      <c r="XAB835" s="1"/>
      <c r="XAC835" s="1"/>
      <c r="XAD835" s="1"/>
      <c r="XAE835" s="1"/>
      <c r="XAF835" s="1"/>
      <c r="XAG835" s="1"/>
      <c r="XAH835" s="1"/>
      <c r="XAI835" s="1"/>
      <c r="XAJ835" s="1"/>
      <c r="XAK835" s="1"/>
      <c r="XAL835" s="1"/>
      <c r="XAM835" s="1"/>
      <c r="XAN835" s="1"/>
      <c r="XAO835" s="1"/>
      <c r="XAP835" s="1"/>
      <c r="XAQ835" s="1"/>
      <c r="XAR835" s="1"/>
      <c r="XAS835" s="1"/>
      <c r="XAT835" s="1"/>
      <c r="XAU835" s="1"/>
      <c r="XAV835" s="1"/>
      <c r="XAW835" s="1"/>
      <c r="XAX835" s="1"/>
      <c r="XAY835" s="1"/>
      <c r="XAZ835" s="1"/>
      <c r="XBA835" s="1"/>
      <c r="XBB835" s="1"/>
      <c r="XBC835" s="1"/>
      <c r="XBD835" s="1"/>
      <c r="XBE835" s="1"/>
      <c r="XBF835" s="1"/>
      <c r="XBG835" s="1"/>
      <c r="XBH835" s="1"/>
      <c r="XBI835" s="1"/>
      <c r="XBJ835" s="1"/>
      <c r="XBK835" s="1"/>
      <c r="XBL835" s="1"/>
      <c r="XBM835" s="1"/>
      <c r="XBN835" s="1"/>
      <c r="XBO835" s="1"/>
      <c r="XBP835" s="1"/>
      <c r="XBQ835" s="1"/>
      <c r="XBR835" s="1"/>
      <c r="XBS835" s="1"/>
      <c r="XBT835" s="1"/>
      <c r="XBU835" s="1"/>
      <c r="XBV835" s="1"/>
      <c r="XBW835" s="1"/>
      <c r="XBX835" s="1"/>
      <c r="XBY835" s="1"/>
      <c r="XBZ835" s="1"/>
      <c r="XCA835" s="1"/>
      <c r="XCB835" s="1"/>
      <c r="XCC835" s="1"/>
      <c r="XCD835" s="1"/>
      <c r="XCE835" s="1"/>
      <c r="XCF835" s="1"/>
      <c r="XCG835" s="1"/>
      <c r="XCH835" s="1"/>
      <c r="XCI835" s="1"/>
      <c r="XCJ835" s="1"/>
      <c r="XCK835" s="1"/>
      <c r="XCL835" s="1"/>
      <c r="XCM835" s="1"/>
      <c r="XCN835" s="1"/>
      <c r="XCO835" s="1"/>
      <c r="XCP835" s="1"/>
      <c r="XCQ835" s="1"/>
      <c r="XCR835" s="1"/>
      <c r="XCS835" s="1"/>
      <c r="XCT835" s="1"/>
      <c r="XCU835" s="1"/>
      <c r="XCV835" s="1"/>
      <c r="XCW835" s="1"/>
      <c r="XCX835" s="1"/>
      <c r="XCY835" s="1"/>
      <c r="XCZ835" s="1"/>
      <c r="XDA835" s="1"/>
      <c r="XDB835" s="1"/>
      <c r="XDC835" s="1"/>
      <c r="XDD835" s="1"/>
      <c r="XDE835" s="1"/>
      <c r="XDF835" s="1"/>
      <c r="XDG835" s="1"/>
      <c r="XDH835" s="1"/>
      <c r="XDI835" s="1"/>
      <c r="XDJ835" s="1"/>
      <c r="XDK835" s="1"/>
      <c r="XDL835" s="1"/>
      <c r="XDM835" s="1"/>
      <c r="XDN835" s="1"/>
      <c r="XDO835" s="1"/>
      <c r="XDP835" s="1"/>
      <c r="XDQ835" s="1"/>
      <c r="XDR835" s="1"/>
      <c r="XDS835" s="1"/>
      <c r="XDT835" s="1"/>
      <c r="XDU835" s="1"/>
      <c r="XDV835" s="1"/>
      <c r="XDW835" s="1"/>
      <c r="XDX835" s="1"/>
      <c r="XDY835" s="1"/>
      <c r="XDZ835" s="1"/>
      <c r="XEA835" s="1"/>
      <c r="XEB835" s="1"/>
      <c r="XEC835" s="1"/>
      <c r="XED835" s="1"/>
      <c r="XEE835" s="1"/>
      <c r="XEF835" s="1"/>
      <c r="XEG835" s="1"/>
      <c r="XEH835" s="1"/>
      <c r="XEI835" s="1"/>
      <c r="XEJ835" s="1"/>
      <c r="XEK835" s="1"/>
      <c r="XEL835" s="1"/>
      <c r="XEM835" s="1"/>
      <c r="XEN835" s="1"/>
      <c r="XEO835" s="1"/>
      <c r="XEP835" s="1"/>
      <c r="XEQ835" s="1"/>
      <c r="XER835" s="1"/>
      <c r="XES835" s="1"/>
      <c r="XET835" s="1"/>
      <c r="XEU835" s="1"/>
      <c r="XEV835" s="1"/>
      <c r="XEW835" s="1"/>
      <c r="XEX835" s="1"/>
      <c r="XEY835" s="1"/>
      <c r="XEZ835" s="1"/>
      <c r="XFA835" s="1"/>
      <c r="XFB835" s="1"/>
      <c r="XFC835" s="1"/>
    </row>
    <row r="836" spans="1:150 16226:16383" s="3" customFormat="1" ht="20.25" customHeight="1" x14ac:dyDescent="0.25">
      <c r="A836" s="115">
        <f t="shared" si="147"/>
        <v>4</v>
      </c>
      <c r="B836" s="116"/>
      <c r="C836" s="96" t="s">
        <v>366</v>
      </c>
      <c r="D836" s="97"/>
      <c r="E836" s="97"/>
      <c r="F836" s="97"/>
      <c r="G836" s="97"/>
      <c r="H836" s="98"/>
      <c r="I836" s="1"/>
      <c r="J836" s="1"/>
      <c r="K836" s="1"/>
      <c r="L836" s="1"/>
      <c r="M836" s="1"/>
      <c r="N836" s="1"/>
      <c r="O836" s="1"/>
      <c r="P836" s="1"/>
      <c r="Q836" s="1"/>
      <c r="R836" s="1"/>
      <c r="S836" s="1"/>
      <c r="T836" s="22" t="str">
        <f t="shared" ca="1" si="145"/>
        <v>3104,..,3104</v>
      </c>
      <c r="U836" s="22">
        <f t="shared" ca="1" si="146"/>
        <v>3104</v>
      </c>
      <c r="V836" s="22">
        <f t="shared" ca="1" si="146"/>
        <v>3104</v>
      </c>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WZB836" s="1"/>
      <c r="WZC836" s="1"/>
      <c r="WZD836" s="1"/>
      <c r="WZE836" s="1"/>
      <c r="WZF836" s="1"/>
      <c r="WZG836" s="1"/>
      <c r="WZH836" s="1"/>
      <c r="WZI836" s="1"/>
      <c r="WZJ836" s="1"/>
      <c r="WZK836" s="1"/>
      <c r="WZL836" s="1"/>
      <c r="WZM836" s="1"/>
      <c r="WZN836" s="1"/>
      <c r="WZO836" s="1"/>
      <c r="WZP836" s="1"/>
      <c r="WZQ836" s="1"/>
      <c r="WZR836" s="1"/>
      <c r="WZS836" s="1"/>
      <c r="WZT836" s="1"/>
      <c r="WZU836" s="1"/>
      <c r="WZV836" s="1"/>
      <c r="WZW836" s="1"/>
      <c r="WZX836" s="1"/>
      <c r="WZY836" s="1"/>
      <c r="WZZ836" s="1"/>
      <c r="XAA836" s="1"/>
      <c r="XAB836" s="1"/>
      <c r="XAC836" s="1"/>
      <c r="XAD836" s="1"/>
      <c r="XAE836" s="1"/>
      <c r="XAF836" s="1"/>
      <c r="XAG836" s="1"/>
      <c r="XAH836" s="1"/>
      <c r="XAI836" s="1"/>
      <c r="XAJ836" s="1"/>
      <c r="XAK836" s="1"/>
      <c r="XAL836" s="1"/>
      <c r="XAM836" s="1"/>
      <c r="XAN836" s="1"/>
      <c r="XAO836" s="1"/>
      <c r="XAP836" s="1"/>
      <c r="XAQ836" s="1"/>
      <c r="XAR836" s="1"/>
      <c r="XAS836" s="1"/>
      <c r="XAT836" s="1"/>
      <c r="XAU836" s="1"/>
      <c r="XAV836" s="1"/>
      <c r="XAW836" s="1"/>
      <c r="XAX836" s="1"/>
      <c r="XAY836" s="1"/>
      <c r="XAZ836" s="1"/>
      <c r="XBA836" s="1"/>
      <c r="XBB836" s="1"/>
      <c r="XBC836" s="1"/>
      <c r="XBD836" s="1"/>
      <c r="XBE836" s="1"/>
      <c r="XBF836" s="1"/>
      <c r="XBG836" s="1"/>
      <c r="XBH836" s="1"/>
      <c r="XBI836" s="1"/>
      <c r="XBJ836" s="1"/>
      <c r="XBK836" s="1"/>
      <c r="XBL836" s="1"/>
      <c r="XBM836" s="1"/>
      <c r="XBN836" s="1"/>
      <c r="XBO836" s="1"/>
      <c r="XBP836" s="1"/>
      <c r="XBQ836" s="1"/>
      <c r="XBR836" s="1"/>
      <c r="XBS836" s="1"/>
      <c r="XBT836" s="1"/>
      <c r="XBU836" s="1"/>
      <c r="XBV836" s="1"/>
      <c r="XBW836" s="1"/>
      <c r="XBX836" s="1"/>
      <c r="XBY836" s="1"/>
      <c r="XBZ836" s="1"/>
      <c r="XCA836" s="1"/>
      <c r="XCB836" s="1"/>
      <c r="XCC836" s="1"/>
      <c r="XCD836" s="1"/>
      <c r="XCE836" s="1"/>
      <c r="XCF836" s="1"/>
      <c r="XCG836" s="1"/>
      <c r="XCH836" s="1"/>
      <c r="XCI836" s="1"/>
      <c r="XCJ836" s="1"/>
      <c r="XCK836" s="1"/>
      <c r="XCL836" s="1"/>
      <c r="XCM836" s="1"/>
      <c r="XCN836" s="1"/>
      <c r="XCO836" s="1"/>
      <c r="XCP836" s="1"/>
      <c r="XCQ836" s="1"/>
      <c r="XCR836" s="1"/>
      <c r="XCS836" s="1"/>
      <c r="XCT836" s="1"/>
      <c r="XCU836" s="1"/>
      <c r="XCV836" s="1"/>
      <c r="XCW836" s="1"/>
      <c r="XCX836" s="1"/>
      <c r="XCY836" s="1"/>
      <c r="XCZ836" s="1"/>
      <c r="XDA836" s="1"/>
      <c r="XDB836" s="1"/>
      <c r="XDC836" s="1"/>
      <c r="XDD836" s="1"/>
      <c r="XDE836" s="1"/>
      <c r="XDF836" s="1"/>
      <c r="XDG836" s="1"/>
      <c r="XDH836" s="1"/>
      <c r="XDI836" s="1"/>
      <c r="XDJ836" s="1"/>
      <c r="XDK836" s="1"/>
      <c r="XDL836" s="1"/>
      <c r="XDM836" s="1"/>
      <c r="XDN836" s="1"/>
      <c r="XDO836" s="1"/>
      <c r="XDP836" s="1"/>
      <c r="XDQ836" s="1"/>
      <c r="XDR836" s="1"/>
      <c r="XDS836" s="1"/>
      <c r="XDT836" s="1"/>
      <c r="XDU836" s="1"/>
      <c r="XDV836" s="1"/>
      <c r="XDW836" s="1"/>
      <c r="XDX836" s="1"/>
      <c r="XDY836" s="1"/>
      <c r="XDZ836" s="1"/>
      <c r="XEA836" s="1"/>
      <c r="XEB836" s="1"/>
      <c r="XEC836" s="1"/>
      <c r="XED836" s="1"/>
      <c r="XEE836" s="1"/>
      <c r="XEF836" s="1"/>
      <c r="XEG836" s="1"/>
      <c r="XEH836" s="1"/>
      <c r="XEI836" s="1"/>
      <c r="XEJ836" s="1"/>
      <c r="XEK836" s="1"/>
      <c r="XEL836" s="1"/>
      <c r="XEM836" s="1"/>
      <c r="XEN836" s="1"/>
      <c r="XEO836" s="1"/>
      <c r="XEP836" s="1"/>
      <c r="XEQ836" s="1"/>
      <c r="XER836" s="1"/>
      <c r="XES836" s="1"/>
      <c r="XET836" s="1"/>
      <c r="XEU836" s="1"/>
      <c r="XEV836" s="1"/>
      <c r="XEW836" s="1"/>
      <c r="XEX836" s="1"/>
      <c r="XEY836" s="1"/>
      <c r="XEZ836" s="1"/>
      <c r="XFA836" s="1"/>
      <c r="XFB836" s="1"/>
      <c r="XFC836" s="1"/>
    </row>
    <row r="837" spans="1:150 16226:16383" s="3" customFormat="1" ht="20.25" customHeight="1" x14ac:dyDescent="0.25">
      <c r="A837" s="115">
        <f t="shared" si="147"/>
        <v>5</v>
      </c>
      <c r="B837" s="116"/>
      <c r="C837" s="53" t="s">
        <v>88</v>
      </c>
      <c r="D837" s="5" t="s">
        <v>375</v>
      </c>
      <c r="E837" s="32">
        <f>(2.75*3.5+2.75*0.1+2.125*2.25+1.525*0.6+2.75*2.45+0.1*1.8+1.4*0.6+2.93*2.415+2.93*0.1+2.93*1.185+1.4*0.6+2.305*1.375+1.375*0.18+1.075*0.9+1.22*0.475+2.12*0.9+1.65*1+1.4*1+1.12*2.75)*10.764</f>
        <v>517.06623150000019</v>
      </c>
      <c r="F837" s="5">
        <v>0</v>
      </c>
      <c r="G837" s="5">
        <v>0</v>
      </c>
      <c r="H837" s="5">
        <f>E837+F837+(IF(G837&lt;101,G837,IF(G837&lt;201,G837/2,IF(G837&lt;=301,G837/3,G837/4))))</f>
        <v>517.06623150000019</v>
      </c>
      <c r="I837" s="1"/>
      <c r="J837" s="1"/>
      <c r="K837" s="1"/>
      <c r="L837" s="1"/>
      <c r="M837" s="1"/>
      <c r="N837" s="1"/>
      <c r="O837" s="1"/>
      <c r="P837" s="1"/>
      <c r="Q837" s="1"/>
      <c r="R837" s="1"/>
      <c r="S837" s="1"/>
      <c r="T837" s="22" t="str">
        <f t="shared" ca="1" si="145"/>
        <v>3105,..,3105</v>
      </c>
      <c r="U837" s="22">
        <f t="shared" ca="1" si="146"/>
        <v>3105</v>
      </c>
      <c r="V837" s="22">
        <f t="shared" ca="1" si="146"/>
        <v>3105</v>
      </c>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WZB837" s="1"/>
      <c r="WZC837" s="1"/>
      <c r="WZD837" s="1"/>
      <c r="WZE837" s="1"/>
      <c r="WZF837" s="1"/>
      <c r="WZG837" s="1"/>
      <c r="WZH837" s="1"/>
      <c r="WZI837" s="1"/>
      <c r="WZJ837" s="1"/>
      <c r="WZK837" s="1"/>
      <c r="WZL837" s="1"/>
      <c r="WZM837" s="1"/>
      <c r="WZN837" s="1"/>
      <c r="WZO837" s="1"/>
      <c r="WZP837" s="1"/>
      <c r="WZQ837" s="1"/>
      <c r="WZR837" s="1"/>
      <c r="WZS837" s="1"/>
      <c r="WZT837" s="1"/>
      <c r="WZU837" s="1"/>
      <c r="WZV837" s="1"/>
      <c r="WZW837" s="1"/>
      <c r="WZX837" s="1"/>
      <c r="WZY837" s="1"/>
      <c r="WZZ837" s="1"/>
      <c r="XAA837" s="1"/>
      <c r="XAB837" s="1"/>
      <c r="XAC837" s="1"/>
      <c r="XAD837" s="1"/>
      <c r="XAE837" s="1"/>
      <c r="XAF837" s="1"/>
      <c r="XAG837" s="1"/>
      <c r="XAH837" s="1"/>
      <c r="XAI837" s="1"/>
      <c r="XAJ837" s="1"/>
      <c r="XAK837" s="1"/>
      <c r="XAL837" s="1"/>
      <c r="XAM837" s="1"/>
      <c r="XAN837" s="1"/>
      <c r="XAO837" s="1"/>
      <c r="XAP837" s="1"/>
      <c r="XAQ837" s="1"/>
      <c r="XAR837" s="1"/>
      <c r="XAS837" s="1"/>
      <c r="XAT837" s="1"/>
      <c r="XAU837" s="1"/>
      <c r="XAV837" s="1"/>
      <c r="XAW837" s="1"/>
      <c r="XAX837" s="1"/>
      <c r="XAY837" s="1"/>
      <c r="XAZ837" s="1"/>
      <c r="XBA837" s="1"/>
      <c r="XBB837" s="1"/>
      <c r="XBC837" s="1"/>
      <c r="XBD837" s="1"/>
      <c r="XBE837" s="1"/>
      <c r="XBF837" s="1"/>
      <c r="XBG837" s="1"/>
      <c r="XBH837" s="1"/>
      <c r="XBI837" s="1"/>
      <c r="XBJ837" s="1"/>
      <c r="XBK837" s="1"/>
      <c r="XBL837" s="1"/>
      <c r="XBM837" s="1"/>
      <c r="XBN837" s="1"/>
      <c r="XBO837" s="1"/>
      <c r="XBP837" s="1"/>
      <c r="XBQ837" s="1"/>
      <c r="XBR837" s="1"/>
      <c r="XBS837" s="1"/>
      <c r="XBT837" s="1"/>
      <c r="XBU837" s="1"/>
      <c r="XBV837" s="1"/>
      <c r="XBW837" s="1"/>
      <c r="XBX837" s="1"/>
      <c r="XBY837" s="1"/>
      <c r="XBZ837" s="1"/>
      <c r="XCA837" s="1"/>
      <c r="XCB837" s="1"/>
      <c r="XCC837" s="1"/>
      <c r="XCD837" s="1"/>
      <c r="XCE837" s="1"/>
      <c r="XCF837" s="1"/>
      <c r="XCG837" s="1"/>
      <c r="XCH837" s="1"/>
      <c r="XCI837" s="1"/>
      <c r="XCJ837" s="1"/>
      <c r="XCK837" s="1"/>
      <c r="XCL837" s="1"/>
      <c r="XCM837" s="1"/>
      <c r="XCN837" s="1"/>
      <c r="XCO837" s="1"/>
      <c r="XCP837" s="1"/>
      <c r="XCQ837" s="1"/>
      <c r="XCR837" s="1"/>
      <c r="XCS837" s="1"/>
      <c r="XCT837" s="1"/>
      <c r="XCU837" s="1"/>
      <c r="XCV837" s="1"/>
      <c r="XCW837" s="1"/>
      <c r="XCX837" s="1"/>
      <c r="XCY837" s="1"/>
      <c r="XCZ837" s="1"/>
      <c r="XDA837" s="1"/>
      <c r="XDB837" s="1"/>
      <c r="XDC837" s="1"/>
      <c r="XDD837" s="1"/>
      <c r="XDE837" s="1"/>
      <c r="XDF837" s="1"/>
      <c r="XDG837" s="1"/>
      <c r="XDH837" s="1"/>
      <c r="XDI837" s="1"/>
      <c r="XDJ837" s="1"/>
      <c r="XDK837" s="1"/>
      <c r="XDL837" s="1"/>
      <c r="XDM837" s="1"/>
      <c r="XDN837" s="1"/>
      <c r="XDO837" s="1"/>
      <c r="XDP837" s="1"/>
      <c r="XDQ837" s="1"/>
      <c r="XDR837" s="1"/>
      <c r="XDS837" s="1"/>
      <c r="XDT837" s="1"/>
      <c r="XDU837" s="1"/>
      <c r="XDV837" s="1"/>
      <c r="XDW837" s="1"/>
      <c r="XDX837" s="1"/>
      <c r="XDY837" s="1"/>
      <c r="XDZ837" s="1"/>
      <c r="XEA837" s="1"/>
      <c r="XEB837" s="1"/>
      <c r="XEC837" s="1"/>
      <c r="XED837" s="1"/>
      <c r="XEE837" s="1"/>
      <c r="XEF837" s="1"/>
      <c r="XEG837" s="1"/>
      <c r="XEH837" s="1"/>
      <c r="XEI837" s="1"/>
      <c r="XEJ837" s="1"/>
      <c r="XEK837" s="1"/>
      <c r="XEL837" s="1"/>
      <c r="XEM837" s="1"/>
      <c r="XEN837" s="1"/>
      <c r="XEO837" s="1"/>
      <c r="XEP837" s="1"/>
      <c r="XEQ837" s="1"/>
      <c r="XER837" s="1"/>
      <c r="XES837" s="1"/>
      <c r="XET837" s="1"/>
      <c r="XEU837" s="1"/>
      <c r="XEV837" s="1"/>
      <c r="XEW837" s="1"/>
      <c r="XEX837" s="1"/>
      <c r="XEY837" s="1"/>
      <c r="XEZ837" s="1"/>
      <c r="XFA837" s="1"/>
      <c r="XFB837" s="1"/>
      <c r="XFC837" s="1"/>
    </row>
    <row r="838" spans="1:150 16226:16383" s="3" customFormat="1" ht="20.25" customHeight="1" x14ac:dyDescent="0.25">
      <c r="A838" s="115">
        <f t="shared" si="147"/>
        <v>6</v>
      </c>
      <c r="B838" s="116"/>
      <c r="C838" s="53" t="s">
        <v>88</v>
      </c>
      <c r="D838" s="5" t="s">
        <v>375</v>
      </c>
      <c r="E838" s="32">
        <f>(2.75*3.5+2.75*0.1+2.125*2.25+1.525*0.6+2.75*2.45+0.1*1.8+1.4*0.6+2.93*2.415+2.93*0.1+2.93*1.185+1.4*0.6+2.305*1.375+1.375*0.18+1.075*0.9+1.22*0.475+2.12*0.9+1.65*1+1.4*1+1.12*2.75)*10.764</f>
        <v>517.06623150000019</v>
      </c>
      <c r="F838" s="5">
        <v>0</v>
      </c>
      <c r="G838" s="5">
        <v>0</v>
      </c>
      <c r="H838" s="5">
        <f>E838+F838+(IF(G838&lt;101,G838,IF(G838&lt;201,G838/2,IF(G838&lt;=301,G838/3,G838/4))))</f>
        <v>517.06623150000019</v>
      </c>
      <c r="I838" s="1"/>
      <c r="J838" s="1"/>
      <c r="K838" s="1"/>
      <c r="L838" s="1"/>
      <c r="M838" s="1"/>
      <c r="N838" s="1"/>
      <c r="O838" s="1"/>
      <c r="P838" s="1"/>
      <c r="Q838" s="1"/>
      <c r="R838" s="1"/>
      <c r="S838" s="1"/>
      <c r="T838" s="22" t="str">
        <f t="shared" ca="1" si="145"/>
        <v>3106,..,3106</v>
      </c>
      <c r="U838" s="22">
        <f t="shared" ca="1" si="146"/>
        <v>3106</v>
      </c>
      <c r="V838" s="22">
        <f t="shared" ca="1" si="146"/>
        <v>3106</v>
      </c>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WZB838" s="1"/>
      <c r="WZC838" s="1"/>
      <c r="WZD838" s="1"/>
      <c r="WZE838" s="1"/>
      <c r="WZF838" s="1"/>
      <c r="WZG838" s="1"/>
      <c r="WZH838" s="1"/>
      <c r="WZI838" s="1"/>
      <c r="WZJ838" s="1"/>
      <c r="WZK838" s="1"/>
      <c r="WZL838" s="1"/>
      <c r="WZM838" s="1"/>
      <c r="WZN838" s="1"/>
      <c r="WZO838" s="1"/>
      <c r="WZP838" s="1"/>
      <c r="WZQ838" s="1"/>
      <c r="WZR838" s="1"/>
      <c r="WZS838" s="1"/>
      <c r="WZT838" s="1"/>
      <c r="WZU838" s="1"/>
      <c r="WZV838" s="1"/>
      <c r="WZW838" s="1"/>
      <c r="WZX838" s="1"/>
      <c r="WZY838" s="1"/>
      <c r="WZZ838" s="1"/>
      <c r="XAA838" s="1"/>
      <c r="XAB838" s="1"/>
      <c r="XAC838" s="1"/>
      <c r="XAD838" s="1"/>
      <c r="XAE838" s="1"/>
      <c r="XAF838" s="1"/>
      <c r="XAG838" s="1"/>
      <c r="XAH838" s="1"/>
      <c r="XAI838" s="1"/>
      <c r="XAJ838" s="1"/>
      <c r="XAK838" s="1"/>
      <c r="XAL838" s="1"/>
      <c r="XAM838" s="1"/>
      <c r="XAN838" s="1"/>
      <c r="XAO838" s="1"/>
      <c r="XAP838" s="1"/>
      <c r="XAQ838" s="1"/>
      <c r="XAR838" s="1"/>
      <c r="XAS838" s="1"/>
      <c r="XAT838" s="1"/>
      <c r="XAU838" s="1"/>
      <c r="XAV838" s="1"/>
      <c r="XAW838" s="1"/>
      <c r="XAX838" s="1"/>
      <c r="XAY838" s="1"/>
      <c r="XAZ838" s="1"/>
      <c r="XBA838" s="1"/>
      <c r="XBB838" s="1"/>
      <c r="XBC838" s="1"/>
      <c r="XBD838" s="1"/>
      <c r="XBE838" s="1"/>
      <c r="XBF838" s="1"/>
      <c r="XBG838" s="1"/>
      <c r="XBH838" s="1"/>
      <c r="XBI838" s="1"/>
      <c r="XBJ838" s="1"/>
      <c r="XBK838" s="1"/>
      <c r="XBL838" s="1"/>
      <c r="XBM838" s="1"/>
      <c r="XBN838" s="1"/>
      <c r="XBO838" s="1"/>
      <c r="XBP838" s="1"/>
      <c r="XBQ838" s="1"/>
      <c r="XBR838" s="1"/>
      <c r="XBS838" s="1"/>
      <c r="XBT838" s="1"/>
      <c r="XBU838" s="1"/>
      <c r="XBV838" s="1"/>
      <c r="XBW838" s="1"/>
      <c r="XBX838" s="1"/>
      <c r="XBY838" s="1"/>
      <c r="XBZ838" s="1"/>
      <c r="XCA838" s="1"/>
      <c r="XCB838" s="1"/>
      <c r="XCC838" s="1"/>
      <c r="XCD838" s="1"/>
      <c r="XCE838" s="1"/>
      <c r="XCF838" s="1"/>
      <c r="XCG838" s="1"/>
      <c r="XCH838" s="1"/>
      <c r="XCI838" s="1"/>
      <c r="XCJ838" s="1"/>
      <c r="XCK838" s="1"/>
      <c r="XCL838" s="1"/>
      <c r="XCM838" s="1"/>
      <c r="XCN838" s="1"/>
      <c r="XCO838" s="1"/>
      <c r="XCP838" s="1"/>
      <c r="XCQ838" s="1"/>
      <c r="XCR838" s="1"/>
      <c r="XCS838" s="1"/>
      <c r="XCT838" s="1"/>
      <c r="XCU838" s="1"/>
      <c r="XCV838" s="1"/>
      <c r="XCW838" s="1"/>
      <c r="XCX838" s="1"/>
      <c r="XCY838" s="1"/>
      <c r="XCZ838" s="1"/>
      <c r="XDA838" s="1"/>
      <c r="XDB838" s="1"/>
      <c r="XDC838" s="1"/>
      <c r="XDD838" s="1"/>
      <c r="XDE838" s="1"/>
      <c r="XDF838" s="1"/>
      <c r="XDG838" s="1"/>
      <c r="XDH838" s="1"/>
      <c r="XDI838" s="1"/>
      <c r="XDJ838" s="1"/>
      <c r="XDK838" s="1"/>
      <c r="XDL838" s="1"/>
      <c r="XDM838" s="1"/>
      <c r="XDN838" s="1"/>
      <c r="XDO838" s="1"/>
      <c r="XDP838" s="1"/>
      <c r="XDQ838" s="1"/>
      <c r="XDR838" s="1"/>
      <c r="XDS838" s="1"/>
      <c r="XDT838" s="1"/>
      <c r="XDU838" s="1"/>
      <c r="XDV838" s="1"/>
      <c r="XDW838" s="1"/>
      <c r="XDX838" s="1"/>
      <c r="XDY838" s="1"/>
      <c r="XDZ838" s="1"/>
      <c r="XEA838" s="1"/>
      <c r="XEB838" s="1"/>
      <c r="XEC838" s="1"/>
      <c r="XED838" s="1"/>
      <c r="XEE838" s="1"/>
      <c r="XEF838" s="1"/>
      <c r="XEG838" s="1"/>
      <c r="XEH838" s="1"/>
      <c r="XEI838" s="1"/>
      <c r="XEJ838" s="1"/>
      <c r="XEK838" s="1"/>
      <c r="XEL838" s="1"/>
      <c r="XEM838" s="1"/>
      <c r="XEN838" s="1"/>
      <c r="XEO838" s="1"/>
      <c r="XEP838" s="1"/>
      <c r="XEQ838" s="1"/>
      <c r="XER838" s="1"/>
      <c r="XES838" s="1"/>
      <c r="XET838" s="1"/>
      <c r="XEU838" s="1"/>
      <c r="XEV838" s="1"/>
      <c r="XEW838" s="1"/>
      <c r="XEX838" s="1"/>
      <c r="XEY838" s="1"/>
      <c r="XEZ838" s="1"/>
      <c r="XFA838" s="1"/>
      <c r="XFB838" s="1"/>
      <c r="XFC838" s="1"/>
    </row>
    <row r="839" spans="1:150 16226:16383" s="3" customFormat="1" ht="20.25" customHeight="1" x14ac:dyDescent="0.25">
      <c r="A839" s="115">
        <f t="shared" si="147"/>
        <v>7</v>
      </c>
      <c r="B839" s="116"/>
      <c r="C839" s="103" t="s">
        <v>366</v>
      </c>
      <c r="D839" s="104"/>
      <c r="E839" s="104"/>
      <c r="F839" s="104"/>
      <c r="G839" s="104"/>
      <c r="H839" s="105"/>
      <c r="I839" s="1"/>
      <c r="J839" s="1"/>
      <c r="K839" s="1"/>
      <c r="L839" s="1"/>
      <c r="M839" s="1"/>
      <c r="N839" s="1"/>
      <c r="O839" s="1"/>
      <c r="P839" s="1"/>
      <c r="Q839" s="1"/>
      <c r="R839" s="1"/>
      <c r="S839" s="1"/>
      <c r="T839" s="22" t="str">
        <f t="shared" ca="1" si="145"/>
        <v>3107,..,3107</v>
      </c>
      <c r="U839" s="22">
        <f t="shared" ca="1" si="146"/>
        <v>3107</v>
      </c>
      <c r="V839" s="22">
        <f t="shared" ca="1" si="146"/>
        <v>3107</v>
      </c>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WZB839" s="1"/>
      <c r="WZC839" s="1"/>
      <c r="WZD839" s="1"/>
      <c r="WZE839" s="1"/>
      <c r="WZF839" s="1"/>
      <c r="WZG839" s="1"/>
      <c r="WZH839" s="1"/>
      <c r="WZI839" s="1"/>
      <c r="WZJ839" s="1"/>
      <c r="WZK839" s="1"/>
      <c r="WZL839" s="1"/>
      <c r="WZM839" s="1"/>
      <c r="WZN839" s="1"/>
      <c r="WZO839" s="1"/>
      <c r="WZP839" s="1"/>
      <c r="WZQ839" s="1"/>
      <c r="WZR839" s="1"/>
      <c r="WZS839" s="1"/>
      <c r="WZT839" s="1"/>
      <c r="WZU839" s="1"/>
      <c r="WZV839" s="1"/>
      <c r="WZW839" s="1"/>
      <c r="WZX839" s="1"/>
      <c r="WZY839" s="1"/>
      <c r="WZZ839" s="1"/>
      <c r="XAA839" s="1"/>
      <c r="XAB839" s="1"/>
      <c r="XAC839" s="1"/>
      <c r="XAD839" s="1"/>
      <c r="XAE839" s="1"/>
      <c r="XAF839" s="1"/>
      <c r="XAG839" s="1"/>
      <c r="XAH839" s="1"/>
      <c r="XAI839" s="1"/>
      <c r="XAJ839" s="1"/>
      <c r="XAK839" s="1"/>
      <c r="XAL839" s="1"/>
      <c r="XAM839" s="1"/>
      <c r="XAN839" s="1"/>
      <c r="XAO839" s="1"/>
      <c r="XAP839" s="1"/>
      <c r="XAQ839" s="1"/>
      <c r="XAR839" s="1"/>
      <c r="XAS839" s="1"/>
      <c r="XAT839" s="1"/>
      <c r="XAU839" s="1"/>
      <c r="XAV839" s="1"/>
      <c r="XAW839" s="1"/>
      <c r="XAX839" s="1"/>
      <c r="XAY839" s="1"/>
      <c r="XAZ839" s="1"/>
      <c r="XBA839" s="1"/>
      <c r="XBB839" s="1"/>
      <c r="XBC839" s="1"/>
      <c r="XBD839" s="1"/>
      <c r="XBE839" s="1"/>
      <c r="XBF839" s="1"/>
      <c r="XBG839" s="1"/>
      <c r="XBH839" s="1"/>
      <c r="XBI839" s="1"/>
      <c r="XBJ839" s="1"/>
      <c r="XBK839" s="1"/>
      <c r="XBL839" s="1"/>
      <c r="XBM839" s="1"/>
      <c r="XBN839" s="1"/>
      <c r="XBO839" s="1"/>
      <c r="XBP839" s="1"/>
      <c r="XBQ839" s="1"/>
      <c r="XBR839" s="1"/>
      <c r="XBS839" s="1"/>
      <c r="XBT839" s="1"/>
      <c r="XBU839" s="1"/>
      <c r="XBV839" s="1"/>
      <c r="XBW839" s="1"/>
      <c r="XBX839" s="1"/>
      <c r="XBY839" s="1"/>
      <c r="XBZ839" s="1"/>
      <c r="XCA839" s="1"/>
      <c r="XCB839" s="1"/>
      <c r="XCC839" s="1"/>
      <c r="XCD839" s="1"/>
      <c r="XCE839" s="1"/>
      <c r="XCF839" s="1"/>
      <c r="XCG839" s="1"/>
      <c r="XCH839" s="1"/>
      <c r="XCI839" s="1"/>
      <c r="XCJ839" s="1"/>
      <c r="XCK839" s="1"/>
      <c r="XCL839" s="1"/>
      <c r="XCM839" s="1"/>
      <c r="XCN839" s="1"/>
      <c r="XCO839" s="1"/>
      <c r="XCP839" s="1"/>
      <c r="XCQ839" s="1"/>
      <c r="XCR839" s="1"/>
      <c r="XCS839" s="1"/>
      <c r="XCT839" s="1"/>
      <c r="XCU839" s="1"/>
      <c r="XCV839" s="1"/>
      <c r="XCW839" s="1"/>
      <c r="XCX839" s="1"/>
      <c r="XCY839" s="1"/>
      <c r="XCZ839" s="1"/>
      <c r="XDA839" s="1"/>
      <c r="XDB839" s="1"/>
      <c r="XDC839" s="1"/>
      <c r="XDD839" s="1"/>
      <c r="XDE839" s="1"/>
      <c r="XDF839" s="1"/>
      <c r="XDG839" s="1"/>
      <c r="XDH839" s="1"/>
      <c r="XDI839" s="1"/>
      <c r="XDJ839" s="1"/>
      <c r="XDK839" s="1"/>
      <c r="XDL839" s="1"/>
      <c r="XDM839" s="1"/>
      <c r="XDN839" s="1"/>
      <c r="XDO839" s="1"/>
      <c r="XDP839" s="1"/>
      <c r="XDQ839" s="1"/>
      <c r="XDR839" s="1"/>
      <c r="XDS839" s="1"/>
      <c r="XDT839" s="1"/>
      <c r="XDU839" s="1"/>
      <c r="XDV839" s="1"/>
      <c r="XDW839" s="1"/>
      <c r="XDX839" s="1"/>
      <c r="XDY839" s="1"/>
      <c r="XDZ839" s="1"/>
      <c r="XEA839" s="1"/>
      <c r="XEB839" s="1"/>
      <c r="XEC839" s="1"/>
      <c r="XED839" s="1"/>
      <c r="XEE839" s="1"/>
      <c r="XEF839" s="1"/>
      <c r="XEG839" s="1"/>
      <c r="XEH839" s="1"/>
      <c r="XEI839" s="1"/>
      <c r="XEJ839" s="1"/>
      <c r="XEK839" s="1"/>
      <c r="XEL839" s="1"/>
      <c r="XEM839" s="1"/>
      <c r="XEN839" s="1"/>
      <c r="XEO839" s="1"/>
      <c r="XEP839" s="1"/>
      <c r="XEQ839" s="1"/>
      <c r="XER839" s="1"/>
      <c r="XES839" s="1"/>
      <c r="XET839" s="1"/>
      <c r="XEU839" s="1"/>
      <c r="XEV839" s="1"/>
      <c r="XEW839" s="1"/>
      <c r="XEX839" s="1"/>
      <c r="XEY839" s="1"/>
      <c r="XEZ839" s="1"/>
      <c r="XFA839" s="1"/>
      <c r="XFB839" s="1"/>
      <c r="XFC839" s="1"/>
    </row>
    <row r="840" spans="1:150 16226:16383" s="3" customFormat="1" ht="20.25" customHeight="1" x14ac:dyDescent="0.25">
      <c r="A840" s="115">
        <f t="shared" si="147"/>
        <v>8</v>
      </c>
      <c r="B840" s="116"/>
      <c r="C840" s="109"/>
      <c r="D840" s="110"/>
      <c r="E840" s="110"/>
      <c r="F840" s="110"/>
      <c r="G840" s="110"/>
      <c r="H840" s="111"/>
      <c r="I840" s="1"/>
      <c r="J840" s="1"/>
      <c r="K840" s="1"/>
      <c r="L840" s="1"/>
      <c r="M840" s="1"/>
      <c r="N840" s="1"/>
      <c r="O840" s="1"/>
      <c r="P840" s="1"/>
      <c r="Q840" s="1"/>
      <c r="R840" s="1"/>
      <c r="S840" s="1"/>
      <c r="T840" s="22" t="str">
        <f t="shared" ca="1" si="145"/>
        <v>3108,..,3108</v>
      </c>
      <c r="U840" s="22">
        <f t="shared" ca="1" si="146"/>
        <v>3108</v>
      </c>
      <c r="V840" s="22">
        <f t="shared" ca="1" si="146"/>
        <v>3108</v>
      </c>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WZB840" s="1"/>
      <c r="WZC840" s="1"/>
      <c r="WZD840" s="1"/>
      <c r="WZE840" s="1"/>
      <c r="WZF840" s="1"/>
      <c r="WZG840" s="1"/>
      <c r="WZH840" s="1"/>
      <c r="WZI840" s="1"/>
      <c r="WZJ840" s="1"/>
      <c r="WZK840" s="1"/>
      <c r="WZL840" s="1"/>
      <c r="WZM840" s="1"/>
      <c r="WZN840" s="1"/>
      <c r="WZO840" s="1"/>
      <c r="WZP840" s="1"/>
      <c r="WZQ840" s="1"/>
      <c r="WZR840" s="1"/>
      <c r="WZS840" s="1"/>
      <c r="WZT840" s="1"/>
      <c r="WZU840" s="1"/>
      <c r="WZV840" s="1"/>
      <c r="WZW840" s="1"/>
      <c r="WZX840" s="1"/>
      <c r="WZY840" s="1"/>
      <c r="WZZ840" s="1"/>
      <c r="XAA840" s="1"/>
      <c r="XAB840" s="1"/>
      <c r="XAC840" s="1"/>
      <c r="XAD840" s="1"/>
      <c r="XAE840" s="1"/>
      <c r="XAF840" s="1"/>
      <c r="XAG840" s="1"/>
      <c r="XAH840" s="1"/>
      <c r="XAI840" s="1"/>
      <c r="XAJ840" s="1"/>
      <c r="XAK840" s="1"/>
      <c r="XAL840" s="1"/>
      <c r="XAM840" s="1"/>
      <c r="XAN840" s="1"/>
      <c r="XAO840" s="1"/>
      <c r="XAP840" s="1"/>
      <c r="XAQ840" s="1"/>
      <c r="XAR840" s="1"/>
      <c r="XAS840" s="1"/>
      <c r="XAT840" s="1"/>
      <c r="XAU840" s="1"/>
      <c r="XAV840" s="1"/>
      <c r="XAW840" s="1"/>
      <c r="XAX840" s="1"/>
      <c r="XAY840" s="1"/>
      <c r="XAZ840" s="1"/>
      <c r="XBA840" s="1"/>
      <c r="XBB840" s="1"/>
      <c r="XBC840" s="1"/>
      <c r="XBD840" s="1"/>
      <c r="XBE840" s="1"/>
      <c r="XBF840" s="1"/>
      <c r="XBG840" s="1"/>
      <c r="XBH840" s="1"/>
      <c r="XBI840" s="1"/>
      <c r="XBJ840" s="1"/>
      <c r="XBK840" s="1"/>
      <c r="XBL840" s="1"/>
      <c r="XBM840" s="1"/>
      <c r="XBN840" s="1"/>
      <c r="XBO840" s="1"/>
      <c r="XBP840" s="1"/>
      <c r="XBQ840" s="1"/>
      <c r="XBR840" s="1"/>
      <c r="XBS840" s="1"/>
      <c r="XBT840" s="1"/>
      <c r="XBU840" s="1"/>
      <c r="XBV840" s="1"/>
      <c r="XBW840" s="1"/>
      <c r="XBX840" s="1"/>
      <c r="XBY840" s="1"/>
      <c r="XBZ840" s="1"/>
      <c r="XCA840" s="1"/>
      <c r="XCB840" s="1"/>
      <c r="XCC840" s="1"/>
      <c r="XCD840" s="1"/>
      <c r="XCE840" s="1"/>
      <c r="XCF840" s="1"/>
      <c r="XCG840" s="1"/>
      <c r="XCH840" s="1"/>
      <c r="XCI840" s="1"/>
      <c r="XCJ840" s="1"/>
      <c r="XCK840" s="1"/>
      <c r="XCL840" s="1"/>
      <c r="XCM840" s="1"/>
      <c r="XCN840" s="1"/>
      <c r="XCO840" s="1"/>
      <c r="XCP840" s="1"/>
      <c r="XCQ840" s="1"/>
      <c r="XCR840" s="1"/>
      <c r="XCS840" s="1"/>
      <c r="XCT840" s="1"/>
      <c r="XCU840" s="1"/>
      <c r="XCV840" s="1"/>
      <c r="XCW840" s="1"/>
      <c r="XCX840" s="1"/>
      <c r="XCY840" s="1"/>
      <c r="XCZ840" s="1"/>
      <c r="XDA840" s="1"/>
      <c r="XDB840" s="1"/>
      <c r="XDC840" s="1"/>
      <c r="XDD840" s="1"/>
      <c r="XDE840" s="1"/>
      <c r="XDF840" s="1"/>
      <c r="XDG840" s="1"/>
      <c r="XDH840" s="1"/>
      <c r="XDI840" s="1"/>
      <c r="XDJ840" s="1"/>
      <c r="XDK840" s="1"/>
      <c r="XDL840" s="1"/>
      <c r="XDM840" s="1"/>
      <c r="XDN840" s="1"/>
      <c r="XDO840" s="1"/>
      <c r="XDP840" s="1"/>
      <c r="XDQ840" s="1"/>
      <c r="XDR840" s="1"/>
      <c r="XDS840" s="1"/>
      <c r="XDT840" s="1"/>
      <c r="XDU840" s="1"/>
      <c r="XDV840" s="1"/>
      <c r="XDW840" s="1"/>
      <c r="XDX840" s="1"/>
      <c r="XDY840" s="1"/>
      <c r="XDZ840" s="1"/>
      <c r="XEA840" s="1"/>
      <c r="XEB840" s="1"/>
      <c r="XEC840" s="1"/>
      <c r="XED840" s="1"/>
      <c r="XEE840" s="1"/>
      <c r="XEF840" s="1"/>
      <c r="XEG840" s="1"/>
      <c r="XEH840" s="1"/>
      <c r="XEI840" s="1"/>
      <c r="XEJ840" s="1"/>
      <c r="XEK840" s="1"/>
      <c r="XEL840" s="1"/>
      <c r="XEM840" s="1"/>
      <c r="XEN840" s="1"/>
      <c r="XEO840" s="1"/>
      <c r="XEP840" s="1"/>
      <c r="XEQ840" s="1"/>
      <c r="XER840" s="1"/>
      <c r="XES840" s="1"/>
      <c r="XET840" s="1"/>
      <c r="XEU840" s="1"/>
      <c r="XEV840" s="1"/>
      <c r="XEW840" s="1"/>
      <c r="XEX840" s="1"/>
      <c r="XEY840" s="1"/>
      <c r="XEZ840" s="1"/>
      <c r="XFA840" s="1"/>
      <c r="XFB840" s="1"/>
      <c r="XFC840" s="1"/>
    </row>
    <row r="841" spans="1:150 16226:16383" s="3" customFormat="1" ht="20.25" x14ac:dyDescent="0.25">
      <c r="A841" s="112" t="s">
        <v>383</v>
      </c>
      <c r="B841" s="113"/>
      <c r="C841" s="113"/>
      <c r="D841" s="113"/>
      <c r="E841" s="113"/>
      <c r="F841" s="113"/>
      <c r="G841" s="113"/>
      <c r="H841" s="114"/>
      <c r="I841" s="1">
        <v>1</v>
      </c>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WZB841" s="1"/>
      <c r="WZC841" s="1"/>
      <c r="WZD841" s="1"/>
      <c r="WZE841" s="1"/>
      <c r="WZF841" s="1"/>
      <c r="WZG841" s="1"/>
      <c r="WZH841" s="1"/>
      <c r="WZI841" s="1"/>
      <c r="WZJ841" s="1"/>
      <c r="WZK841" s="1"/>
      <c r="WZL841" s="1"/>
      <c r="WZM841" s="1"/>
      <c r="WZN841" s="1"/>
      <c r="WZO841" s="1"/>
      <c r="WZP841" s="1"/>
      <c r="WZQ841" s="1"/>
      <c r="WZR841" s="1"/>
      <c r="WZS841" s="1"/>
      <c r="WZT841" s="1"/>
      <c r="WZU841" s="1"/>
      <c r="WZV841" s="1"/>
      <c r="WZW841" s="1"/>
      <c r="WZX841" s="1"/>
      <c r="WZY841" s="1"/>
      <c r="WZZ841" s="1"/>
      <c r="XAA841" s="1"/>
      <c r="XAB841" s="1"/>
      <c r="XAC841" s="1"/>
      <c r="XAD841" s="1"/>
      <c r="XAE841" s="1"/>
      <c r="XAF841" s="1"/>
      <c r="XAG841" s="1"/>
      <c r="XAH841" s="1"/>
      <c r="XAI841" s="1"/>
      <c r="XAJ841" s="1"/>
      <c r="XAK841" s="1"/>
      <c r="XAL841" s="1"/>
      <c r="XAM841" s="1"/>
      <c r="XAN841" s="1"/>
      <c r="XAO841" s="1"/>
      <c r="XAP841" s="1"/>
      <c r="XAQ841" s="1"/>
      <c r="XAR841" s="1"/>
      <c r="XAS841" s="1"/>
      <c r="XAT841" s="1"/>
      <c r="XAU841" s="1"/>
      <c r="XAV841" s="1"/>
      <c r="XAW841" s="1"/>
      <c r="XAX841" s="1"/>
      <c r="XAY841" s="1"/>
      <c r="XAZ841" s="1"/>
      <c r="XBA841" s="1"/>
      <c r="XBB841" s="1"/>
      <c r="XBC841" s="1"/>
      <c r="XBD841" s="1"/>
      <c r="XBE841" s="1"/>
      <c r="XBF841" s="1"/>
      <c r="XBG841" s="1"/>
      <c r="XBH841" s="1"/>
      <c r="XBI841" s="1"/>
      <c r="XBJ841" s="1"/>
      <c r="XBK841" s="1"/>
      <c r="XBL841" s="1"/>
      <c r="XBM841" s="1"/>
      <c r="XBN841" s="1"/>
      <c r="XBO841" s="1"/>
      <c r="XBP841" s="1"/>
      <c r="XBQ841" s="1"/>
      <c r="XBR841" s="1"/>
      <c r="XBS841" s="1"/>
      <c r="XBT841" s="1"/>
      <c r="XBU841" s="1"/>
      <c r="XBV841" s="1"/>
      <c r="XBW841" s="1"/>
      <c r="XBX841" s="1"/>
      <c r="XBY841" s="1"/>
      <c r="XBZ841" s="1"/>
      <c r="XCA841" s="1"/>
      <c r="XCB841" s="1"/>
      <c r="XCC841" s="1"/>
      <c r="XCD841" s="1"/>
      <c r="XCE841" s="1"/>
      <c r="XCF841" s="1"/>
      <c r="XCG841" s="1"/>
      <c r="XCH841" s="1"/>
      <c r="XCI841" s="1"/>
      <c r="XCJ841" s="1"/>
      <c r="XCK841" s="1"/>
      <c r="XCL841" s="1"/>
      <c r="XCM841" s="1"/>
      <c r="XCN841" s="1"/>
      <c r="XCO841" s="1"/>
      <c r="XCP841" s="1"/>
      <c r="XCQ841" s="1"/>
      <c r="XCR841" s="1"/>
      <c r="XCS841" s="1"/>
      <c r="XCT841" s="1"/>
      <c r="XCU841" s="1"/>
      <c r="XCV841" s="1"/>
      <c r="XCW841" s="1"/>
      <c r="XCX841" s="1"/>
      <c r="XCY841" s="1"/>
      <c r="XCZ841" s="1"/>
      <c r="XDA841" s="1"/>
      <c r="XDB841" s="1"/>
      <c r="XDC841" s="1"/>
      <c r="XDD841" s="1"/>
      <c r="XDE841" s="1"/>
      <c r="XDF841" s="1"/>
      <c r="XDG841" s="1"/>
      <c r="XDH841" s="1"/>
      <c r="XDI841" s="1"/>
      <c r="XDJ841" s="1"/>
      <c r="XDK841" s="1"/>
      <c r="XDL841" s="1"/>
      <c r="XDM841" s="1"/>
      <c r="XDN841" s="1"/>
      <c r="XDO841" s="1"/>
      <c r="XDP841" s="1"/>
      <c r="XDQ841" s="1"/>
      <c r="XDR841" s="1"/>
      <c r="XDS841" s="1"/>
      <c r="XDT841" s="1"/>
      <c r="XDU841" s="1"/>
      <c r="XDV841" s="1"/>
      <c r="XDW841" s="1"/>
      <c r="XDX841" s="1"/>
      <c r="XDY841" s="1"/>
      <c r="XDZ841" s="1"/>
      <c r="XEA841" s="1"/>
      <c r="XEB841" s="1"/>
      <c r="XEC841" s="1"/>
      <c r="XED841" s="1"/>
      <c r="XEE841" s="1"/>
      <c r="XEF841" s="1"/>
      <c r="XEG841" s="1"/>
      <c r="XEH841" s="1"/>
      <c r="XEI841" s="1"/>
      <c r="XEJ841" s="1"/>
      <c r="XEK841" s="1"/>
      <c r="XEL841" s="1"/>
      <c r="XEM841" s="1"/>
      <c r="XEN841" s="1"/>
      <c r="XEO841" s="1"/>
      <c r="XEP841" s="1"/>
      <c r="XEQ841" s="1"/>
      <c r="XER841" s="1"/>
      <c r="XES841" s="1"/>
      <c r="XET841" s="1"/>
      <c r="XEU841" s="1"/>
      <c r="XEV841" s="1"/>
      <c r="XEW841" s="1"/>
      <c r="XEX841" s="1"/>
      <c r="XEY841" s="1"/>
      <c r="XEZ841" s="1"/>
      <c r="XFA841" s="1"/>
      <c r="XFB841" s="1"/>
      <c r="XFC841" s="1"/>
    </row>
    <row r="842" spans="1:150 16226:16383" s="3" customFormat="1" ht="20.25" customHeight="1" x14ac:dyDescent="0.25">
      <c r="A842" s="90">
        <v>1</v>
      </c>
      <c r="B842" s="90"/>
      <c r="C842" s="96" t="s">
        <v>384</v>
      </c>
      <c r="D842" s="97"/>
      <c r="E842" s="97"/>
      <c r="F842" s="97"/>
      <c r="G842" s="97"/>
      <c r="H842" s="98"/>
      <c r="I842" s="1"/>
      <c r="J842" s="1"/>
      <c r="K842" s="1"/>
      <c r="L842" s="1"/>
      <c r="M842" s="1"/>
      <c r="N842" s="1"/>
      <c r="O842" s="1"/>
      <c r="P842" s="1"/>
      <c r="Q842" s="1"/>
      <c r="R842" s="1"/>
      <c r="S842" s="1"/>
      <c r="T842" s="22" t="str">
        <f t="shared" ref="T842:T849" ca="1" si="148">U842&amp;""&amp;",..,"&amp;""&amp;V842</f>
        <v>3201,..,3201</v>
      </c>
      <c r="U842" s="22">
        <f ca="1">(SUMPRODUCT(MID(0&amp;(LEFT(A841,SUM(LEN(A841)-LEN(SUBSTITUTE(A841,{"0","1","2","3"},""))))), LARGE(INDEX(ISNUMBER(--MID((LEFT(A841,SUM(LEN(A841)-LEN(SUBSTITUTE(A841,{"0","1","2","3"},""))))), ROW(INDIRECT("1:"&amp;LEN((LEFT(A841,SUM(LEN(A841)-LEN(SUBSTITUTE(A841,{"0","1","2","3"},"")))))))), 1)) * ROW(INDIRECT("1:"&amp;LEN((LEFT(A841,SUM(LEN(A841)-LEN(SUBSTITUTE(A841,{"0","1","2","3"},"")))))))), 0), ROW(INDIRECT("1:"&amp;LEN((LEFT(A841,SUM(LEN(A841)-LEN(SUBSTITUTE(A841,{"0","1","2","3"},"")))))))))+1, 1) * 10^ROW(INDIRECT("1:"&amp;LEN((LEFT(A841,SUM(LEN(A841)-LEN(SUBSTITUTE(A841,{"0","1","2","3"},""))))))))/10))*100+1</f>
        <v>3201</v>
      </c>
      <c r="V842" s="22">
        <f ca="1">(SUMPRODUCT(MID(0&amp;(--TRIM(RIGHT(SUBSTITUTE(LEFT(A841,_xlfn.AGGREGATE(16,6,FIND({0,1,2,3,4,5,6,7,8,9},A841,ROW(INDIRECT("1:"&amp;LEN(A841)))),1))," ",REPT(" ",LEN(A841))),LEN(A841)))), LARGE(INDEX(ISNUMBER(--MID((--TRIM(RIGHT(SUBSTITUTE(LEFT(A841,_xlfn.AGGREGATE(16,6,FIND({0,1,2,3,4,5,6,7,8,9},A841,ROW(INDIRECT("1:"&amp;LEN(A841)))),1))," ",REPT(" ",LEN(A841))),LEN(A841)))), ROW(INDIRECT("1:"&amp;LEN((--TRIM(RIGHT(SUBSTITUTE(LEFT(A841,_xlfn.AGGREGATE(16,6,FIND({0,1,2,3,4,5,6,7,8,9},A841,ROW(INDIRECT("1:"&amp;LEN(A841)))),1))," ",REPT(" ",LEN(A841))),LEN(A841))))))), 1)) * ROW(INDIRECT("1:"&amp;LEN((--TRIM(RIGHT(SUBSTITUTE(LEFT(A841,_xlfn.AGGREGATE(16,6,FIND({0,1,2,3,4,5,6,7,8,9},A841,ROW(INDIRECT("1:"&amp;LEN(A841)))),1))," ",REPT(" ",LEN(A841))),LEN(A841))))))), 0), ROW(INDIRECT("1:"&amp;LEN((--TRIM(RIGHT(SUBSTITUTE(LEFT(A841,_xlfn.AGGREGATE(16,6,FIND({0,1,2,3,4,5,6,7,8,9},A841,ROW(INDIRECT("1:"&amp;LEN(A841)))),1))," ",REPT(" ",LEN(A841))),LEN(A841))))))))+1, 1) * 10^ROW(INDIRECT("1:"&amp;LEN((--TRIM(RIGHT(SUBSTITUTE(LEFT(A841,_xlfn.AGGREGATE(16,6,FIND({0,1,2,3,4,5,6,7,8,9},A841,ROW(INDIRECT("1:"&amp;LEN(A841)))),1))," ",REPT(" ",LEN(A841))),LEN(A841)))))))/10))*100+1</f>
        <v>3201</v>
      </c>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WZB842" s="1"/>
      <c r="WZC842" s="1"/>
      <c r="WZD842" s="1"/>
      <c r="WZE842" s="1"/>
      <c r="WZF842" s="1"/>
      <c r="WZG842" s="1"/>
      <c r="WZH842" s="1"/>
      <c r="WZI842" s="1"/>
      <c r="WZJ842" s="1"/>
      <c r="WZK842" s="1"/>
      <c r="WZL842" s="1"/>
      <c r="WZM842" s="1"/>
      <c r="WZN842" s="1"/>
      <c r="WZO842" s="1"/>
      <c r="WZP842" s="1"/>
      <c r="WZQ842" s="1"/>
      <c r="WZR842" s="1"/>
      <c r="WZS842" s="1"/>
      <c r="WZT842" s="1"/>
      <c r="WZU842" s="1"/>
      <c r="WZV842" s="1"/>
      <c r="WZW842" s="1"/>
      <c r="WZX842" s="1"/>
      <c r="WZY842" s="1"/>
      <c r="WZZ842" s="1"/>
      <c r="XAA842" s="1"/>
      <c r="XAB842" s="1"/>
      <c r="XAC842" s="1"/>
      <c r="XAD842" s="1"/>
      <c r="XAE842" s="1"/>
      <c r="XAF842" s="1"/>
      <c r="XAG842" s="1"/>
      <c r="XAH842" s="1"/>
      <c r="XAI842" s="1"/>
      <c r="XAJ842" s="1"/>
      <c r="XAK842" s="1"/>
      <c r="XAL842" s="1"/>
      <c r="XAM842" s="1"/>
      <c r="XAN842" s="1"/>
      <c r="XAO842" s="1"/>
      <c r="XAP842" s="1"/>
      <c r="XAQ842" s="1"/>
      <c r="XAR842" s="1"/>
      <c r="XAS842" s="1"/>
      <c r="XAT842" s="1"/>
      <c r="XAU842" s="1"/>
      <c r="XAV842" s="1"/>
      <c r="XAW842" s="1"/>
      <c r="XAX842" s="1"/>
      <c r="XAY842" s="1"/>
      <c r="XAZ842" s="1"/>
      <c r="XBA842" s="1"/>
      <c r="XBB842" s="1"/>
      <c r="XBC842" s="1"/>
      <c r="XBD842" s="1"/>
      <c r="XBE842" s="1"/>
      <c r="XBF842" s="1"/>
      <c r="XBG842" s="1"/>
      <c r="XBH842" s="1"/>
      <c r="XBI842" s="1"/>
      <c r="XBJ842" s="1"/>
      <c r="XBK842" s="1"/>
      <c r="XBL842" s="1"/>
      <c r="XBM842" s="1"/>
      <c r="XBN842" s="1"/>
      <c r="XBO842" s="1"/>
      <c r="XBP842" s="1"/>
      <c r="XBQ842" s="1"/>
      <c r="XBR842" s="1"/>
      <c r="XBS842" s="1"/>
      <c r="XBT842" s="1"/>
      <c r="XBU842" s="1"/>
      <c r="XBV842" s="1"/>
      <c r="XBW842" s="1"/>
      <c r="XBX842" s="1"/>
      <c r="XBY842" s="1"/>
      <c r="XBZ842" s="1"/>
      <c r="XCA842" s="1"/>
      <c r="XCB842" s="1"/>
      <c r="XCC842" s="1"/>
      <c r="XCD842" s="1"/>
      <c r="XCE842" s="1"/>
      <c r="XCF842" s="1"/>
      <c r="XCG842" s="1"/>
      <c r="XCH842" s="1"/>
      <c r="XCI842" s="1"/>
      <c r="XCJ842" s="1"/>
      <c r="XCK842" s="1"/>
      <c r="XCL842" s="1"/>
      <c r="XCM842" s="1"/>
      <c r="XCN842" s="1"/>
      <c r="XCO842" s="1"/>
      <c r="XCP842" s="1"/>
      <c r="XCQ842" s="1"/>
      <c r="XCR842" s="1"/>
      <c r="XCS842" s="1"/>
      <c r="XCT842" s="1"/>
      <c r="XCU842" s="1"/>
      <c r="XCV842" s="1"/>
      <c r="XCW842" s="1"/>
      <c r="XCX842" s="1"/>
      <c r="XCY842" s="1"/>
      <c r="XCZ842" s="1"/>
      <c r="XDA842" s="1"/>
      <c r="XDB842" s="1"/>
      <c r="XDC842" s="1"/>
      <c r="XDD842" s="1"/>
      <c r="XDE842" s="1"/>
      <c r="XDF842" s="1"/>
      <c r="XDG842" s="1"/>
      <c r="XDH842" s="1"/>
      <c r="XDI842" s="1"/>
      <c r="XDJ842" s="1"/>
      <c r="XDK842" s="1"/>
      <c r="XDL842" s="1"/>
      <c r="XDM842" s="1"/>
      <c r="XDN842" s="1"/>
      <c r="XDO842" s="1"/>
      <c r="XDP842" s="1"/>
      <c r="XDQ842" s="1"/>
      <c r="XDR842" s="1"/>
      <c r="XDS842" s="1"/>
      <c r="XDT842" s="1"/>
      <c r="XDU842" s="1"/>
      <c r="XDV842" s="1"/>
      <c r="XDW842" s="1"/>
      <c r="XDX842" s="1"/>
      <c r="XDY842" s="1"/>
      <c r="XDZ842" s="1"/>
      <c r="XEA842" s="1"/>
      <c r="XEB842" s="1"/>
      <c r="XEC842" s="1"/>
      <c r="XED842" s="1"/>
      <c r="XEE842" s="1"/>
      <c r="XEF842" s="1"/>
      <c r="XEG842" s="1"/>
      <c r="XEH842" s="1"/>
      <c r="XEI842" s="1"/>
      <c r="XEJ842" s="1"/>
      <c r="XEK842" s="1"/>
      <c r="XEL842" s="1"/>
      <c r="XEM842" s="1"/>
      <c r="XEN842" s="1"/>
      <c r="XEO842" s="1"/>
      <c r="XEP842" s="1"/>
      <c r="XEQ842" s="1"/>
      <c r="XER842" s="1"/>
      <c r="XES842" s="1"/>
      <c r="XET842" s="1"/>
      <c r="XEU842" s="1"/>
      <c r="XEV842" s="1"/>
      <c r="XEW842" s="1"/>
      <c r="XEX842" s="1"/>
      <c r="XEY842" s="1"/>
      <c r="XEZ842" s="1"/>
      <c r="XFA842" s="1"/>
      <c r="XFB842" s="1"/>
      <c r="XFC842" s="1"/>
    </row>
    <row r="843" spans="1:150 16226:16383" s="3" customFormat="1" ht="20.25" customHeight="1" x14ac:dyDescent="0.25">
      <c r="A843" s="115">
        <f>A842+1</f>
        <v>2</v>
      </c>
      <c r="B843" s="116"/>
      <c r="C843" s="53" t="s">
        <v>88</v>
      </c>
      <c r="D843" s="5" t="s">
        <v>375</v>
      </c>
      <c r="E843" s="32">
        <f>(2.75*3.5+2.75*0.1+2.125*2.25+1.525*0.6+2.75*2.45+0.1*1.8+1.4*0.6+2.93*2.415+2.93*0.1+2.93*1.185+1.4*0.6+2.305*1.375+1.375*0.18+1.075*0.9+1.22*0.475+2.12*0.9+1.65*1+1.4*1+1.12*2.75)*10.764</f>
        <v>517.06623150000019</v>
      </c>
      <c r="F843" s="5">
        <v>0</v>
      </c>
      <c r="G843" s="5">
        <v>0</v>
      </c>
      <c r="H843" s="5">
        <f>E843+F843+(IF(G843&lt;101,G843,IF(G843&lt;201,G843/2,IF(G843&lt;=301,G843/3,G843/4))))</f>
        <v>517.06623150000019</v>
      </c>
      <c r="I843" s="1"/>
      <c r="J843" s="1"/>
      <c r="K843" s="1"/>
      <c r="L843" s="1"/>
      <c r="M843" s="1"/>
      <c r="N843" s="1"/>
      <c r="O843" s="1"/>
      <c r="P843" s="1"/>
      <c r="Q843" s="1"/>
      <c r="R843" s="1"/>
      <c r="S843" s="1"/>
      <c r="T843" s="22" t="str">
        <f t="shared" ca="1" si="148"/>
        <v>3202,..,3202</v>
      </c>
      <c r="U843" s="22">
        <f t="shared" ref="U843:V849" ca="1" si="149">U842+1</f>
        <v>3202</v>
      </c>
      <c r="V843" s="22">
        <f t="shared" ca="1" si="149"/>
        <v>3202</v>
      </c>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WZB843" s="1"/>
      <c r="WZC843" s="1"/>
      <c r="WZD843" s="1"/>
      <c r="WZE843" s="1"/>
      <c r="WZF843" s="1"/>
      <c r="WZG843" s="1"/>
      <c r="WZH843" s="1"/>
      <c r="WZI843" s="1"/>
      <c r="WZJ843" s="1"/>
      <c r="WZK843" s="1"/>
      <c r="WZL843" s="1"/>
      <c r="WZM843" s="1"/>
      <c r="WZN843" s="1"/>
      <c r="WZO843" s="1"/>
      <c r="WZP843" s="1"/>
      <c r="WZQ843" s="1"/>
      <c r="WZR843" s="1"/>
      <c r="WZS843" s="1"/>
      <c r="WZT843" s="1"/>
      <c r="WZU843" s="1"/>
      <c r="WZV843" s="1"/>
      <c r="WZW843" s="1"/>
      <c r="WZX843" s="1"/>
      <c r="WZY843" s="1"/>
      <c r="WZZ843" s="1"/>
      <c r="XAA843" s="1"/>
      <c r="XAB843" s="1"/>
      <c r="XAC843" s="1"/>
      <c r="XAD843" s="1"/>
      <c r="XAE843" s="1"/>
      <c r="XAF843" s="1"/>
      <c r="XAG843" s="1"/>
      <c r="XAH843" s="1"/>
      <c r="XAI843" s="1"/>
      <c r="XAJ843" s="1"/>
      <c r="XAK843" s="1"/>
      <c r="XAL843" s="1"/>
      <c r="XAM843" s="1"/>
      <c r="XAN843" s="1"/>
      <c r="XAO843" s="1"/>
      <c r="XAP843" s="1"/>
      <c r="XAQ843" s="1"/>
      <c r="XAR843" s="1"/>
      <c r="XAS843" s="1"/>
      <c r="XAT843" s="1"/>
      <c r="XAU843" s="1"/>
      <c r="XAV843" s="1"/>
      <c r="XAW843" s="1"/>
      <c r="XAX843" s="1"/>
      <c r="XAY843" s="1"/>
      <c r="XAZ843" s="1"/>
      <c r="XBA843" s="1"/>
      <c r="XBB843" s="1"/>
      <c r="XBC843" s="1"/>
      <c r="XBD843" s="1"/>
      <c r="XBE843" s="1"/>
      <c r="XBF843" s="1"/>
      <c r="XBG843" s="1"/>
      <c r="XBH843" s="1"/>
      <c r="XBI843" s="1"/>
      <c r="XBJ843" s="1"/>
      <c r="XBK843" s="1"/>
      <c r="XBL843" s="1"/>
      <c r="XBM843" s="1"/>
      <c r="XBN843" s="1"/>
      <c r="XBO843" s="1"/>
      <c r="XBP843" s="1"/>
      <c r="XBQ843" s="1"/>
      <c r="XBR843" s="1"/>
      <c r="XBS843" s="1"/>
      <c r="XBT843" s="1"/>
      <c r="XBU843" s="1"/>
      <c r="XBV843" s="1"/>
      <c r="XBW843" s="1"/>
      <c r="XBX843" s="1"/>
      <c r="XBY843" s="1"/>
      <c r="XBZ843" s="1"/>
      <c r="XCA843" s="1"/>
      <c r="XCB843" s="1"/>
      <c r="XCC843" s="1"/>
      <c r="XCD843" s="1"/>
      <c r="XCE843" s="1"/>
      <c r="XCF843" s="1"/>
      <c r="XCG843" s="1"/>
      <c r="XCH843" s="1"/>
      <c r="XCI843" s="1"/>
      <c r="XCJ843" s="1"/>
      <c r="XCK843" s="1"/>
      <c r="XCL843" s="1"/>
      <c r="XCM843" s="1"/>
      <c r="XCN843" s="1"/>
      <c r="XCO843" s="1"/>
      <c r="XCP843" s="1"/>
      <c r="XCQ843" s="1"/>
      <c r="XCR843" s="1"/>
      <c r="XCS843" s="1"/>
      <c r="XCT843" s="1"/>
      <c r="XCU843" s="1"/>
      <c r="XCV843" s="1"/>
      <c r="XCW843" s="1"/>
      <c r="XCX843" s="1"/>
      <c r="XCY843" s="1"/>
      <c r="XCZ843" s="1"/>
      <c r="XDA843" s="1"/>
      <c r="XDB843" s="1"/>
      <c r="XDC843" s="1"/>
      <c r="XDD843" s="1"/>
      <c r="XDE843" s="1"/>
      <c r="XDF843" s="1"/>
      <c r="XDG843" s="1"/>
      <c r="XDH843" s="1"/>
      <c r="XDI843" s="1"/>
      <c r="XDJ843" s="1"/>
      <c r="XDK843" s="1"/>
      <c r="XDL843" s="1"/>
      <c r="XDM843" s="1"/>
      <c r="XDN843" s="1"/>
      <c r="XDO843" s="1"/>
      <c r="XDP843" s="1"/>
      <c r="XDQ843" s="1"/>
      <c r="XDR843" s="1"/>
      <c r="XDS843" s="1"/>
      <c r="XDT843" s="1"/>
      <c r="XDU843" s="1"/>
      <c r="XDV843" s="1"/>
      <c r="XDW843" s="1"/>
      <c r="XDX843" s="1"/>
      <c r="XDY843" s="1"/>
      <c r="XDZ843" s="1"/>
      <c r="XEA843" s="1"/>
      <c r="XEB843" s="1"/>
      <c r="XEC843" s="1"/>
      <c r="XED843" s="1"/>
      <c r="XEE843" s="1"/>
      <c r="XEF843" s="1"/>
      <c r="XEG843" s="1"/>
      <c r="XEH843" s="1"/>
      <c r="XEI843" s="1"/>
      <c r="XEJ843" s="1"/>
      <c r="XEK843" s="1"/>
      <c r="XEL843" s="1"/>
      <c r="XEM843" s="1"/>
      <c r="XEN843" s="1"/>
      <c r="XEO843" s="1"/>
      <c r="XEP843" s="1"/>
      <c r="XEQ843" s="1"/>
      <c r="XER843" s="1"/>
      <c r="XES843" s="1"/>
      <c r="XET843" s="1"/>
      <c r="XEU843" s="1"/>
      <c r="XEV843" s="1"/>
      <c r="XEW843" s="1"/>
      <c r="XEX843" s="1"/>
      <c r="XEY843" s="1"/>
      <c r="XEZ843" s="1"/>
      <c r="XFA843" s="1"/>
      <c r="XFB843" s="1"/>
      <c r="XFC843" s="1"/>
    </row>
    <row r="844" spans="1:150 16226:16383" s="3" customFormat="1" ht="20.25" customHeight="1" x14ac:dyDescent="0.25">
      <c r="A844" s="115">
        <f t="shared" ref="A844:A849" si="150">A843+1</f>
        <v>3</v>
      </c>
      <c r="B844" s="116"/>
      <c r="C844" s="53" t="s">
        <v>88</v>
      </c>
      <c r="D844" s="5" t="s">
        <v>375</v>
      </c>
      <c r="E844" s="32">
        <f>(2.75*3.5+2.75*0.1+2.125*2.25+1.525*0.6+2.75*2.45+0.1*1.8+1.4*0.6+2.93*2.415+2.93*0.1+2.93*1.185+1.4*0.6+2.305*1.375+1.375*0.18+1.075*0.9+1.22*0.475+2.12*0.9+1.65*1+1.4*1+1.12*2.75)*10.764</f>
        <v>517.06623150000019</v>
      </c>
      <c r="F844" s="5">
        <v>0</v>
      </c>
      <c r="G844" s="5">
        <v>0</v>
      </c>
      <c r="H844" s="5">
        <f>E844+F844+(IF(G844&lt;101,G844,IF(G844&lt;201,G844/2,IF(G844&lt;=301,G844/3,G844/4))))</f>
        <v>517.06623150000019</v>
      </c>
      <c r="I844" s="1"/>
      <c r="J844" s="1"/>
      <c r="K844" s="1"/>
      <c r="L844" s="1"/>
      <c r="M844" s="1"/>
      <c r="N844" s="1"/>
      <c r="O844" s="1"/>
      <c r="P844" s="1"/>
      <c r="Q844" s="1"/>
      <c r="R844" s="1"/>
      <c r="S844" s="1"/>
      <c r="T844" s="22" t="str">
        <f t="shared" ca="1" si="148"/>
        <v>3203,..,3203</v>
      </c>
      <c r="U844" s="22">
        <f t="shared" ca="1" si="149"/>
        <v>3203</v>
      </c>
      <c r="V844" s="22">
        <f t="shared" ca="1" si="149"/>
        <v>3203</v>
      </c>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WZB844" s="1"/>
      <c r="WZC844" s="1"/>
      <c r="WZD844" s="1"/>
      <c r="WZE844" s="1"/>
      <c r="WZF844" s="1"/>
      <c r="WZG844" s="1"/>
      <c r="WZH844" s="1"/>
      <c r="WZI844" s="1"/>
      <c r="WZJ844" s="1"/>
      <c r="WZK844" s="1"/>
      <c r="WZL844" s="1"/>
      <c r="WZM844" s="1"/>
      <c r="WZN844" s="1"/>
      <c r="WZO844" s="1"/>
      <c r="WZP844" s="1"/>
      <c r="WZQ844" s="1"/>
      <c r="WZR844" s="1"/>
      <c r="WZS844" s="1"/>
      <c r="WZT844" s="1"/>
      <c r="WZU844" s="1"/>
      <c r="WZV844" s="1"/>
      <c r="WZW844" s="1"/>
      <c r="WZX844" s="1"/>
      <c r="WZY844" s="1"/>
      <c r="WZZ844" s="1"/>
      <c r="XAA844" s="1"/>
      <c r="XAB844" s="1"/>
      <c r="XAC844" s="1"/>
      <c r="XAD844" s="1"/>
      <c r="XAE844" s="1"/>
      <c r="XAF844" s="1"/>
      <c r="XAG844" s="1"/>
      <c r="XAH844" s="1"/>
      <c r="XAI844" s="1"/>
      <c r="XAJ844" s="1"/>
      <c r="XAK844" s="1"/>
      <c r="XAL844" s="1"/>
      <c r="XAM844" s="1"/>
      <c r="XAN844" s="1"/>
      <c r="XAO844" s="1"/>
      <c r="XAP844" s="1"/>
      <c r="XAQ844" s="1"/>
      <c r="XAR844" s="1"/>
      <c r="XAS844" s="1"/>
      <c r="XAT844" s="1"/>
      <c r="XAU844" s="1"/>
      <c r="XAV844" s="1"/>
      <c r="XAW844" s="1"/>
      <c r="XAX844" s="1"/>
      <c r="XAY844" s="1"/>
      <c r="XAZ844" s="1"/>
      <c r="XBA844" s="1"/>
      <c r="XBB844" s="1"/>
      <c r="XBC844" s="1"/>
      <c r="XBD844" s="1"/>
      <c r="XBE844" s="1"/>
      <c r="XBF844" s="1"/>
      <c r="XBG844" s="1"/>
      <c r="XBH844" s="1"/>
      <c r="XBI844" s="1"/>
      <c r="XBJ844" s="1"/>
      <c r="XBK844" s="1"/>
      <c r="XBL844" s="1"/>
      <c r="XBM844" s="1"/>
      <c r="XBN844" s="1"/>
      <c r="XBO844" s="1"/>
      <c r="XBP844" s="1"/>
      <c r="XBQ844" s="1"/>
      <c r="XBR844" s="1"/>
      <c r="XBS844" s="1"/>
      <c r="XBT844" s="1"/>
      <c r="XBU844" s="1"/>
      <c r="XBV844" s="1"/>
      <c r="XBW844" s="1"/>
      <c r="XBX844" s="1"/>
      <c r="XBY844" s="1"/>
      <c r="XBZ844" s="1"/>
      <c r="XCA844" s="1"/>
      <c r="XCB844" s="1"/>
      <c r="XCC844" s="1"/>
      <c r="XCD844" s="1"/>
      <c r="XCE844" s="1"/>
      <c r="XCF844" s="1"/>
      <c r="XCG844" s="1"/>
      <c r="XCH844" s="1"/>
      <c r="XCI844" s="1"/>
      <c r="XCJ844" s="1"/>
      <c r="XCK844" s="1"/>
      <c r="XCL844" s="1"/>
      <c r="XCM844" s="1"/>
      <c r="XCN844" s="1"/>
      <c r="XCO844" s="1"/>
      <c r="XCP844" s="1"/>
      <c r="XCQ844" s="1"/>
      <c r="XCR844" s="1"/>
      <c r="XCS844" s="1"/>
      <c r="XCT844" s="1"/>
      <c r="XCU844" s="1"/>
      <c r="XCV844" s="1"/>
      <c r="XCW844" s="1"/>
      <c r="XCX844" s="1"/>
      <c r="XCY844" s="1"/>
      <c r="XCZ844" s="1"/>
      <c r="XDA844" s="1"/>
      <c r="XDB844" s="1"/>
      <c r="XDC844" s="1"/>
      <c r="XDD844" s="1"/>
      <c r="XDE844" s="1"/>
      <c r="XDF844" s="1"/>
      <c r="XDG844" s="1"/>
      <c r="XDH844" s="1"/>
      <c r="XDI844" s="1"/>
      <c r="XDJ844" s="1"/>
      <c r="XDK844" s="1"/>
      <c r="XDL844" s="1"/>
      <c r="XDM844" s="1"/>
      <c r="XDN844" s="1"/>
      <c r="XDO844" s="1"/>
      <c r="XDP844" s="1"/>
      <c r="XDQ844" s="1"/>
      <c r="XDR844" s="1"/>
      <c r="XDS844" s="1"/>
      <c r="XDT844" s="1"/>
      <c r="XDU844" s="1"/>
      <c r="XDV844" s="1"/>
      <c r="XDW844" s="1"/>
      <c r="XDX844" s="1"/>
      <c r="XDY844" s="1"/>
      <c r="XDZ844" s="1"/>
      <c r="XEA844" s="1"/>
      <c r="XEB844" s="1"/>
      <c r="XEC844" s="1"/>
      <c r="XED844" s="1"/>
      <c r="XEE844" s="1"/>
      <c r="XEF844" s="1"/>
      <c r="XEG844" s="1"/>
      <c r="XEH844" s="1"/>
      <c r="XEI844" s="1"/>
      <c r="XEJ844" s="1"/>
      <c r="XEK844" s="1"/>
      <c r="XEL844" s="1"/>
      <c r="XEM844" s="1"/>
      <c r="XEN844" s="1"/>
      <c r="XEO844" s="1"/>
      <c r="XEP844" s="1"/>
      <c r="XEQ844" s="1"/>
      <c r="XER844" s="1"/>
      <c r="XES844" s="1"/>
      <c r="XET844" s="1"/>
      <c r="XEU844" s="1"/>
      <c r="XEV844" s="1"/>
      <c r="XEW844" s="1"/>
      <c r="XEX844" s="1"/>
      <c r="XEY844" s="1"/>
      <c r="XEZ844" s="1"/>
      <c r="XFA844" s="1"/>
      <c r="XFB844" s="1"/>
      <c r="XFC844" s="1"/>
    </row>
    <row r="845" spans="1:150 16226:16383" s="3" customFormat="1" ht="20.25" customHeight="1" x14ac:dyDescent="0.25">
      <c r="A845" s="115">
        <f t="shared" si="150"/>
        <v>4</v>
      </c>
      <c r="B845" s="116"/>
      <c r="C845" s="96" t="s">
        <v>384</v>
      </c>
      <c r="D845" s="97"/>
      <c r="E845" s="97"/>
      <c r="F845" s="97"/>
      <c r="G845" s="97"/>
      <c r="H845" s="98"/>
      <c r="I845" s="1"/>
      <c r="J845" s="1"/>
      <c r="K845" s="1"/>
      <c r="L845" s="1"/>
      <c r="M845" s="1"/>
      <c r="N845" s="1"/>
      <c r="O845" s="1"/>
      <c r="P845" s="1"/>
      <c r="Q845" s="1"/>
      <c r="R845" s="1"/>
      <c r="S845" s="1"/>
      <c r="T845" s="22" t="str">
        <f t="shared" ca="1" si="148"/>
        <v>3204,..,3204</v>
      </c>
      <c r="U845" s="22">
        <f t="shared" ca="1" si="149"/>
        <v>3204</v>
      </c>
      <c r="V845" s="22">
        <f t="shared" ca="1" si="149"/>
        <v>3204</v>
      </c>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WZB845" s="1"/>
      <c r="WZC845" s="1"/>
      <c r="WZD845" s="1"/>
      <c r="WZE845" s="1"/>
      <c r="WZF845" s="1"/>
      <c r="WZG845" s="1"/>
      <c r="WZH845" s="1"/>
      <c r="WZI845" s="1"/>
      <c r="WZJ845" s="1"/>
      <c r="WZK845" s="1"/>
      <c r="WZL845" s="1"/>
      <c r="WZM845" s="1"/>
      <c r="WZN845" s="1"/>
      <c r="WZO845" s="1"/>
      <c r="WZP845" s="1"/>
      <c r="WZQ845" s="1"/>
      <c r="WZR845" s="1"/>
      <c r="WZS845" s="1"/>
      <c r="WZT845" s="1"/>
      <c r="WZU845" s="1"/>
      <c r="WZV845" s="1"/>
      <c r="WZW845" s="1"/>
      <c r="WZX845" s="1"/>
      <c r="WZY845" s="1"/>
      <c r="WZZ845" s="1"/>
      <c r="XAA845" s="1"/>
      <c r="XAB845" s="1"/>
      <c r="XAC845" s="1"/>
      <c r="XAD845" s="1"/>
      <c r="XAE845" s="1"/>
      <c r="XAF845" s="1"/>
      <c r="XAG845" s="1"/>
      <c r="XAH845" s="1"/>
      <c r="XAI845" s="1"/>
      <c r="XAJ845" s="1"/>
      <c r="XAK845" s="1"/>
      <c r="XAL845" s="1"/>
      <c r="XAM845" s="1"/>
      <c r="XAN845" s="1"/>
      <c r="XAO845" s="1"/>
      <c r="XAP845" s="1"/>
      <c r="XAQ845" s="1"/>
      <c r="XAR845" s="1"/>
      <c r="XAS845" s="1"/>
      <c r="XAT845" s="1"/>
      <c r="XAU845" s="1"/>
      <c r="XAV845" s="1"/>
      <c r="XAW845" s="1"/>
      <c r="XAX845" s="1"/>
      <c r="XAY845" s="1"/>
      <c r="XAZ845" s="1"/>
      <c r="XBA845" s="1"/>
      <c r="XBB845" s="1"/>
      <c r="XBC845" s="1"/>
      <c r="XBD845" s="1"/>
      <c r="XBE845" s="1"/>
      <c r="XBF845" s="1"/>
      <c r="XBG845" s="1"/>
      <c r="XBH845" s="1"/>
      <c r="XBI845" s="1"/>
      <c r="XBJ845" s="1"/>
      <c r="XBK845" s="1"/>
      <c r="XBL845" s="1"/>
      <c r="XBM845" s="1"/>
      <c r="XBN845" s="1"/>
      <c r="XBO845" s="1"/>
      <c r="XBP845" s="1"/>
      <c r="XBQ845" s="1"/>
      <c r="XBR845" s="1"/>
      <c r="XBS845" s="1"/>
      <c r="XBT845" s="1"/>
      <c r="XBU845" s="1"/>
      <c r="XBV845" s="1"/>
      <c r="XBW845" s="1"/>
      <c r="XBX845" s="1"/>
      <c r="XBY845" s="1"/>
      <c r="XBZ845" s="1"/>
      <c r="XCA845" s="1"/>
      <c r="XCB845" s="1"/>
      <c r="XCC845" s="1"/>
      <c r="XCD845" s="1"/>
      <c r="XCE845" s="1"/>
      <c r="XCF845" s="1"/>
      <c r="XCG845" s="1"/>
      <c r="XCH845" s="1"/>
      <c r="XCI845" s="1"/>
      <c r="XCJ845" s="1"/>
      <c r="XCK845" s="1"/>
      <c r="XCL845" s="1"/>
      <c r="XCM845" s="1"/>
      <c r="XCN845" s="1"/>
      <c r="XCO845" s="1"/>
      <c r="XCP845" s="1"/>
      <c r="XCQ845" s="1"/>
      <c r="XCR845" s="1"/>
      <c r="XCS845" s="1"/>
      <c r="XCT845" s="1"/>
      <c r="XCU845" s="1"/>
      <c r="XCV845" s="1"/>
      <c r="XCW845" s="1"/>
      <c r="XCX845" s="1"/>
      <c r="XCY845" s="1"/>
      <c r="XCZ845" s="1"/>
      <c r="XDA845" s="1"/>
      <c r="XDB845" s="1"/>
      <c r="XDC845" s="1"/>
      <c r="XDD845" s="1"/>
      <c r="XDE845" s="1"/>
      <c r="XDF845" s="1"/>
      <c r="XDG845" s="1"/>
      <c r="XDH845" s="1"/>
      <c r="XDI845" s="1"/>
      <c r="XDJ845" s="1"/>
      <c r="XDK845" s="1"/>
      <c r="XDL845" s="1"/>
      <c r="XDM845" s="1"/>
      <c r="XDN845" s="1"/>
      <c r="XDO845" s="1"/>
      <c r="XDP845" s="1"/>
      <c r="XDQ845" s="1"/>
      <c r="XDR845" s="1"/>
      <c r="XDS845" s="1"/>
      <c r="XDT845" s="1"/>
      <c r="XDU845" s="1"/>
      <c r="XDV845" s="1"/>
      <c r="XDW845" s="1"/>
      <c r="XDX845" s="1"/>
      <c r="XDY845" s="1"/>
      <c r="XDZ845" s="1"/>
      <c r="XEA845" s="1"/>
      <c r="XEB845" s="1"/>
      <c r="XEC845" s="1"/>
      <c r="XED845" s="1"/>
      <c r="XEE845" s="1"/>
      <c r="XEF845" s="1"/>
      <c r="XEG845" s="1"/>
      <c r="XEH845" s="1"/>
      <c r="XEI845" s="1"/>
      <c r="XEJ845" s="1"/>
      <c r="XEK845" s="1"/>
      <c r="XEL845" s="1"/>
      <c r="XEM845" s="1"/>
      <c r="XEN845" s="1"/>
      <c r="XEO845" s="1"/>
      <c r="XEP845" s="1"/>
      <c r="XEQ845" s="1"/>
      <c r="XER845" s="1"/>
      <c r="XES845" s="1"/>
      <c r="XET845" s="1"/>
      <c r="XEU845" s="1"/>
      <c r="XEV845" s="1"/>
      <c r="XEW845" s="1"/>
      <c r="XEX845" s="1"/>
      <c r="XEY845" s="1"/>
      <c r="XEZ845" s="1"/>
      <c r="XFA845" s="1"/>
      <c r="XFB845" s="1"/>
      <c r="XFC845" s="1"/>
    </row>
    <row r="846" spans="1:150 16226:16383" s="3" customFormat="1" ht="20.25" customHeight="1" x14ac:dyDescent="0.25">
      <c r="A846" s="115">
        <f t="shared" si="150"/>
        <v>5</v>
      </c>
      <c r="B846" s="116"/>
      <c r="C846" s="53" t="s">
        <v>88</v>
      </c>
      <c r="D846" s="5" t="s">
        <v>375</v>
      </c>
      <c r="E846" s="32">
        <f>(2.75*3.5+2.75*0.1+2.125*2.25+1.525*0.6+2.75*2.45+0.1*1.8+1.4*0.6+2.93*2.415+2.93*0.1+2.93*1.185+1.4*0.6+2.305*1.375+1.375*0.18+1.075*0.9+1.22*0.475+2.12*0.9+1.65*1+1.4*1+1.12*2.75)*10.764</f>
        <v>517.06623150000019</v>
      </c>
      <c r="F846" s="5">
        <v>0</v>
      </c>
      <c r="G846" s="5">
        <v>0</v>
      </c>
      <c r="H846" s="5">
        <f>E846+F846+(IF(G846&lt;101,G846,IF(G846&lt;201,G846/2,IF(G846&lt;=301,G846/3,G846/4))))</f>
        <v>517.06623150000019</v>
      </c>
      <c r="I846" s="1"/>
      <c r="J846" s="1"/>
      <c r="K846" s="1"/>
      <c r="L846" s="1"/>
      <c r="M846" s="1"/>
      <c r="N846" s="1"/>
      <c r="O846" s="1"/>
      <c r="P846" s="1"/>
      <c r="Q846" s="1"/>
      <c r="R846" s="1"/>
      <c r="S846" s="1"/>
      <c r="T846" s="22" t="str">
        <f t="shared" ca="1" si="148"/>
        <v>3205,..,3205</v>
      </c>
      <c r="U846" s="22">
        <f t="shared" ca="1" si="149"/>
        <v>3205</v>
      </c>
      <c r="V846" s="22">
        <f t="shared" ca="1" si="149"/>
        <v>3205</v>
      </c>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WZB846" s="1"/>
      <c r="WZC846" s="1"/>
      <c r="WZD846" s="1"/>
      <c r="WZE846" s="1"/>
      <c r="WZF846" s="1"/>
      <c r="WZG846" s="1"/>
      <c r="WZH846" s="1"/>
      <c r="WZI846" s="1"/>
      <c r="WZJ846" s="1"/>
      <c r="WZK846" s="1"/>
      <c r="WZL846" s="1"/>
      <c r="WZM846" s="1"/>
      <c r="WZN846" s="1"/>
      <c r="WZO846" s="1"/>
      <c r="WZP846" s="1"/>
      <c r="WZQ846" s="1"/>
      <c r="WZR846" s="1"/>
      <c r="WZS846" s="1"/>
      <c r="WZT846" s="1"/>
      <c r="WZU846" s="1"/>
      <c r="WZV846" s="1"/>
      <c r="WZW846" s="1"/>
      <c r="WZX846" s="1"/>
      <c r="WZY846" s="1"/>
      <c r="WZZ846" s="1"/>
      <c r="XAA846" s="1"/>
      <c r="XAB846" s="1"/>
      <c r="XAC846" s="1"/>
      <c r="XAD846" s="1"/>
      <c r="XAE846" s="1"/>
      <c r="XAF846" s="1"/>
      <c r="XAG846" s="1"/>
      <c r="XAH846" s="1"/>
      <c r="XAI846" s="1"/>
      <c r="XAJ846" s="1"/>
      <c r="XAK846" s="1"/>
      <c r="XAL846" s="1"/>
      <c r="XAM846" s="1"/>
      <c r="XAN846" s="1"/>
      <c r="XAO846" s="1"/>
      <c r="XAP846" s="1"/>
      <c r="XAQ846" s="1"/>
      <c r="XAR846" s="1"/>
      <c r="XAS846" s="1"/>
      <c r="XAT846" s="1"/>
      <c r="XAU846" s="1"/>
      <c r="XAV846" s="1"/>
      <c r="XAW846" s="1"/>
      <c r="XAX846" s="1"/>
      <c r="XAY846" s="1"/>
      <c r="XAZ846" s="1"/>
      <c r="XBA846" s="1"/>
      <c r="XBB846" s="1"/>
      <c r="XBC846" s="1"/>
      <c r="XBD846" s="1"/>
      <c r="XBE846" s="1"/>
      <c r="XBF846" s="1"/>
      <c r="XBG846" s="1"/>
      <c r="XBH846" s="1"/>
      <c r="XBI846" s="1"/>
      <c r="XBJ846" s="1"/>
      <c r="XBK846" s="1"/>
      <c r="XBL846" s="1"/>
      <c r="XBM846" s="1"/>
      <c r="XBN846" s="1"/>
      <c r="XBO846" s="1"/>
      <c r="XBP846" s="1"/>
      <c r="XBQ846" s="1"/>
      <c r="XBR846" s="1"/>
      <c r="XBS846" s="1"/>
      <c r="XBT846" s="1"/>
      <c r="XBU846" s="1"/>
      <c r="XBV846" s="1"/>
      <c r="XBW846" s="1"/>
      <c r="XBX846" s="1"/>
      <c r="XBY846" s="1"/>
      <c r="XBZ846" s="1"/>
      <c r="XCA846" s="1"/>
      <c r="XCB846" s="1"/>
      <c r="XCC846" s="1"/>
      <c r="XCD846" s="1"/>
      <c r="XCE846" s="1"/>
      <c r="XCF846" s="1"/>
      <c r="XCG846" s="1"/>
      <c r="XCH846" s="1"/>
      <c r="XCI846" s="1"/>
      <c r="XCJ846" s="1"/>
      <c r="XCK846" s="1"/>
      <c r="XCL846" s="1"/>
      <c r="XCM846" s="1"/>
      <c r="XCN846" s="1"/>
      <c r="XCO846" s="1"/>
      <c r="XCP846" s="1"/>
      <c r="XCQ846" s="1"/>
      <c r="XCR846" s="1"/>
      <c r="XCS846" s="1"/>
      <c r="XCT846" s="1"/>
      <c r="XCU846" s="1"/>
      <c r="XCV846" s="1"/>
      <c r="XCW846" s="1"/>
      <c r="XCX846" s="1"/>
      <c r="XCY846" s="1"/>
      <c r="XCZ846" s="1"/>
      <c r="XDA846" s="1"/>
      <c r="XDB846" s="1"/>
      <c r="XDC846" s="1"/>
      <c r="XDD846" s="1"/>
      <c r="XDE846" s="1"/>
      <c r="XDF846" s="1"/>
      <c r="XDG846" s="1"/>
      <c r="XDH846" s="1"/>
      <c r="XDI846" s="1"/>
      <c r="XDJ846" s="1"/>
      <c r="XDK846" s="1"/>
      <c r="XDL846" s="1"/>
      <c r="XDM846" s="1"/>
      <c r="XDN846" s="1"/>
      <c r="XDO846" s="1"/>
      <c r="XDP846" s="1"/>
      <c r="XDQ846" s="1"/>
      <c r="XDR846" s="1"/>
      <c r="XDS846" s="1"/>
      <c r="XDT846" s="1"/>
      <c r="XDU846" s="1"/>
      <c r="XDV846" s="1"/>
      <c r="XDW846" s="1"/>
      <c r="XDX846" s="1"/>
      <c r="XDY846" s="1"/>
      <c r="XDZ846" s="1"/>
      <c r="XEA846" s="1"/>
      <c r="XEB846" s="1"/>
      <c r="XEC846" s="1"/>
      <c r="XED846" s="1"/>
      <c r="XEE846" s="1"/>
      <c r="XEF846" s="1"/>
      <c r="XEG846" s="1"/>
      <c r="XEH846" s="1"/>
      <c r="XEI846" s="1"/>
      <c r="XEJ846" s="1"/>
      <c r="XEK846" s="1"/>
      <c r="XEL846" s="1"/>
      <c r="XEM846" s="1"/>
      <c r="XEN846" s="1"/>
      <c r="XEO846" s="1"/>
      <c r="XEP846" s="1"/>
      <c r="XEQ846" s="1"/>
      <c r="XER846" s="1"/>
      <c r="XES846" s="1"/>
      <c r="XET846" s="1"/>
      <c r="XEU846" s="1"/>
      <c r="XEV846" s="1"/>
      <c r="XEW846" s="1"/>
      <c r="XEX846" s="1"/>
      <c r="XEY846" s="1"/>
      <c r="XEZ846" s="1"/>
      <c r="XFA846" s="1"/>
      <c r="XFB846" s="1"/>
      <c r="XFC846" s="1"/>
    </row>
    <row r="847" spans="1:150 16226:16383" s="3" customFormat="1" ht="20.25" customHeight="1" x14ac:dyDescent="0.25">
      <c r="A847" s="115">
        <f t="shared" si="150"/>
        <v>6</v>
      </c>
      <c r="B847" s="116"/>
      <c r="C847" s="53" t="s">
        <v>88</v>
      </c>
      <c r="D847" s="5" t="s">
        <v>375</v>
      </c>
      <c r="E847" s="32">
        <f>(2.75*3.5+2.75*0.1+2.125*2.25+1.525*0.6+2.75*2.45+0.1*1.8+1.4*0.6+2.93*2.415+2.93*0.1+2.93*1.185+1.4*0.6+2.305*1.375+1.375*0.18+1.075*0.9+1.22*0.475+2.12*0.9+1.65*1+1.4*1+1.12*2.75)*10.764</f>
        <v>517.06623150000019</v>
      </c>
      <c r="F847" s="5">
        <v>0</v>
      </c>
      <c r="G847" s="5">
        <v>0</v>
      </c>
      <c r="H847" s="5">
        <f>E847+F847+(IF(G847&lt;101,G847,IF(G847&lt;201,G847/2,IF(G847&lt;=301,G847/3,G847/4))))</f>
        <v>517.06623150000019</v>
      </c>
      <c r="I847" s="1"/>
      <c r="J847" s="1"/>
      <c r="K847" s="1"/>
      <c r="L847" s="1"/>
      <c r="M847" s="1"/>
      <c r="N847" s="1"/>
      <c r="O847" s="1"/>
      <c r="P847" s="1"/>
      <c r="Q847" s="1"/>
      <c r="R847" s="1"/>
      <c r="S847" s="1"/>
      <c r="T847" s="22" t="str">
        <f t="shared" ca="1" si="148"/>
        <v>3206,..,3206</v>
      </c>
      <c r="U847" s="22">
        <f t="shared" ca="1" si="149"/>
        <v>3206</v>
      </c>
      <c r="V847" s="22">
        <f t="shared" ca="1" si="149"/>
        <v>3206</v>
      </c>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WZB847" s="1"/>
      <c r="WZC847" s="1"/>
      <c r="WZD847" s="1"/>
      <c r="WZE847" s="1"/>
      <c r="WZF847" s="1"/>
      <c r="WZG847" s="1"/>
      <c r="WZH847" s="1"/>
      <c r="WZI847" s="1"/>
      <c r="WZJ847" s="1"/>
      <c r="WZK847" s="1"/>
      <c r="WZL847" s="1"/>
      <c r="WZM847" s="1"/>
      <c r="WZN847" s="1"/>
      <c r="WZO847" s="1"/>
      <c r="WZP847" s="1"/>
      <c r="WZQ847" s="1"/>
      <c r="WZR847" s="1"/>
      <c r="WZS847" s="1"/>
      <c r="WZT847" s="1"/>
      <c r="WZU847" s="1"/>
      <c r="WZV847" s="1"/>
      <c r="WZW847" s="1"/>
      <c r="WZX847" s="1"/>
      <c r="WZY847" s="1"/>
      <c r="WZZ847" s="1"/>
      <c r="XAA847" s="1"/>
      <c r="XAB847" s="1"/>
      <c r="XAC847" s="1"/>
      <c r="XAD847" s="1"/>
      <c r="XAE847" s="1"/>
      <c r="XAF847" s="1"/>
      <c r="XAG847" s="1"/>
      <c r="XAH847" s="1"/>
      <c r="XAI847" s="1"/>
      <c r="XAJ847" s="1"/>
      <c r="XAK847" s="1"/>
      <c r="XAL847" s="1"/>
      <c r="XAM847" s="1"/>
      <c r="XAN847" s="1"/>
      <c r="XAO847" s="1"/>
      <c r="XAP847" s="1"/>
      <c r="XAQ847" s="1"/>
      <c r="XAR847" s="1"/>
      <c r="XAS847" s="1"/>
      <c r="XAT847" s="1"/>
      <c r="XAU847" s="1"/>
      <c r="XAV847" s="1"/>
      <c r="XAW847" s="1"/>
      <c r="XAX847" s="1"/>
      <c r="XAY847" s="1"/>
      <c r="XAZ847" s="1"/>
      <c r="XBA847" s="1"/>
      <c r="XBB847" s="1"/>
      <c r="XBC847" s="1"/>
      <c r="XBD847" s="1"/>
      <c r="XBE847" s="1"/>
      <c r="XBF847" s="1"/>
      <c r="XBG847" s="1"/>
      <c r="XBH847" s="1"/>
      <c r="XBI847" s="1"/>
      <c r="XBJ847" s="1"/>
      <c r="XBK847" s="1"/>
      <c r="XBL847" s="1"/>
      <c r="XBM847" s="1"/>
      <c r="XBN847" s="1"/>
      <c r="XBO847" s="1"/>
      <c r="XBP847" s="1"/>
      <c r="XBQ847" s="1"/>
      <c r="XBR847" s="1"/>
      <c r="XBS847" s="1"/>
      <c r="XBT847" s="1"/>
      <c r="XBU847" s="1"/>
      <c r="XBV847" s="1"/>
      <c r="XBW847" s="1"/>
      <c r="XBX847" s="1"/>
      <c r="XBY847" s="1"/>
      <c r="XBZ847" s="1"/>
      <c r="XCA847" s="1"/>
      <c r="XCB847" s="1"/>
      <c r="XCC847" s="1"/>
      <c r="XCD847" s="1"/>
      <c r="XCE847" s="1"/>
      <c r="XCF847" s="1"/>
      <c r="XCG847" s="1"/>
      <c r="XCH847" s="1"/>
      <c r="XCI847" s="1"/>
      <c r="XCJ847" s="1"/>
      <c r="XCK847" s="1"/>
      <c r="XCL847" s="1"/>
      <c r="XCM847" s="1"/>
      <c r="XCN847" s="1"/>
      <c r="XCO847" s="1"/>
      <c r="XCP847" s="1"/>
      <c r="XCQ847" s="1"/>
      <c r="XCR847" s="1"/>
      <c r="XCS847" s="1"/>
      <c r="XCT847" s="1"/>
      <c r="XCU847" s="1"/>
      <c r="XCV847" s="1"/>
      <c r="XCW847" s="1"/>
      <c r="XCX847" s="1"/>
      <c r="XCY847" s="1"/>
      <c r="XCZ847" s="1"/>
      <c r="XDA847" s="1"/>
      <c r="XDB847" s="1"/>
      <c r="XDC847" s="1"/>
      <c r="XDD847" s="1"/>
      <c r="XDE847" s="1"/>
      <c r="XDF847" s="1"/>
      <c r="XDG847" s="1"/>
      <c r="XDH847" s="1"/>
      <c r="XDI847" s="1"/>
      <c r="XDJ847" s="1"/>
      <c r="XDK847" s="1"/>
      <c r="XDL847" s="1"/>
      <c r="XDM847" s="1"/>
      <c r="XDN847" s="1"/>
      <c r="XDO847" s="1"/>
      <c r="XDP847" s="1"/>
      <c r="XDQ847" s="1"/>
      <c r="XDR847" s="1"/>
      <c r="XDS847" s="1"/>
      <c r="XDT847" s="1"/>
      <c r="XDU847" s="1"/>
      <c r="XDV847" s="1"/>
      <c r="XDW847" s="1"/>
      <c r="XDX847" s="1"/>
      <c r="XDY847" s="1"/>
      <c r="XDZ847" s="1"/>
      <c r="XEA847" s="1"/>
      <c r="XEB847" s="1"/>
      <c r="XEC847" s="1"/>
      <c r="XED847" s="1"/>
      <c r="XEE847" s="1"/>
      <c r="XEF847" s="1"/>
      <c r="XEG847" s="1"/>
      <c r="XEH847" s="1"/>
      <c r="XEI847" s="1"/>
      <c r="XEJ847" s="1"/>
      <c r="XEK847" s="1"/>
      <c r="XEL847" s="1"/>
      <c r="XEM847" s="1"/>
      <c r="XEN847" s="1"/>
      <c r="XEO847" s="1"/>
      <c r="XEP847" s="1"/>
      <c r="XEQ847" s="1"/>
      <c r="XER847" s="1"/>
      <c r="XES847" s="1"/>
      <c r="XET847" s="1"/>
      <c r="XEU847" s="1"/>
      <c r="XEV847" s="1"/>
      <c r="XEW847" s="1"/>
      <c r="XEX847" s="1"/>
      <c r="XEY847" s="1"/>
      <c r="XEZ847" s="1"/>
      <c r="XFA847" s="1"/>
      <c r="XFB847" s="1"/>
      <c r="XFC847" s="1"/>
    </row>
    <row r="848" spans="1:150 16226:16383" s="3" customFormat="1" ht="20.25" customHeight="1" x14ac:dyDescent="0.25">
      <c r="A848" s="115">
        <f t="shared" si="150"/>
        <v>7</v>
      </c>
      <c r="B848" s="116"/>
      <c r="C848" s="103" t="s">
        <v>384</v>
      </c>
      <c r="D848" s="104"/>
      <c r="E848" s="104"/>
      <c r="F848" s="104"/>
      <c r="G848" s="104"/>
      <c r="H848" s="105"/>
      <c r="I848" s="1"/>
      <c r="J848" s="1"/>
      <c r="K848" s="1"/>
      <c r="L848" s="1"/>
      <c r="M848" s="1"/>
      <c r="N848" s="1"/>
      <c r="O848" s="1"/>
      <c r="P848" s="1"/>
      <c r="Q848" s="1"/>
      <c r="R848" s="1"/>
      <c r="S848" s="1"/>
      <c r="T848" s="22" t="str">
        <f t="shared" ca="1" si="148"/>
        <v>3207,..,3207</v>
      </c>
      <c r="U848" s="22">
        <f t="shared" ca="1" si="149"/>
        <v>3207</v>
      </c>
      <c r="V848" s="22">
        <f t="shared" ca="1" si="149"/>
        <v>3207</v>
      </c>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WZB848" s="1"/>
      <c r="WZC848" s="1"/>
      <c r="WZD848" s="1"/>
      <c r="WZE848" s="1"/>
      <c r="WZF848" s="1"/>
      <c r="WZG848" s="1"/>
      <c r="WZH848" s="1"/>
      <c r="WZI848" s="1"/>
      <c r="WZJ848" s="1"/>
      <c r="WZK848" s="1"/>
      <c r="WZL848" s="1"/>
      <c r="WZM848" s="1"/>
      <c r="WZN848" s="1"/>
      <c r="WZO848" s="1"/>
      <c r="WZP848" s="1"/>
      <c r="WZQ848" s="1"/>
      <c r="WZR848" s="1"/>
      <c r="WZS848" s="1"/>
      <c r="WZT848" s="1"/>
      <c r="WZU848" s="1"/>
      <c r="WZV848" s="1"/>
      <c r="WZW848" s="1"/>
      <c r="WZX848" s="1"/>
      <c r="WZY848" s="1"/>
      <c r="WZZ848" s="1"/>
      <c r="XAA848" s="1"/>
      <c r="XAB848" s="1"/>
      <c r="XAC848" s="1"/>
      <c r="XAD848" s="1"/>
      <c r="XAE848" s="1"/>
      <c r="XAF848" s="1"/>
      <c r="XAG848" s="1"/>
      <c r="XAH848" s="1"/>
      <c r="XAI848" s="1"/>
      <c r="XAJ848" s="1"/>
      <c r="XAK848" s="1"/>
      <c r="XAL848" s="1"/>
      <c r="XAM848" s="1"/>
      <c r="XAN848" s="1"/>
      <c r="XAO848" s="1"/>
      <c r="XAP848" s="1"/>
      <c r="XAQ848" s="1"/>
      <c r="XAR848" s="1"/>
      <c r="XAS848" s="1"/>
      <c r="XAT848" s="1"/>
      <c r="XAU848" s="1"/>
      <c r="XAV848" s="1"/>
      <c r="XAW848" s="1"/>
      <c r="XAX848" s="1"/>
      <c r="XAY848" s="1"/>
      <c r="XAZ848" s="1"/>
      <c r="XBA848" s="1"/>
      <c r="XBB848" s="1"/>
      <c r="XBC848" s="1"/>
      <c r="XBD848" s="1"/>
      <c r="XBE848" s="1"/>
      <c r="XBF848" s="1"/>
      <c r="XBG848" s="1"/>
      <c r="XBH848" s="1"/>
      <c r="XBI848" s="1"/>
      <c r="XBJ848" s="1"/>
      <c r="XBK848" s="1"/>
      <c r="XBL848" s="1"/>
      <c r="XBM848" s="1"/>
      <c r="XBN848" s="1"/>
      <c r="XBO848" s="1"/>
      <c r="XBP848" s="1"/>
      <c r="XBQ848" s="1"/>
      <c r="XBR848" s="1"/>
      <c r="XBS848" s="1"/>
      <c r="XBT848" s="1"/>
      <c r="XBU848" s="1"/>
      <c r="XBV848" s="1"/>
      <c r="XBW848" s="1"/>
      <c r="XBX848" s="1"/>
      <c r="XBY848" s="1"/>
      <c r="XBZ848" s="1"/>
      <c r="XCA848" s="1"/>
      <c r="XCB848" s="1"/>
      <c r="XCC848" s="1"/>
      <c r="XCD848" s="1"/>
      <c r="XCE848" s="1"/>
      <c r="XCF848" s="1"/>
      <c r="XCG848" s="1"/>
      <c r="XCH848" s="1"/>
      <c r="XCI848" s="1"/>
      <c r="XCJ848" s="1"/>
      <c r="XCK848" s="1"/>
      <c r="XCL848" s="1"/>
      <c r="XCM848" s="1"/>
      <c r="XCN848" s="1"/>
      <c r="XCO848" s="1"/>
      <c r="XCP848" s="1"/>
      <c r="XCQ848" s="1"/>
      <c r="XCR848" s="1"/>
      <c r="XCS848" s="1"/>
      <c r="XCT848" s="1"/>
      <c r="XCU848" s="1"/>
      <c r="XCV848" s="1"/>
      <c r="XCW848" s="1"/>
      <c r="XCX848" s="1"/>
      <c r="XCY848" s="1"/>
      <c r="XCZ848" s="1"/>
      <c r="XDA848" s="1"/>
      <c r="XDB848" s="1"/>
      <c r="XDC848" s="1"/>
      <c r="XDD848" s="1"/>
      <c r="XDE848" s="1"/>
      <c r="XDF848" s="1"/>
      <c r="XDG848" s="1"/>
      <c r="XDH848" s="1"/>
      <c r="XDI848" s="1"/>
      <c r="XDJ848" s="1"/>
      <c r="XDK848" s="1"/>
      <c r="XDL848" s="1"/>
      <c r="XDM848" s="1"/>
      <c r="XDN848" s="1"/>
      <c r="XDO848" s="1"/>
      <c r="XDP848" s="1"/>
      <c r="XDQ848" s="1"/>
      <c r="XDR848" s="1"/>
      <c r="XDS848" s="1"/>
      <c r="XDT848" s="1"/>
      <c r="XDU848" s="1"/>
      <c r="XDV848" s="1"/>
      <c r="XDW848" s="1"/>
      <c r="XDX848" s="1"/>
      <c r="XDY848" s="1"/>
      <c r="XDZ848" s="1"/>
      <c r="XEA848" s="1"/>
      <c r="XEB848" s="1"/>
      <c r="XEC848" s="1"/>
      <c r="XED848" s="1"/>
      <c r="XEE848" s="1"/>
      <c r="XEF848" s="1"/>
      <c r="XEG848" s="1"/>
      <c r="XEH848" s="1"/>
      <c r="XEI848" s="1"/>
      <c r="XEJ848" s="1"/>
      <c r="XEK848" s="1"/>
      <c r="XEL848" s="1"/>
      <c r="XEM848" s="1"/>
      <c r="XEN848" s="1"/>
      <c r="XEO848" s="1"/>
      <c r="XEP848" s="1"/>
      <c r="XEQ848" s="1"/>
      <c r="XER848" s="1"/>
      <c r="XES848" s="1"/>
      <c r="XET848" s="1"/>
      <c r="XEU848" s="1"/>
      <c r="XEV848" s="1"/>
      <c r="XEW848" s="1"/>
      <c r="XEX848" s="1"/>
      <c r="XEY848" s="1"/>
      <c r="XEZ848" s="1"/>
      <c r="XFA848" s="1"/>
      <c r="XFB848" s="1"/>
      <c r="XFC848" s="1"/>
    </row>
    <row r="849" spans="1:150 16226:16383" s="3" customFormat="1" ht="20.25" customHeight="1" x14ac:dyDescent="0.25">
      <c r="A849" s="115">
        <f t="shared" si="150"/>
        <v>8</v>
      </c>
      <c r="B849" s="116"/>
      <c r="C849" s="109"/>
      <c r="D849" s="110"/>
      <c r="E849" s="110"/>
      <c r="F849" s="110"/>
      <c r="G849" s="110"/>
      <c r="H849" s="111"/>
      <c r="I849" s="1"/>
      <c r="J849" s="1"/>
      <c r="K849" s="1"/>
      <c r="L849" s="1"/>
      <c r="M849" s="1"/>
      <c r="N849" s="1"/>
      <c r="O849" s="1"/>
      <c r="P849" s="1"/>
      <c r="Q849" s="1"/>
      <c r="R849" s="1"/>
      <c r="S849" s="1"/>
      <c r="T849" s="22" t="str">
        <f t="shared" ca="1" si="148"/>
        <v>3208,..,3208</v>
      </c>
      <c r="U849" s="22">
        <f t="shared" ca="1" si="149"/>
        <v>3208</v>
      </c>
      <c r="V849" s="22">
        <f t="shared" ca="1" si="149"/>
        <v>3208</v>
      </c>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WZB849" s="1"/>
      <c r="WZC849" s="1"/>
      <c r="WZD849" s="1"/>
      <c r="WZE849" s="1"/>
      <c r="WZF849" s="1"/>
      <c r="WZG849" s="1"/>
      <c r="WZH849" s="1"/>
      <c r="WZI849" s="1"/>
      <c r="WZJ849" s="1"/>
      <c r="WZK849" s="1"/>
      <c r="WZL849" s="1"/>
      <c r="WZM849" s="1"/>
      <c r="WZN849" s="1"/>
      <c r="WZO849" s="1"/>
      <c r="WZP849" s="1"/>
      <c r="WZQ849" s="1"/>
      <c r="WZR849" s="1"/>
      <c r="WZS849" s="1"/>
      <c r="WZT849" s="1"/>
      <c r="WZU849" s="1"/>
      <c r="WZV849" s="1"/>
      <c r="WZW849" s="1"/>
      <c r="WZX849" s="1"/>
      <c r="WZY849" s="1"/>
      <c r="WZZ849" s="1"/>
      <c r="XAA849" s="1"/>
      <c r="XAB849" s="1"/>
      <c r="XAC849" s="1"/>
      <c r="XAD849" s="1"/>
      <c r="XAE849" s="1"/>
      <c r="XAF849" s="1"/>
      <c r="XAG849" s="1"/>
      <c r="XAH849" s="1"/>
      <c r="XAI849" s="1"/>
      <c r="XAJ849" s="1"/>
      <c r="XAK849" s="1"/>
      <c r="XAL849" s="1"/>
      <c r="XAM849" s="1"/>
      <c r="XAN849" s="1"/>
      <c r="XAO849" s="1"/>
      <c r="XAP849" s="1"/>
      <c r="XAQ849" s="1"/>
      <c r="XAR849" s="1"/>
      <c r="XAS849" s="1"/>
      <c r="XAT849" s="1"/>
      <c r="XAU849" s="1"/>
      <c r="XAV849" s="1"/>
      <c r="XAW849" s="1"/>
      <c r="XAX849" s="1"/>
      <c r="XAY849" s="1"/>
      <c r="XAZ849" s="1"/>
      <c r="XBA849" s="1"/>
      <c r="XBB849" s="1"/>
      <c r="XBC849" s="1"/>
      <c r="XBD849" s="1"/>
      <c r="XBE849" s="1"/>
      <c r="XBF849" s="1"/>
      <c r="XBG849" s="1"/>
      <c r="XBH849" s="1"/>
      <c r="XBI849" s="1"/>
      <c r="XBJ849" s="1"/>
      <c r="XBK849" s="1"/>
      <c r="XBL849" s="1"/>
      <c r="XBM849" s="1"/>
      <c r="XBN849" s="1"/>
      <c r="XBO849" s="1"/>
      <c r="XBP849" s="1"/>
      <c r="XBQ849" s="1"/>
      <c r="XBR849" s="1"/>
      <c r="XBS849" s="1"/>
      <c r="XBT849" s="1"/>
      <c r="XBU849" s="1"/>
      <c r="XBV849" s="1"/>
      <c r="XBW849" s="1"/>
      <c r="XBX849" s="1"/>
      <c r="XBY849" s="1"/>
      <c r="XBZ849" s="1"/>
      <c r="XCA849" s="1"/>
      <c r="XCB849" s="1"/>
      <c r="XCC849" s="1"/>
      <c r="XCD849" s="1"/>
      <c r="XCE849" s="1"/>
      <c r="XCF849" s="1"/>
      <c r="XCG849" s="1"/>
      <c r="XCH849" s="1"/>
      <c r="XCI849" s="1"/>
      <c r="XCJ849" s="1"/>
      <c r="XCK849" s="1"/>
      <c r="XCL849" s="1"/>
      <c r="XCM849" s="1"/>
      <c r="XCN849" s="1"/>
      <c r="XCO849" s="1"/>
      <c r="XCP849" s="1"/>
      <c r="XCQ849" s="1"/>
      <c r="XCR849" s="1"/>
      <c r="XCS849" s="1"/>
      <c r="XCT849" s="1"/>
      <c r="XCU849" s="1"/>
      <c r="XCV849" s="1"/>
      <c r="XCW849" s="1"/>
      <c r="XCX849" s="1"/>
      <c r="XCY849" s="1"/>
      <c r="XCZ849" s="1"/>
      <c r="XDA849" s="1"/>
      <c r="XDB849" s="1"/>
      <c r="XDC849" s="1"/>
      <c r="XDD849" s="1"/>
      <c r="XDE849" s="1"/>
      <c r="XDF849" s="1"/>
      <c r="XDG849" s="1"/>
      <c r="XDH849" s="1"/>
      <c r="XDI849" s="1"/>
      <c r="XDJ849" s="1"/>
      <c r="XDK849" s="1"/>
      <c r="XDL849" s="1"/>
      <c r="XDM849" s="1"/>
      <c r="XDN849" s="1"/>
      <c r="XDO849" s="1"/>
      <c r="XDP849" s="1"/>
      <c r="XDQ849" s="1"/>
      <c r="XDR849" s="1"/>
      <c r="XDS849" s="1"/>
      <c r="XDT849" s="1"/>
      <c r="XDU849" s="1"/>
      <c r="XDV849" s="1"/>
      <c r="XDW849" s="1"/>
      <c r="XDX849" s="1"/>
      <c r="XDY849" s="1"/>
      <c r="XDZ849" s="1"/>
      <c r="XEA849" s="1"/>
      <c r="XEB849" s="1"/>
      <c r="XEC849" s="1"/>
      <c r="XED849" s="1"/>
      <c r="XEE849" s="1"/>
      <c r="XEF849" s="1"/>
      <c r="XEG849" s="1"/>
      <c r="XEH849" s="1"/>
      <c r="XEI849" s="1"/>
      <c r="XEJ849" s="1"/>
      <c r="XEK849" s="1"/>
      <c r="XEL849" s="1"/>
      <c r="XEM849" s="1"/>
      <c r="XEN849" s="1"/>
      <c r="XEO849" s="1"/>
      <c r="XEP849" s="1"/>
      <c r="XEQ849" s="1"/>
      <c r="XER849" s="1"/>
      <c r="XES849" s="1"/>
      <c r="XET849" s="1"/>
      <c r="XEU849" s="1"/>
      <c r="XEV849" s="1"/>
      <c r="XEW849" s="1"/>
      <c r="XEX849" s="1"/>
      <c r="XEY849" s="1"/>
      <c r="XEZ849" s="1"/>
      <c r="XFA849" s="1"/>
      <c r="XFB849" s="1"/>
      <c r="XFC849" s="1"/>
    </row>
    <row r="850" spans="1:150 16226:16383" s="3" customFormat="1" ht="20.25" customHeight="1" x14ac:dyDescent="0.25">
      <c r="A850" s="112" t="s">
        <v>339</v>
      </c>
      <c r="B850" s="113"/>
      <c r="C850" s="113"/>
      <c r="D850" s="113"/>
      <c r="E850" s="113"/>
      <c r="F850" s="113"/>
      <c r="G850" s="113"/>
      <c r="H850" s="114"/>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WZB850" s="1"/>
      <c r="WZC850" s="1"/>
      <c r="WZD850" s="1"/>
      <c r="WZE850" s="1"/>
      <c r="WZF850" s="1"/>
      <c r="WZG850" s="1"/>
      <c r="WZH850" s="1"/>
      <c r="WZI850" s="1"/>
      <c r="WZJ850" s="1"/>
      <c r="WZK850" s="1"/>
      <c r="WZL850" s="1"/>
      <c r="WZM850" s="1"/>
      <c r="WZN850" s="1"/>
      <c r="WZO850" s="1"/>
      <c r="WZP850" s="1"/>
      <c r="WZQ850" s="1"/>
      <c r="WZR850" s="1"/>
      <c r="WZS850" s="1"/>
      <c r="WZT850" s="1"/>
      <c r="WZU850" s="1"/>
      <c r="WZV850" s="1"/>
      <c r="WZW850" s="1"/>
      <c r="WZX850" s="1"/>
      <c r="WZY850" s="1"/>
      <c r="WZZ850" s="1"/>
      <c r="XAA850" s="1"/>
      <c r="XAB850" s="1"/>
      <c r="XAC850" s="1"/>
      <c r="XAD850" s="1"/>
      <c r="XAE850" s="1"/>
      <c r="XAF850" s="1"/>
      <c r="XAG850" s="1"/>
      <c r="XAH850" s="1"/>
      <c r="XAI850" s="1"/>
      <c r="XAJ850" s="1"/>
      <c r="XAK850" s="1"/>
      <c r="XAL850" s="1"/>
      <c r="XAM850" s="1"/>
      <c r="XAN850" s="1"/>
      <c r="XAO850" s="1"/>
      <c r="XAP850" s="1"/>
      <c r="XAQ850" s="1"/>
      <c r="XAR850" s="1"/>
      <c r="XAS850" s="1"/>
      <c r="XAT850" s="1"/>
      <c r="XAU850" s="1"/>
      <c r="XAV850" s="1"/>
      <c r="XAW850" s="1"/>
      <c r="XAX850" s="1"/>
      <c r="XAY850" s="1"/>
      <c r="XAZ850" s="1"/>
      <c r="XBA850" s="1"/>
      <c r="XBB850" s="1"/>
      <c r="XBC850" s="1"/>
      <c r="XBD850" s="1"/>
      <c r="XBE850" s="1"/>
      <c r="XBF850" s="1"/>
      <c r="XBG850" s="1"/>
      <c r="XBH850" s="1"/>
      <c r="XBI850" s="1"/>
      <c r="XBJ850" s="1"/>
      <c r="XBK850" s="1"/>
      <c r="XBL850" s="1"/>
      <c r="XBM850" s="1"/>
      <c r="XBN850" s="1"/>
      <c r="XBO850" s="1"/>
      <c r="XBP850" s="1"/>
      <c r="XBQ850" s="1"/>
      <c r="XBR850" s="1"/>
      <c r="XBS850" s="1"/>
      <c r="XBT850" s="1"/>
      <c r="XBU850" s="1"/>
      <c r="XBV850" s="1"/>
      <c r="XBW850" s="1"/>
      <c r="XBX850" s="1"/>
      <c r="XBY850" s="1"/>
      <c r="XBZ850" s="1"/>
      <c r="XCA850" s="1"/>
      <c r="XCB850" s="1"/>
      <c r="XCC850" s="1"/>
      <c r="XCD850" s="1"/>
      <c r="XCE850" s="1"/>
      <c r="XCF850" s="1"/>
      <c r="XCG850" s="1"/>
      <c r="XCH850" s="1"/>
      <c r="XCI850" s="1"/>
      <c r="XCJ850" s="1"/>
      <c r="XCK850" s="1"/>
      <c r="XCL850" s="1"/>
      <c r="XCM850" s="1"/>
      <c r="XCN850" s="1"/>
      <c r="XCO850" s="1"/>
      <c r="XCP850" s="1"/>
      <c r="XCQ850" s="1"/>
      <c r="XCR850" s="1"/>
      <c r="XCS850" s="1"/>
      <c r="XCT850" s="1"/>
      <c r="XCU850" s="1"/>
      <c r="XCV850" s="1"/>
      <c r="XCW850" s="1"/>
      <c r="XCX850" s="1"/>
      <c r="XCY850" s="1"/>
      <c r="XCZ850" s="1"/>
      <c r="XDA850" s="1"/>
      <c r="XDB850" s="1"/>
      <c r="XDC850" s="1"/>
      <c r="XDD850" s="1"/>
      <c r="XDE850" s="1"/>
      <c r="XDF850" s="1"/>
      <c r="XDG850" s="1"/>
      <c r="XDH850" s="1"/>
      <c r="XDI850" s="1"/>
      <c r="XDJ850" s="1"/>
      <c r="XDK850" s="1"/>
      <c r="XDL850" s="1"/>
      <c r="XDM850" s="1"/>
      <c r="XDN850" s="1"/>
      <c r="XDO850" s="1"/>
      <c r="XDP850" s="1"/>
      <c r="XDQ850" s="1"/>
      <c r="XDR850" s="1"/>
      <c r="XDS850" s="1"/>
      <c r="XDT850" s="1"/>
      <c r="XDU850" s="1"/>
      <c r="XDV850" s="1"/>
      <c r="XDW850" s="1"/>
      <c r="XDX850" s="1"/>
      <c r="XDY850" s="1"/>
      <c r="XDZ850" s="1"/>
      <c r="XEA850" s="1"/>
      <c r="XEB850" s="1"/>
      <c r="XEC850" s="1"/>
      <c r="XED850" s="1"/>
      <c r="XEE850" s="1"/>
      <c r="XEF850" s="1"/>
      <c r="XEG850" s="1"/>
      <c r="XEH850" s="1"/>
      <c r="XEI850" s="1"/>
      <c r="XEJ850" s="1"/>
      <c r="XEK850" s="1"/>
      <c r="XEL850" s="1"/>
      <c r="XEM850" s="1"/>
      <c r="XEN850" s="1"/>
      <c r="XEO850" s="1"/>
      <c r="XEP850" s="1"/>
      <c r="XEQ850" s="1"/>
      <c r="XER850" s="1"/>
      <c r="XES850" s="1"/>
      <c r="XET850" s="1"/>
      <c r="XEU850" s="1"/>
      <c r="XEV850" s="1"/>
      <c r="XEW850" s="1"/>
      <c r="XEX850" s="1"/>
      <c r="XEY850" s="1"/>
      <c r="XEZ850" s="1"/>
      <c r="XFA850" s="1"/>
      <c r="XFB850" s="1"/>
      <c r="XFC850" s="1"/>
    </row>
    <row r="851" spans="1:150 16226:16383" s="3" customFormat="1" ht="20.25" customHeight="1" x14ac:dyDescent="0.25">
      <c r="A851" s="112" t="s">
        <v>357</v>
      </c>
      <c r="B851" s="113"/>
      <c r="C851" s="113"/>
      <c r="D851" s="113"/>
      <c r="E851" s="113"/>
      <c r="F851" s="113"/>
      <c r="G851" s="113"/>
      <c r="H851" s="114"/>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WZB851" s="1"/>
      <c r="WZC851" s="1"/>
      <c r="WZD851" s="1"/>
      <c r="WZE851" s="1"/>
      <c r="WZF851" s="1"/>
      <c r="WZG851" s="1"/>
      <c r="WZH851" s="1"/>
      <c r="WZI851" s="1"/>
      <c r="WZJ851" s="1"/>
      <c r="WZK851" s="1"/>
      <c r="WZL851" s="1"/>
      <c r="WZM851" s="1"/>
      <c r="WZN851" s="1"/>
      <c r="WZO851" s="1"/>
      <c r="WZP851" s="1"/>
      <c r="WZQ851" s="1"/>
      <c r="WZR851" s="1"/>
      <c r="WZS851" s="1"/>
      <c r="WZT851" s="1"/>
      <c r="WZU851" s="1"/>
      <c r="WZV851" s="1"/>
      <c r="WZW851" s="1"/>
      <c r="WZX851" s="1"/>
      <c r="WZY851" s="1"/>
      <c r="WZZ851" s="1"/>
      <c r="XAA851" s="1"/>
      <c r="XAB851" s="1"/>
      <c r="XAC851" s="1"/>
      <c r="XAD851" s="1"/>
      <c r="XAE851" s="1"/>
      <c r="XAF851" s="1"/>
      <c r="XAG851" s="1"/>
      <c r="XAH851" s="1"/>
      <c r="XAI851" s="1"/>
      <c r="XAJ851" s="1"/>
      <c r="XAK851" s="1"/>
      <c r="XAL851" s="1"/>
      <c r="XAM851" s="1"/>
      <c r="XAN851" s="1"/>
      <c r="XAO851" s="1"/>
      <c r="XAP851" s="1"/>
      <c r="XAQ851" s="1"/>
      <c r="XAR851" s="1"/>
      <c r="XAS851" s="1"/>
      <c r="XAT851" s="1"/>
      <c r="XAU851" s="1"/>
      <c r="XAV851" s="1"/>
      <c r="XAW851" s="1"/>
      <c r="XAX851" s="1"/>
      <c r="XAY851" s="1"/>
      <c r="XAZ851" s="1"/>
      <c r="XBA851" s="1"/>
      <c r="XBB851" s="1"/>
      <c r="XBC851" s="1"/>
      <c r="XBD851" s="1"/>
      <c r="XBE851" s="1"/>
      <c r="XBF851" s="1"/>
      <c r="XBG851" s="1"/>
      <c r="XBH851" s="1"/>
      <c r="XBI851" s="1"/>
      <c r="XBJ851" s="1"/>
      <c r="XBK851" s="1"/>
      <c r="XBL851" s="1"/>
      <c r="XBM851" s="1"/>
      <c r="XBN851" s="1"/>
      <c r="XBO851" s="1"/>
      <c r="XBP851" s="1"/>
      <c r="XBQ851" s="1"/>
      <c r="XBR851" s="1"/>
      <c r="XBS851" s="1"/>
      <c r="XBT851" s="1"/>
      <c r="XBU851" s="1"/>
      <c r="XBV851" s="1"/>
      <c r="XBW851" s="1"/>
      <c r="XBX851" s="1"/>
      <c r="XBY851" s="1"/>
      <c r="XBZ851" s="1"/>
      <c r="XCA851" s="1"/>
      <c r="XCB851" s="1"/>
      <c r="XCC851" s="1"/>
      <c r="XCD851" s="1"/>
      <c r="XCE851" s="1"/>
      <c r="XCF851" s="1"/>
      <c r="XCG851" s="1"/>
      <c r="XCH851" s="1"/>
      <c r="XCI851" s="1"/>
      <c r="XCJ851" s="1"/>
      <c r="XCK851" s="1"/>
      <c r="XCL851" s="1"/>
      <c r="XCM851" s="1"/>
      <c r="XCN851" s="1"/>
      <c r="XCO851" s="1"/>
      <c r="XCP851" s="1"/>
      <c r="XCQ851" s="1"/>
      <c r="XCR851" s="1"/>
      <c r="XCS851" s="1"/>
      <c r="XCT851" s="1"/>
      <c r="XCU851" s="1"/>
      <c r="XCV851" s="1"/>
      <c r="XCW851" s="1"/>
      <c r="XCX851" s="1"/>
      <c r="XCY851" s="1"/>
      <c r="XCZ851" s="1"/>
      <c r="XDA851" s="1"/>
      <c r="XDB851" s="1"/>
      <c r="XDC851" s="1"/>
      <c r="XDD851" s="1"/>
      <c r="XDE851" s="1"/>
      <c r="XDF851" s="1"/>
      <c r="XDG851" s="1"/>
      <c r="XDH851" s="1"/>
      <c r="XDI851" s="1"/>
      <c r="XDJ851" s="1"/>
      <c r="XDK851" s="1"/>
      <c r="XDL851" s="1"/>
      <c r="XDM851" s="1"/>
      <c r="XDN851" s="1"/>
      <c r="XDO851" s="1"/>
      <c r="XDP851" s="1"/>
      <c r="XDQ851" s="1"/>
      <c r="XDR851" s="1"/>
      <c r="XDS851" s="1"/>
      <c r="XDT851" s="1"/>
      <c r="XDU851" s="1"/>
      <c r="XDV851" s="1"/>
      <c r="XDW851" s="1"/>
      <c r="XDX851" s="1"/>
      <c r="XDY851" s="1"/>
      <c r="XDZ851" s="1"/>
      <c r="XEA851" s="1"/>
      <c r="XEB851" s="1"/>
      <c r="XEC851" s="1"/>
      <c r="XED851" s="1"/>
      <c r="XEE851" s="1"/>
      <c r="XEF851" s="1"/>
      <c r="XEG851" s="1"/>
      <c r="XEH851" s="1"/>
      <c r="XEI851" s="1"/>
      <c r="XEJ851" s="1"/>
      <c r="XEK851" s="1"/>
      <c r="XEL851" s="1"/>
      <c r="XEM851" s="1"/>
      <c r="XEN851" s="1"/>
      <c r="XEO851" s="1"/>
      <c r="XEP851" s="1"/>
      <c r="XEQ851" s="1"/>
      <c r="XER851" s="1"/>
      <c r="XES851" s="1"/>
      <c r="XET851" s="1"/>
      <c r="XEU851" s="1"/>
      <c r="XEV851" s="1"/>
      <c r="XEW851" s="1"/>
      <c r="XEX851" s="1"/>
      <c r="XEY851" s="1"/>
      <c r="XEZ851" s="1"/>
      <c r="XFA851" s="1"/>
      <c r="XFB851" s="1"/>
      <c r="XFC851" s="1"/>
    </row>
    <row r="852" spans="1:150 16226:16383" s="3" customFormat="1" ht="20.25" customHeight="1" x14ac:dyDescent="0.25">
      <c r="A852" s="112" t="s">
        <v>370</v>
      </c>
      <c r="B852" s="113"/>
      <c r="C852" s="113"/>
      <c r="D852" s="113"/>
      <c r="E852" s="113"/>
      <c r="F852" s="113"/>
      <c r="G852" s="113"/>
      <c r="H852" s="114"/>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WZB852" s="1"/>
      <c r="WZC852" s="1"/>
      <c r="WZD852" s="1"/>
      <c r="WZE852" s="1"/>
      <c r="WZF852" s="1"/>
      <c r="WZG852" s="1"/>
      <c r="WZH852" s="1"/>
      <c r="WZI852" s="1"/>
      <c r="WZJ852" s="1"/>
      <c r="WZK852" s="1"/>
      <c r="WZL852" s="1"/>
      <c r="WZM852" s="1"/>
      <c r="WZN852" s="1"/>
      <c r="WZO852" s="1"/>
      <c r="WZP852" s="1"/>
      <c r="WZQ852" s="1"/>
      <c r="WZR852" s="1"/>
      <c r="WZS852" s="1"/>
      <c r="WZT852" s="1"/>
      <c r="WZU852" s="1"/>
      <c r="WZV852" s="1"/>
      <c r="WZW852" s="1"/>
      <c r="WZX852" s="1"/>
      <c r="WZY852" s="1"/>
      <c r="WZZ852" s="1"/>
      <c r="XAA852" s="1"/>
      <c r="XAB852" s="1"/>
      <c r="XAC852" s="1"/>
      <c r="XAD852" s="1"/>
      <c r="XAE852" s="1"/>
      <c r="XAF852" s="1"/>
      <c r="XAG852" s="1"/>
      <c r="XAH852" s="1"/>
      <c r="XAI852" s="1"/>
      <c r="XAJ852" s="1"/>
      <c r="XAK852" s="1"/>
      <c r="XAL852" s="1"/>
      <c r="XAM852" s="1"/>
      <c r="XAN852" s="1"/>
      <c r="XAO852" s="1"/>
      <c r="XAP852" s="1"/>
      <c r="XAQ852" s="1"/>
      <c r="XAR852" s="1"/>
      <c r="XAS852" s="1"/>
      <c r="XAT852" s="1"/>
      <c r="XAU852" s="1"/>
      <c r="XAV852" s="1"/>
      <c r="XAW852" s="1"/>
      <c r="XAX852" s="1"/>
      <c r="XAY852" s="1"/>
      <c r="XAZ852" s="1"/>
      <c r="XBA852" s="1"/>
      <c r="XBB852" s="1"/>
      <c r="XBC852" s="1"/>
      <c r="XBD852" s="1"/>
      <c r="XBE852" s="1"/>
      <c r="XBF852" s="1"/>
      <c r="XBG852" s="1"/>
      <c r="XBH852" s="1"/>
      <c r="XBI852" s="1"/>
      <c r="XBJ852" s="1"/>
      <c r="XBK852" s="1"/>
      <c r="XBL852" s="1"/>
      <c r="XBM852" s="1"/>
      <c r="XBN852" s="1"/>
      <c r="XBO852" s="1"/>
      <c r="XBP852" s="1"/>
      <c r="XBQ852" s="1"/>
      <c r="XBR852" s="1"/>
      <c r="XBS852" s="1"/>
      <c r="XBT852" s="1"/>
      <c r="XBU852" s="1"/>
      <c r="XBV852" s="1"/>
      <c r="XBW852" s="1"/>
      <c r="XBX852" s="1"/>
      <c r="XBY852" s="1"/>
      <c r="XBZ852" s="1"/>
      <c r="XCA852" s="1"/>
      <c r="XCB852" s="1"/>
      <c r="XCC852" s="1"/>
      <c r="XCD852" s="1"/>
      <c r="XCE852" s="1"/>
      <c r="XCF852" s="1"/>
      <c r="XCG852" s="1"/>
      <c r="XCH852" s="1"/>
      <c r="XCI852" s="1"/>
      <c r="XCJ852" s="1"/>
      <c r="XCK852" s="1"/>
      <c r="XCL852" s="1"/>
      <c r="XCM852" s="1"/>
      <c r="XCN852" s="1"/>
      <c r="XCO852" s="1"/>
      <c r="XCP852" s="1"/>
      <c r="XCQ852" s="1"/>
      <c r="XCR852" s="1"/>
      <c r="XCS852" s="1"/>
      <c r="XCT852" s="1"/>
      <c r="XCU852" s="1"/>
      <c r="XCV852" s="1"/>
      <c r="XCW852" s="1"/>
      <c r="XCX852" s="1"/>
      <c r="XCY852" s="1"/>
      <c r="XCZ852" s="1"/>
      <c r="XDA852" s="1"/>
      <c r="XDB852" s="1"/>
      <c r="XDC852" s="1"/>
      <c r="XDD852" s="1"/>
      <c r="XDE852" s="1"/>
      <c r="XDF852" s="1"/>
      <c r="XDG852" s="1"/>
      <c r="XDH852" s="1"/>
      <c r="XDI852" s="1"/>
      <c r="XDJ852" s="1"/>
      <c r="XDK852" s="1"/>
      <c r="XDL852" s="1"/>
      <c r="XDM852" s="1"/>
      <c r="XDN852" s="1"/>
      <c r="XDO852" s="1"/>
      <c r="XDP852" s="1"/>
      <c r="XDQ852" s="1"/>
      <c r="XDR852" s="1"/>
      <c r="XDS852" s="1"/>
      <c r="XDT852" s="1"/>
      <c r="XDU852" s="1"/>
      <c r="XDV852" s="1"/>
      <c r="XDW852" s="1"/>
      <c r="XDX852" s="1"/>
      <c r="XDY852" s="1"/>
      <c r="XDZ852" s="1"/>
      <c r="XEA852" s="1"/>
      <c r="XEB852" s="1"/>
      <c r="XEC852" s="1"/>
      <c r="XED852" s="1"/>
      <c r="XEE852" s="1"/>
      <c r="XEF852" s="1"/>
      <c r="XEG852" s="1"/>
      <c r="XEH852" s="1"/>
      <c r="XEI852" s="1"/>
      <c r="XEJ852" s="1"/>
      <c r="XEK852" s="1"/>
      <c r="XEL852" s="1"/>
      <c r="XEM852" s="1"/>
      <c r="XEN852" s="1"/>
      <c r="XEO852" s="1"/>
      <c r="XEP852" s="1"/>
      <c r="XEQ852" s="1"/>
      <c r="XER852" s="1"/>
      <c r="XES852" s="1"/>
      <c r="XET852" s="1"/>
      <c r="XEU852" s="1"/>
      <c r="XEV852" s="1"/>
      <c r="XEW852" s="1"/>
      <c r="XEX852" s="1"/>
      <c r="XEY852" s="1"/>
      <c r="XEZ852" s="1"/>
      <c r="XFA852" s="1"/>
      <c r="XFB852" s="1"/>
      <c r="XFC852" s="1"/>
    </row>
    <row r="853" spans="1:150 16226:16383" s="3" customFormat="1" ht="20.25" customHeight="1" x14ac:dyDescent="0.25">
      <c r="A853" s="112" t="s">
        <v>393</v>
      </c>
      <c r="B853" s="113"/>
      <c r="C853" s="113"/>
      <c r="D853" s="113"/>
      <c r="E853" s="113"/>
      <c r="F853" s="113"/>
      <c r="G853" s="113"/>
      <c r="H853" s="114"/>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WZB853" s="1"/>
      <c r="WZC853" s="1"/>
      <c r="WZD853" s="1"/>
      <c r="WZE853" s="1"/>
      <c r="WZF853" s="1"/>
      <c r="WZG853" s="1"/>
      <c r="WZH853" s="1"/>
      <c r="WZI853" s="1"/>
      <c r="WZJ853" s="1"/>
      <c r="WZK853" s="1"/>
      <c r="WZL853" s="1"/>
      <c r="WZM853" s="1"/>
      <c r="WZN853" s="1"/>
      <c r="WZO853" s="1"/>
      <c r="WZP853" s="1"/>
      <c r="WZQ853" s="1"/>
      <c r="WZR853" s="1"/>
      <c r="WZS853" s="1"/>
      <c r="WZT853" s="1"/>
      <c r="WZU853" s="1"/>
      <c r="WZV853" s="1"/>
      <c r="WZW853" s="1"/>
      <c r="WZX853" s="1"/>
      <c r="WZY853" s="1"/>
      <c r="WZZ853" s="1"/>
      <c r="XAA853" s="1"/>
      <c r="XAB853" s="1"/>
      <c r="XAC853" s="1"/>
      <c r="XAD853" s="1"/>
      <c r="XAE853" s="1"/>
      <c r="XAF853" s="1"/>
      <c r="XAG853" s="1"/>
      <c r="XAH853" s="1"/>
      <c r="XAI853" s="1"/>
      <c r="XAJ853" s="1"/>
      <c r="XAK853" s="1"/>
      <c r="XAL853" s="1"/>
      <c r="XAM853" s="1"/>
      <c r="XAN853" s="1"/>
      <c r="XAO853" s="1"/>
      <c r="XAP853" s="1"/>
      <c r="XAQ853" s="1"/>
      <c r="XAR853" s="1"/>
      <c r="XAS853" s="1"/>
      <c r="XAT853" s="1"/>
      <c r="XAU853" s="1"/>
      <c r="XAV853" s="1"/>
      <c r="XAW853" s="1"/>
      <c r="XAX853" s="1"/>
      <c r="XAY853" s="1"/>
      <c r="XAZ853" s="1"/>
      <c r="XBA853" s="1"/>
      <c r="XBB853" s="1"/>
      <c r="XBC853" s="1"/>
      <c r="XBD853" s="1"/>
      <c r="XBE853" s="1"/>
      <c r="XBF853" s="1"/>
      <c r="XBG853" s="1"/>
      <c r="XBH853" s="1"/>
      <c r="XBI853" s="1"/>
      <c r="XBJ853" s="1"/>
      <c r="XBK853" s="1"/>
      <c r="XBL853" s="1"/>
      <c r="XBM853" s="1"/>
      <c r="XBN853" s="1"/>
      <c r="XBO853" s="1"/>
      <c r="XBP853" s="1"/>
      <c r="XBQ853" s="1"/>
      <c r="XBR853" s="1"/>
      <c r="XBS853" s="1"/>
      <c r="XBT853" s="1"/>
      <c r="XBU853" s="1"/>
      <c r="XBV853" s="1"/>
      <c r="XBW853" s="1"/>
      <c r="XBX853" s="1"/>
      <c r="XBY853" s="1"/>
      <c r="XBZ853" s="1"/>
      <c r="XCA853" s="1"/>
      <c r="XCB853" s="1"/>
      <c r="XCC853" s="1"/>
      <c r="XCD853" s="1"/>
      <c r="XCE853" s="1"/>
      <c r="XCF853" s="1"/>
      <c r="XCG853" s="1"/>
      <c r="XCH853" s="1"/>
      <c r="XCI853" s="1"/>
      <c r="XCJ853" s="1"/>
      <c r="XCK853" s="1"/>
      <c r="XCL853" s="1"/>
      <c r="XCM853" s="1"/>
      <c r="XCN853" s="1"/>
      <c r="XCO853" s="1"/>
      <c r="XCP853" s="1"/>
      <c r="XCQ853" s="1"/>
      <c r="XCR853" s="1"/>
      <c r="XCS853" s="1"/>
      <c r="XCT853" s="1"/>
      <c r="XCU853" s="1"/>
      <c r="XCV853" s="1"/>
      <c r="XCW853" s="1"/>
      <c r="XCX853" s="1"/>
      <c r="XCY853" s="1"/>
      <c r="XCZ853" s="1"/>
      <c r="XDA853" s="1"/>
      <c r="XDB853" s="1"/>
      <c r="XDC853" s="1"/>
      <c r="XDD853" s="1"/>
      <c r="XDE853" s="1"/>
      <c r="XDF853" s="1"/>
      <c r="XDG853" s="1"/>
      <c r="XDH853" s="1"/>
      <c r="XDI853" s="1"/>
      <c r="XDJ853" s="1"/>
      <c r="XDK853" s="1"/>
      <c r="XDL853" s="1"/>
      <c r="XDM853" s="1"/>
      <c r="XDN853" s="1"/>
      <c r="XDO853" s="1"/>
      <c r="XDP853" s="1"/>
      <c r="XDQ853" s="1"/>
      <c r="XDR853" s="1"/>
      <c r="XDS853" s="1"/>
      <c r="XDT853" s="1"/>
      <c r="XDU853" s="1"/>
      <c r="XDV853" s="1"/>
      <c r="XDW853" s="1"/>
      <c r="XDX853" s="1"/>
      <c r="XDY853" s="1"/>
      <c r="XDZ853" s="1"/>
      <c r="XEA853" s="1"/>
      <c r="XEB853" s="1"/>
      <c r="XEC853" s="1"/>
      <c r="XED853" s="1"/>
      <c r="XEE853" s="1"/>
      <c r="XEF853" s="1"/>
      <c r="XEG853" s="1"/>
      <c r="XEH853" s="1"/>
      <c r="XEI853" s="1"/>
      <c r="XEJ853" s="1"/>
      <c r="XEK853" s="1"/>
      <c r="XEL853" s="1"/>
      <c r="XEM853" s="1"/>
      <c r="XEN853" s="1"/>
      <c r="XEO853" s="1"/>
      <c r="XEP853" s="1"/>
      <c r="XEQ853" s="1"/>
      <c r="XER853" s="1"/>
      <c r="XES853" s="1"/>
      <c r="XET853" s="1"/>
      <c r="XEU853" s="1"/>
      <c r="XEV853" s="1"/>
      <c r="XEW853" s="1"/>
      <c r="XEX853" s="1"/>
      <c r="XEY853" s="1"/>
      <c r="XEZ853" s="1"/>
      <c r="XFA853" s="1"/>
      <c r="XFB853" s="1"/>
      <c r="XFC853" s="1"/>
    </row>
    <row r="854" spans="1:150 16226:16383" s="3" customFormat="1" ht="20.25" customHeight="1" x14ac:dyDescent="0.25">
      <c r="A854" s="90">
        <v>1</v>
      </c>
      <c r="B854" s="90"/>
      <c r="C854" s="53" t="s">
        <v>88</v>
      </c>
      <c r="D854" s="5" t="s">
        <v>363</v>
      </c>
      <c r="E854" s="32">
        <f>(57.69)*10.764</f>
        <v>620.97515999999996</v>
      </c>
      <c r="F854" s="32">
        <f>(3.71)*10.764</f>
        <v>39.934439999999995</v>
      </c>
      <c r="G854" s="5">
        <v>0</v>
      </c>
      <c r="H854" s="5">
        <f>E854+F854+(IF(G854&lt;101,G854,IF(G854&lt;201,G854/2,IF(G854&lt;=301,G854/3,G854/4))))</f>
        <v>660.90959999999995</v>
      </c>
      <c r="I854" s="1"/>
      <c r="J854" s="1"/>
      <c r="K854" s="1"/>
      <c r="L854" s="1"/>
      <c r="M854" s="1"/>
      <c r="N854" s="1"/>
      <c r="O854" s="1"/>
      <c r="P854" s="1"/>
      <c r="Q854" s="1"/>
      <c r="R854" s="1"/>
      <c r="S854" s="1"/>
      <c r="T854" s="22" t="e">
        <f t="shared" ref="T854:T859" ca="1" si="151">U854&amp;""&amp;",..,"&amp;""&amp;V854</f>
        <v>#REF!</v>
      </c>
      <c r="U854" s="22" t="e">
        <f ca="1">(SUMPRODUCT(MID(0&amp;(LEFT(A853,SUM(LEN(A853)-LEN(SUBSTITUTE(A853,{"0","1","2","3"},""))))), LARGE(INDEX(ISNUMBER(--MID((LEFT(A853,SUM(LEN(A853)-LEN(SUBSTITUTE(A853,{"0","1","2","3"},""))))), ROW(INDIRECT("1:"&amp;LEN((LEFT(A853,SUM(LEN(A853)-LEN(SUBSTITUTE(A853,{"0","1","2","3"},"")))))))), 1)) * ROW(INDIRECT("1:"&amp;LEN((LEFT(A853,SUM(LEN(A853)-LEN(SUBSTITUTE(A853,{"0","1","2","3"},"")))))))), 0), ROW(INDIRECT("1:"&amp;LEN((LEFT(A853,SUM(LEN(A853)-LEN(SUBSTITUTE(A853,{"0","1","2","3"},"")))))))))+1, 1) * 10^ROW(INDIRECT("1:"&amp;LEN((LEFT(A853,SUM(LEN(A853)-LEN(SUBSTITUTE(A853,{"0","1","2","3"},""))))))))/10))*100+1</f>
        <v>#REF!</v>
      </c>
      <c r="V854" s="22" t="e">
        <f ca="1">(SUMPRODUCT(MID(0&amp;(--TRIM(RIGHT(SUBSTITUTE(LEFT(A853,_xlfn.AGGREGATE(16,6,FIND({0,1,2,3,4,5,6,7,8,9},A853,ROW(INDIRECT("1:"&amp;LEN(A853)))),1))," ",REPT(" ",LEN(A853))),LEN(A853)))), LARGE(INDEX(ISNUMBER(--MID((--TRIM(RIGHT(SUBSTITUTE(LEFT(A853,_xlfn.AGGREGATE(16,6,FIND({0,1,2,3,4,5,6,7,8,9},A853,ROW(INDIRECT("1:"&amp;LEN(A853)))),1))," ",REPT(" ",LEN(A853))),LEN(A853)))), ROW(INDIRECT("1:"&amp;LEN((--TRIM(RIGHT(SUBSTITUTE(LEFT(A853,_xlfn.AGGREGATE(16,6,FIND({0,1,2,3,4,5,6,7,8,9},A853,ROW(INDIRECT("1:"&amp;LEN(A853)))),1))," ",REPT(" ",LEN(A853))),LEN(A853))))))), 1)) * ROW(INDIRECT("1:"&amp;LEN((--TRIM(RIGHT(SUBSTITUTE(LEFT(A853,_xlfn.AGGREGATE(16,6,FIND({0,1,2,3,4,5,6,7,8,9},A853,ROW(INDIRECT("1:"&amp;LEN(A853)))),1))," ",REPT(" ",LEN(A853))),LEN(A853))))))), 0), ROW(INDIRECT("1:"&amp;LEN((--TRIM(RIGHT(SUBSTITUTE(LEFT(A853,_xlfn.AGGREGATE(16,6,FIND({0,1,2,3,4,5,6,7,8,9},A853,ROW(INDIRECT("1:"&amp;LEN(A853)))),1))," ",REPT(" ",LEN(A853))),LEN(A853))))))))+1, 1) * 10^ROW(INDIRECT("1:"&amp;LEN((--TRIM(RIGHT(SUBSTITUTE(LEFT(A853,_xlfn.AGGREGATE(16,6,FIND({0,1,2,3,4,5,6,7,8,9},A853,ROW(INDIRECT("1:"&amp;LEN(A853)))),1))," ",REPT(" ",LEN(A853))),LEN(A853)))))))/10))*100+1</f>
        <v>#NUM!</v>
      </c>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WZB854" s="1"/>
      <c r="WZC854" s="1"/>
      <c r="WZD854" s="1"/>
      <c r="WZE854" s="1"/>
      <c r="WZF854" s="1"/>
      <c r="WZG854" s="1"/>
      <c r="WZH854" s="1"/>
      <c r="WZI854" s="1"/>
      <c r="WZJ854" s="1"/>
      <c r="WZK854" s="1"/>
      <c r="WZL854" s="1"/>
      <c r="WZM854" s="1"/>
      <c r="WZN854" s="1"/>
      <c r="WZO854" s="1"/>
      <c r="WZP854" s="1"/>
      <c r="WZQ854" s="1"/>
      <c r="WZR854" s="1"/>
      <c r="WZS854" s="1"/>
      <c r="WZT854" s="1"/>
      <c r="WZU854" s="1"/>
      <c r="WZV854" s="1"/>
      <c r="WZW854" s="1"/>
      <c r="WZX854" s="1"/>
      <c r="WZY854" s="1"/>
      <c r="WZZ854" s="1"/>
      <c r="XAA854" s="1"/>
      <c r="XAB854" s="1"/>
      <c r="XAC854" s="1"/>
      <c r="XAD854" s="1"/>
      <c r="XAE854" s="1"/>
      <c r="XAF854" s="1"/>
      <c r="XAG854" s="1"/>
      <c r="XAH854" s="1"/>
      <c r="XAI854" s="1"/>
      <c r="XAJ854" s="1"/>
      <c r="XAK854" s="1"/>
      <c r="XAL854" s="1"/>
      <c r="XAM854" s="1"/>
      <c r="XAN854" s="1"/>
      <c r="XAO854" s="1"/>
      <c r="XAP854" s="1"/>
      <c r="XAQ854" s="1"/>
      <c r="XAR854" s="1"/>
      <c r="XAS854" s="1"/>
      <c r="XAT854" s="1"/>
      <c r="XAU854" s="1"/>
      <c r="XAV854" s="1"/>
      <c r="XAW854" s="1"/>
      <c r="XAX854" s="1"/>
      <c r="XAY854" s="1"/>
      <c r="XAZ854" s="1"/>
      <c r="XBA854" s="1"/>
      <c r="XBB854" s="1"/>
      <c r="XBC854" s="1"/>
      <c r="XBD854" s="1"/>
      <c r="XBE854" s="1"/>
      <c r="XBF854" s="1"/>
      <c r="XBG854" s="1"/>
      <c r="XBH854" s="1"/>
      <c r="XBI854" s="1"/>
      <c r="XBJ854" s="1"/>
      <c r="XBK854" s="1"/>
      <c r="XBL854" s="1"/>
      <c r="XBM854" s="1"/>
      <c r="XBN854" s="1"/>
      <c r="XBO854" s="1"/>
      <c r="XBP854" s="1"/>
      <c r="XBQ854" s="1"/>
      <c r="XBR854" s="1"/>
      <c r="XBS854" s="1"/>
      <c r="XBT854" s="1"/>
      <c r="XBU854" s="1"/>
      <c r="XBV854" s="1"/>
      <c r="XBW854" s="1"/>
      <c r="XBX854" s="1"/>
      <c r="XBY854" s="1"/>
      <c r="XBZ854" s="1"/>
      <c r="XCA854" s="1"/>
      <c r="XCB854" s="1"/>
      <c r="XCC854" s="1"/>
      <c r="XCD854" s="1"/>
      <c r="XCE854" s="1"/>
      <c r="XCF854" s="1"/>
      <c r="XCG854" s="1"/>
      <c r="XCH854" s="1"/>
      <c r="XCI854" s="1"/>
      <c r="XCJ854" s="1"/>
      <c r="XCK854" s="1"/>
      <c r="XCL854" s="1"/>
      <c r="XCM854" s="1"/>
      <c r="XCN854" s="1"/>
      <c r="XCO854" s="1"/>
      <c r="XCP854" s="1"/>
      <c r="XCQ854" s="1"/>
      <c r="XCR854" s="1"/>
      <c r="XCS854" s="1"/>
      <c r="XCT854" s="1"/>
      <c r="XCU854" s="1"/>
      <c r="XCV854" s="1"/>
      <c r="XCW854" s="1"/>
      <c r="XCX854" s="1"/>
      <c r="XCY854" s="1"/>
      <c r="XCZ854" s="1"/>
      <c r="XDA854" s="1"/>
      <c r="XDB854" s="1"/>
      <c r="XDC854" s="1"/>
      <c r="XDD854" s="1"/>
      <c r="XDE854" s="1"/>
      <c r="XDF854" s="1"/>
      <c r="XDG854" s="1"/>
      <c r="XDH854" s="1"/>
      <c r="XDI854" s="1"/>
      <c r="XDJ854" s="1"/>
      <c r="XDK854" s="1"/>
      <c r="XDL854" s="1"/>
      <c r="XDM854" s="1"/>
      <c r="XDN854" s="1"/>
      <c r="XDO854" s="1"/>
      <c r="XDP854" s="1"/>
      <c r="XDQ854" s="1"/>
      <c r="XDR854" s="1"/>
      <c r="XDS854" s="1"/>
      <c r="XDT854" s="1"/>
      <c r="XDU854" s="1"/>
      <c r="XDV854" s="1"/>
      <c r="XDW854" s="1"/>
      <c r="XDX854" s="1"/>
      <c r="XDY854" s="1"/>
      <c r="XDZ854" s="1"/>
      <c r="XEA854" s="1"/>
      <c r="XEB854" s="1"/>
      <c r="XEC854" s="1"/>
      <c r="XED854" s="1"/>
      <c r="XEE854" s="1"/>
      <c r="XEF854" s="1"/>
      <c r="XEG854" s="1"/>
      <c r="XEH854" s="1"/>
      <c r="XEI854" s="1"/>
      <c r="XEJ854" s="1"/>
      <c r="XEK854" s="1"/>
      <c r="XEL854" s="1"/>
      <c r="XEM854" s="1"/>
      <c r="XEN854" s="1"/>
      <c r="XEO854" s="1"/>
      <c r="XEP854" s="1"/>
      <c r="XEQ854" s="1"/>
      <c r="XER854" s="1"/>
      <c r="XES854" s="1"/>
      <c r="XET854" s="1"/>
      <c r="XEU854" s="1"/>
      <c r="XEV854" s="1"/>
      <c r="XEW854" s="1"/>
      <c r="XEX854" s="1"/>
      <c r="XEY854" s="1"/>
      <c r="XEZ854" s="1"/>
      <c r="XFA854" s="1"/>
      <c r="XFB854" s="1"/>
      <c r="XFC854" s="1"/>
    </row>
    <row r="855" spans="1:150 16226:16383" s="3" customFormat="1" ht="20.25" customHeight="1" x14ac:dyDescent="0.25">
      <c r="A855" s="115">
        <f>A854+1</f>
        <v>2</v>
      </c>
      <c r="B855" s="116"/>
      <c r="C855" s="53" t="s">
        <v>88</v>
      </c>
      <c r="D855" s="5" t="s">
        <v>363</v>
      </c>
      <c r="E855" s="32">
        <f>(57.74)*10.764</f>
        <v>621.51336000000003</v>
      </c>
      <c r="F855" s="32">
        <f>(3.71)*10.764</f>
        <v>39.934439999999995</v>
      </c>
      <c r="G855" s="5">
        <v>0</v>
      </c>
      <c r="H855" s="5">
        <f t="shared" ref="H855:H856" si="152">E855+F855+(IF(G855&lt;101,G855,IF(G855&lt;201,G855/2,IF(G855&lt;=301,G855/3,G855/4))))</f>
        <v>661.44780000000003</v>
      </c>
      <c r="I855" s="1"/>
      <c r="J855" s="1"/>
      <c r="K855" s="1"/>
      <c r="L855" s="1"/>
      <c r="M855" s="1"/>
      <c r="N855" s="1"/>
      <c r="O855" s="1"/>
      <c r="P855" s="1"/>
      <c r="Q855" s="1"/>
      <c r="R855" s="1"/>
      <c r="S855" s="1"/>
      <c r="T855" s="22" t="e">
        <f t="shared" ca="1" si="151"/>
        <v>#REF!</v>
      </c>
      <c r="U855" s="22" t="e">
        <f t="shared" ref="U855:U859" ca="1" si="153">U854+1</f>
        <v>#REF!</v>
      </c>
      <c r="V855" s="22" t="e">
        <f t="shared" ref="V855:V859" ca="1" si="154">V854+1</f>
        <v>#NUM!</v>
      </c>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WZB855" s="1"/>
      <c r="WZC855" s="1"/>
      <c r="WZD855" s="1"/>
      <c r="WZE855" s="1"/>
      <c r="WZF855" s="1"/>
      <c r="WZG855" s="1"/>
      <c r="WZH855" s="1"/>
      <c r="WZI855" s="1"/>
      <c r="WZJ855" s="1"/>
      <c r="WZK855" s="1"/>
      <c r="WZL855" s="1"/>
      <c r="WZM855" s="1"/>
      <c r="WZN855" s="1"/>
      <c r="WZO855" s="1"/>
      <c r="WZP855" s="1"/>
      <c r="WZQ855" s="1"/>
      <c r="WZR855" s="1"/>
      <c r="WZS855" s="1"/>
      <c r="WZT855" s="1"/>
      <c r="WZU855" s="1"/>
      <c r="WZV855" s="1"/>
      <c r="WZW855" s="1"/>
      <c r="WZX855" s="1"/>
      <c r="WZY855" s="1"/>
      <c r="WZZ855" s="1"/>
      <c r="XAA855" s="1"/>
      <c r="XAB855" s="1"/>
      <c r="XAC855" s="1"/>
      <c r="XAD855" s="1"/>
      <c r="XAE855" s="1"/>
      <c r="XAF855" s="1"/>
      <c r="XAG855" s="1"/>
      <c r="XAH855" s="1"/>
      <c r="XAI855" s="1"/>
      <c r="XAJ855" s="1"/>
      <c r="XAK855" s="1"/>
      <c r="XAL855" s="1"/>
      <c r="XAM855" s="1"/>
      <c r="XAN855" s="1"/>
      <c r="XAO855" s="1"/>
      <c r="XAP855" s="1"/>
      <c r="XAQ855" s="1"/>
      <c r="XAR855" s="1"/>
      <c r="XAS855" s="1"/>
      <c r="XAT855" s="1"/>
      <c r="XAU855" s="1"/>
      <c r="XAV855" s="1"/>
      <c r="XAW855" s="1"/>
      <c r="XAX855" s="1"/>
      <c r="XAY855" s="1"/>
      <c r="XAZ855" s="1"/>
      <c r="XBA855" s="1"/>
      <c r="XBB855" s="1"/>
      <c r="XBC855" s="1"/>
      <c r="XBD855" s="1"/>
      <c r="XBE855" s="1"/>
      <c r="XBF855" s="1"/>
      <c r="XBG855" s="1"/>
      <c r="XBH855" s="1"/>
      <c r="XBI855" s="1"/>
      <c r="XBJ855" s="1"/>
      <c r="XBK855" s="1"/>
      <c r="XBL855" s="1"/>
      <c r="XBM855" s="1"/>
      <c r="XBN855" s="1"/>
      <c r="XBO855" s="1"/>
      <c r="XBP855" s="1"/>
      <c r="XBQ855" s="1"/>
      <c r="XBR855" s="1"/>
      <c r="XBS855" s="1"/>
      <c r="XBT855" s="1"/>
      <c r="XBU855" s="1"/>
      <c r="XBV855" s="1"/>
      <c r="XBW855" s="1"/>
      <c r="XBX855" s="1"/>
      <c r="XBY855" s="1"/>
      <c r="XBZ855" s="1"/>
      <c r="XCA855" s="1"/>
      <c r="XCB855" s="1"/>
      <c r="XCC855" s="1"/>
      <c r="XCD855" s="1"/>
      <c r="XCE855" s="1"/>
      <c r="XCF855" s="1"/>
      <c r="XCG855" s="1"/>
      <c r="XCH855" s="1"/>
      <c r="XCI855" s="1"/>
      <c r="XCJ855" s="1"/>
      <c r="XCK855" s="1"/>
      <c r="XCL855" s="1"/>
      <c r="XCM855" s="1"/>
      <c r="XCN855" s="1"/>
      <c r="XCO855" s="1"/>
      <c r="XCP855" s="1"/>
      <c r="XCQ855" s="1"/>
      <c r="XCR855" s="1"/>
      <c r="XCS855" s="1"/>
      <c r="XCT855" s="1"/>
      <c r="XCU855" s="1"/>
      <c r="XCV855" s="1"/>
      <c r="XCW855" s="1"/>
      <c r="XCX855" s="1"/>
      <c r="XCY855" s="1"/>
      <c r="XCZ855" s="1"/>
      <c r="XDA855" s="1"/>
      <c r="XDB855" s="1"/>
      <c r="XDC855" s="1"/>
      <c r="XDD855" s="1"/>
      <c r="XDE855" s="1"/>
      <c r="XDF855" s="1"/>
      <c r="XDG855" s="1"/>
      <c r="XDH855" s="1"/>
      <c r="XDI855" s="1"/>
      <c r="XDJ855" s="1"/>
      <c r="XDK855" s="1"/>
      <c r="XDL855" s="1"/>
      <c r="XDM855" s="1"/>
      <c r="XDN855" s="1"/>
      <c r="XDO855" s="1"/>
      <c r="XDP855" s="1"/>
      <c r="XDQ855" s="1"/>
      <c r="XDR855" s="1"/>
      <c r="XDS855" s="1"/>
      <c r="XDT855" s="1"/>
      <c r="XDU855" s="1"/>
      <c r="XDV855" s="1"/>
      <c r="XDW855" s="1"/>
      <c r="XDX855" s="1"/>
      <c r="XDY855" s="1"/>
      <c r="XDZ855" s="1"/>
      <c r="XEA855" s="1"/>
      <c r="XEB855" s="1"/>
      <c r="XEC855" s="1"/>
      <c r="XED855" s="1"/>
      <c r="XEE855" s="1"/>
      <c r="XEF855" s="1"/>
      <c r="XEG855" s="1"/>
      <c r="XEH855" s="1"/>
      <c r="XEI855" s="1"/>
      <c r="XEJ855" s="1"/>
      <c r="XEK855" s="1"/>
      <c r="XEL855" s="1"/>
      <c r="XEM855" s="1"/>
      <c r="XEN855" s="1"/>
      <c r="XEO855" s="1"/>
      <c r="XEP855" s="1"/>
      <c r="XEQ855" s="1"/>
      <c r="XER855" s="1"/>
      <c r="XES855" s="1"/>
      <c r="XET855" s="1"/>
      <c r="XEU855" s="1"/>
      <c r="XEV855" s="1"/>
      <c r="XEW855" s="1"/>
      <c r="XEX855" s="1"/>
      <c r="XEY855" s="1"/>
      <c r="XEZ855" s="1"/>
      <c r="XFA855" s="1"/>
      <c r="XFB855" s="1"/>
      <c r="XFC855" s="1"/>
    </row>
    <row r="856" spans="1:150 16226:16383" s="3" customFormat="1" ht="20.25" customHeight="1" x14ac:dyDescent="0.25">
      <c r="A856" s="115">
        <f t="shared" ref="A856:A859" si="155">A855+1</f>
        <v>3</v>
      </c>
      <c r="B856" s="116"/>
      <c r="C856" s="53" t="s">
        <v>88</v>
      </c>
      <c r="D856" s="5" t="s">
        <v>363</v>
      </c>
      <c r="E856" s="32">
        <f>(58.34)*10.764</f>
        <v>627.97176000000002</v>
      </c>
      <c r="F856" s="32">
        <f>(3.71)*10.764</f>
        <v>39.934439999999995</v>
      </c>
      <c r="G856" s="5">
        <v>0</v>
      </c>
      <c r="H856" s="5">
        <f t="shared" si="152"/>
        <v>667.90620000000001</v>
      </c>
      <c r="I856" s="1"/>
      <c r="J856" s="1"/>
      <c r="K856" s="1"/>
      <c r="L856" s="1"/>
      <c r="M856" s="1"/>
      <c r="N856" s="1"/>
      <c r="O856" s="1"/>
      <c r="P856" s="1"/>
      <c r="Q856" s="1"/>
      <c r="R856" s="1"/>
      <c r="S856" s="1"/>
      <c r="T856" s="22" t="e">
        <f t="shared" ca="1" si="151"/>
        <v>#REF!</v>
      </c>
      <c r="U856" s="22" t="e">
        <f t="shared" ca="1" si="153"/>
        <v>#REF!</v>
      </c>
      <c r="V856" s="22" t="e">
        <f t="shared" ca="1" si="154"/>
        <v>#NUM!</v>
      </c>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WZB856" s="1"/>
      <c r="WZC856" s="1"/>
      <c r="WZD856" s="1"/>
      <c r="WZE856" s="1"/>
      <c r="WZF856" s="1"/>
      <c r="WZG856" s="1"/>
      <c r="WZH856" s="1"/>
      <c r="WZI856" s="1"/>
      <c r="WZJ856" s="1"/>
      <c r="WZK856" s="1"/>
      <c r="WZL856" s="1"/>
      <c r="WZM856" s="1"/>
      <c r="WZN856" s="1"/>
      <c r="WZO856" s="1"/>
      <c r="WZP856" s="1"/>
      <c r="WZQ856" s="1"/>
      <c r="WZR856" s="1"/>
      <c r="WZS856" s="1"/>
      <c r="WZT856" s="1"/>
      <c r="WZU856" s="1"/>
      <c r="WZV856" s="1"/>
      <c r="WZW856" s="1"/>
      <c r="WZX856" s="1"/>
      <c r="WZY856" s="1"/>
      <c r="WZZ856" s="1"/>
      <c r="XAA856" s="1"/>
      <c r="XAB856" s="1"/>
      <c r="XAC856" s="1"/>
      <c r="XAD856" s="1"/>
      <c r="XAE856" s="1"/>
      <c r="XAF856" s="1"/>
      <c r="XAG856" s="1"/>
      <c r="XAH856" s="1"/>
      <c r="XAI856" s="1"/>
      <c r="XAJ856" s="1"/>
      <c r="XAK856" s="1"/>
      <c r="XAL856" s="1"/>
      <c r="XAM856" s="1"/>
      <c r="XAN856" s="1"/>
      <c r="XAO856" s="1"/>
      <c r="XAP856" s="1"/>
      <c r="XAQ856" s="1"/>
      <c r="XAR856" s="1"/>
      <c r="XAS856" s="1"/>
      <c r="XAT856" s="1"/>
      <c r="XAU856" s="1"/>
      <c r="XAV856" s="1"/>
      <c r="XAW856" s="1"/>
      <c r="XAX856" s="1"/>
      <c r="XAY856" s="1"/>
      <c r="XAZ856" s="1"/>
      <c r="XBA856" s="1"/>
      <c r="XBB856" s="1"/>
      <c r="XBC856" s="1"/>
      <c r="XBD856" s="1"/>
      <c r="XBE856" s="1"/>
      <c r="XBF856" s="1"/>
      <c r="XBG856" s="1"/>
      <c r="XBH856" s="1"/>
      <c r="XBI856" s="1"/>
      <c r="XBJ856" s="1"/>
      <c r="XBK856" s="1"/>
      <c r="XBL856" s="1"/>
      <c r="XBM856" s="1"/>
      <c r="XBN856" s="1"/>
      <c r="XBO856" s="1"/>
      <c r="XBP856" s="1"/>
      <c r="XBQ856" s="1"/>
      <c r="XBR856" s="1"/>
      <c r="XBS856" s="1"/>
      <c r="XBT856" s="1"/>
      <c r="XBU856" s="1"/>
      <c r="XBV856" s="1"/>
      <c r="XBW856" s="1"/>
      <c r="XBX856" s="1"/>
      <c r="XBY856" s="1"/>
      <c r="XBZ856" s="1"/>
      <c r="XCA856" s="1"/>
      <c r="XCB856" s="1"/>
      <c r="XCC856" s="1"/>
      <c r="XCD856" s="1"/>
      <c r="XCE856" s="1"/>
      <c r="XCF856" s="1"/>
      <c r="XCG856" s="1"/>
      <c r="XCH856" s="1"/>
      <c r="XCI856" s="1"/>
      <c r="XCJ856" s="1"/>
      <c r="XCK856" s="1"/>
      <c r="XCL856" s="1"/>
      <c r="XCM856" s="1"/>
      <c r="XCN856" s="1"/>
      <c r="XCO856" s="1"/>
      <c r="XCP856" s="1"/>
      <c r="XCQ856" s="1"/>
      <c r="XCR856" s="1"/>
      <c r="XCS856" s="1"/>
      <c r="XCT856" s="1"/>
      <c r="XCU856" s="1"/>
      <c r="XCV856" s="1"/>
      <c r="XCW856" s="1"/>
      <c r="XCX856" s="1"/>
      <c r="XCY856" s="1"/>
      <c r="XCZ856" s="1"/>
      <c r="XDA856" s="1"/>
      <c r="XDB856" s="1"/>
      <c r="XDC856" s="1"/>
      <c r="XDD856" s="1"/>
      <c r="XDE856" s="1"/>
      <c r="XDF856" s="1"/>
      <c r="XDG856" s="1"/>
      <c r="XDH856" s="1"/>
      <c r="XDI856" s="1"/>
      <c r="XDJ856" s="1"/>
      <c r="XDK856" s="1"/>
      <c r="XDL856" s="1"/>
      <c r="XDM856" s="1"/>
      <c r="XDN856" s="1"/>
      <c r="XDO856" s="1"/>
      <c r="XDP856" s="1"/>
      <c r="XDQ856" s="1"/>
      <c r="XDR856" s="1"/>
      <c r="XDS856" s="1"/>
      <c r="XDT856" s="1"/>
      <c r="XDU856" s="1"/>
      <c r="XDV856" s="1"/>
      <c r="XDW856" s="1"/>
      <c r="XDX856" s="1"/>
      <c r="XDY856" s="1"/>
      <c r="XDZ856" s="1"/>
      <c r="XEA856" s="1"/>
      <c r="XEB856" s="1"/>
      <c r="XEC856" s="1"/>
      <c r="XED856" s="1"/>
      <c r="XEE856" s="1"/>
      <c r="XEF856" s="1"/>
      <c r="XEG856" s="1"/>
      <c r="XEH856" s="1"/>
      <c r="XEI856" s="1"/>
      <c r="XEJ856" s="1"/>
      <c r="XEK856" s="1"/>
      <c r="XEL856" s="1"/>
      <c r="XEM856" s="1"/>
      <c r="XEN856" s="1"/>
      <c r="XEO856" s="1"/>
      <c r="XEP856" s="1"/>
      <c r="XEQ856" s="1"/>
      <c r="XER856" s="1"/>
      <c r="XES856" s="1"/>
      <c r="XET856" s="1"/>
      <c r="XEU856" s="1"/>
      <c r="XEV856" s="1"/>
      <c r="XEW856" s="1"/>
      <c r="XEX856" s="1"/>
      <c r="XEY856" s="1"/>
      <c r="XEZ856" s="1"/>
      <c r="XFA856" s="1"/>
      <c r="XFB856" s="1"/>
      <c r="XFC856" s="1"/>
    </row>
    <row r="857" spans="1:150 16226:16383" s="3" customFormat="1" ht="20.25" customHeight="1" x14ac:dyDescent="0.25">
      <c r="A857" s="115">
        <f t="shared" si="155"/>
        <v>4</v>
      </c>
      <c r="B857" s="116"/>
      <c r="C857" s="103" t="s">
        <v>377</v>
      </c>
      <c r="D857" s="104"/>
      <c r="E857" s="104"/>
      <c r="F857" s="104"/>
      <c r="G857" s="104"/>
      <c r="H857" s="105"/>
      <c r="I857" s="1"/>
      <c r="J857" s="1"/>
      <c r="K857" s="1"/>
      <c r="L857" s="1"/>
      <c r="M857" s="1"/>
      <c r="N857" s="1"/>
      <c r="O857" s="1"/>
      <c r="P857" s="1"/>
      <c r="Q857" s="1"/>
      <c r="R857" s="1"/>
      <c r="S857" s="1"/>
      <c r="T857" s="22" t="e">
        <f t="shared" ca="1" si="151"/>
        <v>#REF!</v>
      </c>
      <c r="U857" s="22" t="e">
        <f t="shared" ca="1" si="153"/>
        <v>#REF!</v>
      </c>
      <c r="V857" s="22" t="e">
        <f t="shared" ca="1" si="154"/>
        <v>#NUM!</v>
      </c>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WZB857" s="1"/>
      <c r="WZC857" s="1"/>
      <c r="WZD857" s="1"/>
      <c r="WZE857" s="1"/>
      <c r="WZF857" s="1"/>
      <c r="WZG857" s="1"/>
      <c r="WZH857" s="1"/>
      <c r="WZI857" s="1"/>
      <c r="WZJ857" s="1"/>
      <c r="WZK857" s="1"/>
      <c r="WZL857" s="1"/>
      <c r="WZM857" s="1"/>
      <c r="WZN857" s="1"/>
      <c r="WZO857" s="1"/>
      <c r="WZP857" s="1"/>
      <c r="WZQ857" s="1"/>
      <c r="WZR857" s="1"/>
      <c r="WZS857" s="1"/>
      <c r="WZT857" s="1"/>
      <c r="WZU857" s="1"/>
      <c r="WZV857" s="1"/>
      <c r="WZW857" s="1"/>
      <c r="WZX857" s="1"/>
      <c r="WZY857" s="1"/>
      <c r="WZZ857" s="1"/>
      <c r="XAA857" s="1"/>
      <c r="XAB857" s="1"/>
      <c r="XAC857" s="1"/>
      <c r="XAD857" s="1"/>
      <c r="XAE857" s="1"/>
      <c r="XAF857" s="1"/>
      <c r="XAG857" s="1"/>
      <c r="XAH857" s="1"/>
      <c r="XAI857" s="1"/>
      <c r="XAJ857" s="1"/>
      <c r="XAK857" s="1"/>
      <c r="XAL857" s="1"/>
      <c r="XAM857" s="1"/>
      <c r="XAN857" s="1"/>
      <c r="XAO857" s="1"/>
      <c r="XAP857" s="1"/>
      <c r="XAQ857" s="1"/>
      <c r="XAR857" s="1"/>
      <c r="XAS857" s="1"/>
      <c r="XAT857" s="1"/>
      <c r="XAU857" s="1"/>
      <c r="XAV857" s="1"/>
      <c r="XAW857" s="1"/>
      <c r="XAX857" s="1"/>
      <c r="XAY857" s="1"/>
      <c r="XAZ857" s="1"/>
      <c r="XBA857" s="1"/>
      <c r="XBB857" s="1"/>
      <c r="XBC857" s="1"/>
      <c r="XBD857" s="1"/>
      <c r="XBE857" s="1"/>
      <c r="XBF857" s="1"/>
      <c r="XBG857" s="1"/>
      <c r="XBH857" s="1"/>
      <c r="XBI857" s="1"/>
      <c r="XBJ857" s="1"/>
      <c r="XBK857" s="1"/>
      <c r="XBL857" s="1"/>
      <c r="XBM857" s="1"/>
      <c r="XBN857" s="1"/>
      <c r="XBO857" s="1"/>
      <c r="XBP857" s="1"/>
      <c r="XBQ857" s="1"/>
      <c r="XBR857" s="1"/>
      <c r="XBS857" s="1"/>
      <c r="XBT857" s="1"/>
      <c r="XBU857" s="1"/>
      <c r="XBV857" s="1"/>
      <c r="XBW857" s="1"/>
      <c r="XBX857" s="1"/>
      <c r="XBY857" s="1"/>
      <c r="XBZ857" s="1"/>
      <c r="XCA857" s="1"/>
      <c r="XCB857" s="1"/>
      <c r="XCC857" s="1"/>
      <c r="XCD857" s="1"/>
      <c r="XCE857" s="1"/>
      <c r="XCF857" s="1"/>
      <c r="XCG857" s="1"/>
      <c r="XCH857" s="1"/>
      <c r="XCI857" s="1"/>
      <c r="XCJ857" s="1"/>
      <c r="XCK857" s="1"/>
      <c r="XCL857" s="1"/>
      <c r="XCM857" s="1"/>
      <c r="XCN857" s="1"/>
      <c r="XCO857" s="1"/>
      <c r="XCP857" s="1"/>
      <c r="XCQ857" s="1"/>
      <c r="XCR857" s="1"/>
      <c r="XCS857" s="1"/>
      <c r="XCT857" s="1"/>
      <c r="XCU857" s="1"/>
      <c r="XCV857" s="1"/>
      <c r="XCW857" s="1"/>
      <c r="XCX857" s="1"/>
      <c r="XCY857" s="1"/>
      <c r="XCZ857" s="1"/>
      <c r="XDA857" s="1"/>
      <c r="XDB857" s="1"/>
      <c r="XDC857" s="1"/>
      <c r="XDD857" s="1"/>
      <c r="XDE857" s="1"/>
      <c r="XDF857" s="1"/>
      <c r="XDG857" s="1"/>
      <c r="XDH857" s="1"/>
      <c r="XDI857" s="1"/>
      <c r="XDJ857" s="1"/>
      <c r="XDK857" s="1"/>
      <c r="XDL857" s="1"/>
      <c r="XDM857" s="1"/>
      <c r="XDN857" s="1"/>
      <c r="XDO857" s="1"/>
      <c r="XDP857" s="1"/>
      <c r="XDQ857" s="1"/>
      <c r="XDR857" s="1"/>
      <c r="XDS857" s="1"/>
      <c r="XDT857" s="1"/>
      <c r="XDU857" s="1"/>
      <c r="XDV857" s="1"/>
      <c r="XDW857" s="1"/>
      <c r="XDX857" s="1"/>
      <c r="XDY857" s="1"/>
      <c r="XDZ857" s="1"/>
      <c r="XEA857" s="1"/>
      <c r="XEB857" s="1"/>
      <c r="XEC857" s="1"/>
      <c r="XED857" s="1"/>
      <c r="XEE857" s="1"/>
      <c r="XEF857" s="1"/>
      <c r="XEG857" s="1"/>
      <c r="XEH857" s="1"/>
      <c r="XEI857" s="1"/>
      <c r="XEJ857" s="1"/>
      <c r="XEK857" s="1"/>
      <c r="XEL857" s="1"/>
      <c r="XEM857" s="1"/>
      <c r="XEN857" s="1"/>
      <c r="XEO857" s="1"/>
      <c r="XEP857" s="1"/>
      <c r="XEQ857" s="1"/>
      <c r="XER857" s="1"/>
      <c r="XES857" s="1"/>
      <c r="XET857" s="1"/>
      <c r="XEU857" s="1"/>
      <c r="XEV857" s="1"/>
      <c r="XEW857" s="1"/>
      <c r="XEX857" s="1"/>
      <c r="XEY857" s="1"/>
      <c r="XEZ857" s="1"/>
      <c r="XFA857" s="1"/>
      <c r="XFB857" s="1"/>
      <c r="XFC857" s="1"/>
    </row>
    <row r="858" spans="1:150 16226:16383" s="3" customFormat="1" ht="20.25" customHeight="1" x14ac:dyDescent="0.25">
      <c r="A858" s="115">
        <f t="shared" si="155"/>
        <v>5</v>
      </c>
      <c r="B858" s="116"/>
      <c r="C858" s="106"/>
      <c r="D858" s="107"/>
      <c r="E858" s="107"/>
      <c r="F858" s="107"/>
      <c r="G858" s="107"/>
      <c r="H858" s="108"/>
      <c r="I858" s="1"/>
      <c r="J858" s="1"/>
      <c r="K858" s="1"/>
      <c r="L858" s="1"/>
      <c r="M858" s="1"/>
      <c r="N858" s="1"/>
      <c r="O858" s="1"/>
      <c r="P858" s="1"/>
      <c r="Q858" s="1"/>
      <c r="R858" s="1"/>
      <c r="S858" s="1"/>
      <c r="T858" s="22" t="e">
        <f t="shared" ca="1" si="151"/>
        <v>#REF!</v>
      </c>
      <c r="U858" s="22" t="e">
        <f t="shared" ca="1" si="153"/>
        <v>#REF!</v>
      </c>
      <c r="V858" s="22" t="e">
        <f t="shared" ca="1" si="154"/>
        <v>#NUM!</v>
      </c>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WZB858" s="1"/>
      <c r="WZC858" s="1"/>
      <c r="WZD858" s="1"/>
      <c r="WZE858" s="1"/>
      <c r="WZF858" s="1"/>
      <c r="WZG858" s="1"/>
      <c r="WZH858" s="1"/>
      <c r="WZI858" s="1"/>
      <c r="WZJ858" s="1"/>
      <c r="WZK858" s="1"/>
      <c r="WZL858" s="1"/>
      <c r="WZM858" s="1"/>
      <c r="WZN858" s="1"/>
      <c r="WZO858" s="1"/>
      <c r="WZP858" s="1"/>
      <c r="WZQ858" s="1"/>
      <c r="WZR858" s="1"/>
      <c r="WZS858" s="1"/>
      <c r="WZT858" s="1"/>
      <c r="WZU858" s="1"/>
      <c r="WZV858" s="1"/>
      <c r="WZW858" s="1"/>
      <c r="WZX858" s="1"/>
      <c r="WZY858" s="1"/>
      <c r="WZZ858" s="1"/>
      <c r="XAA858" s="1"/>
      <c r="XAB858" s="1"/>
      <c r="XAC858" s="1"/>
      <c r="XAD858" s="1"/>
      <c r="XAE858" s="1"/>
      <c r="XAF858" s="1"/>
      <c r="XAG858" s="1"/>
      <c r="XAH858" s="1"/>
      <c r="XAI858" s="1"/>
      <c r="XAJ858" s="1"/>
      <c r="XAK858" s="1"/>
      <c r="XAL858" s="1"/>
      <c r="XAM858" s="1"/>
      <c r="XAN858" s="1"/>
      <c r="XAO858" s="1"/>
      <c r="XAP858" s="1"/>
      <c r="XAQ858" s="1"/>
      <c r="XAR858" s="1"/>
      <c r="XAS858" s="1"/>
      <c r="XAT858" s="1"/>
      <c r="XAU858" s="1"/>
      <c r="XAV858" s="1"/>
      <c r="XAW858" s="1"/>
      <c r="XAX858" s="1"/>
      <c r="XAY858" s="1"/>
      <c r="XAZ858" s="1"/>
      <c r="XBA858" s="1"/>
      <c r="XBB858" s="1"/>
      <c r="XBC858" s="1"/>
      <c r="XBD858" s="1"/>
      <c r="XBE858" s="1"/>
      <c r="XBF858" s="1"/>
      <c r="XBG858" s="1"/>
      <c r="XBH858" s="1"/>
      <c r="XBI858" s="1"/>
      <c r="XBJ858" s="1"/>
      <c r="XBK858" s="1"/>
      <c r="XBL858" s="1"/>
      <c r="XBM858" s="1"/>
      <c r="XBN858" s="1"/>
      <c r="XBO858" s="1"/>
      <c r="XBP858" s="1"/>
      <c r="XBQ858" s="1"/>
      <c r="XBR858" s="1"/>
      <c r="XBS858" s="1"/>
      <c r="XBT858" s="1"/>
      <c r="XBU858" s="1"/>
      <c r="XBV858" s="1"/>
      <c r="XBW858" s="1"/>
      <c r="XBX858" s="1"/>
      <c r="XBY858" s="1"/>
      <c r="XBZ858" s="1"/>
      <c r="XCA858" s="1"/>
      <c r="XCB858" s="1"/>
      <c r="XCC858" s="1"/>
      <c r="XCD858" s="1"/>
      <c r="XCE858" s="1"/>
      <c r="XCF858" s="1"/>
      <c r="XCG858" s="1"/>
      <c r="XCH858" s="1"/>
      <c r="XCI858" s="1"/>
      <c r="XCJ858" s="1"/>
      <c r="XCK858" s="1"/>
      <c r="XCL858" s="1"/>
      <c r="XCM858" s="1"/>
      <c r="XCN858" s="1"/>
      <c r="XCO858" s="1"/>
      <c r="XCP858" s="1"/>
      <c r="XCQ858" s="1"/>
      <c r="XCR858" s="1"/>
      <c r="XCS858" s="1"/>
      <c r="XCT858" s="1"/>
      <c r="XCU858" s="1"/>
      <c r="XCV858" s="1"/>
      <c r="XCW858" s="1"/>
      <c r="XCX858" s="1"/>
      <c r="XCY858" s="1"/>
      <c r="XCZ858" s="1"/>
      <c r="XDA858" s="1"/>
      <c r="XDB858" s="1"/>
      <c r="XDC858" s="1"/>
      <c r="XDD858" s="1"/>
      <c r="XDE858" s="1"/>
      <c r="XDF858" s="1"/>
      <c r="XDG858" s="1"/>
      <c r="XDH858" s="1"/>
      <c r="XDI858" s="1"/>
      <c r="XDJ858" s="1"/>
      <c r="XDK858" s="1"/>
      <c r="XDL858" s="1"/>
      <c r="XDM858" s="1"/>
      <c r="XDN858" s="1"/>
      <c r="XDO858" s="1"/>
      <c r="XDP858" s="1"/>
      <c r="XDQ858" s="1"/>
      <c r="XDR858" s="1"/>
      <c r="XDS858" s="1"/>
      <c r="XDT858" s="1"/>
      <c r="XDU858" s="1"/>
      <c r="XDV858" s="1"/>
      <c r="XDW858" s="1"/>
      <c r="XDX858" s="1"/>
      <c r="XDY858" s="1"/>
      <c r="XDZ858" s="1"/>
      <c r="XEA858" s="1"/>
      <c r="XEB858" s="1"/>
      <c r="XEC858" s="1"/>
      <c r="XED858" s="1"/>
      <c r="XEE858" s="1"/>
      <c r="XEF858" s="1"/>
      <c r="XEG858" s="1"/>
      <c r="XEH858" s="1"/>
      <c r="XEI858" s="1"/>
      <c r="XEJ858" s="1"/>
      <c r="XEK858" s="1"/>
      <c r="XEL858" s="1"/>
      <c r="XEM858" s="1"/>
      <c r="XEN858" s="1"/>
      <c r="XEO858" s="1"/>
      <c r="XEP858" s="1"/>
      <c r="XEQ858" s="1"/>
      <c r="XER858" s="1"/>
      <c r="XES858" s="1"/>
      <c r="XET858" s="1"/>
      <c r="XEU858" s="1"/>
      <c r="XEV858" s="1"/>
      <c r="XEW858" s="1"/>
      <c r="XEX858" s="1"/>
      <c r="XEY858" s="1"/>
      <c r="XEZ858" s="1"/>
      <c r="XFA858" s="1"/>
      <c r="XFB858" s="1"/>
      <c r="XFC858" s="1"/>
    </row>
    <row r="859" spans="1:150 16226:16383" s="3" customFormat="1" ht="20.25" customHeight="1" x14ac:dyDescent="0.25">
      <c r="A859" s="115">
        <f t="shared" si="155"/>
        <v>6</v>
      </c>
      <c r="B859" s="116"/>
      <c r="C859" s="109"/>
      <c r="D859" s="110"/>
      <c r="E859" s="110"/>
      <c r="F859" s="110"/>
      <c r="G859" s="110"/>
      <c r="H859" s="111"/>
      <c r="I859" s="1"/>
      <c r="J859" s="1"/>
      <c r="K859" s="1"/>
      <c r="L859" s="1"/>
      <c r="M859" s="1"/>
      <c r="N859" s="1"/>
      <c r="O859" s="1"/>
      <c r="P859" s="1"/>
      <c r="Q859" s="1"/>
      <c r="R859" s="1"/>
      <c r="S859" s="1"/>
      <c r="T859" s="22" t="e">
        <f t="shared" ca="1" si="151"/>
        <v>#REF!</v>
      </c>
      <c r="U859" s="22" t="e">
        <f t="shared" ca="1" si="153"/>
        <v>#REF!</v>
      </c>
      <c r="V859" s="22" t="e">
        <f t="shared" ca="1" si="154"/>
        <v>#NUM!</v>
      </c>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WZB859" s="1"/>
      <c r="WZC859" s="1"/>
      <c r="WZD859" s="1"/>
      <c r="WZE859" s="1"/>
      <c r="WZF859" s="1"/>
      <c r="WZG859" s="1"/>
      <c r="WZH859" s="1"/>
      <c r="WZI859" s="1"/>
      <c r="WZJ859" s="1"/>
      <c r="WZK859" s="1"/>
      <c r="WZL859" s="1"/>
      <c r="WZM859" s="1"/>
      <c r="WZN859" s="1"/>
      <c r="WZO859" s="1"/>
      <c r="WZP859" s="1"/>
      <c r="WZQ859" s="1"/>
      <c r="WZR859" s="1"/>
      <c r="WZS859" s="1"/>
      <c r="WZT859" s="1"/>
      <c r="WZU859" s="1"/>
      <c r="WZV859" s="1"/>
      <c r="WZW859" s="1"/>
      <c r="WZX859" s="1"/>
      <c r="WZY859" s="1"/>
      <c r="WZZ859" s="1"/>
      <c r="XAA859" s="1"/>
      <c r="XAB859" s="1"/>
      <c r="XAC859" s="1"/>
      <c r="XAD859" s="1"/>
      <c r="XAE859" s="1"/>
      <c r="XAF859" s="1"/>
      <c r="XAG859" s="1"/>
      <c r="XAH859" s="1"/>
      <c r="XAI859" s="1"/>
      <c r="XAJ859" s="1"/>
      <c r="XAK859" s="1"/>
      <c r="XAL859" s="1"/>
      <c r="XAM859" s="1"/>
      <c r="XAN859" s="1"/>
      <c r="XAO859" s="1"/>
      <c r="XAP859" s="1"/>
      <c r="XAQ859" s="1"/>
      <c r="XAR859" s="1"/>
      <c r="XAS859" s="1"/>
      <c r="XAT859" s="1"/>
      <c r="XAU859" s="1"/>
      <c r="XAV859" s="1"/>
      <c r="XAW859" s="1"/>
      <c r="XAX859" s="1"/>
      <c r="XAY859" s="1"/>
      <c r="XAZ859" s="1"/>
      <c r="XBA859" s="1"/>
      <c r="XBB859" s="1"/>
      <c r="XBC859" s="1"/>
      <c r="XBD859" s="1"/>
      <c r="XBE859" s="1"/>
      <c r="XBF859" s="1"/>
      <c r="XBG859" s="1"/>
      <c r="XBH859" s="1"/>
      <c r="XBI859" s="1"/>
      <c r="XBJ859" s="1"/>
      <c r="XBK859" s="1"/>
      <c r="XBL859" s="1"/>
      <c r="XBM859" s="1"/>
      <c r="XBN859" s="1"/>
      <c r="XBO859" s="1"/>
      <c r="XBP859" s="1"/>
      <c r="XBQ859" s="1"/>
      <c r="XBR859" s="1"/>
      <c r="XBS859" s="1"/>
      <c r="XBT859" s="1"/>
      <c r="XBU859" s="1"/>
      <c r="XBV859" s="1"/>
      <c r="XBW859" s="1"/>
      <c r="XBX859" s="1"/>
      <c r="XBY859" s="1"/>
      <c r="XBZ859" s="1"/>
      <c r="XCA859" s="1"/>
      <c r="XCB859" s="1"/>
      <c r="XCC859" s="1"/>
      <c r="XCD859" s="1"/>
      <c r="XCE859" s="1"/>
      <c r="XCF859" s="1"/>
      <c r="XCG859" s="1"/>
      <c r="XCH859" s="1"/>
      <c r="XCI859" s="1"/>
      <c r="XCJ859" s="1"/>
      <c r="XCK859" s="1"/>
      <c r="XCL859" s="1"/>
      <c r="XCM859" s="1"/>
      <c r="XCN859" s="1"/>
      <c r="XCO859" s="1"/>
      <c r="XCP859" s="1"/>
      <c r="XCQ859" s="1"/>
      <c r="XCR859" s="1"/>
      <c r="XCS859" s="1"/>
      <c r="XCT859" s="1"/>
      <c r="XCU859" s="1"/>
      <c r="XCV859" s="1"/>
      <c r="XCW859" s="1"/>
      <c r="XCX859" s="1"/>
      <c r="XCY859" s="1"/>
      <c r="XCZ859" s="1"/>
      <c r="XDA859" s="1"/>
      <c r="XDB859" s="1"/>
      <c r="XDC859" s="1"/>
      <c r="XDD859" s="1"/>
      <c r="XDE859" s="1"/>
      <c r="XDF859" s="1"/>
      <c r="XDG859" s="1"/>
      <c r="XDH859" s="1"/>
      <c r="XDI859" s="1"/>
      <c r="XDJ859" s="1"/>
      <c r="XDK859" s="1"/>
      <c r="XDL859" s="1"/>
      <c r="XDM859" s="1"/>
      <c r="XDN859" s="1"/>
      <c r="XDO859" s="1"/>
      <c r="XDP859" s="1"/>
      <c r="XDQ859" s="1"/>
      <c r="XDR859" s="1"/>
      <c r="XDS859" s="1"/>
      <c r="XDT859" s="1"/>
      <c r="XDU859" s="1"/>
      <c r="XDV859" s="1"/>
      <c r="XDW859" s="1"/>
      <c r="XDX859" s="1"/>
      <c r="XDY859" s="1"/>
      <c r="XDZ859" s="1"/>
      <c r="XEA859" s="1"/>
      <c r="XEB859" s="1"/>
      <c r="XEC859" s="1"/>
      <c r="XED859" s="1"/>
      <c r="XEE859" s="1"/>
      <c r="XEF859" s="1"/>
      <c r="XEG859" s="1"/>
      <c r="XEH859" s="1"/>
      <c r="XEI859" s="1"/>
      <c r="XEJ859" s="1"/>
      <c r="XEK859" s="1"/>
      <c r="XEL859" s="1"/>
      <c r="XEM859" s="1"/>
      <c r="XEN859" s="1"/>
      <c r="XEO859" s="1"/>
      <c r="XEP859" s="1"/>
      <c r="XEQ859" s="1"/>
      <c r="XER859" s="1"/>
      <c r="XES859" s="1"/>
      <c r="XET859" s="1"/>
      <c r="XEU859" s="1"/>
      <c r="XEV859" s="1"/>
      <c r="XEW859" s="1"/>
      <c r="XEX859" s="1"/>
      <c r="XEY859" s="1"/>
      <c r="XEZ859" s="1"/>
      <c r="XFA859" s="1"/>
      <c r="XFB859" s="1"/>
      <c r="XFC859" s="1"/>
    </row>
    <row r="860" spans="1:150 16226:16383" s="3" customFormat="1" ht="20.25" customHeight="1" x14ac:dyDescent="0.25">
      <c r="A860" s="112" t="s">
        <v>394</v>
      </c>
      <c r="B860" s="113"/>
      <c r="C860" s="113"/>
      <c r="D860" s="113"/>
      <c r="E860" s="113"/>
      <c r="F860" s="113"/>
      <c r="G860" s="113"/>
      <c r="H860" s="114"/>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WZB860" s="1"/>
      <c r="WZC860" s="1"/>
      <c r="WZD860" s="1"/>
      <c r="WZE860" s="1"/>
      <c r="WZF860" s="1"/>
      <c r="WZG860" s="1"/>
      <c r="WZH860" s="1"/>
      <c r="WZI860" s="1"/>
      <c r="WZJ860" s="1"/>
      <c r="WZK860" s="1"/>
      <c r="WZL860" s="1"/>
      <c r="WZM860" s="1"/>
      <c r="WZN860" s="1"/>
      <c r="WZO860" s="1"/>
      <c r="WZP860" s="1"/>
      <c r="WZQ860" s="1"/>
      <c r="WZR860" s="1"/>
      <c r="WZS860" s="1"/>
      <c r="WZT860" s="1"/>
      <c r="WZU860" s="1"/>
      <c r="WZV860" s="1"/>
      <c r="WZW860" s="1"/>
      <c r="WZX860" s="1"/>
      <c r="WZY860" s="1"/>
      <c r="WZZ860" s="1"/>
      <c r="XAA860" s="1"/>
      <c r="XAB860" s="1"/>
      <c r="XAC860" s="1"/>
      <c r="XAD860" s="1"/>
      <c r="XAE860" s="1"/>
      <c r="XAF860" s="1"/>
      <c r="XAG860" s="1"/>
      <c r="XAH860" s="1"/>
      <c r="XAI860" s="1"/>
      <c r="XAJ860" s="1"/>
      <c r="XAK860" s="1"/>
      <c r="XAL860" s="1"/>
      <c r="XAM860" s="1"/>
      <c r="XAN860" s="1"/>
      <c r="XAO860" s="1"/>
      <c r="XAP860" s="1"/>
      <c r="XAQ860" s="1"/>
      <c r="XAR860" s="1"/>
      <c r="XAS860" s="1"/>
      <c r="XAT860" s="1"/>
      <c r="XAU860" s="1"/>
      <c r="XAV860" s="1"/>
      <c r="XAW860" s="1"/>
      <c r="XAX860" s="1"/>
      <c r="XAY860" s="1"/>
      <c r="XAZ860" s="1"/>
      <c r="XBA860" s="1"/>
      <c r="XBB860" s="1"/>
      <c r="XBC860" s="1"/>
      <c r="XBD860" s="1"/>
      <c r="XBE860" s="1"/>
      <c r="XBF860" s="1"/>
      <c r="XBG860" s="1"/>
      <c r="XBH860" s="1"/>
      <c r="XBI860" s="1"/>
      <c r="XBJ860" s="1"/>
      <c r="XBK860" s="1"/>
      <c r="XBL860" s="1"/>
      <c r="XBM860" s="1"/>
      <c r="XBN860" s="1"/>
      <c r="XBO860" s="1"/>
      <c r="XBP860" s="1"/>
      <c r="XBQ860" s="1"/>
      <c r="XBR860" s="1"/>
      <c r="XBS860" s="1"/>
      <c r="XBT860" s="1"/>
      <c r="XBU860" s="1"/>
      <c r="XBV860" s="1"/>
      <c r="XBW860" s="1"/>
      <c r="XBX860" s="1"/>
      <c r="XBY860" s="1"/>
      <c r="XBZ860" s="1"/>
      <c r="XCA860" s="1"/>
      <c r="XCB860" s="1"/>
      <c r="XCC860" s="1"/>
      <c r="XCD860" s="1"/>
      <c r="XCE860" s="1"/>
      <c r="XCF860" s="1"/>
      <c r="XCG860" s="1"/>
      <c r="XCH860" s="1"/>
      <c r="XCI860" s="1"/>
      <c r="XCJ860" s="1"/>
      <c r="XCK860" s="1"/>
      <c r="XCL860" s="1"/>
      <c r="XCM860" s="1"/>
      <c r="XCN860" s="1"/>
      <c r="XCO860" s="1"/>
      <c r="XCP860" s="1"/>
      <c r="XCQ860" s="1"/>
      <c r="XCR860" s="1"/>
      <c r="XCS860" s="1"/>
      <c r="XCT860" s="1"/>
      <c r="XCU860" s="1"/>
      <c r="XCV860" s="1"/>
      <c r="XCW860" s="1"/>
      <c r="XCX860" s="1"/>
      <c r="XCY860" s="1"/>
      <c r="XCZ860" s="1"/>
      <c r="XDA860" s="1"/>
      <c r="XDB860" s="1"/>
      <c r="XDC860" s="1"/>
      <c r="XDD860" s="1"/>
      <c r="XDE860" s="1"/>
      <c r="XDF860" s="1"/>
      <c r="XDG860" s="1"/>
      <c r="XDH860" s="1"/>
      <c r="XDI860" s="1"/>
      <c r="XDJ860" s="1"/>
      <c r="XDK860" s="1"/>
      <c r="XDL860" s="1"/>
      <c r="XDM860" s="1"/>
      <c r="XDN860" s="1"/>
      <c r="XDO860" s="1"/>
      <c r="XDP860" s="1"/>
      <c r="XDQ860" s="1"/>
      <c r="XDR860" s="1"/>
      <c r="XDS860" s="1"/>
      <c r="XDT860" s="1"/>
      <c r="XDU860" s="1"/>
      <c r="XDV860" s="1"/>
      <c r="XDW860" s="1"/>
      <c r="XDX860" s="1"/>
      <c r="XDY860" s="1"/>
      <c r="XDZ860" s="1"/>
      <c r="XEA860" s="1"/>
      <c r="XEB860" s="1"/>
      <c r="XEC860" s="1"/>
      <c r="XED860" s="1"/>
      <c r="XEE860" s="1"/>
      <c r="XEF860" s="1"/>
      <c r="XEG860" s="1"/>
      <c r="XEH860" s="1"/>
      <c r="XEI860" s="1"/>
      <c r="XEJ860" s="1"/>
      <c r="XEK860" s="1"/>
      <c r="XEL860" s="1"/>
      <c r="XEM860" s="1"/>
      <c r="XEN860" s="1"/>
      <c r="XEO860" s="1"/>
      <c r="XEP860" s="1"/>
      <c r="XEQ860" s="1"/>
      <c r="XER860" s="1"/>
      <c r="XES860" s="1"/>
      <c r="XET860" s="1"/>
      <c r="XEU860" s="1"/>
      <c r="XEV860" s="1"/>
      <c r="XEW860" s="1"/>
      <c r="XEX860" s="1"/>
      <c r="XEY860" s="1"/>
      <c r="XEZ860" s="1"/>
      <c r="XFA860" s="1"/>
      <c r="XFB860" s="1"/>
      <c r="XFC860" s="1"/>
    </row>
    <row r="861" spans="1:150 16226:16383" s="3" customFormat="1" ht="20.25" customHeight="1" x14ac:dyDescent="0.25">
      <c r="A861" s="90">
        <v>1</v>
      </c>
      <c r="B861" s="90"/>
      <c r="C861" s="53" t="s">
        <v>88</v>
      </c>
      <c r="D861" s="5" t="s">
        <v>363</v>
      </c>
      <c r="E861" s="32">
        <f>(57.69)*10.764</f>
        <v>620.97515999999996</v>
      </c>
      <c r="F861" s="32">
        <f>(3.71)*10.764</f>
        <v>39.934439999999995</v>
      </c>
      <c r="G861" s="5">
        <v>0</v>
      </c>
      <c r="H861" s="5">
        <f>E861+F861+(IF(G861&lt;101,G861,IF(G861&lt;201,G861/2,IF(G861&lt;=301,G861/3,G861/4))))</f>
        <v>660.90959999999995</v>
      </c>
      <c r="I861" s="1"/>
      <c r="J861" s="1"/>
      <c r="K861" s="1"/>
      <c r="L861" s="1"/>
      <c r="M861" s="1"/>
      <c r="N861" s="1"/>
      <c r="O861" s="1"/>
      <c r="P861" s="1"/>
      <c r="Q861" s="1"/>
      <c r="R861" s="1"/>
      <c r="S861" s="1"/>
      <c r="T861" s="22" t="str">
        <f t="shared" ref="T861:T866" ca="1" si="156">U861&amp;""&amp;",..,"&amp;""&amp;V861</f>
        <v>101,..,101</v>
      </c>
      <c r="U861" s="22">
        <f ca="1">(SUMPRODUCT(MID(0&amp;(LEFT(A860,SUM(LEN(A860)-LEN(SUBSTITUTE(A860,{"0","1","2","3"},""))))), LARGE(INDEX(ISNUMBER(--MID((LEFT(A860,SUM(LEN(A860)-LEN(SUBSTITUTE(A860,{"0","1","2","3"},""))))), ROW(INDIRECT("1:"&amp;LEN((LEFT(A860,SUM(LEN(A860)-LEN(SUBSTITUTE(A860,{"0","1","2","3"},"")))))))), 1)) * ROW(INDIRECT("1:"&amp;LEN((LEFT(A860,SUM(LEN(A860)-LEN(SUBSTITUTE(A860,{"0","1","2","3"},"")))))))), 0), ROW(INDIRECT("1:"&amp;LEN((LEFT(A860,SUM(LEN(A860)-LEN(SUBSTITUTE(A860,{"0","1","2","3"},"")))))))))+1, 1) * 10^ROW(INDIRECT("1:"&amp;LEN((LEFT(A860,SUM(LEN(A860)-LEN(SUBSTITUTE(A860,{"0","1","2","3"},""))))))))/10))*100+1</f>
        <v>101</v>
      </c>
      <c r="V861" s="22">
        <f ca="1">(SUMPRODUCT(MID(0&amp;(--TRIM(RIGHT(SUBSTITUTE(LEFT(A860,_xlfn.AGGREGATE(16,6,FIND({0,1,2,3,4,5,6,7,8,9},A860,ROW(INDIRECT("1:"&amp;LEN(A860)))),1))," ",REPT(" ",LEN(A860))),LEN(A860)))), LARGE(INDEX(ISNUMBER(--MID((--TRIM(RIGHT(SUBSTITUTE(LEFT(A860,_xlfn.AGGREGATE(16,6,FIND({0,1,2,3,4,5,6,7,8,9},A860,ROW(INDIRECT("1:"&amp;LEN(A860)))),1))," ",REPT(" ",LEN(A860))),LEN(A860)))), ROW(INDIRECT("1:"&amp;LEN((--TRIM(RIGHT(SUBSTITUTE(LEFT(A860,_xlfn.AGGREGATE(16,6,FIND({0,1,2,3,4,5,6,7,8,9},A860,ROW(INDIRECT("1:"&amp;LEN(A860)))),1))," ",REPT(" ",LEN(A860))),LEN(A860))))))), 1)) * ROW(INDIRECT("1:"&amp;LEN((--TRIM(RIGHT(SUBSTITUTE(LEFT(A860,_xlfn.AGGREGATE(16,6,FIND({0,1,2,3,4,5,6,7,8,9},A860,ROW(INDIRECT("1:"&amp;LEN(A860)))),1))," ",REPT(" ",LEN(A860))),LEN(A860))))))), 0), ROW(INDIRECT("1:"&amp;LEN((--TRIM(RIGHT(SUBSTITUTE(LEFT(A860,_xlfn.AGGREGATE(16,6,FIND({0,1,2,3,4,5,6,7,8,9},A860,ROW(INDIRECT("1:"&amp;LEN(A860)))),1))," ",REPT(" ",LEN(A860))),LEN(A860))))))))+1, 1) * 10^ROW(INDIRECT("1:"&amp;LEN((--TRIM(RIGHT(SUBSTITUTE(LEFT(A860,_xlfn.AGGREGATE(16,6,FIND({0,1,2,3,4,5,6,7,8,9},A860,ROW(INDIRECT("1:"&amp;LEN(A860)))),1))," ",REPT(" ",LEN(A860))),LEN(A860)))))))/10))*100+1</f>
        <v>101</v>
      </c>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WZB861" s="1"/>
      <c r="WZC861" s="1"/>
      <c r="WZD861" s="1"/>
      <c r="WZE861" s="1"/>
      <c r="WZF861" s="1"/>
      <c r="WZG861" s="1"/>
      <c r="WZH861" s="1"/>
      <c r="WZI861" s="1"/>
      <c r="WZJ861" s="1"/>
      <c r="WZK861" s="1"/>
      <c r="WZL861" s="1"/>
      <c r="WZM861" s="1"/>
      <c r="WZN861" s="1"/>
      <c r="WZO861" s="1"/>
      <c r="WZP861" s="1"/>
      <c r="WZQ861" s="1"/>
      <c r="WZR861" s="1"/>
      <c r="WZS861" s="1"/>
      <c r="WZT861" s="1"/>
      <c r="WZU861" s="1"/>
      <c r="WZV861" s="1"/>
      <c r="WZW861" s="1"/>
      <c r="WZX861" s="1"/>
      <c r="WZY861" s="1"/>
      <c r="WZZ861" s="1"/>
      <c r="XAA861" s="1"/>
      <c r="XAB861" s="1"/>
      <c r="XAC861" s="1"/>
      <c r="XAD861" s="1"/>
      <c r="XAE861" s="1"/>
      <c r="XAF861" s="1"/>
      <c r="XAG861" s="1"/>
      <c r="XAH861" s="1"/>
      <c r="XAI861" s="1"/>
      <c r="XAJ861" s="1"/>
      <c r="XAK861" s="1"/>
      <c r="XAL861" s="1"/>
      <c r="XAM861" s="1"/>
      <c r="XAN861" s="1"/>
      <c r="XAO861" s="1"/>
      <c r="XAP861" s="1"/>
      <c r="XAQ861" s="1"/>
      <c r="XAR861" s="1"/>
      <c r="XAS861" s="1"/>
      <c r="XAT861" s="1"/>
      <c r="XAU861" s="1"/>
      <c r="XAV861" s="1"/>
      <c r="XAW861" s="1"/>
      <c r="XAX861" s="1"/>
      <c r="XAY861" s="1"/>
      <c r="XAZ861" s="1"/>
      <c r="XBA861" s="1"/>
      <c r="XBB861" s="1"/>
      <c r="XBC861" s="1"/>
      <c r="XBD861" s="1"/>
      <c r="XBE861" s="1"/>
      <c r="XBF861" s="1"/>
      <c r="XBG861" s="1"/>
      <c r="XBH861" s="1"/>
      <c r="XBI861" s="1"/>
      <c r="XBJ861" s="1"/>
      <c r="XBK861" s="1"/>
      <c r="XBL861" s="1"/>
      <c r="XBM861" s="1"/>
      <c r="XBN861" s="1"/>
      <c r="XBO861" s="1"/>
      <c r="XBP861" s="1"/>
      <c r="XBQ861" s="1"/>
      <c r="XBR861" s="1"/>
      <c r="XBS861" s="1"/>
      <c r="XBT861" s="1"/>
      <c r="XBU861" s="1"/>
      <c r="XBV861" s="1"/>
      <c r="XBW861" s="1"/>
      <c r="XBX861" s="1"/>
      <c r="XBY861" s="1"/>
      <c r="XBZ861" s="1"/>
      <c r="XCA861" s="1"/>
      <c r="XCB861" s="1"/>
      <c r="XCC861" s="1"/>
      <c r="XCD861" s="1"/>
      <c r="XCE861" s="1"/>
      <c r="XCF861" s="1"/>
      <c r="XCG861" s="1"/>
      <c r="XCH861" s="1"/>
      <c r="XCI861" s="1"/>
      <c r="XCJ861" s="1"/>
      <c r="XCK861" s="1"/>
      <c r="XCL861" s="1"/>
      <c r="XCM861" s="1"/>
      <c r="XCN861" s="1"/>
      <c r="XCO861" s="1"/>
      <c r="XCP861" s="1"/>
      <c r="XCQ861" s="1"/>
      <c r="XCR861" s="1"/>
      <c r="XCS861" s="1"/>
      <c r="XCT861" s="1"/>
      <c r="XCU861" s="1"/>
      <c r="XCV861" s="1"/>
      <c r="XCW861" s="1"/>
      <c r="XCX861" s="1"/>
      <c r="XCY861" s="1"/>
      <c r="XCZ861" s="1"/>
      <c r="XDA861" s="1"/>
      <c r="XDB861" s="1"/>
      <c r="XDC861" s="1"/>
      <c r="XDD861" s="1"/>
      <c r="XDE861" s="1"/>
      <c r="XDF861" s="1"/>
      <c r="XDG861" s="1"/>
      <c r="XDH861" s="1"/>
      <c r="XDI861" s="1"/>
      <c r="XDJ861" s="1"/>
      <c r="XDK861" s="1"/>
      <c r="XDL861" s="1"/>
      <c r="XDM861" s="1"/>
      <c r="XDN861" s="1"/>
      <c r="XDO861" s="1"/>
      <c r="XDP861" s="1"/>
      <c r="XDQ861" s="1"/>
      <c r="XDR861" s="1"/>
      <c r="XDS861" s="1"/>
      <c r="XDT861" s="1"/>
      <c r="XDU861" s="1"/>
      <c r="XDV861" s="1"/>
      <c r="XDW861" s="1"/>
      <c r="XDX861" s="1"/>
      <c r="XDY861" s="1"/>
      <c r="XDZ861" s="1"/>
      <c r="XEA861" s="1"/>
      <c r="XEB861" s="1"/>
      <c r="XEC861" s="1"/>
      <c r="XED861" s="1"/>
      <c r="XEE861" s="1"/>
      <c r="XEF861" s="1"/>
      <c r="XEG861" s="1"/>
      <c r="XEH861" s="1"/>
      <c r="XEI861" s="1"/>
      <c r="XEJ861" s="1"/>
      <c r="XEK861" s="1"/>
      <c r="XEL861" s="1"/>
      <c r="XEM861" s="1"/>
      <c r="XEN861" s="1"/>
      <c r="XEO861" s="1"/>
      <c r="XEP861" s="1"/>
      <c r="XEQ861" s="1"/>
      <c r="XER861" s="1"/>
      <c r="XES861" s="1"/>
      <c r="XET861" s="1"/>
      <c r="XEU861" s="1"/>
      <c r="XEV861" s="1"/>
      <c r="XEW861" s="1"/>
      <c r="XEX861" s="1"/>
      <c r="XEY861" s="1"/>
      <c r="XEZ861" s="1"/>
      <c r="XFA861" s="1"/>
      <c r="XFB861" s="1"/>
      <c r="XFC861" s="1"/>
    </row>
    <row r="862" spans="1:150 16226:16383" s="3" customFormat="1" ht="20.25" customHeight="1" x14ac:dyDescent="0.25">
      <c r="A862" s="115">
        <f>A861+1</f>
        <v>2</v>
      </c>
      <c r="B862" s="116"/>
      <c r="C862" s="53" t="s">
        <v>88</v>
      </c>
      <c r="D862" s="5" t="s">
        <v>363</v>
      </c>
      <c r="E862" s="32">
        <f>(57.74)*10.764</f>
        <v>621.51336000000003</v>
      </c>
      <c r="F862" s="32">
        <f>(3.71)*10.764</f>
        <v>39.934439999999995</v>
      </c>
      <c r="G862" s="5">
        <v>0</v>
      </c>
      <c r="H862" s="5">
        <f t="shared" ref="H862:H863" si="157">E862+F862+(IF(G862&lt;101,G862,IF(G862&lt;201,G862/2,IF(G862&lt;=301,G862/3,G862/4))))</f>
        <v>661.44780000000003</v>
      </c>
      <c r="I862" s="1"/>
      <c r="J862" s="1"/>
      <c r="K862" s="1"/>
      <c r="L862" s="1"/>
      <c r="M862" s="1"/>
      <c r="N862" s="1"/>
      <c r="O862" s="1"/>
      <c r="P862" s="1"/>
      <c r="Q862" s="1"/>
      <c r="R862" s="1"/>
      <c r="S862" s="1"/>
      <c r="T862" s="22" t="str">
        <f t="shared" ca="1" si="156"/>
        <v>102,..,102</v>
      </c>
      <c r="U862" s="22">
        <f t="shared" ref="U862:V866" ca="1" si="158">U861+1</f>
        <v>102</v>
      </c>
      <c r="V862" s="22">
        <f t="shared" ca="1" si="158"/>
        <v>102</v>
      </c>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WZB862" s="1"/>
      <c r="WZC862" s="1"/>
      <c r="WZD862" s="1"/>
      <c r="WZE862" s="1"/>
      <c r="WZF862" s="1"/>
      <c r="WZG862" s="1"/>
      <c r="WZH862" s="1"/>
      <c r="WZI862" s="1"/>
      <c r="WZJ862" s="1"/>
      <c r="WZK862" s="1"/>
      <c r="WZL862" s="1"/>
      <c r="WZM862" s="1"/>
      <c r="WZN862" s="1"/>
      <c r="WZO862" s="1"/>
      <c r="WZP862" s="1"/>
      <c r="WZQ862" s="1"/>
      <c r="WZR862" s="1"/>
      <c r="WZS862" s="1"/>
      <c r="WZT862" s="1"/>
      <c r="WZU862" s="1"/>
      <c r="WZV862" s="1"/>
      <c r="WZW862" s="1"/>
      <c r="WZX862" s="1"/>
      <c r="WZY862" s="1"/>
      <c r="WZZ862" s="1"/>
      <c r="XAA862" s="1"/>
      <c r="XAB862" s="1"/>
      <c r="XAC862" s="1"/>
      <c r="XAD862" s="1"/>
      <c r="XAE862" s="1"/>
      <c r="XAF862" s="1"/>
      <c r="XAG862" s="1"/>
      <c r="XAH862" s="1"/>
      <c r="XAI862" s="1"/>
      <c r="XAJ862" s="1"/>
      <c r="XAK862" s="1"/>
      <c r="XAL862" s="1"/>
      <c r="XAM862" s="1"/>
      <c r="XAN862" s="1"/>
      <c r="XAO862" s="1"/>
      <c r="XAP862" s="1"/>
      <c r="XAQ862" s="1"/>
      <c r="XAR862" s="1"/>
      <c r="XAS862" s="1"/>
      <c r="XAT862" s="1"/>
      <c r="XAU862" s="1"/>
      <c r="XAV862" s="1"/>
      <c r="XAW862" s="1"/>
      <c r="XAX862" s="1"/>
      <c r="XAY862" s="1"/>
      <c r="XAZ862" s="1"/>
      <c r="XBA862" s="1"/>
      <c r="XBB862" s="1"/>
      <c r="XBC862" s="1"/>
      <c r="XBD862" s="1"/>
      <c r="XBE862" s="1"/>
      <c r="XBF862" s="1"/>
      <c r="XBG862" s="1"/>
      <c r="XBH862" s="1"/>
      <c r="XBI862" s="1"/>
      <c r="XBJ862" s="1"/>
      <c r="XBK862" s="1"/>
      <c r="XBL862" s="1"/>
      <c r="XBM862" s="1"/>
      <c r="XBN862" s="1"/>
      <c r="XBO862" s="1"/>
      <c r="XBP862" s="1"/>
      <c r="XBQ862" s="1"/>
      <c r="XBR862" s="1"/>
      <c r="XBS862" s="1"/>
      <c r="XBT862" s="1"/>
      <c r="XBU862" s="1"/>
      <c r="XBV862" s="1"/>
      <c r="XBW862" s="1"/>
      <c r="XBX862" s="1"/>
      <c r="XBY862" s="1"/>
      <c r="XBZ862" s="1"/>
      <c r="XCA862" s="1"/>
      <c r="XCB862" s="1"/>
      <c r="XCC862" s="1"/>
      <c r="XCD862" s="1"/>
      <c r="XCE862" s="1"/>
      <c r="XCF862" s="1"/>
      <c r="XCG862" s="1"/>
      <c r="XCH862" s="1"/>
      <c r="XCI862" s="1"/>
      <c r="XCJ862" s="1"/>
      <c r="XCK862" s="1"/>
      <c r="XCL862" s="1"/>
      <c r="XCM862" s="1"/>
      <c r="XCN862" s="1"/>
      <c r="XCO862" s="1"/>
      <c r="XCP862" s="1"/>
      <c r="XCQ862" s="1"/>
      <c r="XCR862" s="1"/>
      <c r="XCS862" s="1"/>
      <c r="XCT862" s="1"/>
      <c r="XCU862" s="1"/>
      <c r="XCV862" s="1"/>
      <c r="XCW862" s="1"/>
      <c r="XCX862" s="1"/>
      <c r="XCY862" s="1"/>
      <c r="XCZ862" s="1"/>
      <c r="XDA862" s="1"/>
      <c r="XDB862" s="1"/>
      <c r="XDC862" s="1"/>
      <c r="XDD862" s="1"/>
      <c r="XDE862" s="1"/>
      <c r="XDF862" s="1"/>
      <c r="XDG862" s="1"/>
      <c r="XDH862" s="1"/>
      <c r="XDI862" s="1"/>
      <c r="XDJ862" s="1"/>
      <c r="XDK862" s="1"/>
      <c r="XDL862" s="1"/>
      <c r="XDM862" s="1"/>
      <c r="XDN862" s="1"/>
      <c r="XDO862" s="1"/>
      <c r="XDP862" s="1"/>
      <c r="XDQ862" s="1"/>
      <c r="XDR862" s="1"/>
      <c r="XDS862" s="1"/>
      <c r="XDT862" s="1"/>
      <c r="XDU862" s="1"/>
      <c r="XDV862" s="1"/>
      <c r="XDW862" s="1"/>
      <c r="XDX862" s="1"/>
      <c r="XDY862" s="1"/>
      <c r="XDZ862" s="1"/>
      <c r="XEA862" s="1"/>
      <c r="XEB862" s="1"/>
      <c r="XEC862" s="1"/>
      <c r="XED862" s="1"/>
      <c r="XEE862" s="1"/>
      <c r="XEF862" s="1"/>
      <c r="XEG862" s="1"/>
      <c r="XEH862" s="1"/>
      <c r="XEI862" s="1"/>
      <c r="XEJ862" s="1"/>
      <c r="XEK862" s="1"/>
      <c r="XEL862" s="1"/>
      <c r="XEM862" s="1"/>
      <c r="XEN862" s="1"/>
      <c r="XEO862" s="1"/>
      <c r="XEP862" s="1"/>
      <c r="XEQ862" s="1"/>
      <c r="XER862" s="1"/>
      <c r="XES862" s="1"/>
      <c r="XET862" s="1"/>
      <c r="XEU862" s="1"/>
      <c r="XEV862" s="1"/>
      <c r="XEW862" s="1"/>
      <c r="XEX862" s="1"/>
      <c r="XEY862" s="1"/>
      <c r="XEZ862" s="1"/>
      <c r="XFA862" s="1"/>
      <c r="XFB862" s="1"/>
      <c r="XFC862" s="1"/>
    </row>
    <row r="863" spans="1:150 16226:16383" s="3" customFormat="1" ht="20.25" customHeight="1" x14ac:dyDescent="0.25">
      <c r="A863" s="115">
        <f t="shared" ref="A863:A866" si="159">A862+1</f>
        <v>3</v>
      </c>
      <c r="B863" s="116"/>
      <c r="C863" s="53" t="s">
        <v>88</v>
      </c>
      <c r="D863" s="5" t="s">
        <v>363</v>
      </c>
      <c r="E863" s="32">
        <f>(58.34)*10.764</f>
        <v>627.97176000000002</v>
      </c>
      <c r="F863" s="32">
        <f>(3.71)*10.764</f>
        <v>39.934439999999995</v>
      </c>
      <c r="G863" s="5">
        <v>0</v>
      </c>
      <c r="H863" s="5">
        <f t="shared" si="157"/>
        <v>667.90620000000001</v>
      </c>
      <c r="I863" s="1"/>
      <c r="J863" s="1"/>
      <c r="K863" s="1"/>
      <c r="L863" s="1"/>
      <c r="M863" s="1"/>
      <c r="N863" s="1"/>
      <c r="O863" s="1"/>
      <c r="P863" s="1"/>
      <c r="Q863" s="1"/>
      <c r="R863" s="1"/>
      <c r="S863" s="1"/>
      <c r="T863" s="22" t="str">
        <f t="shared" ca="1" si="156"/>
        <v>103,..,103</v>
      </c>
      <c r="U863" s="22">
        <f t="shared" ca="1" si="158"/>
        <v>103</v>
      </c>
      <c r="V863" s="22">
        <f t="shared" ca="1" si="158"/>
        <v>103</v>
      </c>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WZB863" s="1"/>
      <c r="WZC863" s="1"/>
      <c r="WZD863" s="1"/>
      <c r="WZE863" s="1"/>
      <c r="WZF863" s="1"/>
      <c r="WZG863" s="1"/>
      <c r="WZH863" s="1"/>
      <c r="WZI863" s="1"/>
      <c r="WZJ863" s="1"/>
      <c r="WZK863" s="1"/>
      <c r="WZL863" s="1"/>
      <c r="WZM863" s="1"/>
      <c r="WZN863" s="1"/>
      <c r="WZO863" s="1"/>
      <c r="WZP863" s="1"/>
      <c r="WZQ863" s="1"/>
      <c r="WZR863" s="1"/>
      <c r="WZS863" s="1"/>
      <c r="WZT863" s="1"/>
      <c r="WZU863" s="1"/>
      <c r="WZV863" s="1"/>
      <c r="WZW863" s="1"/>
      <c r="WZX863" s="1"/>
      <c r="WZY863" s="1"/>
      <c r="WZZ863" s="1"/>
      <c r="XAA863" s="1"/>
      <c r="XAB863" s="1"/>
      <c r="XAC863" s="1"/>
      <c r="XAD863" s="1"/>
      <c r="XAE863" s="1"/>
      <c r="XAF863" s="1"/>
      <c r="XAG863" s="1"/>
      <c r="XAH863" s="1"/>
      <c r="XAI863" s="1"/>
      <c r="XAJ863" s="1"/>
      <c r="XAK863" s="1"/>
      <c r="XAL863" s="1"/>
      <c r="XAM863" s="1"/>
      <c r="XAN863" s="1"/>
      <c r="XAO863" s="1"/>
      <c r="XAP863" s="1"/>
      <c r="XAQ863" s="1"/>
      <c r="XAR863" s="1"/>
      <c r="XAS863" s="1"/>
      <c r="XAT863" s="1"/>
      <c r="XAU863" s="1"/>
      <c r="XAV863" s="1"/>
      <c r="XAW863" s="1"/>
      <c r="XAX863" s="1"/>
      <c r="XAY863" s="1"/>
      <c r="XAZ863" s="1"/>
      <c r="XBA863" s="1"/>
      <c r="XBB863" s="1"/>
      <c r="XBC863" s="1"/>
      <c r="XBD863" s="1"/>
      <c r="XBE863" s="1"/>
      <c r="XBF863" s="1"/>
      <c r="XBG863" s="1"/>
      <c r="XBH863" s="1"/>
      <c r="XBI863" s="1"/>
      <c r="XBJ863" s="1"/>
      <c r="XBK863" s="1"/>
      <c r="XBL863" s="1"/>
      <c r="XBM863" s="1"/>
      <c r="XBN863" s="1"/>
      <c r="XBO863" s="1"/>
      <c r="XBP863" s="1"/>
      <c r="XBQ863" s="1"/>
      <c r="XBR863" s="1"/>
      <c r="XBS863" s="1"/>
      <c r="XBT863" s="1"/>
      <c r="XBU863" s="1"/>
      <c r="XBV863" s="1"/>
      <c r="XBW863" s="1"/>
      <c r="XBX863" s="1"/>
      <c r="XBY863" s="1"/>
      <c r="XBZ863" s="1"/>
      <c r="XCA863" s="1"/>
      <c r="XCB863" s="1"/>
      <c r="XCC863" s="1"/>
      <c r="XCD863" s="1"/>
      <c r="XCE863" s="1"/>
      <c r="XCF863" s="1"/>
      <c r="XCG863" s="1"/>
      <c r="XCH863" s="1"/>
      <c r="XCI863" s="1"/>
      <c r="XCJ863" s="1"/>
      <c r="XCK863" s="1"/>
      <c r="XCL863" s="1"/>
      <c r="XCM863" s="1"/>
      <c r="XCN863" s="1"/>
      <c r="XCO863" s="1"/>
      <c r="XCP863" s="1"/>
      <c r="XCQ863" s="1"/>
      <c r="XCR863" s="1"/>
      <c r="XCS863" s="1"/>
      <c r="XCT863" s="1"/>
      <c r="XCU863" s="1"/>
      <c r="XCV863" s="1"/>
      <c r="XCW863" s="1"/>
      <c r="XCX863" s="1"/>
      <c r="XCY863" s="1"/>
      <c r="XCZ863" s="1"/>
      <c r="XDA863" s="1"/>
      <c r="XDB863" s="1"/>
      <c r="XDC863" s="1"/>
      <c r="XDD863" s="1"/>
      <c r="XDE863" s="1"/>
      <c r="XDF863" s="1"/>
      <c r="XDG863" s="1"/>
      <c r="XDH863" s="1"/>
      <c r="XDI863" s="1"/>
      <c r="XDJ863" s="1"/>
      <c r="XDK863" s="1"/>
      <c r="XDL863" s="1"/>
      <c r="XDM863" s="1"/>
      <c r="XDN863" s="1"/>
      <c r="XDO863" s="1"/>
      <c r="XDP863" s="1"/>
      <c r="XDQ863" s="1"/>
      <c r="XDR863" s="1"/>
      <c r="XDS863" s="1"/>
      <c r="XDT863" s="1"/>
      <c r="XDU863" s="1"/>
      <c r="XDV863" s="1"/>
      <c r="XDW863" s="1"/>
      <c r="XDX863" s="1"/>
      <c r="XDY863" s="1"/>
      <c r="XDZ863" s="1"/>
      <c r="XEA863" s="1"/>
      <c r="XEB863" s="1"/>
      <c r="XEC863" s="1"/>
      <c r="XED863" s="1"/>
      <c r="XEE863" s="1"/>
      <c r="XEF863" s="1"/>
      <c r="XEG863" s="1"/>
      <c r="XEH863" s="1"/>
      <c r="XEI863" s="1"/>
      <c r="XEJ863" s="1"/>
      <c r="XEK863" s="1"/>
      <c r="XEL863" s="1"/>
      <c r="XEM863" s="1"/>
      <c r="XEN863" s="1"/>
      <c r="XEO863" s="1"/>
      <c r="XEP863" s="1"/>
      <c r="XEQ863" s="1"/>
      <c r="XER863" s="1"/>
      <c r="XES863" s="1"/>
      <c r="XET863" s="1"/>
      <c r="XEU863" s="1"/>
      <c r="XEV863" s="1"/>
      <c r="XEW863" s="1"/>
      <c r="XEX863" s="1"/>
      <c r="XEY863" s="1"/>
      <c r="XEZ863" s="1"/>
      <c r="XFA863" s="1"/>
      <c r="XFB863" s="1"/>
      <c r="XFC863" s="1"/>
    </row>
    <row r="864" spans="1:150 16226:16383" s="3" customFormat="1" ht="20.25" customHeight="1" x14ac:dyDescent="0.25">
      <c r="A864" s="115">
        <f t="shared" si="159"/>
        <v>4</v>
      </c>
      <c r="B864" s="116"/>
      <c r="C864" s="103" t="s">
        <v>377</v>
      </c>
      <c r="D864" s="104"/>
      <c r="E864" s="104"/>
      <c r="F864" s="104"/>
      <c r="G864" s="104"/>
      <c r="H864" s="105"/>
      <c r="I864" s="1"/>
      <c r="J864" s="1"/>
      <c r="K864" s="1"/>
      <c r="L864" s="1"/>
      <c r="M864" s="1"/>
      <c r="N864" s="1"/>
      <c r="O864" s="1"/>
      <c r="P864" s="1"/>
      <c r="Q864" s="1"/>
      <c r="R864" s="1"/>
      <c r="S864" s="1"/>
      <c r="T864" s="22" t="str">
        <f t="shared" ca="1" si="156"/>
        <v>104,..,104</v>
      </c>
      <c r="U864" s="22">
        <f t="shared" ca="1" si="158"/>
        <v>104</v>
      </c>
      <c r="V864" s="22">
        <f t="shared" ca="1" si="158"/>
        <v>104</v>
      </c>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WZB864" s="1"/>
      <c r="WZC864" s="1"/>
      <c r="WZD864" s="1"/>
      <c r="WZE864" s="1"/>
      <c r="WZF864" s="1"/>
      <c r="WZG864" s="1"/>
      <c r="WZH864" s="1"/>
      <c r="WZI864" s="1"/>
      <c r="WZJ864" s="1"/>
      <c r="WZK864" s="1"/>
      <c r="WZL864" s="1"/>
      <c r="WZM864" s="1"/>
      <c r="WZN864" s="1"/>
      <c r="WZO864" s="1"/>
      <c r="WZP864" s="1"/>
      <c r="WZQ864" s="1"/>
      <c r="WZR864" s="1"/>
      <c r="WZS864" s="1"/>
      <c r="WZT864" s="1"/>
      <c r="WZU864" s="1"/>
      <c r="WZV864" s="1"/>
      <c r="WZW864" s="1"/>
      <c r="WZX864" s="1"/>
      <c r="WZY864" s="1"/>
      <c r="WZZ864" s="1"/>
      <c r="XAA864" s="1"/>
      <c r="XAB864" s="1"/>
      <c r="XAC864" s="1"/>
      <c r="XAD864" s="1"/>
      <c r="XAE864" s="1"/>
      <c r="XAF864" s="1"/>
      <c r="XAG864" s="1"/>
      <c r="XAH864" s="1"/>
      <c r="XAI864" s="1"/>
      <c r="XAJ864" s="1"/>
      <c r="XAK864" s="1"/>
      <c r="XAL864" s="1"/>
      <c r="XAM864" s="1"/>
      <c r="XAN864" s="1"/>
      <c r="XAO864" s="1"/>
      <c r="XAP864" s="1"/>
      <c r="XAQ864" s="1"/>
      <c r="XAR864" s="1"/>
      <c r="XAS864" s="1"/>
      <c r="XAT864" s="1"/>
      <c r="XAU864" s="1"/>
      <c r="XAV864" s="1"/>
      <c r="XAW864" s="1"/>
      <c r="XAX864" s="1"/>
      <c r="XAY864" s="1"/>
      <c r="XAZ864" s="1"/>
      <c r="XBA864" s="1"/>
      <c r="XBB864" s="1"/>
      <c r="XBC864" s="1"/>
      <c r="XBD864" s="1"/>
      <c r="XBE864" s="1"/>
      <c r="XBF864" s="1"/>
      <c r="XBG864" s="1"/>
      <c r="XBH864" s="1"/>
      <c r="XBI864" s="1"/>
      <c r="XBJ864" s="1"/>
      <c r="XBK864" s="1"/>
      <c r="XBL864" s="1"/>
      <c r="XBM864" s="1"/>
      <c r="XBN864" s="1"/>
      <c r="XBO864" s="1"/>
      <c r="XBP864" s="1"/>
      <c r="XBQ864" s="1"/>
      <c r="XBR864" s="1"/>
      <c r="XBS864" s="1"/>
      <c r="XBT864" s="1"/>
      <c r="XBU864" s="1"/>
      <c r="XBV864" s="1"/>
      <c r="XBW864" s="1"/>
      <c r="XBX864" s="1"/>
      <c r="XBY864" s="1"/>
      <c r="XBZ864" s="1"/>
      <c r="XCA864" s="1"/>
      <c r="XCB864" s="1"/>
      <c r="XCC864" s="1"/>
      <c r="XCD864" s="1"/>
      <c r="XCE864" s="1"/>
      <c r="XCF864" s="1"/>
      <c r="XCG864" s="1"/>
      <c r="XCH864" s="1"/>
      <c r="XCI864" s="1"/>
      <c r="XCJ864" s="1"/>
      <c r="XCK864" s="1"/>
      <c r="XCL864" s="1"/>
      <c r="XCM864" s="1"/>
      <c r="XCN864" s="1"/>
      <c r="XCO864" s="1"/>
      <c r="XCP864" s="1"/>
      <c r="XCQ864" s="1"/>
      <c r="XCR864" s="1"/>
      <c r="XCS864" s="1"/>
      <c r="XCT864" s="1"/>
      <c r="XCU864" s="1"/>
      <c r="XCV864" s="1"/>
      <c r="XCW864" s="1"/>
      <c r="XCX864" s="1"/>
      <c r="XCY864" s="1"/>
      <c r="XCZ864" s="1"/>
      <c r="XDA864" s="1"/>
      <c r="XDB864" s="1"/>
      <c r="XDC864" s="1"/>
      <c r="XDD864" s="1"/>
      <c r="XDE864" s="1"/>
      <c r="XDF864" s="1"/>
      <c r="XDG864" s="1"/>
      <c r="XDH864" s="1"/>
      <c r="XDI864" s="1"/>
      <c r="XDJ864" s="1"/>
      <c r="XDK864" s="1"/>
      <c r="XDL864" s="1"/>
      <c r="XDM864" s="1"/>
      <c r="XDN864" s="1"/>
      <c r="XDO864" s="1"/>
      <c r="XDP864" s="1"/>
      <c r="XDQ864" s="1"/>
      <c r="XDR864" s="1"/>
      <c r="XDS864" s="1"/>
      <c r="XDT864" s="1"/>
      <c r="XDU864" s="1"/>
      <c r="XDV864" s="1"/>
      <c r="XDW864" s="1"/>
      <c r="XDX864" s="1"/>
      <c r="XDY864" s="1"/>
      <c r="XDZ864" s="1"/>
      <c r="XEA864" s="1"/>
      <c r="XEB864" s="1"/>
      <c r="XEC864" s="1"/>
      <c r="XED864" s="1"/>
      <c r="XEE864" s="1"/>
      <c r="XEF864" s="1"/>
      <c r="XEG864" s="1"/>
      <c r="XEH864" s="1"/>
      <c r="XEI864" s="1"/>
      <c r="XEJ864" s="1"/>
      <c r="XEK864" s="1"/>
      <c r="XEL864" s="1"/>
      <c r="XEM864" s="1"/>
      <c r="XEN864" s="1"/>
      <c r="XEO864" s="1"/>
      <c r="XEP864" s="1"/>
      <c r="XEQ864" s="1"/>
      <c r="XER864" s="1"/>
      <c r="XES864" s="1"/>
      <c r="XET864" s="1"/>
      <c r="XEU864" s="1"/>
      <c r="XEV864" s="1"/>
      <c r="XEW864" s="1"/>
      <c r="XEX864" s="1"/>
      <c r="XEY864" s="1"/>
      <c r="XEZ864" s="1"/>
      <c r="XFA864" s="1"/>
      <c r="XFB864" s="1"/>
      <c r="XFC864" s="1"/>
    </row>
    <row r="865" spans="1:150 16226:16383" s="3" customFormat="1" ht="20.25" customHeight="1" x14ac:dyDescent="0.25">
      <c r="A865" s="115">
        <f t="shared" si="159"/>
        <v>5</v>
      </c>
      <c r="B865" s="116"/>
      <c r="C865" s="106"/>
      <c r="D865" s="107"/>
      <c r="E865" s="107"/>
      <c r="F865" s="107"/>
      <c r="G865" s="107"/>
      <c r="H865" s="108"/>
      <c r="I865" s="1"/>
      <c r="J865" s="1"/>
      <c r="K865" s="1"/>
      <c r="L865" s="1"/>
      <c r="M865" s="1"/>
      <c r="N865" s="1"/>
      <c r="O865" s="1"/>
      <c r="P865" s="1"/>
      <c r="Q865" s="1"/>
      <c r="R865" s="1"/>
      <c r="S865" s="1"/>
      <c r="T865" s="22" t="str">
        <f t="shared" ca="1" si="156"/>
        <v>105,..,105</v>
      </c>
      <c r="U865" s="22">
        <f t="shared" ca="1" si="158"/>
        <v>105</v>
      </c>
      <c r="V865" s="22">
        <f t="shared" ca="1" si="158"/>
        <v>105</v>
      </c>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WZB865" s="1"/>
      <c r="WZC865" s="1"/>
      <c r="WZD865" s="1"/>
      <c r="WZE865" s="1"/>
      <c r="WZF865" s="1"/>
      <c r="WZG865" s="1"/>
      <c r="WZH865" s="1"/>
      <c r="WZI865" s="1"/>
      <c r="WZJ865" s="1"/>
      <c r="WZK865" s="1"/>
      <c r="WZL865" s="1"/>
      <c r="WZM865" s="1"/>
      <c r="WZN865" s="1"/>
      <c r="WZO865" s="1"/>
      <c r="WZP865" s="1"/>
      <c r="WZQ865" s="1"/>
      <c r="WZR865" s="1"/>
      <c r="WZS865" s="1"/>
      <c r="WZT865" s="1"/>
      <c r="WZU865" s="1"/>
      <c r="WZV865" s="1"/>
      <c r="WZW865" s="1"/>
      <c r="WZX865" s="1"/>
      <c r="WZY865" s="1"/>
      <c r="WZZ865" s="1"/>
      <c r="XAA865" s="1"/>
      <c r="XAB865" s="1"/>
      <c r="XAC865" s="1"/>
      <c r="XAD865" s="1"/>
      <c r="XAE865" s="1"/>
      <c r="XAF865" s="1"/>
      <c r="XAG865" s="1"/>
      <c r="XAH865" s="1"/>
      <c r="XAI865" s="1"/>
      <c r="XAJ865" s="1"/>
      <c r="XAK865" s="1"/>
      <c r="XAL865" s="1"/>
      <c r="XAM865" s="1"/>
      <c r="XAN865" s="1"/>
      <c r="XAO865" s="1"/>
      <c r="XAP865" s="1"/>
      <c r="XAQ865" s="1"/>
      <c r="XAR865" s="1"/>
      <c r="XAS865" s="1"/>
      <c r="XAT865" s="1"/>
      <c r="XAU865" s="1"/>
      <c r="XAV865" s="1"/>
      <c r="XAW865" s="1"/>
      <c r="XAX865" s="1"/>
      <c r="XAY865" s="1"/>
      <c r="XAZ865" s="1"/>
      <c r="XBA865" s="1"/>
      <c r="XBB865" s="1"/>
      <c r="XBC865" s="1"/>
      <c r="XBD865" s="1"/>
      <c r="XBE865" s="1"/>
      <c r="XBF865" s="1"/>
      <c r="XBG865" s="1"/>
      <c r="XBH865" s="1"/>
      <c r="XBI865" s="1"/>
      <c r="XBJ865" s="1"/>
      <c r="XBK865" s="1"/>
      <c r="XBL865" s="1"/>
      <c r="XBM865" s="1"/>
      <c r="XBN865" s="1"/>
      <c r="XBO865" s="1"/>
      <c r="XBP865" s="1"/>
      <c r="XBQ865" s="1"/>
      <c r="XBR865" s="1"/>
      <c r="XBS865" s="1"/>
      <c r="XBT865" s="1"/>
      <c r="XBU865" s="1"/>
      <c r="XBV865" s="1"/>
      <c r="XBW865" s="1"/>
      <c r="XBX865" s="1"/>
      <c r="XBY865" s="1"/>
      <c r="XBZ865" s="1"/>
      <c r="XCA865" s="1"/>
      <c r="XCB865" s="1"/>
      <c r="XCC865" s="1"/>
      <c r="XCD865" s="1"/>
      <c r="XCE865" s="1"/>
      <c r="XCF865" s="1"/>
      <c r="XCG865" s="1"/>
      <c r="XCH865" s="1"/>
      <c r="XCI865" s="1"/>
      <c r="XCJ865" s="1"/>
      <c r="XCK865" s="1"/>
      <c r="XCL865" s="1"/>
      <c r="XCM865" s="1"/>
      <c r="XCN865" s="1"/>
      <c r="XCO865" s="1"/>
      <c r="XCP865" s="1"/>
      <c r="XCQ865" s="1"/>
      <c r="XCR865" s="1"/>
      <c r="XCS865" s="1"/>
      <c r="XCT865" s="1"/>
      <c r="XCU865" s="1"/>
      <c r="XCV865" s="1"/>
      <c r="XCW865" s="1"/>
      <c r="XCX865" s="1"/>
      <c r="XCY865" s="1"/>
      <c r="XCZ865" s="1"/>
      <c r="XDA865" s="1"/>
      <c r="XDB865" s="1"/>
      <c r="XDC865" s="1"/>
      <c r="XDD865" s="1"/>
      <c r="XDE865" s="1"/>
      <c r="XDF865" s="1"/>
      <c r="XDG865" s="1"/>
      <c r="XDH865" s="1"/>
      <c r="XDI865" s="1"/>
      <c r="XDJ865" s="1"/>
      <c r="XDK865" s="1"/>
      <c r="XDL865" s="1"/>
      <c r="XDM865" s="1"/>
      <c r="XDN865" s="1"/>
      <c r="XDO865" s="1"/>
      <c r="XDP865" s="1"/>
      <c r="XDQ865" s="1"/>
      <c r="XDR865" s="1"/>
      <c r="XDS865" s="1"/>
      <c r="XDT865" s="1"/>
      <c r="XDU865" s="1"/>
      <c r="XDV865" s="1"/>
      <c r="XDW865" s="1"/>
      <c r="XDX865" s="1"/>
      <c r="XDY865" s="1"/>
      <c r="XDZ865" s="1"/>
      <c r="XEA865" s="1"/>
      <c r="XEB865" s="1"/>
      <c r="XEC865" s="1"/>
      <c r="XED865" s="1"/>
      <c r="XEE865" s="1"/>
      <c r="XEF865" s="1"/>
      <c r="XEG865" s="1"/>
      <c r="XEH865" s="1"/>
      <c r="XEI865" s="1"/>
      <c r="XEJ865" s="1"/>
      <c r="XEK865" s="1"/>
      <c r="XEL865" s="1"/>
      <c r="XEM865" s="1"/>
      <c r="XEN865" s="1"/>
      <c r="XEO865" s="1"/>
      <c r="XEP865" s="1"/>
      <c r="XEQ865" s="1"/>
      <c r="XER865" s="1"/>
      <c r="XES865" s="1"/>
      <c r="XET865" s="1"/>
      <c r="XEU865" s="1"/>
      <c r="XEV865" s="1"/>
      <c r="XEW865" s="1"/>
      <c r="XEX865" s="1"/>
      <c r="XEY865" s="1"/>
      <c r="XEZ865" s="1"/>
      <c r="XFA865" s="1"/>
      <c r="XFB865" s="1"/>
      <c r="XFC865" s="1"/>
    </row>
    <row r="866" spans="1:150 16226:16383" s="3" customFormat="1" ht="20.25" customHeight="1" x14ac:dyDescent="0.25">
      <c r="A866" s="115">
        <f t="shared" si="159"/>
        <v>6</v>
      </c>
      <c r="B866" s="116"/>
      <c r="C866" s="109"/>
      <c r="D866" s="110"/>
      <c r="E866" s="110"/>
      <c r="F866" s="110"/>
      <c r="G866" s="110"/>
      <c r="H866" s="111"/>
      <c r="I866" s="1"/>
      <c r="J866" s="1"/>
      <c r="K866" s="1"/>
      <c r="L866" s="1"/>
      <c r="M866" s="1"/>
      <c r="N866" s="1"/>
      <c r="O866" s="1"/>
      <c r="P866" s="1"/>
      <c r="Q866" s="1"/>
      <c r="R866" s="1"/>
      <c r="S866" s="1"/>
      <c r="T866" s="22" t="str">
        <f t="shared" ca="1" si="156"/>
        <v>106,..,106</v>
      </c>
      <c r="U866" s="22">
        <f t="shared" ca="1" si="158"/>
        <v>106</v>
      </c>
      <c r="V866" s="22">
        <f t="shared" ca="1" si="158"/>
        <v>106</v>
      </c>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WZB866" s="1"/>
      <c r="WZC866" s="1"/>
      <c r="WZD866" s="1"/>
      <c r="WZE866" s="1"/>
      <c r="WZF866" s="1"/>
      <c r="WZG866" s="1"/>
      <c r="WZH866" s="1"/>
      <c r="WZI866" s="1"/>
      <c r="WZJ866" s="1"/>
      <c r="WZK866" s="1"/>
      <c r="WZL866" s="1"/>
      <c r="WZM866" s="1"/>
      <c r="WZN866" s="1"/>
      <c r="WZO866" s="1"/>
      <c r="WZP866" s="1"/>
      <c r="WZQ866" s="1"/>
      <c r="WZR866" s="1"/>
      <c r="WZS866" s="1"/>
      <c r="WZT866" s="1"/>
      <c r="WZU866" s="1"/>
      <c r="WZV866" s="1"/>
      <c r="WZW866" s="1"/>
      <c r="WZX866" s="1"/>
      <c r="WZY866" s="1"/>
      <c r="WZZ866" s="1"/>
      <c r="XAA866" s="1"/>
      <c r="XAB866" s="1"/>
      <c r="XAC866" s="1"/>
      <c r="XAD866" s="1"/>
      <c r="XAE866" s="1"/>
      <c r="XAF866" s="1"/>
      <c r="XAG866" s="1"/>
      <c r="XAH866" s="1"/>
      <c r="XAI866" s="1"/>
      <c r="XAJ866" s="1"/>
      <c r="XAK866" s="1"/>
      <c r="XAL866" s="1"/>
      <c r="XAM866" s="1"/>
      <c r="XAN866" s="1"/>
      <c r="XAO866" s="1"/>
      <c r="XAP866" s="1"/>
      <c r="XAQ866" s="1"/>
      <c r="XAR866" s="1"/>
      <c r="XAS866" s="1"/>
      <c r="XAT866" s="1"/>
      <c r="XAU866" s="1"/>
      <c r="XAV866" s="1"/>
      <c r="XAW866" s="1"/>
      <c r="XAX866" s="1"/>
      <c r="XAY866" s="1"/>
      <c r="XAZ866" s="1"/>
      <c r="XBA866" s="1"/>
      <c r="XBB866" s="1"/>
      <c r="XBC866" s="1"/>
      <c r="XBD866" s="1"/>
      <c r="XBE866" s="1"/>
      <c r="XBF866" s="1"/>
      <c r="XBG866" s="1"/>
      <c r="XBH866" s="1"/>
      <c r="XBI866" s="1"/>
      <c r="XBJ866" s="1"/>
      <c r="XBK866" s="1"/>
      <c r="XBL866" s="1"/>
      <c r="XBM866" s="1"/>
      <c r="XBN866" s="1"/>
      <c r="XBO866" s="1"/>
      <c r="XBP866" s="1"/>
      <c r="XBQ866" s="1"/>
      <c r="XBR866" s="1"/>
      <c r="XBS866" s="1"/>
      <c r="XBT866" s="1"/>
      <c r="XBU866" s="1"/>
      <c r="XBV866" s="1"/>
      <c r="XBW866" s="1"/>
      <c r="XBX866" s="1"/>
      <c r="XBY866" s="1"/>
      <c r="XBZ866" s="1"/>
      <c r="XCA866" s="1"/>
      <c r="XCB866" s="1"/>
      <c r="XCC866" s="1"/>
      <c r="XCD866" s="1"/>
      <c r="XCE866" s="1"/>
      <c r="XCF866" s="1"/>
      <c r="XCG866" s="1"/>
      <c r="XCH866" s="1"/>
      <c r="XCI866" s="1"/>
      <c r="XCJ866" s="1"/>
      <c r="XCK866" s="1"/>
      <c r="XCL866" s="1"/>
      <c r="XCM866" s="1"/>
      <c r="XCN866" s="1"/>
      <c r="XCO866" s="1"/>
      <c r="XCP866" s="1"/>
      <c r="XCQ866" s="1"/>
      <c r="XCR866" s="1"/>
      <c r="XCS866" s="1"/>
      <c r="XCT866" s="1"/>
      <c r="XCU866" s="1"/>
      <c r="XCV866" s="1"/>
      <c r="XCW866" s="1"/>
      <c r="XCX866" s="1"/>
      <c r="XCY866" s="1"/>
      <c r="XCZ866" s="1"/>
      <c r="XDA866" s="1"/>
      <c r="XDB866" s="1"/>
      <c r="XDC866" s="1"/>
      <c r="XDD866" s="1"/>
      <c r="XDE866" s="1"/>
      <c r="XDF866" s="1"/>
      <c r="XDG866" s="1"/>
      <c r="XDH866" s="1"/>
      <c r="XDI866" s="1"/>
      <c r="XDJ866" s="1"/>
      <c r="XDK866" s="1"/>
      <c r="XDL866" s="1"/>
      <c r="XDM866" s="1"/>
      <c r="XDN866" s="1"/>
      <c r="XDO866" s="1"/>
      <c r="XDP866" s="1"/>
      <c r="XDQ866" s="1"/>
      <c r="XDR866" s="1"/>
      <c r="XDS866" s="1"/>
      <c r="XDT866" s="1"/>
      <c r="XDU866" s="1"/>
      <c r="XDV866" s="1"/>
      <c r="XDW866" s="1"/>
      <c r="XDX866" s="1"/>
      <c r="XDY866" s="1"/>
      <c r="XDZ866" s="1"/>
      <c r="XEA866" s="1"/>
      <c r="XEB866" s="1"/>
      <c r="XEC866" s="1"/>
      <c r="XED866" s="1"/>
      <c r="XEE866" s="1"/>
      <c r="XEF866" s="1"/>
      <c r="XEG866" s="1"/>
      <c r="XEH866" s="1"/>
      <c r="XEI866" s="1"/>
      <c r="XEJ866" s="1"/>
      <c r="XEK866" s="1"/>
      <c r="XEL866" s="1"/>
      <c r="XEM866" s="1"/>
      <c r="XEN866" s="1"/>
      <c r="XEO866" s="1"/>
      <c r="XEP866" s="1"/>
      <c r="XEQ866" s="1"/>
      <c r="XER866" s="1"/>
      <c r="XES866" s="1"/>
      <c r="XET866" s="1"/>
      <c r="XEU866" s="1"/>
      <c r="XEV866" s="1"/>
      <c r="XEW866" s="1"/>
      <c r="XEX866" s="1"/>
      <c r="XEY866" s="1"/>
      <c r="XEZ866" s="1"/>
      <c r="XFA866" s="1"/>
      <c r="XFB866" s="1"/>
      <c r="XFC866" s="1"/>
    </row>
    <row r="867" spans="1:150 16226:16383" s="3" customFormat="1" ht="20.25" customHeight="1" x14ac:dyDescent="0.25">
      <c r="A867" s="112" t="s">
        <v>410</v>
      </c>
      <c r="B867" s="113"/>
      <c r="C867" s="113"/>
      <c r="D867" s="113"/>
      <c r="E867" s="113"/>
      <c r="F867" s="113"/>
      <c r="G867" s="113"/>
      <c r="H867" s="114"/>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WZB867" s="1"/>
      <c r="WZC867" s="1"/>
      <c r="WZD867" s="1"/>
      <c r="WZE867" s="1"/>
      <c r="WZF867" s="1"/>
      <c r="WZG867" s="1"/>
      <c r="WZH867" s="1"/>
      <c r="WZI867" s="1"/>
      <c r="WZJ867" s="1"/>
      <c r="WZK867" s="1"/>
      <c r="WZL867" s="1"/>
      <c r="WZM867" s="1"/>
      <c r="WZN867" s="1"/>
      <c r="WZO867" s="1"/>
      <c r="WZP867" s="1"/>
      <c r="WZQ867" s="1"/>
      <c r="WZR867" s="1"/>
      <c r="WZS867" s="1"/>
      <c r="WZT867" s="1"/>
      <c r="WZU867" s="1"/>
      <c r="WZV867" s="1"/>
      <c r="WZW867" s="1"/>
      <c r="WZX867" s="1"/>
      <c r="WZY867" s="1"/>
      <c r="WZZ867" s="1"/>
      <c r="XAA867" s="1"/>
      <c r="XAB867" s="1"/>
      <c r="XAC867" s="1"/>
      <c r="XAD867" s="1"/>
      <c r="XAE867" s="1"/>
      <c r="XAF867" s="1"/>
      <c r="XAG867" s="1"/>
      <c r="XAH867" s="1"/>
      <c r="XAI867" s="1"/>
      <c r="XAJ867" s="1"/>
      <c r="XAK867" s="1"/>
      <c r="XAL867" s="1"/>
      <c r="XAM867" s="1"/>
      <c r="XAN867" s="1"/>
      <c r="XAO867" s="1"/>
      <c r="XAP867" s="1"/>
      <c r="XAQ867" s="1"/>
      <c r="XAR867" s="1"/>
      <c r="XAS867" s="1"/>
      <c r="XAT867" s="1"/>
      <c r="XAU867" s="1"/>
      <c r="XAV867" s="1"/>
      <c r="XAW867" s="1"/>
      <c r="XAX867" s="1"/>
      <c r="XAY867" s="1"/>
      <c r="XAZ867" s="1"/>
      <c r="XBA867" s="1"/>
      <c r="XBB867" s="1"/>
      <c r="XBC867" s="1"/>
      <c r="XBD867" s="1"/>
      <c r="XBE867" s="1"/>
      <c r="XBF867" s="1"/>
      <c r="XBG867" s="1"/>
      <c r="XBH867" s="1"/>
      <c r="XBI867" s="1"/>
      <c r="XBJ867" s="1"/>
      <c r="XBK867" s="1"/>
      <c r="XBL867" s="1"/>
      <c r="XBM867" s="1"/>
      <c r="XBN867" s="1"/>
      <c r="XBO867" s="1"/>
      <c r="XBP867" s="1"/>
      <c r="XBQ867" s="1"/>
      <c r="XBR867" s="1"/>
      <c r="XBS867" s="1"/>
      <c r="XBT867" s="1"/>
      <c r="XBU867" s="1"/>
      <c r="XBV867" s="1"/>
      <c r="XBW867" s="1"/>
      <c r="XBX867" s="1"/>
      <c r="XBY867" s="1"/>
      <c r="XBZ867" s="1"/>
      <c r="XCA867" s="1"/>
      <c r="XCB867" s="1"/>
      <c r="XCC867" s="1"/>
      <c r="XCD867" s="1"/>
      <c r="XCE867" s="1"/>
      <c r="XCF867" s="1"/>
      <c r="XCG867" s="1"/>
      <c r="XCH867" s="1"/>
      <c r="XCI867" s="1"/>
      <c r="XCJ867" s="1"/>
      <c r="XCK867" s="1"/>
      <c r="XCL867" s="1"/>
      <c r="XCM867" s="1"/>
      <c r="XCN867" s="1"/>
      <c r="XCO867" s="1"/>
      <c r="XCP867" s="1"/>
      <c r="XCQ867" s="1"/>
      <c r="XCR867" s="1"/>
      <c r="XCS867" s="1"/>
      <c r="XCT867" s="1"/>
      <c r="XCU867" s="1"/>
      <c r="XCV867" s="1"/>
      <c r="XCW867" s="1"/>
      <c r="XCX867" s="1"/>
      <c r="XCY867" s="1"/>
      <c r="XCZ867" s="1"/>
      <c r="XDA867" s="1"/>
      <c r="XDB867" s="1"/>
      <c r="XDC867" s="1"/>
      <c r="XDD867" s="1"/>
      <c r="XDE867" s="1"/>
      <c r="XDF867" s="1"/>
      <c r="XDG867" s="1"/>
      <c r="XDH867" s="1"/>
      <c r="XDI867" s="1"/>
      <c r="XDJ867" s="1"/>
      <c r="XDK867" s="1"/>
      <c r="XDL867" s="1"/>
      <c r="XDM867" s="1"/>
      <c r="XDN867" s="1"/>
      <c r="XDO867" s="1"/>
      <c r="XDP867" s="1"/>
      <c r="XDQ867" s="1"/>
      <c r="XDR867" s="1"/>
      <c r="XDS867" s="1"/>
      <c r="XDT867" s="1"/>
      <c r="XDU867" s="1"/>
      <c r="XDV867" s="1"/>
      <c r="XDW867" s="1"/>
      <c r="XDX867" s="1"/>
      <c r="XDY867" s="1"/>
      <c r="XDZ867" s="1"/>
      <c r="XEA867" s="1"/>
      <c r="XEB867" s="1"/>
      <c r="XEC867" s="1"/>
      <c r="XED867" s="1"/>
      <c r="XEE867" s="1"/>
      <c r="XEF867" s="1"/>
      <c r="XEG867" s="1"/>
      <c r="XEH867" s="1"/>
      <c r="XEI867" s="1"/>
      <c r="XEJ867" s="1"/>
      <c r="XEK867" s="1"/>
      <c r="XEL867" s="1"/>
      <c r="XEM867" s="1"/>
      <c r="XEN867" s="1"/>
      <c r="XEO867" s="1"/>
      <c r="XEP867" s="1"/>
      <c r="XEQ867" s="1"/>
      <c r="XER867" s="1"/>
      <c r="XES867" s="1"/>
      <c r="XET867" s="1"/>
      <c r="XEU867" s="1"/>
      <c r="XEV867" s="1"/>
      <c r="XEW867" s="1"/>
      <c r="XEX867" s="1"/>
      <c r="XEY867" s="1"/>
      <c r="XEZ867" s="1"/>
      <c r="XFA867" s="1"/>
      <c r="XFB867" s="1"/>
      <c r="XFC867" s="1"/>
    </row>
    <row r="868" spans="1:150 16226:16383" s="3" customFormat="1" ht="20.25" customHeight="1" x14ac:dyDescent="0.25">
      <c r="A868" s="90">
        <v>1</v>
      </c>
      <c r="B868" s="90"/>
      <c r="C868" s="53" t="s">
        <v>88</v>
      </c>
      <c r="D868" s="5" t="s">
        <v>363</v>
      </c>
      <c r="E868" s="32">
        <f>(57.69)*10.764</f>
        <v>620.97515999999996</v>
      </c>
      <c r="F868" s="32">
        <f>(3.71)*10.764</f>
        <v>39.934439999999995</v>
      </c>
      <c r="G868" s="5">
        <v>0</v>
      </c>
      <c r="H868" s="5">
        <f>E868+F868+(IF(G868&lt;101,G868,IF(G868&lt;201,G868/2,IF(G868&lt;=301,G868/3,G868/4))))</f>
        <v>660.90959999999995</v>
      </c>
      <c r="I868" s="1"/>
      <c r="J868" s="1"/>
      <c r="K868" s="1"/>
      <c r="L868" s="1"/>
      <c r="M868" s="1"/>
      <c r="N868" s="1"/>
      <c r="O868" s="1"/>
      <c r="P868" s="1"/>
      <c r="Q868" s="1"/>
      <c r="R868" s="1"/>
      <c r="S868" s="1"/>
      <c r="T868" s="22" t="str">
        <f t="shared" ref="T868:T873" ca="1" si="160">U868&amp;""&amp;",..,"&amp;""&amp;V868</f>
        <v>201,..,201</v>
      </c>
      <c r="U868" s="22">
        <f ca="1">(SUMPRODUCT(MID(0&amp;(LEFT(A867,SUM(LEN(A867)-LEN(SUBSTITUTE(A867,{"0","1","2","3"},""))))), LARGE(INDEX(ISNUMBER(--MID((LEFT(A867,SUM(LEN(A867)-LEN(SUBSTITUTE(A867,{"0","1","2","3"},""))))), ROW(INDIRECT("1:"&amp;LEN((LEFT(A867,SUM(LEN(A867)-LEN(SUBSTITUTE(A867,{"0","1","2","3"},"")))))))), 1)) * ROW(INDIRECT("1:"&amp;LEN((LEFT(A867,SUM(LEN(A867)-LEN(SUBSTITUTE(A867,{"0","1","2","3"},"")))))))), 0), ROW(INDIRECT("1:"&amp;LEN((LEFT(A867,SUM(LEN(A867)-LEN(SUBSTITUTE(A867,{"0","1","2","3"},"")))))))))+1, 1) * 10^ROW(INDIRECT("1:"&amp;LEN((LEFT(A867,SUM(LEN(A867)-LEN(SUBSTITUTE(A867,{"0","1","2","3"},""))))))))/10))*100+1</f>
        <v>201</v>
      </c>
      <c r="V868" s="22">
        <f ca="1">(SUMPRODUCT(MID(0&amp;(--TRIM(RIGHT(SUBSTITUTE(LEFT(A867,_xlfn.AGGREGATE(16,6,FIND({0,1,2,3,4,5,6,7,8,9},A867,ROW(INDIRECT("1:"&amp;LEN(A867)))),1))," ",REPT(" ",LEN(A867))),LEN(A867)))), LARGE(INDEX(ISNUMBER(--MID((--TRIM(RIGHT(SUBSTITUTE(LEFT(A867,_xlfn.AGGREGATE(16,6,FIND({0,1,2,3,4,5,6,7,8,9},A867,ROW(INDIRECT("1:"&amp;LEN(A867)))),1))," ",REPT(" ",LEN(A867))),LEN(A867)))), ROW(INDIRECT("1:"&amp;LEN((--TRIM(RIGHT(SUBSTITUTE(LEFT(A867,_xlfn.AGGREGATE(16,6,FIND({0,1,2,3,4,5,6,7,8,9},A867,ROW(INDIRECT("1:"&amp;LEN(A867)))),1))," ",REPT(" ",LEN(A867))),LEN(A867))))))), 1)) * ROW(INDIRECT("1:"&amp;LEN((--TRIM(RIGHT(SUBSTITUTE(LEFT(A867,_xlfn.AGGREGATE(16,6,FIND({0,1,2,3,4,5,6,7,8,9},A867,ROW(INDIRECT("1:"&amp;LEN(A867)))),1))," ",REPT(" ",LEN(A867))),LEN(A867))))))), 0), ROW(INDIRECT("1:"&amp;LEN((--TRIM(RIGHT(SUBSTITUTE(LEFT(A867,_xlfn.AGGREGATE(16,6,FIND({0,1,2,3,4,5,6,7,8,9},A867,ROW(INDIRECT("1:"&amp;LEN(A867)))),1))," ",REPT(" ",LEN(A867))),LEN(A867))))))))+1, 1) * 10^ROW(INDIRECT("1:"&amp;LEN((--TRIM(RIGHT(SUBSTITUTE(LEFT(A867,_xlfn.AGGREGATE(16,6,FIND({0,1,2,3,4,5,6,7,8,9},A867,ROW(INDIRECT("1:"&amp;LEN(A867)))),1))," ",REPT(" ",LEN(A867))),LEN(A867)))))))/10))*100+1</f>
        <v>201</v>
      </c>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WZB868" s="1"/>
      <c r="WZC868" s="1"/>
      <c r="WZD868" s="1"/>
      <c r="WZE868" s="1"/>
      <c r="WZF868" s="1"/>
      <c r="WZG868" s="1"/>
      <c r="WZH868" s="1"/>
      <c r="WZI868" s="1"/>
      <c r="WZJ868" s="1"/>
      <c r="WZK868" s="1"/>
      <c r="WZL868" s="1"/>
      <c r="WZM868" s="1"/>
      <c r="WZN868" s="1"/>
      <c r="WZO868" s="1"/>
      <c r="WZP868" s="1"/>
      <c r="WZQ868" s="1"/>
      <c r="WZR868" s="1"/>
      <c r="WZS868" s="1"/>
      <c r="WZT868" s="1"/>
      <c r="WZU868" s="1"/>
      <c r="WZV868" s="1"/>
      <c r="WZW868" s="1"/>
      <c r="WZX868" s="1"/>
      <c r="WZY868" s="1"/>
      <c r="WZZ868" s="1"/>
      <c r="XAA868" s="1"/>
      <c r="XAB868" s="1"/>
      <c r="XAC868" s="1"/>
      <c r="XAD868" s="1"/>
      <c r="XAE868" s="1"/>
      <c r="XAF868" s="1"/>
      <c r="XAG868" s="1"/>
      <c r="XAH868" s="1"/>
      <c r="XAI868" s="1"/>
      <c r="XAJ868" s="1"/>
      <c r="XAK868" s="1"/>
      <c r="XAL868" s="1"/>
      <c r="XAM868" s="1"/>
      <c r="XAN868" s="1"/>
      <c r="XAO868" s="1"/>
      <c r="XAP868" s="1"/>
      <c r="XAQ868" s="1"/>
      <c r="XAR868" s="1"/>
      <c r="XAS868" s="1"/>
      <c r="XAT868" s="1"/>
      <c r="XAU868" s="1"/>
      <c r="XAV868" s="1"/>
      <c r="XAW868" s="1"/>
      <c r="XAX868" s="1"/>
      <c r="XAY868" s="1"/>
      <c r="XAZ868" s="1"/>
      <c r="XBA868" s="1"/>
      <c r="XBB868" s="1"/>
      <c r="XBC868" s="1"/>
      <c r="XBD868" s="1"/>
      <c r="XBE868" s="1"/>
      <c r="XBF868" s="1"/>
      <c r="XBG868" s="1"/>
      <c r="XBH868" s="1"/>
      <c r="XBI868" s="1"/>
      <c r="XBJ868" s="1"/>
      <c r="XBK868" s="1"/>
      <c r="XBL868" s="1"/>
      <c r="XBM868" s="1"/>
      <c r="XBN868" s="1"/>
      <c r="XBO868" s="1"/>
      <c r="XBP868" s="1"/>
      <c r="XBQ868" s="1"/>
      <c r="XBR868" s="1"/>
      <c r="XBS868" s="1"/>
      <c r="XBT868" s="1"/>
      <c r="XBU868" s="1"/>
      <c r="XBV868" s="1"/>
      <c r="XBW868" s="1"/>
      <c r="XBX868" s="1"/>
      <c r="XBY868" s="1"/>
      <c r="XBZ868" s="1"/>
      <c r="XCA868" s="1"/>
      <c r="XCB868" s="1"/>
      <c r="XCC868" s="1"/>
      <c r="XCD868" s="1"/>
      <c r="XCE868" s="1"/>
      <c r="XCF868" s="1"/>
      <c r="XCG868" s="1"/>
      <c r="XCH868" s="1"/>
      <c r="XCI868" s="1"/>
      <c r="XCJ868" s="1"/>
      <c r="XCK868" s="1"/>
      <c r="XCL868" s="1"/>
      <c r="XCM868" s="1"/>
      <c r="XCN868" s="1"/>
      <c r="XCO868" s="1"/>
      <c r="XCP868" s="1"/>
      <c r="XCQ868" s="1"/>
      <c r="XCR868" s="1"/>
      <c r="XCS868" s="1"/>
      <c r="XCT868" s="1"/>
      <c r="XCU868" s="1"/>
      <c r="XCV868" s="1"/>
      <c r="XCW868" s="1"/>
      <c r="XCX868" s="1"/>
      <c r="XCY868" s="1"/>
      <c r="XCZ868" s="1"/>
      <c r="XDA868" s="1"/>
      <c r="XDB868" s="1"/>
      <c r="XDC868" s="1"/>
      <c r="XDD868" s="1"/>
      <c r="XDE868" s="1"/>
      <c r="XDF868" s="1"/>
      <c r="XDG868" s="1"/>
      <c r="XDH868" s="1"/>
      <c r="XDI868" s="1"/>
      <c r="XDJ868" s="1"/>
      <c r="XDK868" s="1"/>
      <c r="XDL868" s="1"/>
      <c r="XDM868" s="1"/>
      <c r="XDN868" s="1"/>
      <c r="XDO868" s="1"/>
      <c r="XDP868" s="1"/>
      <c r="XDQ868" s="1"/>
      <c r="XDR868" s="1"/>
      <c r="XDS868" s="1"/>
      <c r="XDT868" s="1"/>
      <c r="XDU868" s="1"/>
      <c r="XDV868" s="1"/>
      <c r="XDW868" s="1"/>
      <c r="XDX868" s="1"/>
      <c r="XDY868" s="1"/>
      <c r="XDZ868" s="1"/>
      <c r="XEA868" s="1"/>
      <c r="XEB868" s="1"/>
      <c r="XEC868" s="1"/>
      <c r="XED868" s="1"/>
      <c r="XEE868" s="1"/>
      <c r="XEF868" s="1"/>
      <c r="XEG868" s="1"/>
      <c r="XEH868" s="1"/>
      <c r="XEI868" s="1"/>
      <c r="XEJ868" s="1"/>
      <c r="XEK868" s="1"/>
      <c r="XEL868" s="1"/>
      <c r="XEM868" s="1"/>
      <c r="XEN868" s="1"/>
      <c r="XEO868" s="1"/>
      <c r="XEP868" s="1"/>
      <c r="XEQ868" s="1"/>
      <c r="XER868" s="1"/>
      <c r="XES868" s="1"/>
      <c r="XET868" s="1"/>
      <c r="XEU868" s="1"/>
      <c r="XEV868" s="1"/>
      <c r="XEW868" s="1"/>
      <c r="XEX868" s="1"/>
      <c r="XEY868" s="1"/>
      <c r="XEZ868" s="1"/>
      <c r="XFA868" s="1"/>
      <c r="XFB868" s="1"/>
      <c r="XFC868" s="1"/>
    </row>
    <row r="869" spans="1:150 16226:16383" s="3" customFormat="1" ht="20.25" customHeight="1" x14ac:dyDescent="0.25">
      <c r="A869" s="115">
        <f>A868+1</f>
        <v>2</v>
      </c>
      <c r="B869" s="116"/>
      <c r="C869" s="53" t="s">
        <v>88</v>
      </c>
      <c r="D869" s="5" t="s">
        <v>363</v>
      </c>
      <c r="E869" s="32">
        <f>(57.74)*10.764</f>
        <v>621.51336000000003</v>
      </c>
      <c r="F869" s="32">
        <f>(3.71)*10.764</f>
        <v>39.934439999999995</v>
      </c>
      <c r="G869" s="5">
        <v>0</v>
      </c>
      <c r="H869" s="5">
        <f t="shared" ref="H869:H870" si="161">E869+F869+(IF(G869&lt;101,G869,IF(G869&lt;201,G869/2,IF(G869&lt;=301,G869/3,G869/4))))</f>
        <v>661.44780000000003</v>
      </c>
      <c r="I869" s="1"/>
      <c r="J869" s="1"/>
      <c r="K869" s="1"/>
      <c r="L869" s="1"/>
      <c r="M869" s="1"/>
      <c r="N869" s="1"/>
      <c r="O869" s="1"/>
      <c r="P869" s="1"/>
      <c r="Q869" s="1"/>
      <c r="R869" s="1"/>
      <c r="S869" s="1"/>
      <c r="T869" s="22" t="str">
        <f t="shared" ca="1" si="160"/>
        <v>202,..,202</v>
      </c>
      <c r="U869" s="22">
        <f t="shared" ref="U869:U873" ca="1" si="162">U868+1</f>
        <v>202</v>
      </c>
      <c r="V869" s="22">
        <f t="shared" ref="V869:V873" ca="1" si="163">V868+1</f>
        <v>202</v>
      </c>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WZB869" s="1"/>
      <c r="WZC869" s="1"/>
      <c r="WZD869" s="1"/>
      <c r="WZE869" s="1"/>
      <c r="WZF869" s="1"/>
      <c r="WZG869" s="1"/>
      <c r="WZH869" s="1"/>
      <c r="WZI869" s="1"/>
      <c r="WZJ869" s="1"/>
      <c r="WZK869" s="1"/>
      <c r="WZL869" s="1"/>
      <c r="WZM869" s="1"/>
      <c r="WZN869" s="1"/>
      <c r="WZO869" s="1"/>
      <c r="WZP869" s="1"/>
      <c r="WZQ869" s="1"/>
      <c r="WZR869" s="1"/>
      <c r="WZS869" s="1"/>
      <c r="WZT869" s="1"/>
      <c r="WZU869" s="1"/>
      <c r="WZV869" s="1"/>
      <c r="WZW869" s="1"/>
      <c r="WZX869" s="1"/>
      <c r="WZY869" s="1"/>
      <c r="WZZ869" s="1"/>
      <c r="XAA869" s="1"/>
      <c r="XAB869" s="1"/>
      <c r="XAC869" s="1"/>
      <c r="XAD869" s="1"/>
      <c r="XAE869" s="1"/>
      <c r="XAF869" s="1"/>
      <c r="XAG869" s="1"/>
      <c r="XAH869" s="1"/>
      <c r="XAI869" s="1"/>
      <c r="XAJ869" s="1"/>
      <c r="XAK869" s="1"/>
      <c r="XAL869" s="1"/>
      <c r="XAM869" s="1"/>
      <c r="XAN869" s="1"/>
      <c r="XAO869" s="1"/>
      <c r="XAP869" s="1"/>
      <c r="XAQ869" s="1"/>
      <c r="XAR869" s="1"/>
      <c r="XAS869" s="1"/>
      <c r="XAT869" s="1"/>
      <c r="XAU869" s="1"/>
      <c r="XAV869" s="1"/>
      <c r="XAW869" s="1"/>
      <c r="XAX869" s="1"/>
      <c r="XAY869" s="1"/>
      <c r="XAZ869" s="1"/>
      <c r="XBA869" s="1"/>
      <c r="XBB869" s="1"/>
      <c r="XBC869" s="1"/>
      <c r="XBD869" s="1"/>
      <c r="XBE869" s="1"/>
      <c r="XBF869" s="1"/>
      <c r="XBG869" s="1"/>
      <c r="XBH869" s="1"/>
      <c r="XBI869" s="1"/>
      <c r="XBJ869" s="1"/>
      <c r="XBK869" s="1"/>
      <c r="XBL869" s="1"/>
      <c r="XBM869" s="1"/>
      <c r="XBN869" s="1"/>
      <c r="XBO869" s="1"/>
      <c r="XBP869" s="1"/>
      <c r="XBQ869" s="1"/>
      <c r="XBR869" s="1"/>
      <c r="XBS869" s="1"/>
      <c r="XBT869" s="1"/>
      <c r="XBU869" s="1"/>
      <c r="XBV869" s="1"/>
      <c r="XBW869" s="1"/>
      <c r="XBX869" s="1"/>
      <c r="XBY869" s="1"/>
      <c r="XBZ869" s="1"/>
      <c r="XCA869" s="1"/>
      <c r="XCB869" s="1"/>
      <c r="XCC869" s="1"/>
      <c r="XCD869" s="1"/>
      <c r="XCE869" s="1"/>
      <c r="XCF869" s="1"/>
      <c r="XCG869" s="1"/>
      <c r="XCH869" s="1"/>
      <c r="XCI869" s="1"/>
      <c r="XCJ869" s="1"/>
      <c r="XCK869" s="1"/>
      <c r="XCL869" s="1"/>
      <c r="XCM869" s="1"/>
      <c r="XCN869" s="1"/>
      <c r="XCO869" s="1"/>
      <c r="XCP869" s="1"/>
      <c r="XCQ869" s="1"/>
      <c r="XCR869" s="1"/>
      <c r="XCS869" s="1"/>
      <c r="XCT869" s="1"/>
      <c r="XCU869" s="1"/>
      <c r="XCV869" s="1"/>
      <c r="XCW869" s="1"/>
      <c r="XCX869" s="1"/>
      <c r="XCY869" s="1"/>
      <c r="XCZ869" s="1"/>
      <c r="XDA869" s="1"/>
      <c r="XDB869" s="1"/>
      <c r="XDC869" s="1"/>
      <c r="XDD869" s="1"/>
      <c r="XDE869" s="1"/>
      <c r="XDF869" s="1"/>
      <c r="XDG869" s="1"/>
      <c r="XDH869" s="1"/>
      <c r="XDI869" s="1"/>
      <c r="XDJ869" s="1"/>
      <c r="XDK869" s="1"/>
      <c r="XDL869" s="1"/>
      <c r="XDM869" s="1"/>
      <c r="XDN869" s="1"/>
      <c r="XDO869" s="1"/>
      <c r="XDP869" s="1"/>
      <c r="XDQ869" s="1"/>
      <c r="XDR869" s="1"/>
      <c r="XDS869" s="1"/>
      <c r="XDT869" s="1"/>
      <c r="XDU869" s="1"/>
      <c r="XDV869" s="1"/>
      <c r="XDW869" s="1"/>
      <c r="XDX869" s="1"/>
      <c r="XDY869" s="1"/>
      <c r="XDZ869" s="1"/>
      <c r="XEA869" s="1"/>
      <c r="XEB869" s="1"/>
      <c r="XEC869" s="1"/>
      <c r="XED869" s="1"/>
      <c r="XEE869" s="1"/>
      <c r="XEF869" s="1"/>
      <c r="XEG869" s="1"/>
      <c r="XEH869" s="1"/>
      <c r="XEI869" s="1"/>
      <c r="XEJ869" s="1"/>
      <c r="XEK869" s="1"/>
      <c r="XEL869" s="1"/>
      <c r="XEM869" s="1"/>
      <c r="XEN869" s="1"/>
      <c r="XEO869" s="1"/>
      <c r="XEP869" s="1"/>
      <c r="XEQ869" s="1"/>
      <c r="XER869" s="1"/>
      <c r="XES869" s="1"/>
      <c r="XET869" s="1"/>
      <c r="XEU869" s="1"/>
      <c r="XEV869" s="1"/>
      <c r="XEW869" s="1"/>
      <c r="XEX869" s="1"/>
      <c r="XEY869" s="1"/>
      <c r="XEZ869" s="1"/>
      <c r="XFA869" s="1"/>
      <c r="XFB869" s="1"/>
      <c r="XFC869" s="1"/>
    </row>
    <row r="870" spans="1:150 16226:16383" s="3" customFormat="1" ht="20.25" customHeight="1" x14ac:dyDescent="0.25">
      <c r="A870" s="115">
        <f t="shared" ref="A870:A873" si="164">A869+1</f>
        <v>3</v>
      </c>
      <c r="B870" s="116"/>
      <c r="C870" s="53" t="s">
        <v>88</v>
      </c>
      <c r="D870" s="5" t="s">
        <v>363</v>
      </c>
      <c r="E870" s="32">
        <f>(58.34)*10.764</f>
        <v>627.97176000000002</v>
      </c>
      <c r="F870" s="32">
        <f>(3.71)*10.764</f>
        <v>39.934439999999995</v>
      </c>
      <c r="G870" s="5">
        <v>0</v>
      </c>
      <c r="H870" s="5">
        <f t="shared" si="161"/>
        <v>667.90620000000001</v>
      </c>
      <c r="I870" s="1"/>
      <c r="J870" s="1"/>
      <c r="K870" s="1"/>
      <c r="L870" s="1"/>
      <c r="M870" s="1"/>
      <c r="N870" s="1"/>
      <c r="O870" s="1"/>
      <c r="P870" s="1"/>
      <c r="Q870" s="1"/>
      <c r="R870" s="1"/>
      <c r="S870" s="1"/>
      <c r="T870" s="22" t="str">
        <f t="shared" ca="1" si="160"/>
        <v>203,..,203</v>
      </c>
      <c r="U870" s="22">
        <f t="shared" ca="1" si="162"/>
        <v>203</v>
      </c>
      <c r="V870" s="22">
        <f t="shared" ca="1" si="163"/>
        <v>203</v>
      </c>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WZB870" s="1"/>
      <c r="WZC870" s="1"/>
      <c r="WZD870" s="1"/>
      <c r="WZE870" s="1"/>
      <c r="WZF870" s="1"/>
      <c r="WZG870" s="1"/>
      <c r="WZH870" s="1"/>
      <c r="WZI870" s="1"/>
      <c r="WZJ870" s="1"/>
      <c r="WZK870" s="1"/>
      <c r="WZL870" s="1"/>
      <c r="WZM870" s="1"/>
      <c r="WZN870" s="1"/>
      <c r="WZO870" s="1"/>
      <c r="WZP870" s="1"/>
      <c r="WZQ870" s="1"/>
      <c r="WZR870" s="1"/>
      <c r="WZS870" s="1"/>
      <c r="WZT870" s="1"/>
      <c r="WZU870" s="1"/>
      <c r="WZV870" s="1"/>
      <c r="WZW870" s="1"/>
      <c r="WZX870" s="1"/>
      <c r="WZY870" s="1"/>
      <c r="WZZ870" s="1"/>
      <c r="XAA870" s="1"/>
      <c r="XAB870" s="1"/>
      <c r="XAC870" s="1"/>
      <c r="XAD870" s="1"/>
      <c r="XAE870" s="1"/>
      <c r="XAF870" s="1"/>
      <c r="XAG870" s="1"/>
      <c r="XAH870" s="1"/>
      <c r="XAI870" s="1"/>
      <c r="XAJ870" s="1"/>
      <c r="XAK870" s="1"/>
      <c r="XAL870" s="1"/>
      <c r="XAM870" s="1"/>
      <c r="XAN870" s="1"/>
      <c r="XAO870" s="1"/>
      <c r="XAP870" s="1"/>
      <c r="XAQ870" s="1"/>
      <c r="XAR870" s="1"/>
      <c r="XAS870" s="1"/>
      <c r="XAT870" s="1"/>
      <c r="XAU870" s="1"/>
      <c r="XAV870" s="1"/>
      <c r="XAW870" s="1"/>
      <c r="XAX870" s="1"/>
      <c r="XAY870" s="1"/>
      <c r="XAZ870" s="1"/>
      <c r="XBA870" s="1"/>
      <c r="XBB870" s="1"/>
      <c r="XBC870" s="1"/>
      <c r="XBD870" s="1"/>
      <c r="XBE870" s="1"/>
      <c r="XBF870" s="1"/>
      <c r="XBG870" s="1"/>
      <c r="XBH870" s="1"/>
      <c r="XBI870" s="1"/>
      <c r="XBJ870" s="1"/>
      <c r="XBK870" s="1"/>
      <c r="XBL870" s="1"/>
      <c r="XBM870" s="1"/>
      <c r="XBN870" s="1"/>
      <c r="XBO870" s="1"/>
      <c r="XBP870" s="1"/>
      <c r="XBQ870" s="1"/>
      <c r="XBR870" s="1"/>
      <c r="XBS870" s="1"/>
      <c r="XBT870" s="1"/>
      <c r="XBU870" s="1"/>
      <c r="XBV870" s="1"/>
      <c r="XBW870" s="1"/>
      <c r="XBX870" s="1"/>
      <c r="XBY870" s="1"/>
      <c r="XBZ870" s="1"/>
      <c r="XCA870" s="1"/>
      <c r="XCB870" s="1"/>
      <c r="XCC870" s="1"/>
      <c r="XCD870" s="1"/>
      <c r="XCE870" s="1"/>
      <c r="XCF870" s="1"/>
      <c r="XCG870" s="1"/>
      <c r="XCH870" s="1"/>
      <c r="XCI870" s="1"/>
      <c r="XCJ870" s="1"/>
      <c r="XCK870" s="1"/>
      <c r="XCL870" s="1"/>
      <c r="XCM870" s="1"/>
      <c r="XCN870" s="1"/>
      <c r="XCO870" s="1"/>
      <c r="XCP870" s="1"/>
      <c r="XCQ870" s="1"/>
      <c r="XCR870" s="1"/>
      <c r="XCS870" s="1"/>
      <c r="XCT870" s="1"/>
      <c r="XCU870" s="1"/>
      <c r="XCV870" s="1"/>
      <c r="XCW870" s="1"/>
      <c r="XCX870" s="1"/>
      <c r="XCY870" s="1"/>
      <c r="XCZ870" s="1"/>
      <c r="XDA870" s="1"/>
      <c r="XDB870" s="1"/>
      <c r="XDC870" s="1"/>
      <c r="XDD870" s="1"/>
      <c r="XDE870" s="1"/>
      <c r="XDF870" s="1"/>
      <c r="XDG870" s="1"/>
      <c r="XDH870" s="1"/>
      <c r="XDI870" s="1"/>
      <c r="XDJ870" s="1"/>
      <c r="XDK870" s="1"/>
      <c r="XDL870" s="1"/>
      <c r="XDM870" s="1"/>
      <c r="XDN870" s="1"/>
      <c r="XDO870" s="1"/>
      <c r="XDP870" s="1"/>
      <c r="XDQ870" s="1"/>
      <c r="XDR870" s="1"/>
      <c r="XDS870" s="1"/>
      <c r="XDT870" s="1"/>
      <c r="XDU870" s="1"/>
      <c r="XDV870" s="1"/>
      <c r="XDW870" s="1"/>
      <c r="XDX870" s="1"/>
      <c r="XDY870" s="1"/>
      <c r="XDZ870" s="1"/>
      <c r="XEA870" s="1"/>
      <c r="XEB870" s="1"/>
      <c r="XEC870" s="1"/>
      <c r="XED870" s="1"/>
      <c r="XEE870" s="1"/>
      <c r="XEF870" s="1"/>
      <c r="XEG870" s="1"/>
      <c r="XEH870" s="1"/>
      <c r="XEI870" s="1"/>
      <c r="XEJ870" s="1"/>
      <c r="XEK870" s="1"/>
      <c r="XEL870" s="1"/>
      <c r="XEM870" s="1"/>
      <c r="XEN870" s="1"/>
      <c r="XEO870" s="1"/>
      <c r="XEP870" s="1"/>
      <c r="XEQ870" s="1"/>
      <c r="XER870" s="1"/>
      <c r="XES870" s="1"/>
      <c r="XET870" s="1"/>
      <c r="XEU870" s="1"/>
      <c r="XEV870" s="1"/>
      <c r="XEW870" s="1"/>
      <c r="XEX870" s="1"/>
      <c r="XEY870" s="1"/>
      <c r="XEZ870" s="1"/>
      <c r="XFA870" s="1"/>
      <c r="XFB870" s="1"/>
      <c r="XFC870" s="1"/>
    </row>
    <row r="871" spans="1:150 16226:16383" s="3" customFormat="1" ht="20.25" customHeight="1" x14ac:dyDescent="0.25">
      <c r="A871" s="115">
        <f t="shared" si="164"/>
        <v>4</v>
      </c>
      <c r="B871" s="116"/>
      <c r="C871" s="103" t="s">
        <v>377</v>
      </c>
      <c r="D871" s="104"/>
      <c r="E871" s="104"/>
      <c r="F871" s="104"/>
      <c r="G871" s="104"/>
      <c r="H871" s="105"/>
      <c r="I871" s="1"/>
      <c r="J871" s="1"/>
      <c r="K871" s="1"/>
      <c r="L871" s="1"/>
      <c r="M871" s="1"/>
      <c r="N871" s="1"/>
      <c r="O871" s="1"/>
      <c r="P871" s="1"/>
      <c r="Q871" s="1"/>
      <c r="R871" s="1"/>
      <c r="S871" s="1"/>
      <c r="T871" s="22" t="str">
        <f t="shared" ca="1" si="160"/>
        <v>204,..,204</v>
      </c>
      <c r="U871" s="22">
        <f t="shared" ca="1" si="162"/>
        <v>204</v>
      </c>
      <c r="V871" s="22">
        <f t="shared" ca="1" si="163"/>
        <v>204</v>
      </c>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WZB871" s="1"/>
      <c r="WZC871" s="1"/>
      <c r="WZD871" s="1"/>
      <c r="WZE871" s="1"/>
      <c r="WZF871" s="1"/>
      <c r="WZG871" s="1"/>
      <c r="WZH871" s="1"/>
      <c r="WZI871" s="1"/>
      <c r="WZJ871" s="1"/>
      <c r="WZK871" s="1"/>
      <c r="WZL871" s="1"/>
      <c r="WZM871" s="1"/>
      <c r="WZN871" s="1"/>
      <c r="WZO871" s="1"/>
      <c r="WZP871" s="1"/>
      <c r="WZQ871" s="1"/>
      <c r="WZR871" s="1"/>
      <c r="WZS871" s="1"/>
      <c r="WZT871" s="1"/>
      <c r="WZU871" s="1"/>
      <c r="WZV871" s="1"/>
      <c r="WZW871" s="1"/>
      <c r="WZX871" s="1"/>
      <c r="WZY871" s="1"/>
      <c r="WZZ871" s="1"/>
      <c r="XAA871" s="1"/>
      <c r="XAB871" s="1"/>
      <c r="XAC871" s="1"/>
      <c r="XAD871" s="1"/>
      <c r="XAE871" s="1"/>
      <c r="XAF871" s="1"/>
      <c r="XAG871" s="1"/>
      <c r="XAH871" s="1"/>
      <c r="XAI871" s="1"/>
      <c r="XAJ871" s="1"/>
      <c r="XAK871" s="1"/>
      <c r="XAL871" s="1"/>
      <c r="XAM871" s="1"/>
      <c r="XAN871" s="1"/>
      <c r="XAO871" s="1"/>
      <c r="XAP871" s="1"/>
      <c r="XAQ871" s="1"/>
      <c r="XAR871" s="1"/>
      <c r="XAS871" s="1"/>
      <c r="XAT871" s="1"/>
      <c r="XAU871" s="1"/>
      <c r="XAV871" s="1"/>
      <c r="XAW871" s="1"/>
      <c r="XAX871" s="1"/>
      <c r="XAY871" s="1"/>
      <c r="XAZ871" s="1"/>
      <c r="XBA871" s="1"/>
      <c r="XBB871" s="1"/>
      <c r="XBC871" s="1"/>
      <c r="XBD871" s="1"/>
      <c r="XBE871" s="1"/>
      <c r="XBF871" s="1"/>
      <c r="XBG871" s="1"/>
      <c r="XBH871" s="1"/>
      <c r="XBI871" s="1"/>
      <c r="XBJ871" s="1"/>
      <c r="XBK871" s="1"/>
      <c r="XBL871" s="1"/>
      <c r="XBM871" s="1"/>
      <c r="XBN871" s="1"/>
      <c r="XBO871" s="1"/>
      <c r="XBP871" s="1"/>
      <c r="XBQ871" s="1"/>
      <c r="XBR871" s="1"/>
      <c r="XBS871" s="1"/>
      <c r="XBT871" s="1"/>
      <c r="XBU871" s="1"/>
      <c r="XBV871" s="1"/>
      <c r="XBW871" s="1"/>
      <c r="XBX871" s="1"/>
      <c r="XBY871" s="1"/>
      <c r="XBZ871" s="1"/>
      <c r="XCA871" s="1"/>
      <c r="XCB871" s="1"/>
      <c r="XCC871" s="1"/>
      <c r="XCD871" s="1"/>
      <c r="XCE871" s="1"/>
      <c r="XCF871" s="1"/>
      <c r="XCG871" s="1"/>
      <c r="XCH871" s="1"/>
      <c r="XCI871" s="1"/>
      <c r="XCJ871" s="1"/>
      <c r="XCK871" s="1"/>
      <c r="XCL871" s="1"/>
      <c r="XCM871" s="1"/>
      <c r="XCN871" s="1"/>
      <c r="XCO871" s="1"/>
      <c r="XCP871" s="1"/>
      <c r="XCQ871" s="1"/>
      <c r="XCR871" s="1"/>
      <c r="XCS871" s="1"/>
      <c r="XCT871" s="1"/>
      <c r="XCU871" s="1"/>
      <c r="XCV871" s="1"/>
      <c r="XCW871" s="1"/>
      <c r="XCX871" s="1"/>
      <c r="XCY871" s="1"/>
      <c r="XCZ871" s="1"/>
      <c r="XDA871" s="1"/>
      <c r="XDB871" s="1"/>
      <c r="XDC871" s="1"/>
      <c r="XDD871" s="1"/>
      <c r="XDE871" s="1"/>
      <c r="XDF871" s="1"/>
      <c r="XDG871" s="1"/>
      <c r="XDH871" s="1"/>
      <c r="XDI871" s="1"/>
      <c r="XDJ871" s="1"/>
      <c r="XDK871" s="1"/>
      <c r="XDL871" s="1"/>
      <c r="XDM871" s="1"/>
      <c r="XDN871" s="1"/>
      <c r="XDO871" s="1"/>
      <c r="XDP871" s="1"/>
      <c r="XDQ871" s="1"/>
      <c r="XDR871" s="1"/>
      <c r="XDS871" s="1"/>
      <c r="XDT871" s="1"/>
      <c r="XDU871" s="1"/>
      <c r="XDV871" s="1"/>
      <c r="XDW871" s="1"/>
      <c r="XDX871" s="1"/>
      <c r="XDY871" s="1"/>
      <c r="XDZ871" s="1"/>
      <c r="XEA871" s="1"/>
      <c r="XEB871" s="1"/>
      <c r="XEC871" s="1"/>
      <c r="XED871" s="1"/>
      <c r="XEE871" s="1"/>
      <c r="XEF871" s="1"/>
      <c r="XEG871" s="1"/>
      <c r="XEH871" s="1"/>
      <c r="XEI871" s="1"/>
      <c r="XEJ871" s="1"/>
      <c r="XEK871" s="1"/>
      <c r="XEL871" s="1"/>
      <c r="XEM871" s="1"/>
      <c r="XEN871" s="1"/>
      <c r="XEO871" s="1"/>
      <c r="XEP871" s="1"/>
      <c r="XEQ871" s="1"/>
      <c r="XER871" s="1"/>
      <c r="XES871" s="1"/>
      <c r="XET871" s="1"/>
      <c r="XEU871" s="1"/>
      <c r="XEV871" s="1"/>
      <c r="XEW871" s="1"/>
      <c r="XEX871" s="1"/>
      <c r="XEY871" s="1"/>
      <c r="XEZ871" s="1"/>
      <c r="XFA871" s="1"/>
      <c r="XFB871" s="1"/>
      <c r="XFC871" s="1"/>
    </row>
    <row r="872" spans="1:150 16226:16383" s="3" customFormat="1" ht="20.25" customHeight="1" x14ac:dyDescent="0.25">
      <c r="A872" s="115">
        <f t="shared" si="164"/>
        <v>5</v>
      </c>
      <c r="B872" s="116"/>
      <c r="C872" s="106"/>
      <c r="D872" s="107"/>
      <c r="E872" s="107"/>
      <c r="F872" s="107"/>
      <c r="G872" s="107"/>
      <c r="H872" s="108"/>
      <c r="I872" s="1"/>
      <c r="J872" s="1"/>
      <c r="K872" s="1"/>
      <c r="L872" s="1"/>
      <c r="M872" s="1"/>
      <c r="N872" s="1"/>
      <c r="O872" s="1"/>
      <c r="P872" s="1"/>
      <c r="Q872" s="1"/>
      <c r="R872" s="1"/>
      <c r="S872" s="1"/>
      <c r="T872" s="22" t="str">
        <f t="shared" ca="1" si="160"/>
        <v>205,..,205</v>
      </c>
      <c r="U872" s="22">
        <f t="shared" ca="1" si="162"/>
        <v>205</v>
      </c>
      <c r="V872" s="22">
        <f t="shared" ca="1" si="163"/>
        <v>205</v>
      </c>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WZB872" s="1"/>
      <c r="WZC872" s="1"/>
      <c r="WZD872" s="1"/>
      <c r="WZE872" s="1"/>
      <c r="WZF872" s="1"/>
      <c r="WZG872" s="1"/>
      <c r="WZH872" s="1"/>
      <c r="WZI872" s="1"/>
      <c r="WZJ872" s="1"/>
      <c r="WZK872" s="1"/>
      <c r="WZL872" s="1"/>
      <c r="WZM872" s="1"/>
      <c r="WZN872" s="1"/>
      <c r="WZO872" s="1"/>
      <c r="WZP872" s="1"/>
      <c r="WZQ872" s="1"/>
      <c r="WZR872" s="1"/>
      <c r="WZS872" s="1"/>
      <c r="WZT872" s="1"/>
      <c r="WZU872" s="1"/>
      <c r="WZV872" s="1"/>
      <c r="WZW872" s="1"/>
      <c r="WZX872" s="1"/>
      <c r="WZY872" s="1"/>
      <c r="WZZ872" s="1"/>
      <c r="XAA872" s="1"/>
      <c r="XAB872" s="1"/>
      <c r="XAC872" s="1"/>
      <c r="XAD872" s="1"/>
      <c r="XAE872" s="1"/>
      <c r="XAF872" s="1"/>
      <c r="XAG872" s="1"/>
      <c r="XAH872" s="1"/>
      <c r="XAI872" s="1"/>
      <c r="XAJ872" s="1"/>
      <c r="XAK872" s="1"/>
      <c r="XAL872" s="1"/>
      <c r="XAM872" s="1"/>
      <c r="XAN872" s="1"/>
      <c r="XAO872" s="1"/>
      <c r="XAP872" s="1"/>
      <c r="XAQ872" s="1"/>
      <c r="XAR872" s="1"/>
      <c r="XAS872" s="1"/>
      <c r="XAT872" s="1"/>
      <c r="XAU872" s="1"/>
      <c r="XAV872" s="1"/>
      <c r="XAW872" s="1"/>
      <c r="XAX872" s="1"/>
      <c r="XAY872" s="1"/>
      <c r="XAZ872" s="1"/>
      <c r="XBA872" s="1"/>
      <c r="XBB872" s="1"/>
      <c r="XBC872" s="1"/>
      <c r="XBD872" s="1"/>
      <c r="XBE872" s="1"/>
      <c r="XBF872" s="1"/>
      <c r="XBG872" s="1"/>
      <c r="XBH872" s="1"/>
      <c r="XBI872" s="1"/>
      <c r="XBJ872" s="1"/>
      <c r="XBK872" s="1"/>
      <c r="XBL872" s="1"/>
      <c r="XBM872" s="1"/>
      <c r="XBN872" s="1"/>
      <c r="XBO872" s="1"/>
      <c r="XBP872" s="1"/>
      <c r="XBQ872" s="1"/>
      <c r="XBR872" s="1"/>
      <c r="XBS872" s="1"/>
      <c r="XBT872" s="1"/>
      <c r="XBU872" s="1"/>
      <c r="XBV872" s="1"/>
      <c r="XBW872" s="1"/>
      <c r="XBX872" s="1"/>
      <c r="XBY872" s="1"/>
      <c r="XBZ872" s="1"/>
      <c r="XCA872" s="1"/>
      <c r="XCB872" s="1"/>
      <c r="XCC872" s="1"/>
      <c r="XCD872" s="1"/>
      <c r="XCE872" s="1"/>
      <c r="XCF872" s="1"/>
      <c r="XCG872" s="1"/>
      <c r="XCH872" s="1"/>
      <c r="XCI872" s="1"/>
      <c r="XCJ872" s="1"/>
      <c r="XCK872" s="1"/>
      <c r="XCL872" s="1"/>
      <c r="XCM872" s="1"/>
      <c r="XCN872" s="1"/>
      <c r="XCO872" s="1"/>
      <c r="XCP872" s="1"/>
      <c r="XCQ872" s="1"/>
      <c r="XCR872" s="1"/>
      <c r="XCS872" s="1"/>
      <c r="XCT872" s="1"/>
      <c r="XCU872" s="1"/>
      <c r="XCV872" s="1"/>
      <c r="XCW872" s="1"/>
      <c r="XCX872" s="1"/>
      <c r="XCY872" s="1"/>
      <c r="XCZ872" s="1"/>
      <c r="XDA872" s="1"/>
      <c r="XDB872" s="1"/>
      <c r="XDC872" s="1"/>
      <c r="XDD872" s="1"/>
      <c r="XDE872" s="1"/>
      <c r="XDF872" s="1"/>
      <c r="XDG872" s="1"/>
      <c r="XDH872" s="1"/>
      <c r="XDI872" s="1"/>
      <c r="XDJ872" s="1"/>
      <c r="XDK872" s="1"/>
      <c r="XDL872" s="1"/>
      <c r="XDM872" s="1"/>
      <c r="XDN872" s="1"/>
      <c r="XDO872" s="1"/>
      <c r="XDP872" s="1"/>
      <c r="XDQ872" s="1"/>
      <c r="XDR872" s="1"/>
      <c r="XDS872" s="1"/>
      <c r="XDT872" s="1"/>
      <c r="XDU872" s="1"/>
      <c r="XDV872" s="1"/>
      <c r="XDW872" s="1"/>
      <c r="XDX872" s="1"/>
      <c r="XDY872" s="1"/>
      <c r="XDZ872" s="1"/>
      <c r="XEA872" s="1"/>
      <c r="XEB872" s="1"/>
      <c r="XEC872" s="1"/>
      <c r="XED872" s="1"/>
      <c r="XEE872" s="1"/>
      <c r="XEF872" s="1"/>
      <c r="XEG872" s="1"/>
      <c r="XEH872" s="1"/>
      <c r="XEI872" s="1"/>
      <c r="XEJ872" s="1"/>
      <c r="XEK872" s="1"/>
      <c r="XEL872" s="1"/>
      <c r="XEM872" s="1"/>
      <c r="XEN872" s="1"/>
      <c r="XEO872" s="1"/>
      <c r="XEP872" s="1"/>
      <c r="XEQ872" s="1"/>
      <c r="XER872" s="1"/>
      <c r="XES872" s="1"/>
      <c r="XET872" s="1"/>
      <c r="XEU872" s="1"/>
      <c r="XEV872" s="1"/>
      <c r="XEW872" s="1"/>
      <c r="XEX872" s="1"/>
      <c r="XEY872" s="1"/>
      <c r="XEZ872" s="1"/>
      <c r="XFA872" s="1"/>
      <c r="XFB872" s="1"/>
      <c r="XFC872" s="1"/>
    </row>
    <row r="873" spans="1:150 16226:16383" s="3" customFormat="1" ht="20.25" customHeight="1" x14ac:dyDescent="0.25">
      <c r="A873" s="115">
        <f t="shared" si="164"/>
        <v>6</v>
      </c>
      <c r="B873" s="116"/>
      <c r="C873" s="109"/>
      <c r="D873" s="110"/>
      <c r="E873" s="110"/>
      <c r="F873" s="110"/>
      <c r="G873" s="110"/>
      <c r="H873" s="111"/>
      <c r="I873" s="1"/>
      <c r="J873" s="1"/>
      <c r="K873" s="1"/>
      <c r="L873" s="1"/>
      <c r="M873" s="1"/>
      <c r="N873" s="1"/>
      <c r="O873" s="1"/>
      <c r="P873" s="1"/>
      <c r="Q873" s="1"/>
      <c r="R873" s="1"/>
      <c r="S873" s="1"/>
      <c r="T873" s="22" t="str">
        <f t="shared" ca="1" si="160"/>
        <v>206,..,206</v>
      </c>
      <c r="U873" s="22">
        <f t="shared" ca="1" si="162"/>
        <v>206</v>
      </c>
      <c r="V873" s="22">
        <f t="shared" ca="1" si="163"/>
        <v>206</v>
      </c>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WZB873" s="1"/>
      <c r="WZC873" s="1"/>
      <c r="WZD873" s="1"/>
      <c r="WZE873" s="1"/>
      <c r="WZF873" s="1"/>
      <c r="WZG873" s="1"/>
      <c r="WZH873" s="1"/>
      <c r="WZI873" s="1"/>
      <c r="WZJ873" s="1"/>
      <c r="WZK873" s="1"/>
      <c r="WZL873" s="1"/>
      <c r="WZM873" s="1"/>
      <c r="WZN873" s="1"/>
      <c r="WZO873" s="1"/>
      <c r="WZP873" s="1"/>
      <c r="WZQ873" s="1"/>
      <c r="WZR873" s="1"/>
      <c r="WZS873" s="1"/>
      <c r="WZT873" s="1"/>
      <c r="WZU873" s="1"/>
      <c r="WZV873" s="1"/>
      <c r="WZW873" s="1"/>
      <c r="WZX873" s="1"/>
      <c r="WZY873" s="1"/>
      <c r="WZZ873" s="1"/>
      <c r="XAA873" s="1"/>
      <c r="XAB873" s="1"/>
      <c r="XAC873" s="1"/>
      <c r="XAD873" s="1"/>
      <c r="XAE873" s="1"/>
      <c r="XAF873" s="1"/>
      <c r="XAG873" s="1"/>
      <c r="XAH873" s="1"/>
      <c r="XAI873" s="1"/>
      <c r="XAJ873" s="1"/>
      <c r="XAK873" s="1"/>
      <c r="XAL873" s="1"/>
      <c r="XAM873" s="1"/>
      <c r="XAN873" s="1"/>
      <c r="XAO873" s="1"/>
      <c r="XAP873" s="1"/>
      <c r="XAQ873" s="1"/>
      <c r="XAR873" s="1"/>
      <c r="XAS873" s="1"/>
      <c r="XAT873" s="1"/>
      <c r="XAU873" s="1"/>
      <c r="XAV873" s="1"/>
      <c r="XAW873" s="1"/>
      <c r="XAX873" s="1"/>
      <c r="XAY873" s="1"/>
      <c r="XAZ873" s="1"/>
      <c r="XBA873" s="1"/>
      <c r="XBB873" s="1"/>
      <c r="XBC873" s="1"/>
      <c r="XBD873" s="1"/>
      <c r="XBE873" s="1"/>
      <c r="XBF873" s="1"/>
      <c r="XBG873" s="1"/>
      <c r="XBH873" s="1"/>
      <c r="XBI873" s="1"/>
      <c r="XBJ873" s="1"/>
      <c r="XBK873" s="1"/>
      <c r="XBL873" s="1"/>
      <c r="XBM873" s="1"/>
      <c r="XBN873" s="1"/>
      <c r="XBO873" s="1"/>
      <c r="XBP873" s="1"/>
      <c r="XBQ873" s="1"/>
      <c r="XBR873" s="1"/>
      <c r="XBS873" s="1"/>
      <c r="XBT873" s="1"/>
      <c r="XBU873" s="1"/>
      <c r="XBV873" s="1"/>
      <c r="XBW873" s="1"/>
      <c r="XBX873" s="1"/>
      <c r="XBY873" s="1"/>
      <c r="XBZ873" s="1"/>
      <c r="XCA873" s="1"/>
      <c r="XCB873" s="1"/>
      <c r="XCC873" s="1"/>
      <c r="XCD873" s="1"/>
      <c r="XCE873" s="1"/>
      <c r="XCF873" s="1"/>
      <c r="XCG873" s="1"/>
      <c r="XCH873" s="1"/>
      <c r="XCI873" s="1"/>
      <c r="XCJ873" s="1"/>
      <c r="XCK873" s="1"/>
      <c r="XCL873" s="1"/>
      <c r="XCM873" s="1"/>
      <c r="XCN873" s="1"/>
      <c r="XCO873" s="1"/>
      <c r="XCP873" s="1"/>
      <c r="XCQ873" s="1"/>
      <c r="XCR873" s="1"/>
      <c r="XCS873" s="1"/>
      <c r="XCT873" s="1"/>
      <c r="XCU873" s="1"/>
      <c r="XCV873" s="1"/>
      <c r="XCW873" s="1"/>
      <c r="XCX873" s="1"/>
      <c r="XCY873" s="1"/>
      <c r="XCZ873" s="1"/>
      <c r="XDA873" s="1"/>
      <c r="XDB873" s="1"/>
      <c r="XDC873" s="1"/>
      <c r="XDD873" s="1"/>
      <c r="XDE873" s="1"/>
      <c r="XDF873" s="1"/>
      <c r="XDG873" s="1"/>
      <c r="XDH873" s="1"/>
      <c r="XDI873" s="1"/>
      <c r="XDJ873" s="1"/>
      <c r="XDK873" s="1"/>
      <c r="XDL873" s="1"/>
      <c r="XDM873" s="1"/>
      <c r="XDN873" s="1"/>
      <c r="XDO873" s="1"/>
      <c r="XDP873" s="1"/>
      <c r="XDQ873" s="1"/>
      <c r="XDR873" s="1"/>
      <c r="XDS873" s="1"/>
      <c r="XDT873" s="1"/>
      <c r="XDU873" s="1"/>
      <c r="XDV873" s="1"/>
      <c r="XDW873" s="1"/>
      <c r="XDX873" s="1"/>
      <c r="XDY873" s="1"/>
      <c r="XDZ873" s="1"/>
      <c r="XEA873" s="1"/>
      <c r="XEB873" s="1"/>
      <c r="XEC873" s="1"/>
      <c r="XED873" s="1"/>
      <c r="XEE873" s="1"/>
      <c r="XEF873" s="1"/>
      <c r="XEG873" s="1"/>
      <c r="XEH873" s="1"/>
      <c r="XEI873" s="1"/>
      <c r="XEJ873" s="1"/>
      <c r="XEK873" s="1"/>
      <c r="XEL873" s="1"/>
      <c r="XEM873" s="1"/>
      <c r="XEN873" s="1"/>
      <c r="XEO873" s="1"/>
      <c r="XEP873" s="1"/>
      <c r="XEQ873" s="1"/>
      <c r="XER873" s="1"/>
      <c r="XES873" s="1"/>
      <c r="XET873" s="1"/>
      <c r="XEU873" s="1"/>
      <c r="XEV873" s="1"/>
      <c r="XEW873" s="1"/>
      <c r="XEX873" s="1"/>
      <c r="XEY873" s="1"/>
      <c r="XEZ873" s="1"/>
      <c r="XFA873" s="1"/>
      <c r="XFB873" s="1"/>
      <c r="XFC873" s="1"/>
    </row>
    <row r="874" spans="1:150 16226:16383" s="3" customFormat="1" ht="20.25" customHeight="1" x14ac:dyDescent="0.25">
      <c r="A874" s="112" t="s">
        <v>374</v>
      </c>
      <c r="B874" s="113"/>
      <c r="C874" s="113"/>
      <c r="D874" s="113"/>
      <c r="E874" s="113"/>
      <c r="F874" s="113"/>
      <c r="G874" s="113"/>
      <c r="H874" s="114"/>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WZB874" s="1"/>
      <c r="WZC874" s="1"/>
      <c r="WZD874" s="1"/>
      <c r="WZE874" s="1"/>
      <c r="WZF874" s="1"/>
      <c r="WZG874" s="1"/>
      <c r="WZH874" s="1"/>
      <c r="WZI874" s="1"/>
      <c r="WZJ874" s="1"/>
      <c r="WZK874" s="1"/>
      <c r="WZL874" s="1"/>
      <c r="WZM874" s="1"/>
      <c r="WZN874" s="1"/>
      <c r="WZO874" s="1"/>
      <c r="WZP874" s="1"/>
      <c r="WZQ874" s="1"/>
      <c r="WZR874" s="1"/>
      <c r="WZS874" s="1"/>
      <c r="WZT874" s="1"/>
      <c r="WZU874" s="1"/>
      <c r="WZV874" s="1"/>
      <c r="WZW874" s="1"/>
      <c r="WZX874" s="1"/>
      <c r="WZY874" s="1"/>
      <c r="WZZ874" s="1"/>
      <c r="XAA874" s="1"/>
      <c r="XAB874" s="1"/>
      <c r="XAC874" s="1"/>
      <c r="XAD874" s="1"/>
      <c r="XAE874" s="1"/>
      <c r="XAF874" s="1"/>
      <c r="XAG874" s="1"/>
      <c r="XAH874" s="1"/>
      <c r="XAI874" s="1"/>
      <c r="XAJ874" s="1"/>
      <c r="XAK874" s="1"/>
      <c r="XAL874" s="1"/>
      <c r="XAM874" s="1"/>
      <c r="XAN874" s="1"/>
      <c r="XAO874" s="1"/>
      <c r="XAP874" s="1"/>
      <c r="XAQ874" s="1"/>
      <c r="XAR874" s="1"/>
      <c r="XAS874" s="1"/>
      <c r="XAT874" s="1"/>
      <c r="XAU874" s="1"/>
      <c r="XAV874" s="1"/>
      <c r="XAW874" s="1"/>
      <c r="XAX874" s="1"/>
      <c r="XAY874" s="1"/>
      <c r="XAZ874" s="1"/>
      <c r="XBA874" s="1"/>
      <c r="XBB874" s="1"/>
      <c r="XBC874" s="1"/>
      <c r="XBD874" s="1"/>
      <c r="XBE874" s="1"/>
      <c r="XBF874" s="1"/>
      <c r="XBG874" s="1"/>
      <c r="XBH874" s="1"/>
      <c r="XBI874" s="1"/>
      <c r="XBJ874" s="1"/>
      <c r="XBK874" s="1"/>
      <c r="XBL874" s="1"/>
      <c r="XBM874" s="1"/>
      <c r="XBN874" s="1"/>
      <c r="XBO874" s="1"/>
      <c r="XBP874" s="1"/>
      <c r="XBQ874" s="1"/>
      <c r="XBR874" s="1"/>
      <c r="XBS874" s="1"/>
      <c r="XBT874" s="1"/>
      <c r="XBU874" s="1"/>
      <c r="XBV874" s="1"/>
      <c r="XBW874" s="1"/>
      <c r="XBX874" s="1"/>
      <c r="XBY874" s="1"/>
      <c r="XBZ874" s="1"/>
      <c r="XCA874" s="1"/>
      <c r="XCB874" s="1"/>
      <c r="XCC874" s="1"/>
      <c r="XCD874" s="1"/>
      <c r="XCE874" s="1"/>
      <c r="XCF874" s="1"/>
      <c r="XCG874" s="1"/>
      <c r="XCH874" s="1"/>
      <c r="XCI874" s="1"/>
      <c r="XCJ874" s="1"/>
      <c r="XCK874" s="1"/>
      <c r="XCL874" s="1"/>
      <c r="XCM874" s="1"/>
      <c r="XCN874" s="1"/>
      <c r="XCO874" s="1"/>
      <c r="XCP874" s="1"/>
      <c r="XCQ874" s="1"/>
      <c r="XCR874" s="1"/>
      <c r="XCS874" s="1"/>
      <c r="XCT874" s="1"/>
      <c r="XCU874" s="1"/>
      <c r="XCV874" s="1"/>
      <c r="XCW874" s="1"/>
      <c r="XCX874" s="1"/>
      <c r="XCY874" s="1"/>
      <c r="XCZ874" s="1"/>
      <c r="XDA874" s="1"/>
      <c r="XDB874" s="1"/>
      <c r="XDC874" s="1"/>
      <c r="XDD874" s="1"/>
      <c r="XDE874" s="1"/>
      <c r="XDF874" s="1"/>
      <c r="XDG874" s="1"/>
      <c r="XDH874" s="1"/>
      <c r="XDI874" s="1"/>
      <c r="XDJ874" s="1"/>
      <c r="XDK874" s="1"/>
      <c r="XDL874" s="1"/>
      <c r="XDM874" s="1"/>
      <c r="XDN874" s="1"/>
      <c r="XDO874" s="1"/>
      <c r="XDP874" s="1"/>
      <c r="XDQ874" s="1"/>
      <c r="XDR874" s="1"/>
      <c r="XDS874" s="1"/>
      <c r="XDT874" s="1"/>
      <c r="XDU874" s="1"/>
      <c r="XDV874" s="1"/>
      <c r="XDW874" s="1"/>
      <c r="XDX874" s="1"/>
      <c r="XDY874" s="1"/>
      <c r="XDZ874" s="1"/>
      <c r="XEA874" s="1"/>
      <c r="XEB874" s="1"/>
      <c r="XEC874" s="1"/>
      <c r="XED874" s="1"/>
      <c r="XEE874" s="1"/>
      <c r="XEF874" s="1"/>
      <c r="XEG874" s="1"/>
      <c r="XEH874" s="1"/>
      <c r="XEI874" s="1"/>
      <c r="XEJ874" s="1"/>
      <c r="XEK874" s="1"/>
      <c r="XEL874" s="1"/>
      <c r="XEM874" s="1"/>
      <c r="XEN874" s="1"/>
      <c r="XEO874" s="1"/>
      <c r="XEP874" s="1"/>
      <c r="XEQ874" s="1"/>
      <c r="XER874" s="1"/>
      <c r="XES874" s="1"/>
      <c r="XET874" s="1"/>
      <c r="XEU874" s="1"/>
      <c r="XEV874" s="1"/>
      <c r="XEW874" s="1"/>
      <c r="XEX874" s="1"/>
      <c r="XEY874" s="1"/>
      <c r="XEZ874" s="1"/>
      <c r="XFA874" s="1"/>
      <c r="XFB874" s="1"/>
      <c r="XFC874" s="1"/>
    </row>
    <row r="875" spans="1:150 16226:16383" s="3" customFormat="1" ht="20.25" customHeight="1" x14ac:dyDescent="0.25">
      <c r="A875" s="90">
        <v>1</v>
      </c>
      <c r="B875" s="90"/>
      <c r="C875" s="53" t="s">
        <v>88</v>
      </c>
      <c r="D875" s="5" t="s">
        <v>363</v>
      </c>
      <c r="E875" s="32">
        <f>(57.69)*10.764</f>
        <v>620.97515999999996</v>
      </c>
      <c r="F875" s="32">
        <f>(3.71)*10.764</f>
        <v>39.934439999999995</v>
      </c>
      <c r="G875" s="5">
        <v>0</v>
      </c>
      <c r="H875" s="5">
        <f>E875+F875+(IF(G875&lt;101,G875,IF(G875&lt;201,G875/2,IF(G875&lt;=301,G875/3,G875/4))))</f>
        <v>660.90959999999995</v>
      </c>
      <c r="I875" s="1"/>
      <c r="J875" s="1"/>
      <c r="K875" s="1"/>
      <c r="L875" s="1"/>
      <c r="M875" s="1"/>
      <c r="N875" s="1"/>
      <c r="O875" s="1"/>
      <c r="P875" s="1"/>
      <c r="Q875" s="1"/>
      <c r="R875" s="1"/>
      <c r="S875" s="1"/>
      <c r="T875" s="22" t="str">
        <f t="shared" ref="T875:T880" ca="1" si="165">U875&amp;""&amp;",..,"&amp;""&amp;V875</f>
        <v>301,..,301</v>
      </c>
      <c r="U875" s="22">
        <f ca="1">(SUMPRODUCT(MID(0&amp;(LEFT(A874,SUM(LEN(A874)-LEN(SUBSTITUTE(A874,{"0","1","2","3"},""))))), LARGE(INDEX(ISNUMBER(--MID((LEFT(A874,SUM(LEN(A874)-LEN(SUBSTITUTE(A874,{"0","1","2","3"},""))))), ROW(INDIRECT("1:"&amp;LEN((LEFT(A874,SUM(LEN(A874)-LEN(SUBSTITUTE(A874,{"0","1","2","3"},"")))))))), 1)) * ROW(INDIRECT("1:"&amp;LEN((LEFT(A874,SUM(LEN(A874)-LEN(SUBSTITUTE(A874,{"0","1","2","3"},"")))))))), 0), ROW(INDIRECT("1:"&amp;LEN((LEFT(A874,SUM(LEN(A874)-LEN(SUBSTITUTE(A874,{"0","1","2","3"},"")))))))))+1, 1) * 10^ROW(INDIRECT("1:"&amp;LEN((LEFT(A874,SUM(LEN(A874)-LEN(SUBSTITUTE(A874,{"0","1","2","3"},""))))))))/10))*100+1</f>
        <v>301</v>
      </c>
      <c r="V875" s="22">
        <f ca="1">(SUMPRODUCT(MID(0&amp;(--TRIM(RIGHT(SUBSTITUTE(LEFT(A874,_xlfn.AGGREGATE(16,6,FIND({0,1,2,3,4,5,6,7,8,9},A874,ROW(INDIRECT("1:"&amp;LEN(A874)))),1))," ",REPT(" ",LEN(A874))),LEN(A874)))), LARGE(INDEX(ISNUMBER(--MID((--TRIM(RIGHT(SUBSTITUTE(LEFT(A874,_xlfn.AGGREGATE(16,6,FIND({0,1,2,3,4,5,6,7,8,9},A874,ROW(INDIRECT("1:"&amp;LEN(A874)))),1))," ",REPT(" ",LEN(A874))),LEN(A874)))), ROW(INDIRECT("1:"&amp;LEN((--TRIM(RIGHT(SUBSTITUTE(LEFT(A874,_xlfn.AGGREGATE(16,6,FIND({0,1,2,3,4,5,6,7,8,9},A874,ROW(INDIRECT("1:"&amp;LEN(A874)))),1))," ",REPT(" ",LEN(A874))),LEN(A874))))))), 1)) * ROW(INDIRECT("1:"&amp;LEN((--TRIM(RIGHT(SUBSTITUTE(LEFT(A874,_xlfn.AGGREGATE(16,6,FIND({0,1,2,3,4,5,6,7,8,9},A874,ROW(INDIRECT("1:"&amp;LEN(A874)))),1))," ",REPT(" ",LEN(A874))),LEN(A874))))))), 0), ROW(INDIRECT("1:"&amp;LEN((--TRIM(RIGHT(SUBSTITUTE(LEFT(A874,_xlfn.AGGREGATE(16,6,FIND({0,1,2,3,4,5,6,7,8,9},A874,ROW(INDIRECT("1:"&amp;LEN(A874)))),1))," ",REPT(" ",LEN(A874))),LEN(A874))))))))+1, 1) * 10^ROW(INDIRECT("1:"&amp;LEN((--TRIM(RIGHT(SUBSTITUTE(LEFT(A874,_xlfn.AGGREGATE(16,6,FIND({0,1,2,3,4,5,6,7,8,9},A874,ROW(INDIRECT("1:"&amp;LEN(A874)))),1))," ",REPT(" ",LEN(A874))),LEN(A874)))))))/10))*100+1</f>
        <v>301</v>
      </c>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WZB875" s="1"/>
      <c r="WZC875" s="1"/>
      <c r="WZD875" s="1"/>
      <c r="WZE875" s="1"/>
      <c r="WZF875" s="1"/>
      <c r="WZG875" s="1"/>
      <c r="WZH875" s="1"/>
      <c r="WZI875" s="1"/>
      <c r="WZJ875" s="1"/>
      <c r="WZK875" s="1"/>
      <c r="WZL875" s="1"/>
      <c r="WZM875" s="1"/>
      <c r="WZN875" s="1"/>
      <c r="WZO875" s="1"/>
      <c r="WZP875" s="1"/>
      <c r="WZQ875" s="1"/>
      <c r="WZR875" s="1"/>
      <c r="WZS875" s="1"/>
      <c r="WZT875" s="1"/>
      <c r="WZU875" s="1"/>
      <c r="WZV875" s="1"/>
      <c r="WZW875" s="1"/>
      <c r="WZX875" s="1"/>
      <c r="WZY875" s="1"/>
      <c r="WZZ875" s="1"/>
      <c r="XAA875" s="1"/>
      <c r="XAB875" s="1"/>
      <c r="XAC875" s="1"/>
      <c r="XAD875" s="1"/>
      <c r="XAE875" s="1"/>
      <c r="XAF875" s="1"/>
      <c r="XAG875" s="1"/>
      <c r="XAH875" s="1"/>
      <c r="XAI875" s="1"/>
      <c r="XAJ875" s="1"/>
      <c r="XAK875" s="1"/>
      <c r="XAL875" s="1"/>
      <c r="XAM875" s="1"/>
      <c r="XAN875" s="1"/>
      <c r="XAO875" s="1"/>
      <c r="XAP875" s="1"/>
      <c r="XAQ875" s="1"/>
      <c r="XAR875" s="1"/>
      <c r="XAS875" s="1"/>
      <c r="XAT875" s="1"/>
      <c r="XAU875" s="1"/>
      <c r="XAV875" s="1"/>
      <c r="XAW875" s="1"/>
      <c r="XAX875" s="1"/>
      <c r="XAY875" s="1"/>
      <c r="XAZ875" s="1"/>
      <c r="XBA875" s="1"/>
      <c r="XBB875" s="1"/>
      <c r="XBC875" s="1"/>
      <c r="XBD875" s="1"/>
      <c r="XBE875" s="1"/>
      <c r="XBF875" s="1"/>
      <c r="XBG875" s="1"/>
      <c r="XBH875" s="1"/>
      <c r="XBI875" s="1"/>
      <c r="XBJ875" s="1"/>
      <c r="XBK875" s="1"/>
      <c r="XBL875" s="1"/>
      <c r="XBM875" s="1"/>
      <c r="XBN875" s="1"/>
      <c r="XBO875" s="1"/>
      <c r="XBP875" s="1"/>
      <c r="XBQ875" s="1"/>
      <c r="XBR875" s="1"/>
      <c r="XBS875" s="1"/>
      <c r="XBT875" s="1"/>
      <c r="XBU875" s="1"/>
      <c r="XBV875" s="1"/>
      <c r="XBW875" s="1"/>
      <c r="XBX875" s="1"/>
      <c r="XBY875" s="1"/>
      <c r="XBZ875" s="1"/>
      <c r="XCA875" s="1"/>
      <c r="XCB875" s="1"/>
      <c r="XCC875" s="1"/>
      <c r="XCD875" s="1"/>
      <c r="XCE875" s="1"/>
      <c r="XCF875" s="1"/>
      <c r="XCG875" s="1"/>
      <c r="XCH875" s="1"/>
      <c r="XCI875" s="1"/>
      <c r="XCJ875" s="1"/>
      <c r="XCK875" s="1"/>
      <c r="XCL875" s="1"/>
      <c r="XCM875" s="1"/>
      <c r="XCN875" s="1"/>
      <c r="XCO875" s="1"/>
      <c r="XCP875" s="1"/>
      <c r="XCQ875" s="1"/>
      <c r="XCR875" s="1"/>
      <c r="XCS875" s="1"/>
      <c r="XCT875" s="1"/>
      <c r="XCU875" s="1"/>
      <c r="XCV875" s="1"/>
      <c r="XCW875" s="1"/>
      <c r="XCX875" s="1"/>
      <c r="XCY875" s="1"/>
      <c r="XCZ875" s="1"/>
      <c r="XDA875" s="1"/>
      <c r="XDB875" s="1"/>
      <c r="XDC875" s="1"/>
      <c r="XDD875" s="1"/>
      <c r="XDE875" s="1"/>
      <c r="XDF875" s="1"/>
      <c r="XDG875" s="1"/>
      <c r="XDH875" s="1"/>
      <c r="XDI875" s="1"/>
      <c r="XDJ875" s="1"/>
      <c r="XDK875" s="1"/>
      <c r="XDL875" s="1"/>
      <c r="XDM875" s="1"/>
      <c r="XDN875" s="1"/>
      <c r="XDO875" s="1"/>
      <c r="XDP875" s="1"/>
      <c r="XDQ875" s="1"/>
      <c r="XDR875" s="1"/>
      <c r="XDS875" s="1"/>
      <c r="XDT875" s="1"/>
      <c r="XDU875" s="1"/>
      <c r="XDV875" s="1"/>
      <c r="XDW875" s="1"/>
      <c r="XDX875" s="1"/>
      <c r="XDY875" s="1"/>
      <c r="XDZ875" s="1"/>
      <c r="XEA875" s="1"/>
      <c r="XEB875" s="1"/>
      <c r="XEC875" s="1"/>
      <c r="XED875" s="1"/>
      <c r="XEE875" s="1"/>
      <c r="XEF875" s="1"/>
      <c r="XEG875" s="1"/>
      <c r="XEH875" s="1"/>
      <c r="XEI875" s="1"/>
      <c r="XEJ875" s="1"/>
      <c r="XEK875" s="1"/>
      <c r="XEL875" s="1"/>
      <c r="XEM875" s="1"/>
      <c r="XEN875" s="1"/>
      <c r="XEO875" s="1"/>
      <c r="XEP875" s="1"/>
      <c r="XEQ875" s="1"/>
      <c r="XER875" s="1"/>
      <c r="XES875" s="1"/>
      <c r="XET875" s="1"/>
      <c r="XEU875" s="1"/>
      <c r="XEV875" s="1"/>
      <c r="XEW875" s="1"/>
      <c r="XEX875" s="1"/>
      <c r="XEY875" s="1"/>
      <c r="XEZ875" s="1"/>
      <c r="XFA875" s="1"/>
      <c r="XFB875" s="1"/>
      <c r="XFC875" s="1"/>
    </row>
    <row r="876" spans="1:150 16226:16383" s="3" customFormat="1" ht="20.25" customHeight="1" x14ac:dyDescent="0.25">
      <c r="A876" s="115">
        <f>A875+1</f>
        <v>2</v>
      </c>
      <c r="B876" s="116"/>
      <c r="C876" s="53" t="s">
        <v>88</v>
      </c>
      <c r="D876" s="5" t="s">
        <v>363</v>
      </c>
      <c r="E876" s="32">
        <f>(57.74)*10.764</f>
        <v>621.51336000000003</v>
      </c>
      <c r="F876" s="32">
        <f>(3.71)*10.764</f>
        <v>39.934439999999995</v>
      </c>
      <c r="G876" s="5">
        <v>0</v>
      </c>
      <c r="H876" s="5">
        <f t="shared" ref="H876:H877" si="166">E876+F876+(IF(G876&lt;101,G876,IF(G876&lt;201,G876/2,IF(G876&lt;=301,G876/3,G876/4))))</f>
        <v>661.44780000000003</v>
      </c>
      <c r="I876" s="1"/>
      <c r="J876" s="1"/>
      <c r="K876" s="1"/>
      <c r="L876" s="1"/>
      <c r="M876" s="1"/>
      <c r="N876" s="1"/>
      <c r="O876" s="1"/>
      <c r="P876" s="1"/>
      <c r="Q876" s="1"/>
      <c r="R876" s="1"/>
      <c r="S876" s="1"/>
      <c r="T876" s="22" t="str">
        <f t="shared" ca="1" si="165"/>
        <v>302,..,302</v>
      </c>
      <c r="U876" s="22">
        <f t="shared" ref="U876:U880" ca="1" si="167">U875+1</f>
        <v>302</v>
      </c>
      <c r="V876" s="22">
        <f t="shared" ref="V876:V880" ca="1" si="168">V875+1</f>
        <v>302</v>
      </c>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WZB876" s="1"/>
      <c r="WZC876" s="1"/>
      <c r="WZD876" s="1"/>
      <c r="WZE876" s="1"/>
      <c r="WZF876" s="1"/>
      <c r="WZG876" s="1"/>
      <c r="WZH876" s="1"/>
      <c r="WZI876" s="1"/>
      <c r="WZJ876" s="1"/>
      <c r="WZK876" s="1"/>
      <c r="WZL876" s="1"/>
      <c r="WZM876" s="1"/>
      <c r="WZN876" s="1"/>
      <c r="WZO876" s="1"/>
      <c r="WZP876" s="1"/>
      <c r="WZQ876" s="1"/>
      <c r="WZR876" s="1"/>
      <c r="WZS876" s="1"/>
      <c r="WZT876" s="1"/>
      <c r="WZU876" s="1"/>
      <c r="WZV876" s="1"/>
      <c r="WZW876" s="1"/>
      <c r="WZX876" s="1"/>
      <c r="WZY876" s="1"/>
      <c r="WZZ876" s="1"/>
      <c r="XAA876" s="1"/>
      <c r="XAB876" s="1"/>
      <c r="XAC876" s="1"/>
      <c r="XAD876" s="1"/>
      <c r="XAE876" s="1"/>
      <c r="XAF876" s="1"/>
      <c r="XAG876" s="1"/>
      <c r="XAH876" s="1"/>
      <c r="XAI876" s="1"/>
      <c r="XAJ876" s="1"/>
      <c r="XAK876" s="1"/>
      <c r="XAL876" s="1"/>
      <c r="XAM876" s="1"/>
      <c r="XAN876" s="1"/>
      <c r="XAO876" s="1"/>
      <c r="XAP876" s="1"/>
      <c r="XAQ876" s="1"/>
      <c r="XAR876" s="1"/>
      <c r="XAS876" s="1"/>
      <c r="XAT876" s="1"/>
      <c r="XAU876" s="1"/>
      <c r="XAV876" s="1"/>
      <c r="XAW876" s="1"/>
      <c r="XAX876" s="1"/>
      <c r="XAY876" s="1"/>
      <c r="XAZ876" s="1"/>
      <c r="XBA876" s="1"/>
      <c r="XBB876" s="1"/>
      <c r="XBC876" s="1"/>
      <c r="XBD876" s="1"/>
      <c r="XBE876" s="1"/>
      <c r="XBF876" s="1"/>
      <c r="XBG876" s="1"/>
      <c r="XBH876" s="1"/>
      <c r="XBI876" s="1"/>
      <c r="XBJ876" s="1"/>
      <c r="XBK876" s="1"/>
      <c r="XBL876" s="1"/>
      <c r="XBM876" s="1"/>
      <c r="XBN876" s="1"/>
      <c r="XBO876" s="1"/>
      <c r="XBP876" s="1"/>
      <c r="XBQ876" s="1"/>
      <c r="XBR876" s="1"/>
      <c r="XBS876" s="1"/>
      <c r="XBT876" s="1"/>
      <c r="XBU876" s="1"/>
      <c r="XBV876" s="1"/>
      <c r="XBW876" s="1"/>
      <c r="XBX876" s="1"/>
      <c r="XBY876" s="1"/>
      <c r="XBZ876" s="1"/>
      <c r="XCA876" s="1"/>
      <c r="XCB876" s="1"/>
      <c r="XCC876" s="1"/>
      <c r="XCD876" s="1"/>
      <c r="XCE876" s="1"/>
      <c r="XCF876" s="1"/>
      <c r="XCG876" s="1"/>
      <c r="XCH876" s="1"/>
      <c r="XCI876" s="1"/>
      <c r="XCJ876" s="1"/>
      <c r="XCK876" s="1"/>
      <c r="XCL876" s="1"/>
      <c r="XCM876" s="1"/>
      <c r="XCN876" s="1"/>
      <c r="XCO876" s="1"/>
      <c r="XCP876" s="1"/>
      <c r="XCQ876" s="1"/>
      <c r="XCR876" s="1"/>
      <c r="XCS876" s="1"/>
      <c r="XCT876" s="1"/>
      <c r="XCU876" s="1"/>
      <c r="XCV876" s="1"/>
      <c r="XCW876" s="1"/>
      <c r="XCX876" s="1"/>
      <c r="XCY876" s="1"/>
      <c r="XCZ876" s="1"/>
      <c r="XDA876" s="1"/>
      <c r="XDB876" s="1"/>
      <c r="XDC876" s="1"/>
      <c r="XDD876" s="1"/>
      <c r="XDE876" s="1"/>
      <c r="XDF876" s="1"/>
      <c r="XDG876" s="1"/>
      <c r="XDH876" s="1"/>
      <c r="XDI876" s="1"/>
      <c r="XDJ876" s="1"/>
      <c r="XDK876" s="1"/>
      <c r="XDL876" s="1"/>
      <c r="XDM876" s="1"/>
      <c r="XDN876" s="1"/>
      <c r="XDO876" s="1"/>
      <c r="XDP876" s="1"/>
      <c r="XDQ876" s="1"/>
      <c r="XDR876" s="1"/>
      <c r="XDS876" s="1"/>
      <c r="XDT876" s="1"/>
      <c r="XDU876" s="1"/>
      <c r="XDV876" s="1"/>
      <c r="XDW876" s="1"/>
      <c r="XDX876" s="1"/>
      <c r="XDY876" s="1"/>
      <c r="XDZ876" s="1"/>
      <c r="XEA876" s="1"/>
      <c r="XEB876" s="1"/>
      <c r="XEC876" s="1"/>
      <c r="XED876" s="1"/>
      <c r="XEE876" s="1"/>
      <c r="XEF876" s="1"/>
      <c r="XEG876" s="1"/>
      <c r="XEH876" s="1"/>
      <c r="XEI876" s="1"/>
      <c r="XEJ876" s="1"/>
      <c r="XEK876" s="1"/>
      <c r="XEL876" s="1"/>
      <c r="XEM876" s="1"/>
      <c r="XEN876" s="1"/>
      <c r="XEO876" s="1"/>
      <c r="XEP876" s="1"/>
      <c r="XEQ876" s="1"/>
      <c r="XER876" s="1"/>
      <c r="XES876" s="1"/>
      <c r="XET876" s="1"/>
      <c r="XEU876" s="1"/>
      <c r="XEV876" s="1"/>
      <c r="XEW876" s="1"/>
      <c r="XEX876" s="1"/>
      <c r="XEY876" s="1"/>
      <c r="XEZ876" s="1"/>
      <c r="XFA876" s="1"/>
      <c r="XFB876" s="1"/>
      <c r="XFC876" s="1"/>
    </row>
    <row r="877" spans="1:150 16226:16383" s="3" customFormat="1" ht="20.25" customHeight="1" x14ac:dyDescent="0.25">
      <c r="A877" s="115">
        <f t="shared" ref="A877:A880" si="169">A876+1</f>
        <v>3</v>
      </c>
      <c r="B877" s="116"/>
      <c r="C877" s="53" t="s">
        <v>88</v>
      </c>
      <c r="D877" s="5" t="s">
        <v>363</v>
      </c>
      <c r="E877" s="32">
        <f>(58.34)*10.764</f>
        <v>627.97176000000002</v>
      </c>
      <c r="F877" s="32">
        <f>(3.71)*10.764</f>
        <v>39.934439999999995</v>
      </c>
      <c r="G877" s="5">
        <v>0</v>
      </c>
      <c r="H877" s="5">
        <f t="shared" si="166"/>
        <v>667.90620000000001</v>
      </c>
      <c r="I877" s="1"/>
      <c r="J877" s="1"/>
      <c r="K877" s="1"/>
      <c r="L877" s="1"/>
      <c r="M877" s="1"/>
      <c r="N877" s="1"/>
      <c r="O877" s="1"/>
      <c r="P877" s="1"/>
      <c r="Q877" s="1"/>
      <c r="R877" s="1"/>
      <c r="S877" s="1"/>
      <c r="T877" s="22" t="str">
        <f t="shared" ca="1" si="165"/>
        <v>303,..,303</v>
      </c>
      <c r="U877" s="22">
        <f t="shared" ca="1" si="167"/>
        <v>303</v>
      </c>
      <c r="V877" s="22">
        <f t="shared" ca="1" si="168"/>
        <v>303</v>
      </c>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WZB877" s="1"/>
      <c r="WZC877" s="1"/>
      <c r="WZD877" s="1"/>
      <c r="WZE877" s="1"/>
      <c r="WZF877" s="1"/>
      <c r="WZG877" s="1"/>
      <c r="WZH877" s="1"/>
      <c r="WZI877" s="1"/>
      <c r="WZJ877" s="1"/>
      <c r="WZK877" s="1"/>
      <c r="WZL877" s="1"/>
      <c r="WZM877" s="1"/>
      <c r="WZN877" s="1"/>
      <c r="WZO877" s="1"/>
      <c r="WZP877" s="1"/>
      <c r="WZQ877" s="1"/>
      <c r="WZR877" s="1"/>
      <c r="WZS877" s="1"/>
      <c r="WZT877" s="1"/>
      <c r="WZU877" s="1"/>
      <c r="WZV877" s="1"/>
      <c r="WZW877" s="1"/>
      <c r="WZX877" s="1"/>
      <c r="WZY877" s="1"/>
      <c r="WZZ877" s="1"/>
      <c r="XAA877" s="1"/>
      <c r="XAB877" s="1"/>
      <c r="XAC877" s="1"/>
      <c r="XAD877" s="1"/>
      <c r="XAE877" s="1"/>
      <c r="XAF877" s="1"/>
      <c r="XAG877" s="1"/>
      <c r="XAH877" s="1"/>
      <c r="XAI877" s="1"/>
      <c r="XAJ877" s="1"/>
      <c r="XAK877" s="1"/>
      <c r="XAL877" s="1"/>
      <c r="XAM877" s="1"/>
      <c r="XAN877" s="1"/>
      <c r="XAO877" s="1"/>
      <c r="XAP877" s="1"/>
      <c r="XAQ877" s="1"/>
      <c r="XAR877" s="1"/>
      <c r="XAS877" s="1"/>
      <c r="XAT877" s="1"/>
      <c r="XAU877" s="1"/>
      <c r="XAV877" s="1"/>
      <c r="XAW877" s="1"/>
      <c r="XAX877" s="1"/>
      <c r="XAY877" s="1"/>
      <c r="XAZ877" s="1"/>
      <c r="XBA877" s="1"/>
      <c r="XBB877" s="1"/>
      <c r="XBC877" s="1"/>
      <c r="XBD877" s="1"/>
      <c r="XBE877" s="1"/>
      <c r="XBF877" s="1"/>
      <c r="XBG877" s="1"/>
      <c r="XBH877" s="1"/>
      <c r="XBI877" s="1"/>
      <c r="XBJ877" s="1"/>
      <c r="XBK877" s="1"/>
      <c r="XBL877" s="1"/>
      <c r="XBM877" s="1"/>
      <c r="XBN877" s="1"/>
      <c r="XBO877" s="1"/>
      <c r="XBP877" s="1"/>
      <c r="XBQ877" s="1"/>
      <c r="XBR877" s="1"/>
      <c r="XBS877" s="1"/>
      <c r="XBT877" s="1"/>
      <c r="XBU877" s="1"/>
      <c r="XBV877" s="1"/>
      <c r="XBW877" s="1"/>
      <c r="XBX877" s="1"/>
      <c r="XBY877" s="1"/>
      <c r="XBZ877" s="1"/>
      <c r="XCA877" s="1"/>
      <c r="XCB877" s="1"/>
      <c r="XCC877" s="1"/>
      <c r="XCD877" s="1"/>
      <c r="XCE877" s="1"/>
      <c r="XCF877" s="1"/>
      <c r="XCG877" s="1"/>
      <c r="XCH877" s="1"/>
      <c r="XCI877" s="1"/>
      <c r="XCJ877" s="1"/>
      <c r="XCK877" s="1"/>
      <c r="XCL877" s="1"/>
      <c r="XCM877" s="1"/>
      <c r="XCN877" s="1"/>
      <c r="XCO877" s="1"/>
      <c r="XCP877" s="1"/>
      <c r="XCQ877" s="1"/>
      <c r="XCR877" s="1"/>
      <c r="XCS877" s="1"/>
      <c r="XCT877" s="1"/>
      <c r="XCU877" s="1"/>
      <c r="XCV877" s="1"/>
      <c r="XCW877" s="1"/>
      <c r="XCX877" s="1"/>
      <c r="XCY877" s="1"/>
      <c r="XCZ877" s="1"/>
      <c r="XDA877" s="1"/>
      <c r="XDB877" s="1"/>
      <c r="XDC877" s="1"/>
      <c r="XDD877" s="1"/>
      <c r="XDE877" s="1"/>
      <c r="XDF877" s="1"/>
      <c r="XDG877" s="1"/>
      <c r="XDH877" s="1"/>
      <c r="XDI877" s="1"/>
      <c r="XDJ877" s="1"/>
      <c r="XDK877" s="1"/>
      <c r="XDL877" s="1"/>
      <c r="XDM877" s="1"/>
      <c r="XDN877" s="1"/>
      <c r="XDO877" s="1"/>
      <c r="XDP877" s="1"/>
      <c r="XDQ877" s="1"/>
      <c r="XDR877" s="1"/>
      <c r="XDS877" s="1"/>
      <c r="XDT877" s="1"/>
      <c r="XDU877" s="1"/>
      <c r="XDV877" s="1"/>
      <c r="XDW877" s="1"/>
      <c r="XDX877" s="1"/>
      <c r="XDY877" s="1"/>
      <c r="XDZ877" s="1"/>
      <c r="XEA877" s="1"/>
      <c r="XEB877" s="1"/>
      <c r="XEC877" s="1"/>
      <c r="XED877" s="1"/>
      <c r="XEE877" s="1"/>
      <c r="XEF877" s="1"/>
      <c r="XEG877" s="1"/>
      <c r="XEH877" s="1"/>
      <c r="XEI877" s="1"/>
      <c r="XEJ877" s="1"/>
      <c r="XEK877" s="1"/>
      <c r="XEL877" s="1"/>
      <c r="XEM877" s="1"/>
      <c r="XEN877" s="1"/>
      <c r="XEO877" s="1"/>
      <c r="XEP877" s="1"/>
      <c r="XEQ877" s="1"/>
      <c r="XER877" s="1"/>
      <c r="XES877" s="1"/>
      <c r="XET877" s="1"/>
      <c r="XEU877" s="1"/>
      <c r="XEV877" s="1"/>
      <c r="XEW877" s="1"/>
      <c r="XEX877" s="1"/>
      <c r="XEY877" s="1"/>
      <c r="XEZ877" s="1"/>
      <c r="XFA877" s="1"/>
      <c r="XFB877" s="1"/>
      <c r="XFC877" s="1"/>
    </row>
    <row r="878" spans="1:150 16226:16383" s="3" customFormat="1" ht="20.25" customHeight="1" x14ac:dyDescent="0.25">
      <c r="A878" s="115">
        <f t="shared" si="169"/>
        <v>4</v>
      </c>
      <c r="B878" s="116"/>
      <c r="C878" s="103" t="s">
        <v>377</v>
      </c>
      <c r="D878" s="104"/>
      <c r="E878" s="104"/>
      <c r="F878" s="104"/>
      <c r="G878" s="104"/>
      <c r="H878" s="105"/>
      <c r="I878" s="1"/>
      <c r="J878" s="1"/>
      <c r="K878" s="1"/>
      <c r="L878" s="1"/>
      <c r="M878" s="1"/>
      <c r="N878" s="1"/>
      <c r="O878" s="1"/>
      <c r="P878" s="1"/>
      <c r="Q878" s="1"/>
      <c r="R878" s="1"/>
      <c r="S878" s="1"/>
      <c r="T878" s="22" t="str">
        <f t="shared" ca="1" si="165"/>
        <v>304,..,304</v>
      </c>
      <c r="U878" s="22">
        <f t="shared" ca="1" si="167"/>
        <v>304</v>
      </c>
      <c r="V878" s="22">
        <f t="shared" ca="1" si="168"/>
        <v>304</v>
      </c>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WZB878" s="1"/>
      <c r="WZC878" s="1"/>
      <c r="WZD878" s="1"/>
      <c r="WZE878" s="1"/>
      <c r="WZF878" s="1"/>
      <c r="WZG878" s="1"/>
      <c r="WZH878" s="1"/>
      <c r="WZI878" s="1"/>
      <c r="WZJ878" s="1"/>
      <c r="WZK878" s="1"/>
      <c r="WZL878" s="1"/>
      <c r="WZM878" s="1"/>
      <c r="WZN878" s="1"/>
      <c r="WZO878" s="1"/>
      <c r="WZP878" s="1"/>
      <c r="WZQ878" s="1"/>
      <c r="WZR878" s="1"/>
      <c r="WZS878" s="1"/>
      <c r="WZT878" s="1"/>
      <c r="WZU878" s="1"/>
      <c r="WZV878" s="1"/>
      <c r="WZW878" s="1"/>
      <c r="WZX878" s="1"/>
      <c r="WZY878" s="1"/>
      <c r="WZZ878" s="1"/>
      <c r="XAA878" s="1"/>
      <c r="XAB878" s="1"/>
      <c r="XAC878" s="1"/>
      <c r="XAD878" s="1"/>
      <c r="XAE878" s="1"/>
      <c r="XAF878" s="1"/>
      <c r="XAG878" s="1"/>
      <c r="XAH878" s="1"/>
      <c r="XAI878" s="1"/>
      <c r="XAJ878" s="1"/>
      <c r="XAK878" s="1"/>
      <c r="XAL878" s="1"/>
      <c r="XAM878" s="1"/>
      <c r="XAN878" s="1"/>
      <c r="XAO878" s="1"/>
      <c r="XAP878" s="1"/>
      <c r="XAQ878" s="1"/>
      <c r="XAR878" s="1"/>
      <c r="XAS878" s="1"/>
      <c r="XAT878" s="1"/>
      <c r="XAU878" s="1"/>
      <c r="XAV878" s="1"/>
      <c r="XAW878" s="1"/>
      <c r="XAX878" s="1"/>
      <c r="XAY878" s="1"/>
      <c r="XAZ878" s="1"/>
      <c r="XBA878" s="1"/>
      <c r="XBB878" s="1"/>
      <c r="XBC878" s="1"/>
      <c r="XBD878" s="1"/>
      <c r="XBE878" s="1"/>
      <c r="XBF878" s="1"/>
      <c r="XBG878" s="1"/>
      <c r="XBH878" s="1"/>
      <c r="XBI878" s="1"/>
      <c r="XBJ878" s="1"/>
      <c r="XBK878" s="1"/>
      <c r="XBL878" s="1"/>
      <c r="XBM878" s="1"/>
      <c r="XBN878" s="1"/>
      <c r="XBO878" s="1"/>
      <c r="XBP878" s="1"/>
      <c r="XBQ878" s="1"/>
      <c r="XBR878" s="1"/>
      <c r="XBS878" s="1"/>
      <c r="XBT878" s="1"/>
      <c r="XBU878" s="1"/>
      <c r="XBV878" s="1"/>
      <c r="XBW878" s="1"/>
      <c r="XBX878" s="1"/>
      <c r="XBY878" s="1"/>
      <c r="XBZ878" s="1"/>
      <c r="XCA878" s="1"/>
      <c r="XCB878" s="1"/>
      <c r="XCC878" s="1"/>
      <c r="XCD878" s="1"/>
      <c r="XCE878" s="1"/>
      <c r="XCF878" s="1"/>
      <c r="XCG878" s="1"/>
      <c r="XCH878" s="1"/>
      <c r="XCI878" s="1"/>
      <c r="XCJ878" s="1"/>
      <c r="XCK878" s="1"/>
      <c r="XCL878" s="1"/>
      <c r="XCM878" s="1"/>
      <c r="XCN878" s="1"/>
      <c r="XCO878" s="1"/>
      <c r="XCP878" s="1"/>
      <c r="XCQ878" s="1"/>
      <c r="XCR878" s="1"/>
      <c r="XCS878" s="1"/>
      <c r="XCT878" s="1"/>
      <c r="XCU878" s="1"/>
      <c r="XCV878" s="1"/>
      <c r="XCW878" s="1"/>
      <c r="XCX878" s="1"/>
      <c r="XCY878" s="1"/>
      <c r="XCZ878" s="1"/>
      <c r="XDA878" s="1"/>
      <c r="XDB878" s="1"/>
      <c r="XDC878" s="1"/>
      <c r="XDD878" s="1"/>
      <c r="XDE878" s="1"/>
      <c r="XDF878" s="1"/>
      <c r="XDG878" s="1"/>
      <c r="XDH878" s="1"/>
      <c r="XDI878" s="1"/>
      <c r="XDJ878" s="1"/>
      <c r="XDK878" s="1"/>
      <c r="XDL878" s="1"/>
      <c r="XDM878" s="1"/>
      <c r="XDN878" s="1"/>
      <c r="XDO878" s="1"/>
      <c r="XDP878" s="1"/>
      <c r="XDQ878" s="1"/>
      <c r="XDR878" s="1"/>
      <c r="XDS878" s="1"/>
      <c r="XDT878" s="1"/>
      <c r="XDU878" s="1"/>
      <c r="XDV878" s="1"/>
      <c r="XDW878" s="1"/>
      <c r="XDX878" s="1"/>
      <c r="XDY878" s="1"/>
      <c r="XDZ878" s="1"/>
      <c r="XEA878" s="1"/>
      <c r="XEB878" s="1"/>
      <c r="XEC878" s="1"/>
      <c r="XED878" s="1"/>
      <c r="XEE878" s="1"/>
      <c r="XEF878" s="1"/>
      <c r="XEG878" s="1"/>
      <c r="XEH878" s="1"/>
      <c r="XEI878" s="1"/>
      <c r="XEJ878" s="1"/>
      <c r="XEK878" s="1"/>
      <c r="XEL878" s="1"/>
      <c r="XEM878" s="1"/>
      <c r="XEN878" s="1"/>
      <c r="XEO878" s="1"/>
      <c r="XEP878" s="1"/>
      <c r="XEQ878" s="1"/>
      <c r="XER878" s="1"/>
      <c r="XES878" s="1"/>
      <c r="XET878" s="1"/>
      <c r="XEU878" s="1"/>
      <c r="XEV878" s="1"/>
      <c r="XEW878" s="1"/>
      <c r="XEX878" s="1"/>
      <c r="XEY878" s="1"/>
      <c r="XEZ878" s="1"/>
      <c r="XFA878" s="1"/>
      <c r="XFB878" s="1"/>
      <c r="XFC878" s="1"/>
    </row>
    <row r="879" spans="1:150 16226:16383" s="3" customFormat="1" ht="20.25" customHeight="1" x14ac:dyDescent="0.25">
      <c r="A879" s="115">
        <f t="shared" si="169"/>
        <v>5</v>
      </c>
      <c r="B879" s="116"/>
      <c r="C879" s="106"/>
      <c r="D879" s="107"/>
      <c r="E879" s="107"/>
      <c r="F879" s="107"/>
      <c r="G879" s="107"/>
      <c r="H879" s="108"/>
      <c r="I879" s="1"/>
      <c r="J879" s="1"/>
      <c r="K879" s="1"/>
      <c r="L879" s="1"/>
      <c r="M879" s="1"/>
      <c r="N879" s="1"/>
      <c r="O879" s="1"/>
      <c r="P879" s="1"/>
      <c r="Q879" s="1"/>
      <c r="R879" s="1"/>
      <c r="S879" s="1"/>
      <c r="T879" s="22" t="str">
        <f t="shared" ca="1" si="165"/>
        <v>305,..,305</v>
      </c>
      <c r="U879" s="22">
        <f t="shared" ca="1" si="167"/>
        <v>305</v>
      </c>
      <c r="V879" s="22">
        <f t="shared" ca="1" si="168"/>
        <v>305</v>
      </c>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WZB879" s="1"/>
      <c r="WZC879" s="1"/>
      <c r="WZD879" s="1"/>
      <c r="WZE879" s="1"/>
      <c r="WZF879" s="1"/>
      <c r="WZG879" s="1"/>
      <c r="WZH879" s="1"/>
      <c r="WZI879" s="1"/>
      <c r="WZJ879" s="1"/>
      <c r="WZK879" s="1"/>
      <c r="WZL879" s="1"/>
      <c r="WZM879" s="1"/>
      <c r="WZN879" s="1"/>
      <c r="WZO879" s="1"/>
      <c r="WZP879" s="1"/>
      <c r="WZQ879" s="1"/>
      <c r="WZR879" s="1"/>
      <c r="WZS879" s="1"/>
      <c r="WZT879" s="1"/>
      <c r="WZU879" s="1"/>
      <c r="WZV879" s="1"/>
      <c r="WZW879" s="1"/>
      <c r="WZX879" s="1"/>
      <c r="WZY879" s="1"/>
      <c r="WZZ879" s="1"/>
      <c r="XAA879" s="1"/>
      <c r="XAB879" s="1"/>
      <c r="XAC879" s="1"/>
      <c r="XAD879" s="1"/>
      <c r="XAE879" s="1"/>
      <c r="XAF879" s="1"/>
      <c r="XAG879" s="1"/>
      <c r="XAH879" s="1"/>
      <c r="XAI879" s="1"/>
      <c r="XAJ879" s="1"/>
      <c r="XAK879" s="1"/>
      <c r="XAL879" s="1"/>
      <c r="XAM879" s="1"/>
      <c r="XAN879" s="1"/>
      <c r="XAO879" s="1"/>
      <c r="XAP879" s="1"/>
      <c r="XAQ879" s="1"/>
      <c r="XAR879" s="1"/>
      <c r="XAS879" s="1"/>
      <c r="XAT879" s="1"/>
      <c r="XAU879" s="1"/>
      <c r="XAV879" s="1"/>
      <c r="XAW879" s="1"/>
      <c r="XAX879" s="1"/>
      <c r="XAY879" s="1"/>
      <c r="XAZ879" s="1"/>
      <c r="XBA879" s="1"/>
      <c r="XBB879" s="1"/>
      <c r="XBC879" s="1"/>
      <c r="XBD879" s="1"/>
      <c r="XBE879" s="1"/>
      <c r="XBF879" s="1"/>
      <c r="XBG879" s="1"/>
      <c r="XBH879" s="1"/>
      <c r="XBI879" s="1"/>
      <c r="XBJ879" s="1"/>
      <c r="XBK879" s="1"/>
      <c r="XBL879" s="1"/>
      <c r="XBM879" s="1"/>
      <c r="XBN879" s="1"/>
      <c r="XBO879" s="1"/>
      <c r="XBP879" s="1"/>
      <c r="XBQ879" s="1"/>
      <c r="XBR879" s="1"/>
      <c r="XBS879" s="1"/>
      <c r="XBT879" s="1"/>
      <c r="XBU879" s="1"/>
      <c r="XBV879" s="1"/>
      <c r="XBW879" s="1"/>
      <c r="XBX879" s="1"/>
      <c r="XBY879" s="1"/>
      <c r="XBZ879" s="1"/>
      <c r="XCA879" s="1"/>
      <c r="XCB879" s="1"/>
      <c r="XCC879" s="1"/>
      <c r="XCD879" s="1"/>
      <c r="XCE879" s="1"/>
      <c r="XCF879" s="1"/>
      <c r="XCG879" s="1"/>
      <c r="XCH879" s="1"/>
      <c r="XCI879" s="1"/>
      <c r="XCJ879" s="1"/>
      <c r="XCK879" s="1"/>
      <c r="XCL879" s="1"/>
      <c r="XCM879" s="1"/>
      <c r="XCN879" s="1"/>
      <c r="XCO879" s="1"/>
      <c r="XCP879" s="1"/>
      <c r="XCQ879" s="1"/>
      <c r="XCR879" s="1"/>
      <c r="XCS879" s="1"/>
      <c r="XCT879" s="1"/>
      <c r="XCU879" s="1"/>
      <c r="XCV879" s="1"/>
      <c r="XCW879" s="1"/>
      <c r="XCX879" s="1"/>
      <c r="XCY879" s="1"/>
      <c r="XCZ879" s="1"/>
      <c r="XDA879" s="1"/>
      <c r="XDB879" s="1"/>
      <c r="XDC879" s="1"/>
      <c r="XDD879" s="1"/>
      <c r="XDE879" s="1"/>
      <c r="XDF879" s="1"/>
      <c r="XDG879" s="1"/>
      <c r="XDH879" s="1"/>
      <c r="XDI879" s="1"/>
      <c r="XDJ879" s="1"/>
      <c r="XDK879" s="1"/>
      <c r="XDL879" s="1"/>
      <c r="XDM879" s="1"/>
      <c r="XDN879" s="1"/>
      <c r="XDO879" s="1"/>
      <c r="XDP879" s="1"/>
      <c r="XDQ879" s="1"/>
      <c r="XDR879" s="1"/>
      <c r="XDS879" s="1"/>
      <c r="XDT879" s="1"/>
      <c r="XDU879" s="1"/>
      <c r="XDV879" s="1"/>
      <c r="XDW879" s="1"/>
      <c r="XDX879" s="1"/>
      <c r="XDY879" s="1"/>
      <c r="XDZ879" s="1"/>
      <c r="XEA879" s="1"/>
      <c r="XEB879" s="1"/>
      <c r="XEC879" s="1"/>
      <c r="XED879" s="1"/>
      <c r="XEE879" s="1"/>
      <c r="XEF879" s="1"/>
      <c r="XEG879" s="1"/>
      <c r="XEH879" s="1"/>
      <c r="XEI879" s="1"/>
      <c r="XEJ879" s="1"/>
      <c r="XEK879" s="1"/>
      <c r="XEL879" s="1"/>
      <c r="XEM879" s="1"/>
      <c r="XEN879" s="1"/>
      <c r="XEO879" s="1"/>
      <c r="XEP879" s="1"/>
      <c r="XEQ879" s="1"/>
      <c r="XER879" s="1"/>
      <c r="XES879" s="1"/>
      <c r="XET879" s="1"/>
      <c r="XEU879" s="1"/>
      <c r="XEV879" s="1"/>
      <c r="XEW879" s="1"/>
      <c r="XEX879" s="1"/>
      <c r="XEY879" s="1"/>
      <c r="XEZ879" s="1"/>
      <c r="XFA879" s="1"/>
      <c r="XFB879" s="1"/>
      <c r="XFC879" s="1"/>
    </row>
    <row r="880" spans="1:150 16226:16383" s="3" customFormat="1" ht="20.25" customHeight="1" x14ac:dyDescent="0.25">
      <c r="A880" s="115">
        <f t="shared" si="169"/>
        <v>6</v>
      </c>
      <c r="B880" s="116"/>
      <c r="C880" s="109"/>
      <c r="D880" s="110"/>
      <c r="E880" s="110"/>
      <c r="F880" s="110"/>
      <c r="G880" s="110"/>
      <c r="H880" s="111"/>
      <c r="I880" s="1"/>
      <c r="J880" s="1"/>
      <c r="K880" s="1"/>
      <c r="L880" s="1"/>
      <c r="M880" s="1"/>
      <c r="N880" s="1"/>
      <c r="O880" s="1"/>
      <c r="P880" s="1"/>
      <c r="Q880" s="1"/>
      <c r="R880" s="1"/>
      <c r="S880" s="1"/>
      <c r="T880" s="22" t="str">
        <f t="shared" ca="1" si="165"/>
        <v>306,..,306</v>
      </c>
      <c r="U880" s="22">
        <f t="shared" ca="1" si="167"/>
        <v>306</v>
      </c>
      <c r="V880" s="22">
        <f t="shared" ca="1" si="168"/>
        <v>306</v>
      </c>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WZB880" s="1"/>
      <c r="WZC880" s="1"/>
      <c r="WZD880" s="1"/>
      <c r="WZE880" s="1"/>
      <c r="WZF880" s="1"/>
      <c r="WZG880" s="1"/>
      <c r="WZH880" s="1"/>
      <c r="WZI880" s="1"/>
      <c r="WZJ880" s="1"/>
      <c r="WZK880" s="1"/>
      <c r="WZL880" s="1"/>
      <c r="WZM880" s="1"/>
      <c r="WZN880" s="1"/>
      <c r="WZO880" s="1"/>
      <c r="WZP880" s="1"/>
      <c r="WZQ880" s="1"/>
      <c r="WZR880" s="1"/>
      <c r="WZS880" s="1"/>
      <c r="WZT880" s="1"/>
      <c r="WZU880" s="1"/>
      <c r="WZV880" s="1"/>
      <c r="WZW880" s="1"/>
      <c r="WZX880" s="1"/>
      <c r="WZY880" s="1"/>
      <c r="WZZ880" s="1"/>
      <c r="XAA880" s="1"/>
      <c r="XAB880" s="1"/>
      <c r="XAC880" s="1"/>
      <c r="XAD880" s="1"/>
      <c r="XAE880" s="1"/>
      <c r="XAF880" s="1"/>
      <c r="XAG880" s="1"/>
      <c r="XAH880" s="1"/>
      <c r="XAI880" s="1"/>
      <c r="XAJ880" s="1"/>
      <c r="XAK880" s="1"/>
      <c r="XAL880" s="1"/>
      <c r="XAM880" s="1"/>
      <c r="XAN880" s="1"/>
      <c r="XAO880" s="1"/>
      <c r="XAP880" s="1"/>
      <c r="XAQ880" s="1"/>
      <c r="XAR880" s="1"/>
      <c r="XAS880" s="1"/>
      <c r="XAT880" s="1"/>
      <c r="XAU880" s="1"/>
      <c r="XAV880" s="1"/>
      <c r="XAW880" s="1"/>
      <c r="XAX880" s="1"/>
      <c r="XAY880" s="1"/>
      <c r="XAZ880" s="1"/>
      <c r="XBA880" s="1"/>
      <c r="XBB880" s="1"/>
      <c r="XBC880" s="1"/>
      <c r="XBD880" s="1"/>
      <c r="XBE880" s="1"/>
      <c r="XBF880" s="1"/>
      <c r="XBG880" s="1"/>
      <c r="XBH880" s="1"/>
      <c r="XBI880" s="1"/>
      <c r="XBJ880" s="1"/>
      <c r="XBK880" s="1"/>
      <c r="XBL880" s="1"/>
      <c r="XBM880" s="1"/>
      <c r="XBN880" s="1"/>
      <c r="XBO880" s="1"/>
      <c r="XBP880" s="1"/>
      <c r="XBQ880" s="1"/>
      <c r="XBR880" s="1"/>
      <c r="XBS880" s="1"/>
      <c r="XBT880" s="1"/>
      <c r="XBU880" s="1"/>
      <c r="XBV880" s="1"/>
      <c r="XBW880" s="1"/>
      <c r="XBX880" s="1"/>
      <c r="XBY880" s="1"/>
      <c r="XBZ880" s="1"/>
      <c r="XCA880" s="1"/>
      <c r="XCB880" s="1"/>
      <c r="XCC880" s="1"/>
      <c r="XCD880" s="1"/>
      <c r="XCE880" s="1"/>
      <c r="XCF880" s="1"/>
      <c r="XCG880" s="1"/>
      <c r="XCH880" s="1"/>
      <c r="XCI880" s="1"/>
      <c r="XCJ880" s="1"/>
      <c r="XCK880" s="1"/>
      <c r="XCL880" s="1"/>
      <c r="XCM880" s="1"/>
      <c r="XCN880" s="1"/>
      <c r="XCO880" s="1"/>
      <c r="XCP880" s="1"/>
      <c r="XCQ880" s="1"/>
      <c r="XCR880" s="1"/>
      <c r="XCS880" s="1"/>
      <c r="XCT880" s="1"/>
      <c r="XCU880" s="1"/>
      <c r="XCV880" s="1"/>
      <c r="XCW880" s="1"/>
      <c r="XCX880" s="1"/>
      <c r="XCY880" s="1"/>
      <c r="XCZ880" s="1"/>
      <c r="XDA880" s="1"/>
      <c r="XDB880" s="1"/>
      <c r="XDC880" s="1"/>
      <c r="XDD880" s="1"/>
      <c r="XDE880" s="1"/>
      <c r="XDF880" s="1"/>
      <c r="XDG880" s="1"/>
      <c r="XDH880" s="1"/>
      <c r="XDI880" s="1"/>
      <c r="XDJ880" s="1"/>
      <c r="XDK880" s="1"/>
      <c r="XDL880" s="1"/>
      <c r="XDM880" s="1"/>
      <c r="XDN880" s="1"/>
      <c r="XDO880" s="1"/>
      <c r="XDP880" s="1"/>
      <c r="XDQ880" s="1"/>
      <c r="XDR880" s="1"/>
      <c r="XDS880" s="1"/>
      <c r="XDT880" s="1"/>
      <c r="XDU880" s="1"/>
      <c r="XDV880" s="1"/>
      <c r="XDW880" s="1"/>
      <c r="XDX880" s="1"/>
      <c r="XDY880" s="1"/>
      <c r="XDZ880" s="1"/>
      <c r="XEA880" s="1"/>
      <c r="XEB880" s="1"/>
      <c r="XEC880" s="1"/>
      <c r="XED880" s="1"/>
      <c r="XEE880" s="1"/>
      <c r="XEF880" s="1"/>
      <c r="XEG880" s="1"/>
      <c r="XEH880" s="1"/>
      <c r="XEI880" s="1"/>
      <c r="XEJ880" s="1"/>
      <c r="XEK880" s="1"/>
      <c r="XEL880" s="1"/>
      <c r="XEM880" s="1"/>
      <c r="XEN880" s="1"/>
      <c r="XEO880" s="1"/>
      <c r="XEP880" s="1"/>
      <c r="XEQ880" s="1"/>
      <c r="XER880" s="1"/>
      <c r="XES880" s="1"/>
      <c r="XET880" s="1"/>
      <c r="XEU880" s="1"/>
      <c r="XEV880" s="1"/>
      <c r="XEW880" s="1"/>
      <c r="XEX880" s="1"/>
      <c r="XEY880" s="1"/>
      <c r="XEZ880" s="1"/>
      <c r="XFA880" s="1"/>
      <c r="XFB880" s="1"/>
      <c r="XFC880" s="1"/>
    </row>
    <row r="881" spans="1:150 16226:16383" s="3" customFormat="1" ht="20.25" x14ac:dyDescent="0.25">
      <c r="A881" s="112" t="s">
        <v>466</v>
      </c>
      <c r="B881" s="113"/>
      <c r="C881" s="113"/>
      <c r="D881" s="113"/>
      <c r="E881" s="113"/>
      <c r="F881" s="113"/>
      <c r="G881" s="113"/>
      <c r="H881" s="114"/>
      <c r="I881" s="1">
        <v>24</v>
      </c>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WZB881" s="1"/>
      <c r="WZC881" s="1"/>
      <c r="WZD881" s="1"/>
      <c r="WZE881" s="1"/>
      <c r="WZF881" s="1"/>
      <c r="WZG881" s="1"/>
      <c r="WZH881" s="1"/>
      <c r="WZI881" s="1"/>
      <c r="WZJ881" s="1"/>
      <c r="WZK881" s="1"/>
      <c r="WZL881" s="1"/>
      <c r="WZM881" s="1"/>
      <c r="WZN881" s="1"/>
      <c r="WZO881" s="1"/>
      <c r="WZP881" s="1"/>
      <c r="WZQ881" s="1"/>
      <c r="WZR881" s="1"/>
      <c r="WZS881" s="1"/>
      <c r="WZT881" s="1"/>
      <c r="WZU881" s="1"/>
      <c r="WZV881" s="1"/>
      <c r="WZW881" s="1"/>
      <c r="WZX881" s="1"/>
      <c r="WZY881" s="1"/>
      <c r="WZZ881" s="1"/>
      <c r="XAA881" s="1"/>
      <c r="XAB881" s="1"/>
      <c r="XAC881" s="1"/>
      <c r="XAD881" s="1"/>
      <c r="XAE881" s="1"/>
      <c r="XAF881" s="1"/>
      <c r="XAG881" s="1"/>
      <c r="XAH881" s="1"/>
      <c r="XAI881" s="1"/>
      <c r="XAJ881" s="1"/>
      <c r="XAK881" s="1"/>
      <c r="XAL881" s="1"/>
      <c r="XAM881" s="1"/>
      <c r="XAN881" s="1"/>
      <c r="XAO881" s="1"/>
      <c r="XAP881" s="1"/>
      <c r="XAQ881" s="1"/>
      <c r="XAR881" s="1"/>
      <c r="XAS881" s="1"/>
      <c r="XAT881" s="1"/>
      <c r="XAU881" s="1"/>
      <c r="XAV881" s="1"/>
      <c r="XAW881" s="1"/>
      <c r="XAX881" s="1"/>
      <c r="XAY881" s="1"/>
      <c r="XAZ881" s="1"/>
      <c r="XBA881" s="1"/>
      <c r="XBB881" s="1"/>
      <c r="XBC881" s="1"/>
      <c r="XBD881" s="1"/>
      <c r="XBE881" s="1"/>
      <c r="XBF881" s="1"/>
      <c r="XBG881" s="1"/>
      <c r="XBH881" s="1"/>
      <c r="XBI881" s="1"/>
      <c r="XBJ881" s="1"/>
      <c r="XBK881" s="1"/>
      <c r="XBL881" s="1"/>
      <c r="XBM881" s="1"/>
      <c r="XBN881" s="1"/>
      <c r="XBO881" s="1"/>
      <c r="XBP881" s="1"/>
      <c r="XBQ881" s="1"/>
      <c r="XBR881" s="1"/>
      <c r="XBS881" s="1"/>
      <c r="XBT881" s="1"/>
      <c r="XBU881" s="1"/>
      <c r="XBV881" s="1"/>
      <c r="XBW881" s="1"/>
      <c r="XBX881" s="1"/>
      <c r="XBY881" s="1"/>
      <c r="XBZ881" s="1"/>
      <c r="XCA881" s="1"/>
      <c r="XCB881" s="1"/>
      <c r="XCC881" s="1"/>
      <c r="XCD881" s="1"/>
      <c r="XCE881" s="1"/>
      <c r="XCF881" s="1"/>
      <c r="XCG881" s="1"/>
      <c r="XCH881" s="1"/>
      <c r="XCI881" s="1"/>
      <c r="XCJ881" s="1"/>
      <c r="XCK881" s="1"/>
      <c r="XCL881" s="1"/>
      <c r="XCM881" s="1"/>
      <c r="XCN881" s="1"/>
      <c r="XCO881" s="1"/>
      <c r="XCP881" s="1"/>
      <c r="XCQ881" s="1"/>
      <c r="XCR881" s="1"/>
      <c r="XCS881" s="1"/>
      <c r="XCT881" s="1"/>
      <c r="XCU881" s="1"/>
      <c r="XCV881" s="1"/>
      <c r="XCW881" s="1"/>
      <c r="XCX881" s="1"/>
      <c r="XCY881" s="1"/>
      <c r="XCZ881" s="1"/>
      <c r="XDA881" s="1"/>
      <c r="XDB881" s="1"/>
      <c r="XDC881" s="1"/>
      <c r="XDD881" s="1"/>
      <c r="XDE881" s="1"/>
      <c r="XDF881" s="1"/>
      <c r="XDG881" s="1"/>
      <c r="XDH881" s="1"/>
      <c r="XDI881" s="1"/>
      <c r="XDJ881" s="1"/>
      <c r="XDK881" s="1"/>
      <c r="XDL881" s="1"/>
      <c r="XDM881" s="1"/>
      <c r="XDN881" s="1"/>
      <c r="XDO881" s="1"/>
      <c r="XDP881" s="1"/>
      <c r="XDQ881" s="1"/>
      <c r="XDR881" s="1"/>
      <c r="XDS881" s="1"/>
      <c r="XDT881" s="1"/>
      <c r="XDU881" s="1"/>
      <c r="XDV881" s="1"/>
      <c r="XDW881" s="1"/>
      <c r="XDX881" s="1"/>
      <c r="XDY881" s="1"/>
      <c r="XDZ881" s="1"/>
      <c r="XEA881" s="1"/>
      <c r="XEB881" s="1"/>
      <c r="XEC881" s="1"/>
      <c r="XED881" s="1"/>
      <c r="XEE881" s="1"/>
      <c r="XEF881" s="1"/>
      <c r="XEG881" s="1"/>
      <c r="XEH881" s="1"/>
      <c r="XEI881" s="1"/>
      <c r="XEJ881" s="1"/>
      <c r="XEK881" s="1"/>
      <c r="XEL881" s="1"/>
      <c r="XEM881" s="1"/>
      <c r="XEN881" s="1"/>
      <c r="XEO881" s="1"/>
      <c r="XEP881" s="1"/>
      <c r="XEQ881" s="1"/>
      <c r="XER881" s="1"/>
      <c r="XES881" s="1"/>
      <c r="XET881" s="1"/>
      <c r="XEU881" s="1"/>
      <c r="XEV881" s="1"/>
      <c r="XEW881" s="1"/>
      <c r="XEX881" s="1"/>
      <c r="XEY881" s="1"/>
      <c r="XEZ881" s="1"/>
      <c r="XFA881" s="1"/>
      <c r="XFB881" s="1"/>
      <c r="XFC881" s="1"/>
    </row>
    <row r="882" spans="1:150 16226:16383" s="3" customFormat="1" ht="20.25" customHeight="1" x14ac:dyDescent="0.25">
      <c r="A882" s="90">
        <v>1</v>
      </c>
      <c r="B882" s="90"/>
      <c r="C882" s="53" t="s">
        <v>88</v>
      </c>
      <c r="D882" s="5" t="s">
        <v>363</v>
      </c>
      <c r="E882" s="32">
        <f>(57.69)*10.764</f>
        <v>620.97515999999996</v>
      </c>
      <c r="F882" s="32">
        <f>(3.71)*10.764</f>
        <v>39.934439999999995</v>
      </c>
      <c r="G882" s="5">
        <v>0</v>
      </c>
      <c r="H882" s="5">
        <f>E882+F882+(IF(G882&lt;101,G882,IF(G882&lt;201,G882/2,IF(G882&lt;=301,G882/3,G882/4))))</f>
        <v>660.90959999999995</v>
      </c>
      <c r="I882" s="1"/>
      <c r="J882" s="1"/>
      <c r="K882" s="1"/>
      <c r="L882" s="1"/>
      <c r="M882" s="1"/>
      <c r="N882" s="1"/>
      <c r="O882" s="1"/>
      <c r="P882" s="1"/>
      <c r="Q882" s="1"/>
      <c r="R882" s="1"/>
      <c r="S882" s="1"/>
      <c r="T882" s="22" t="str">
        <f t="shared" ref="T882:T887" ca="1" si="170">U882&amp;""&amp;",..,"&amp;""&amp;V882</f>
        <v>101,..,101</v>
      </c>
      <c r="U882" s="22">
        <f ca="1">(SUMPRODUCT(MID(0&amp;(LEFT(A881,SUM(LEN(A881)-LEN(SUBSTITUTE(A881,{"0","1","2","3"},""))))), LARGE(INDEX(ISNUMBER(--MID((LEFT(A881,SUM(LEN(A881)-LEN(SUBSTITUTE(A881,{"0","1","2","3"},""))))), ROW(INDIRECT("1:"&amp;LEN((LEFT(A881,SUM(LEN(A881)-LEN(SUBSTITUTE(A881,{"0","1","2","3"},"")))))))), 1)) * ROW(INDIRECT("1:"&amp;LEN((LEFT(A881,SUM(LEN(A881)-LEN(SUBSTITUTE(A881,{"0","1","2","3"},"")))))))), 0), ROW(INDIRECT("1:"&amp;LEN((LEFT(A881,SUM(LEN(A881)-LEN(SUBSTITUTE(A881,{"0","1","2","3"},"")))))))))+1, 1) * 10^ROW(INDIRECT("1:"&amp;LEN((LEFT(A881,SUM(LEN(A881)-LEN(SUBSTITUTE(A881,{"0","1","2","3"},""))))))))/10))*100+1</f>
        <v>101</v>
      </c>
      <c r="V882" s="22">
        <f ca="1">(SUMPRODUCT(MID(0&amp;(--TRIM(RIGHT(SUBSTITUTE(LEFT(A881,_xlfn.AGGREGATE(16,6,FIND({0,1,2,3,4,5,6,7,8,9},A881,ROW(INDIRECT("1:"&amp;LEN(A881)))),1))," ",REPT(" ",LEN(A881))),LEN(A881)))), LARGE(INDEX(ISNUMBER(--MID((--TRIM(RIGHT(SUBSTITUTE(LEFT(A881,_xlfn.AGGREGATE(16,6,FIND({0,1,2,3,4,5,6,7,8,9},A881,ROW(INDIRECT("1:"&amp;LEN(A881)))),1))," ",REPT(" ",LEN(A881))),LEN(A881)))), ROW(INDIRECT("1:"&amp;LEN((--TRIM(RIGHT(SUBSTITUTE(LEFT(A881,_xlfn.AGGREGATE(16,6,FIND({0,1,2,3,4,5,6,7,8,9},A881,ROW(INDIRECT("1:"&amp;LEN(A881)))),1))," ",REPT(" ",LEN(A881))),LEN(A881))))))), 1)) * ROW(INDIRECT("1:"&amp;LEN((--TRIM(RIGHT(SUBSTITUTE(LEFT(A881,_xlfn.AGGREGATE(16,6,FIND({0,1,2,3,4,5,6,7,8,9},A881,ROW(INDIRECT("1:"&amp;LEN(A881)))),1))," ",REPT(" ",LEN(A881))),LEN(A881))))))), 0), ROW(INDIRECT("1:"&amp;LEN((--TRIM(RIGHT(SUBSTITUTE(LEFT(A881,_xlfn.AGGREGATE(16,6,FIND({0,1,2,3,4,5,6,7,8,9},A881,ROW(INDIRECT("1:"&amp;LEN(A881)))),1))," ",REPT(" ",LEN(A881))),LEN(A881))))))))+1, 1) * 10^ROW(INDIRECT("1:"&amp;LEN((--TRIM(RIGHT(SUBSTITUTE(LEFT(A881,_xlfn.AGGREGATE(16,6,FIND({0,1,2,3,4,5,6,7,8,9},A881,ROW(INDIRECT("1:"&amp;LEN(A881)))),1))," ",REPT(" ",LEN(A881))),LEN(A881)))))))/10))*100+1</f>
        <v>101</v>
      </c>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WZB882" s="1"/>
      <c r="WZC882" s="1"/>
      <c r="WZD882" s="1"/>
      <c r="WZE882" s="1"/>
      <c r="WZF882" s="1"/>
      <c r="WZG882" s="1"/>
      <c r="WZH882" s="1"/>
      <c r="WZI882" s="1"/>
      <c r="WZJ882" s="1"/>
      <c r="WZK882" s="1"/>
      <c r="WZL882" s="1"/>
      <c r="WZM882" s="1"/>
      <c r="WZN882" s="1"/>
      <c r="WZO882" s="1"/>
      <c r="WZP882" s="1"/>
      <c r="WZQ882" s="1"/>
      <c r="WZR882" s="1"/>
      <c r="WZS882" s="1"/>
      <c r="WZT882" s="1"/>
      <c r="WZU882" s="1"/>
      <c r="WZV882" s="1"/>
      <c r="WZW882" s="1"/>
      <c r="WZX882" s="1"/>
      <c r="WZY882" s="1"/>
      <c r="WZZ882" s="1"/>
      <c r="XAA882" s="1"/>
      <c r="XAB882" s="1"/>
      <c r="XAC882" s="1"/>
      <c r="XAD882" s="1"/>
      <c r="XAE882" s="1"/>
      <c r="XAF882" s="1"/>
      <c r="XAG882" s="1"/>
      <c r="XAH882" s="1"/>
      <c r="XAI882" s="1"/>
      <c r="XAJ882" s="1"/>
      <c r="XAK882" s="1"/>
      <c r="XAL882" s="1"/>
      <c r="XAM882" s="1"/>
      <c r="XAN882" s="1"/>
      <c r="XAO882" s="1"/>
      <c r="XAP882" s="1"/>
      <c r="XAQ882" s="1"/>
      <c r="XAR882" s="1"/>
      <c r="XAS882" s="1"/>
      <c r="XAT882" s="1"/>
      <c r="XAU882" s="1"/>
      <c r="XAV882" s="1"/>
      <c r="XAW882" s="1"/>
      <c r="XAX882" s="1"/>
      <c r="XAY882" s="1"/>
      <c r="XAZ882" s="1"/>
      <c r="XBA882" s="1"/>
      <c r="XBB882" s="1"/>
      <c r="XBC882" s="1"/>
      <c r="XBD882" s="1"/>
      <c r="XBE882" s="1"/>
      <c r="XBF882" s="1"/>
      <c r="XBG882" s="1"/>
      <c r="XBH882" s="1"/>
      <c r="XBI882" s="1"/>
      <c r="XBJ882" s="1"/>
      <c r="XBK882" s="1"/>
      <c r="XBL882" s="1"/>
      <c r="XBM882" s="1"/>
      <c r="XBN882" s="1"/>
      <c r="XBO882" s="1"/>
      <c r="XBP882" s="1"/>
      <c r="XBQ882" s="1"/>
      <c r="XBR882" s="1"/>
      <c r="XBS882" s="1"/>
      <c r="XBT882" s="1"/>
      <c r="XBU882" s="1"/>
      <c r="XBV882" s="1"/>
      <c r="XBW882" s="1"/>
      <c r="XBX882" s="1"/>
      <c r="XBY882" s="1"/>
      <c r="XBZ882" s="1"/>
      <c r="XCA882" s="1"/>
      <c r="XCB882" s="1"/>
      <c r="XCC882" s="1"/>
      <c r="XCD882" s="1"/>
      <c r="XCE882" s="1"/>
      <c r="XCF882" s="1"/>
      <c r="XCG882" s="1"/>
      <c r="XCH882" s="1"/>
      <c r="XCI882" s="1"/>
      <c r="XCJ882" s="1"/>
      <c r="XCK882" s="1"/>
      <c r="XCL882" s="1"/>
      <c r="XCM882" s="1"/>
      <c r="XCN882" s="1"/>
      <c r="XCO882" s="1"/>
      <c r="XCP882" s="1"/>
      <c r="XCQ882" s="1"/>
      <c r="XCR882" s="1"/>
      <c r="XCS882" s="1"/>
      <c r="XCT882" s="1"/>
      <c r="XCU882" s="1"/>
      <c r="XCV882" s="1"/>
      <c r="XCW882" s="1"/>
      <c r="XCX882" s="1"/>
      <c r="XCY882" s="1"/>
      <c r="XCZ882" s="1"/>
      <c r="XDA882" s="1"/>
      <c r="XDB882" s="1"/>
      <c r="XDC882" s="1"/>
      <c r="XDD882" s="1"/>
      <c r="XDE882" s="1"/>
      <c r="XDF882" s="1"/>
      <c r="XDG882" s="1"/>
      <c r="XDH882" s="1"/>
      <c r="XDI882" s="1"/>
      <c r="XDJ882" s="1"/>
      <c r="XDK882" s="1"/>
      <c r="XDL882" s="1"/>
      <c r="XDM882" s="1"/>
      <c r="XDN882" s="1"/>
      <c r="XDO882" s="1"/>
      <c r="XDP882" s="1"/>
      <c r="XDQ882" s="1"/>
      <c r="XDR882" s="1"/>
      <c r="XDS882" s="1"/>
      <c r="XDT882" s="1"/>
      <c r="XDU882" s="1"/>
      <c r="XDV882" s="1"/>
      <c r="XDW882" s="1"/>
      <c r="XDX882" s="1"/>
      <c r="XDY882" s="1"/>
      <c r="XDZ882" s="1"/>
      <c r="XEA882" s="1"/>
      <c r="XEB882" s="1"/>
      <c r="XEC882" s="1"/>
      <c r="XED882" s="1"/>
      <c r="XEE882" s="1"/>
      <c r="XEF882" s="1"/>
      <c r="XEG882" s="1"/>
      <c r="XEH882" s="1"/>
      <c r="XEI882" s="1"/>
      <c r="XEJ882" s="1"/>
      <c r="XEK882" s="1"/>
      <c r="XEL882" s="1"/>
      <c r="XEM882" s="1"/>
      <c r="XEN882" s="1"/>
      <c r="XEO882" s="1"/>
      <c r="XEP882" s="1"/>
      <c r="XEQ882" s="1"/>
      <c r="XER882" s="1"/>
      <c r="XES882" s="1"/>
      <c r="XET882" s="1"/>
      <c r="XEU882" s="1"/>
      <c r="XEV882" s="1"/>
      <c r="XEW882" s="1"/>
      <c r="XEX882" s="1"/>
      <c r="XEY882" s="1"/>
      <c r="XEZ882" s="1"/>
      <c r="XFA882" s="1"/>
      <c r="XFB882" s="1"/>
      <c r="XFC882" s="1"/>
    </row>
    <row r="883" spans="1:150 16226:16383" s="3" customFormat="1" ht="20.25" customHeight="1" x14ac:dyDescent="0.25">
      <c r="A883" s="115">
        <f>A882+1</f>
        <v>2</v>
      </c>
      <c r="B883" s="116"/>
      <c r="C883" s="53" t="s">
        <v>88</v>
      </c>
      <c r="D883" s="5" t="s">
        <v>363</v>
      </c>
      <c r="E883" s="32">
        <f>(57.74)*10.764</f>
        <v>621.51336000000003</v>
      </c>
      <c r="F883" s="32">
        <f>(3.71)*10.764</f>
        <v>39.934439999999995</v>
      </c>
      <c r="G883" s="5">
        <v>0</v>
      </c>
      <c r="H883" s="5">
        <f t="shared" ref="H883:H887" si="171">E883+F883+(IF(G883&lt;101,G883,IF(G883&lt;201,G883/2,IF(G883&lt;=301,G883/3,G883/4))))</f>
        <v>661.44780000000003</v>
      </c>
      <c r="I883" s="1"/>
      <c r="J883" s="1"/>
      <c r="K883" s="1"/>
      <c r="L883" s="1"/>
      <c r="M883" s="1"/>
      <c r="N883" s="1"/>
      <c r="O883" s="1"/>
      <c r="P883" s="1"/>
      <c r="Q883" s="1"/>
      <c r="R883" s="1"/>
      <c r="S883" s="1"/>
      <c r="T883" s="22" t="str">
        <f t="shared" ca="1" si="170"/>
        <v>102,..,102</v>
      </c>
      <c r="U883" s="22">
        <f t="shared" ref="U883:V887" ca="1" si="172">U882+1</f>
        <v>102</v>
      </c>
      <c r="V883" s="22">
        <f t="shared" ca="1" si="172"/>
        <v>102</v>
      </c>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WZB883" s="1"/>
      <c r="WZC883" s="1"/>
      <c r="WZD883" s="1"/>
      <c r="WZE883" s="1"/>
      <c r="WZF883" s="1"/>
      <c r="WZG883" s="1"/>
      <c r="WZH883" s="1"/>
      <c r="WZI883" s="1"/>
      <c r="WZJ883" s="1"/>
      <c r="WZK883" s="1"/>
      <c r="WZL883" s="1"/>
      <c r="WZM883" s="1"/>
      <c r="WZN883" s="1"/>
      <c r="WZO883" s="1"/>
      <c r="WZP883" s="1"/>
      <c r="WZQ883" s="1"/>
      <c r="WZR883" s="1"/>
      <c r="WZS883" s="1"/>
      <c r="WZT883" s="1"/>
      <c r="WZU883" s="1"/>
      <c r="WZV883" s="1"/>
      <c r="WZW883" s="1"/>
      <c r="WZX883" s="1"/>
      <c r="WZY883" s="1"/>
      <c r="WZZ883" s="1"/>
      <c r="XAA883" s="1"/>
      <c r="XAB883" s="1"/>
      <c r="XAC883" s="1"/>
      <c r="XAD883" s="1"/>
      <c r="XAE883" s="1"/>
      <c r="XAF883" s="1"/>
      <c r="XAG883" s="1"/>
      <c r="XAH883" s="1"/>
      <c r="XAI883" s="1"/>
      <c r="XAJ883" s="1"/>
      <c r="XAK883" s="1"/>
      <c r="XAL883" s="1"/>
      <c r="XAM883" s="1"/>
      <c r="XAN883" s="1"/>
      <c r="XAO883" s="1"/>
      <c r="XAP883" s="1"/>
      <c r="XAQ883" s="1"/>
      <c r="XAR883" s="1"/>
      <c r="XAS883" s="1"/>
      <c r="XAT883" s="1"/>
      <c r="XAU883" s="1"/>
      <c r="XAV883" s="1"/>
      <c r="XAW883" s="1"/>
      <c r="XAX883" s="1"/>
      <c r="XAY883" s="1"/>
      <c r="XAZ883" s="1"/>
      <c r="XBA883" s="1"/>
      <c r="XBB883" s="1"/>
      <c r="XBC883" s="1"/>
      <c r="XBD883" s="1"/>
      <c r="XBE883" s="1"/>
      <c r="XBF883" s="1"/>
      <c r="XBG883" s="1"/>
      <c r="XBH883" s="1"/>
      <c r="XBI883" s="1"/>
      <c r="XBJ883" s="1"/>
      <c r="XBK883" s="1"/>
      <c r="XBL883" s="1"/>
      <c r="XBM883" s="1"/>
      <c r="XBN883" s="1"/>
      <c r="XBO883" s="1"/>
      <c r="XBP883" s="1"/>
      <c r="XBQ883" s="1"/>
      <c r="XBR883" s="1"/>
      <c r="XBS883" s="1"/>
      <c r="XBT883" s="1"/>
      <c r="XBU883" s="1"/>
      <c r="XBV883" s="1"/>
      <c r="XBW883" s="1"/>
      <c r="XBX883" s="1"/>
      <c r="XBY883" s="1"/>
      <c r="XBZ883" s="1"/>
      <c r="XCA883" s="1"/>
      <c r="XCB883" s="1"/>
      <c r="XCC883" s="1"/>
      <c r="XCD883" s="1"/>
      <c r="XCE883" s="1"/>
      <c r="XCF883" s="1"/>
      <c r="XCG883" s="1"/>
      <c r="XCH883" s="1"/>
      <c r="XCI883" s="1"/>
      <c r="XCJ883" s="1"/>
      <c r="XCK883" s="1"/>
      <c r="XCL883" s="1"/>
      <c r="XCM883" s="1"/>
      <c r="XCN883" s="1"/>
      <c r="XCO883" s="1"/>
      <c r="XCP883" s="1"/>
      <c r="XCQ883" s="1"/>
      <c r="XCR883" s="1"/>
      <c r="XCS883" s="1"/>
      <c r="XCT883" s="1"/>
      <c r="XCU883" s="1"/>
      <c r="XCV883" s="1"/>
      <c r="XCW883" s="1"/>
      <c r="XCX883" s="1"/>
      <c r="XCY883" s="1"/>
      <c r="XCZ883" s="1"/>
      <c r="XDA883" s="1"/>
      <c r="XDB883" s="1"/>
      <c r="XDC883" s="1"/>
      <c r="XDD883" s="1"/>
      <c r="XDE883" s="1"/>
      <c r="XDF883" s="1"/>
      <c r="XDG883" s="1"/>
      <c r="XDH883" s="1"/>
      <c r="XDI883" s="1"/>
      <c r="XDJ883" s="1"/>
      <c r="XDK883" s="1"/>
      <c r="XDL883" s="1"/>
      <c r="XDM883" s="1"/>
      <c r="XDN883" s="1"/>
      <c r="XDO883" s="1"/>
      <c r="XDP883" s="1"/>
      <c r="XDQ883" s="1"/>
      <c r="XDR883" s="1"/>
      <c r="XDS883" s="1"/>
      <c r="XDT883" s="1"/>
      <c r="XDU883" s="1"/>
      <c r="XDV883" s="1"/>
      <c r="XDW883" s="1"/>
      <c r="XDX883" s="1"/>
      <c r="XDY883" s="1"/>
      <c r="XDZ883" s="1"/>
      <c r="XEA883" s="1"/>
      <c r="XEB883" s="1"/>
      <c r="XEC883" s="1"/>
      <c r="XED883" s="1"/>
      <c r="XEE883" s="1"/>
      <c r="XEF883" s="1"/>
      <c r="XEG883" s="1"/>
      <c r="XEH883" s="1"/>
      <c r="XEI883" s="1"/>
      <c r="XEJ883" s="1"/>
      <c r="XEK883" s="1"/>
      <c r="XEL883" s="1"/>
      <c r="XEM883" s="1"/>
      <c r="XEN883" s="1"/>
      <c r="XEO883" s="1"/>
      <c r="XEP883" s="1"/>
      <c r="XEQ883" s="1"/>
      <c r="XER883" s="1"/>
      <c r="XES883" s="1"/>
      <c r="XET883" s="1"/>
      <c r="XEU883" s="1"/>
      <c r="XEV883" s="1"/>
      <c r="XEW883" s="1"/>
      <c r="XEX883" s="1"/>
      <c r="XEY883" s="1"/>
      <c r="XEZ883" s="1"/>
      <c r="XFA883" s="1"/>
      <c r="XFB883" s="1"/>
      <c r="XFC883" s="1"/>
    </row>
    <row r="884" spans="1:150 16226:16383" s="3" customFormat="1" ht="20.25" customHeight="1" x14ac:dyDescent="0.25">
      <c r="A884" s="115">
        <f t="shared" ref="A884:A887" si="173">A883+1</f>
        <v>3</v>
      </c>
      <c r="B884" s="116"/>
      <c r="C884" s="53" t="s">
        <v>88</v>
      </c>
      <c r="D884" s="5" t="s">
        <v>363</v>
      </c>
      <c r="E884" s="32">
        <f>(58.34)*10.764</f>
        <v>627.97176000000002</v>
      </c>
      <c r="F884" s="32">
        <f>(3.71)*10.764</f>
        <v>39.934439999999995</v>
      </c>
      <c r="G884" s="5">
        <v>0</v>
      </c>
      <c r="H884" s="5">
        <f t="shared" si="171"/>
        <v>667.90620000000001</v>
      </c>
      <c r="I884" s="1"/>
      <c r="J884" s="1"/>
      <c r="K884" s="1"/>
      <c r="L884" s="1"/>
      <c r="M884" s="1"/>
      <c r="N884" s="1"/>
      <c r="O884" s="1"/>
      <c r="P884" s="1"/>
      <c r="Q884" s="1"/>
      <c r="R884" s="1"/>
      <c r="S884" s="1"/>
      <c r="T884" s="22" t="str">
        <f t="shared" ca="1" si="170"/>
        <v>103,..,103</v>
      </c>
      <c r="U884" s="22">
        <f t="shared" ca="1" si="172"/>
        <v>103</v>
      </c>
      <c r="V884" s="22">
        <f t="shared" ca="1" si="172"/>
        <v>103</v>
      </c>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WZB884" s="1"/>
      <c r="WZC884" s="1"/>
      <c r="WZD884" s="1"/>
      <c r="WZE884" s="1"/>
      <c r="WZF884" s="1"/>
      <c r="WZG884" s="1"/>
      <c r="WZH884" s="1"/>
      <c r="WZI884" s="1"/>
      <c r="WZJ884" s="1"/>
      <c r="WZK884" s="1"/>
      <c r="WZL884" s="1"/>
      <c r="WZM884" s="1"/>
      <c r="WZN884" s="1"/>
      <c r="WZO884" s="1"/>
      <c r="WZP884" s="1"/>
      <c r="WZQ884" s="1"/>
      <c r="WZR884" s="1"/>
      <c r="WZS884" s="1"/>
      <c r="WZT884" s="1"/>
      <c r="WZU884" s="1"/>
      <c r="WZV884" s="1"/>
      <c r="WZW884" s="1"/>
      <c r="WZX884" s="1"/>
      <c r="WZY884" s="1"/>
      <c r="WZZ884" s="1"/>
      <c r="XAA884" s="1"/>
      <c r="XAB884" s="1"/>
      <c r="XAC884" s="1"/>
      <c r="XAD884" s="1"/>
      <c r="XAE884" s="1"/>
      <c r="XAF884" s="1"/>
      <c r="XAG884" s="1"/>
      <c r="XAH884" s="1"/>
      <c r="XAI884" s="1"/>
      <c r="XAJ884" s="1"/>
      <c r="XAK884" s="1"/>
      <c r="XAL884" s="1"/>
      <c r="XAM884" s="1"/>
      <c r="XAN884" s="1"/>
      <c r="XAO884" s="1"/>
      <c r="XAP884" s="1"/>
      <c r="XAQ884" s="1"/>
      <c r="XAR884" s="1"/>
      <c r="XAS884" s="1"/>
      <c r="XAT884" s="1"/>
      <c r="XAU884" s="1"/>
      <c r="XAV884" s="1"/>
      <c r="XAW884" s="1"/>
      <c r="XAX884" s="1"/>
      <c r="XAY884" s="1"/>
      <c r="XAZ884" s="1"/>
      <c r="XBA884" s="1"/>
      <c r="XBB884" s="1"/>
      <c r="XBC884" s="1"/>
      <c r="XBD884" s="1"/>
      <c r="XBE884" s="1"/>
      <c r="XBF884" s="1"/>
      <c r="XBG884" s="1"/>
      <c r="XBH884" s="1"/>
      <c r="XBI884" s="1"/>
      <c r="XBJ884" s="1"/>
      <c r="XBK884" s="1"/>
      <c r="XBL884" s="1"/>
      <c r="XBM884" s="1"/>
      <c r="XBN884" s="1"/>
      <c r="XBO884" s="1"/>
      <c r="XBP884" s="1"/>
      <c r="XBQ884" s="1"/>
      <c r="XBR884" s="1"/>
      <c r="XBS884" s="1"/>
      <c r="XBT884" s="1"/>
      <c r="XBU884" s="1"/>
      <c r="XBV884" s="1"/>
      <c r="XBW884" s="1"/>
      <c r="XBX884" s="1"/>
      <c r="XBY884" s="1"/>
      <c r="XBZ884" s="1"/>
      <c r="XCA884" s="1"/>
      <c r="XCB884" s="1"/>
      <c r="XCC884" s="1"/>
      <c r="XCD884" s="1"/>
      <c r="XCE884" s="1"/>
      <c r="XCF884" s="1"/>
      <c r="XCG884" s="1"/>
      <c r="XCH884" s="1"/>
      <c r="XCI884" s="1"/>
      <c r="XCJ884" s="1"/>
      <c r="XCK884" s="1"/>
      <c r="XCL884" s="1"/>
      <c r="XCM884" s="1"/>
      <c r="XCN884" s="1"/>
      <c r="XCO884" s="1"/>
      <c r="XCP884" s="1"/>
      <c r="XCQ884" s="1"/>
      <c r="XCR884" s="1"/>
      <c r="XCS884" s="1"/>
      <c r="XCT884" s="1"/>
      <c r="XCU884" s="1"/>
      <c r="XCV884" s="1"/>
      <c r="XCW884" s="1"/>
      <c r="XCX884" s="1"/>
      <c r="XCY884" s="1"/>
      <c r="XCZ884" s="1"/>
      <c r="XDA884" s="1"/>
      <c r="XDB884" s="1"/>
      <c r="XDC884" s="1"/>
      <c r="XDD884" s="1"/>
      <c r="XDE884" s="1"/>
      <c r="XDF884" s="1"/>
      <c r="XDG884" s="1"/>
      <c r="XDH884" s="1"/>
      <c r="XDI884" s="1"/>
      <c r="XDJ884" s="1"/>
      <c r="XDK884" s="1"/>
      <c r="XDL884" s="1"/>
      <c r="XDM884" s="1"/>
      <c r="XDN884" s="1"/>
      <c r="XDO884" s="1"/>
      <c r="XDP884" s="1"/>
      <c r="XDQ884" s="1"/>
      <c r="XDR884" s="1"/>
      <c r="XDS884" s="1"/>
      <c r="XDT884" s="1"/>
      <c r="XDU884" s="1"/>
      <c r="XDV884" s="1"/>
      <c r="XDW884" s="1"/>
      <c r="XDX884" s="1"/>
      <c r="XDY884" s="1"/>
      <c r="XDZ884" s="1"/>
      <c r="XEA884" s="1"/>
      <c r="XEB884" s="1"/>
      <c r="XEC884" s="1"/>
      <c r="XED884" s="1"/>
      <c r="XEE884" s="1"/>
      <c r="XEF884" s="1"/>
      <c r="XEG884" s="1"/>
      <c r="XEH884" s="1"/>
      <c r="XEI884" s="1"/>
      <c r="XEJ884" s="1"/>
      <c r="XEK884" s="1"/>
      <c r="XEL884" s="1"/>
      <c r="XEM884" s="1"/>
      <c r="XEN884" s="1"/>
      <c r="XEO884" s="1"/>
      <c r="XEP884" s="1"/>
      <c r="XEQ884" s="1"/>
      <c r="XER884" s="1"/>
      <c r="XES884" s="1"/>
      <c r="XET884" s="1"/>
      <c r="XEU884" s="1"/>
      <c r="XEV884" s="1"/>
      <c r="XEW884" s="1"/>
      <c r="XEX884" s="1"/>
      <c r="XEY884" s="1"/>
      <c r="XEZ884" s="1"/>
      <c r="XFA884" s="1"/>
      <c r="XFB884" s="1"/>
      <c r="XFC884" s="1"/>
    </row>
    <row r="885" spans="1:150 16226:16383" s="3" customFormat="1" ht="20.25" customHeight="1" x14ac:dyDescent="0.25">
      <c r="A885" s="115">
        <f t="shared" si="173"/>
        <v>4</v>
      </c>
      <c r="B885" s="116"/>
      <c r="C885" s="53" t="s">
        <v>88</v>
      </c>
      <c r="D885" s="5" t="s">
        <v>363</v>
      </c>
      <c r="E885" s="32">
        <f>(3.05*6.1+2.24*3.05+0.04*2.5+3.05*3.65+3.05*4.11+2.65*0.15+1.95+2.45*1.53+2.45*1.53)*10.764</f>
        <v>635.60881799999993</v>
      </c>
      <c r="F885" s="32">
        <f>(3.05*1.21)*10.764</f>
        <v>39.724541999999992</v>
      </c>
      <c r="G885" s="5">
        <v>0</v>
      </c>
      <c r="H885" s="5">
        <f t="shared" si="171"/>
        <v>675.33335999999997</v>
      </c>
      <c r="I885" s="1"/>
      <c r="J885" s="1"/>
      <c r="K885" s="1"/>
      <c r="L885" s="1"/>
      <c r="M885" s="1"/>
      <c r="N885" s="1"/>
      <c r="O885" s="1"/>
      <c r="P885" s="1"/>
      <c r="Q885" s="1"/>
      <c r="R885" s="1"/>
      <c r="S885" s="1"/>
      <c r="T885" s="22" t="str">
        <f t="shared" ca="1" si="170"/>
        <v>104,..,104</v>
      </c>
      <c r="U885" s="22">
        <f t="shared" ca="1" si="172"/>
        <v>104</v>
      </c>
      <c r="V885" s="22">
        <f t="shared" ca="1" si="172"/>
        <v>104</v>
      </c>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WZB885" s="1"/>
      <c r="WZC885" s="1"/>
      <c r="WZD885" s="1"/>
      <c r="WZE885" s="1"/>
      <c r="WZF885" s="1"/>
      <c r="WZG885" s="1"/>
      <c r="WZH885" s="1"/>
      <c r="WZI885" s="1"/>
      <c r="WZJ885" s="1"/>
      <c r="WZK885" s="1"/>
      <c r="WZL885" s="1"/>
      <c r="WZM885" s="1"/>
      <c r="WZN885" s="1"/>
      <c r="WZO885" s="1"/>
      <c r="WZP885" s="1"/>
      <c r="WZQ885" s="1"/>
      <c r="WZR885" s="1"/>
      <c r="WZS885" s="1"/>
      <c r="WZT885" s="1"/>
      <c r="WZU885" s="1"/>
      <c r="WZV885" s="1"/>
      <c r="WZW885" s="1"/>
      <c r="WZX885" s="1"/>
      <c r="WZY885" s="1"/>
      <c r="WZZ885" s="1"/>
      <c r="XAA885" s="1"/>
      <c r="XAB885" s="1"/>
      <c r="XAC885" s="1"/>
      <c r="XAD885" s="1"/>
      <c r="XAE885" s="1"/>
      <c r="XAF885" s="1"/>
      <c r="XAG885" s="1"/>
      <c r="XAH885" s="1"/>
      <c r="XAI885" s="1"/>
      <c r="XAJ885" s="1"/>
      <c r="XAK885" s="1"/>
      <c r="XAL885" s="1"/>
      <c r="XAM885" s="1"/>
      <c r="XAN885" s="1"/>
      <c r="XAO885" s="1"/>
      <c r="XAP885" s="1"/>
      <c r="XAQ885" s="1"/>
      <c r="XAR885" s="1"/>
      <c r="XAS885" s="1"/>
      <c r="XAT885" s="1"/>
      <c r="XAU885" s="1"/>
      <c r="XAV885" s="1"/>
      <c r="XAW885" s="1"/>
      <c r="XAX885" s="1"/>
      <c r="XAY885" s="1"/>
      <c r="XAZ885" s="1"/>
      <c r="XBA885" s="1"/>
      <c r="XBB885" s="1"/>
      <c r="XBC885" s="1"/>
      <c r="XBD885" s="1"/>
      <c r="XBE885" s="1"/>
      <c r="XBF885" s="1"/>
      <c r="XBG885" s="1"/>
      <c r="XBH885" s="1"/>
      <c r="XBI885" s="1"/>
      <c r="XBJ885" s="1"/>
      <c r="XBK885" s="1"/>
      <c r="XBL885" s="1"/>
      <c r="XBM885" s="1"/>
      <c r="XBN885" s="1"/>
      <c r="XBO885" s="1"/>
      <c r="XBP885" s="1"/>
      <c r="XBQ885" s="1"/>
      <c r="XBR885" s="1"/>
      <c r="XBS885" s="1"/>
      <c r="XBT885" s="1"/>
      <c r="XBU885" s="1"/>
      <c r="XBV885" s="1"/>
      <c r="XBW885" s="1"/>
      <c r="XBX885" s="1"/>
      <c r="XBY885" s="1"/>
      <c r="XBZ885" s="1"/>
      <c r="XCA885" s="1"/>
      <c r="XCB885" s="1"/>
      <c r="XCC885" s="1"/>
      <c r="XCD885" s="1"/>
      <c r="XCE885" s="1"/>
      <c r="XCF885" s="1"/>
      <c r="XCG885" s="1"/>
      <c r="XCH885" s="1"/>
      <c r="XCI885" s="1"/>
      <c r="XCJ885" s="1"/>
      <c r="XCK885" s="1"/>
      <c r="XCL885" s="1"/>
      <c r="XCM885" s="1"/>
      <c r="XCN885" s="1"/>
      <c r="XCO885" s="1"/>
      <c r="XCP885" s="1"/>
      <c r="XCQ885" s="1"/>
      <c r="XCR885" s="1"/>
      <c r="XCS885" s="1"/>
      <c r="XCT885" s="1"/>
      <c r="XCU885" s="1"/>
      <c r="XCV885" s="1"/>
      <c r="XCW885" s="1"/>
      <c r="XCX885" s="1"/>
      <c r="XCY885" s="1"/>
      <c r="XCZ885" s="1"/>
      <c r="XDA885" s="1"/>
      <c r="XDB885" s="1"/>
      <c r="XDC885" s="1"/>
      <c r="XDD885" s="1"/>
      <c r="XDE885" s="1"/>
      <c r="XDF885" s="1"/>
      <c r="XDG885" s="1"/>
      <c r="XDH885" s="1"/>
      <c r="XDI885" s="1"/>
      <c r="XDJ885" s="1"/>
      <c r="XDK885" s="1"/>
      <c r="XDL885" s="1"/>
      <c r="XDM885" s="1"/>
      <c r="XDN885" s="1"/>
      <c r="XDO885" s="1"/>
      <c r="XDP885" s="1"/>
      <c r="XDQ885" s="1"/>
      <c r="XDR885" s="1"/>
      <c r="XDS885" s="1"/>
      <c r="XDT885" s="1"/>
      <c r="XDU885" s="1"/>
      <c r="XDV885" s="1"/>
      <c r="XDW885" s="1"/>
      <c r="XDX885" s="1"/>
      <c r="XDY885" s="1"/>
      <c r="XDZ885" s="1"/>
      <c r="XEA885" s="1"/>
      <c r="XEB885" s="1"/>
      <c r="XEC885" s="1"/>
      <c r="XED885" s="1"/>
      <c r="XEE885" s="1"/>
      <c r="XEF885" s="1"/>
      <c r="XEG885" s="1"/>
      <c r="XEH885" s="1"/>
      <c r="XEI885" s="1"/>
      <c r="XEJ885" s="1"/>
      <c r="XEK885" s="1"/>
      <c r="XEL885" s="1"/>
      <c r="XEM885" s="1"/>
      <c r="XEN885" s="1"/>
      <c r="XEO885" s="1"/>
      <c r="XEP885" s="1"/>
      <c r="XEQ885" s="1"/>
      <c r="XER885" s="1"/>
      <c r="XES885" s="1"/>
      <c r="XET885" s="1"/>
      <c r="XEU885" s="1"/>
      <c r="XEV885" s="1"/>
      <c r="XEW885" s="1"/>
      <c r="XEX885" s="1"/>
      <c r="XEY885" s="1"/>
      <c r="XEZ885" s="1"/>
      <c r="XFA885" s="1"/>
      <c r="XFB885" s="1"/>
      <c r="XFC885" s="1"/>
    </row>
    <row r="886" spans="1:150 16226:16383" s="3" customFormat="1" ht="20.25" customHeight="1" x14ac:dyDescent="0.25">
      <c r="A886" s="115">
        <f t="shared" si="173"/>
        <v>5</v>
      </c>
      <c r="B886" s="116"/>
      <c r="C886" s="53" t="s">
        <v>88</v>
      </c>
      <c r="D886" s="5" t="s">
        <v>363</v>
      </c>
      <c r="E886" s="32">
        <f>(3.05*6.1+2.24*3.05+0.04*2.5+3.05*3.65+3.05*4.11+2.65*0.15+1.95+2.45*1.53+2.45*1.53)*10.764</f>
        <v>635.60881799999993</v>
      </c>
      <c r="F886" s="32">
        <f>(3.05*1.21)*10.764</f>
        <v>39.724541999999992</v>
      </c>
      <c r="G886" s="5">
        <v>0</v>
      </c>
      <c r="H886" s="5">
        <f t="shared" si="171"/>
        <v>675.33335999999997</v>
      </c>
      <c r="I886" s="1"/>
      <c r="J886" s="1"/>
      <c r="K886" s="1"/>
      <c r="L886" s="1"/>
      <c r="M886" s="1"/>
      <c r="N886" s="1"/>
      <c r="O886" s="1"/>
      <c r="P886" s="1"/>
      <c r="Q886" s="1"/>
      <c r="R886" s="1"/>
      <c r="S886" s="1"/>
      <c r="T886" s="22" t="str">
        <f t="shared" ca="1" si="170"/>
        <v>105,..,105</v>
      </c>
      <c r="U886" s="22">
        <f t="shared" ca="1" si="172"/>
        <v>105</v>
      </c>
      <c r="V886" s="22">
        <f t="shared" ca="1" si="172"/>
        <v>105</v>
      </c>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WZB886" s="1"/>
      <c r="WZC886" s="1"/>
      <c r="WZD886" s="1"/>
      <c r="WZE886" s="1"/>
      <c r="WZF886" s="1"/>
      <c r="WZG886" s="1"/>
      <c r="WZH886" s="1"/>
      <c r="WZI886" s="1"/>
      <c r="WZJ886" s="1"/>
      <c r="WZK886" s="1"/>
      <c r="WZL886" s="1"/>
      <c r="WZM886" s="1"/>
      <c r="WZN886" s="1"/>
      <c r="WZO886" s="1"/>
      <c r="WZP886" s="1"/>
      <c r="WZQ886" s="1"/>
      <c r="WZR886" s="1"/>
      <c r="WZS886" s="1"/>
      <c r="WZT886" s="1"/>
      <c r="WZU886" s="1"/>
      <c r="WZV886" s="1"/>
      <c r="WZW886" s="1"/>
      <c r="WZX886" s="1"/>
      <c r="WZY886" s="1"/>
      <c r="WZZ886" s="1"/>
      <c r="XAA886" s="1"/>
      <c r="XAB886" s="1"/>
      <c r="XAC886" s="1"/>
      <c r="XAD886" s="1"/>
      <c r="XAE886" s="1"/>
      <c r="XAF886" s="1"/>
      <c r="XAG886" s="1"/>
      <c r="XAH886" s="1"/>
      <c r="XAI886" s="1"/>
      <c r="XAJ886" s="1"/>
      <c r="XAK886" s="1"/>
      <c r="XAL886" s="1"/>
      <c r="XAM886" s="1"/>
      <c r="XAN886" s="1"/>
      <c r="XAO886" s="1"/>
      <c r="XAP886" s="1"/>
      <c r="XAQ886" s="1"/>
      <c r="XAR886" s="1"/>
      <c r="XAS886" s="1"/>
      <c r="XAT886" s="1"/>
      <c r="XAU886" s="1"/>
      <c r="XAV886" s="1"/>
      <c r="XAW886" s="1"/>
      <c r="XAX886" s="1"/>
      <c r="XAY886" s="1"/>
      <c r="XAZ886" s="1"/>
      <c r="XBA886" s="1"/>
      <c r="XBB886" s="1"/>
      <c r="XBC886" s="1"/>
      <c r="XBD886" s="1"/>
      <c r="XBE886" s="1"/>
      <c r="XBF886" s="1"/>
      <c r="XBG886" s="1"/>
      <c r="XBH886" s="1"/>
      <c r="XBI886" s="1"/>
      <c r="XBJ886" s="1"/>
      <c r="XBK886" s="1"/>
      <c r="XBL886" s="1"/>
      <c r="XBM886" s="1"/>
      <c r="XBN886" s="1"/>
      <c r="XBO886" s="1"/>
      <c r="XBP886" s="1"/>
      <c r="XBQ886" s="1"/>
      <c r="XBR886" s="1"/>
      <c r="XBS886" s="1"/>
      <c r="XBT886" s="1"/>
      <c r="XBU886" s="1"/>
      <c r="XBV886" s="1"/>
      <c r="XBW886" s="1"/>
      <c r="XBX886" s="1"/>
      <c r="XBY886" s="1"/>
      <c r="XBZ886" s="1"/>
      <c r="XCA886" s="1"/>
      <c r="XCB886" s="1"/>
      <c r="XCC886" s="1"/>
      <c r="XCD886" s="1"/>
      <c r="XCE886" s="1"/>
      <c r="XCF886" s="1"/>
      <c r="XCG886" s="1"/>
      <c r="XCH886" s="1"/>
      <c r="XCI886" s="1"/>
      <c r="XCJ886" s="1"/>
      <c r="XCK886" s="1"/>
      <c r="XCL886" s="1"/>
      <c r="XCM886" s="1"/>
      <c r="XCN886" s="1"/>
      <c r="XCO886" s="1"/>
      <c r="XCP886" s="1"/>
      <c r="XCQ886" s="1"/>
      <c r="XCR886" s="1"/>
      <c r="XCS886" s="1"/>
      <c r="XCT886" s="1"/>
      <c r="XCU886" s="1"/>
      <c r="XCV886" s="1"/>
      <c r="XCW886" s="1"/>
      <c r="XCX886" s="1"/>
      <c r="XCY886" s="1"/>
      <c r="XCZ886" s="1"/>
      <c r="XDA886" s="1"/>
      <c r="XDB886" s="1"/>
      <c r="XDC886" s="1"/>
      <c r="XDD886" s="1"/>
      <c r="XDE886" s="1"/>
      <c r="XDF886" s="1"/>
      <c r="XDG886" s="1"/>
      <c r="XDH886" s="1"/>
      <c r="XDI886" s="1"/>
      <c r="XDJ886" s="1"/>
      <c r="XDK886" s="1"/>
      <c r="XDL886" s="1"/>
      <c r="XDM886" s="1"/>
      <c r="XDN886" s="1"/>
      <c r="XDO886" s="1"/>
      <c r="XDP886" s="1"/>
      <c r="XDQ886" s="1"/>
      <c r="XDR886" s="1"/>
      <c r="XDS886" s="1"/>
      <c r="XDT886" s="1"/>
      <c r="XDU886" s="1"/>
      <c r="XDV886" s="1"/>
      <c r="XDW886" s="1"/>
      <c r="XDX886" s="1"/>
      <c r="XDY886" s="1"/>
      <c r="XDZ886" s="1"/>
      <c r="XEA886" s="1"/>
      <c r="XEB886" s="1"/>
      <c r="XEC886" s="1"/>
      <c r="XED886" s="1"/>
      <c r="XEE886" s="1"/>
      <c r="XEF886" s="1"/>
      <c r="XEG886" s="1"/>
      <c r="XEH886" s="1"/>
      <c r="XEI886" s="1"/>
      <c r="XEJ886" s="1"/>
      <c r="XEK886" s="1"/>
      <c r="XEL886" s="1"/>
      <c r="XEM886" s="1"/>
      <c r="XEN886" s="1"/>
      <c r="XEO886" s="1"/>
      <c r="XEP886" s="1"/>
      <c r="XEQ886" s="1"/>
      <c r="XER886" s="1"/>
      <c r="XES886" s="1"/>
      <c r="XET886" s="1"/>
      <c r="XEU886" s="1"/>
      <c r="XEV886" s="1"/>
      <c r="XEW886" s="1"/>
      <c r="XEX886" s="1"/>
      <c r="XEY886" s="1"/>
      <c r="XEZ886" s="1"/>
      <c r="XFA886" s="1"/>
      <c r="XFB886" s="1"/>
      <c r="XFC886" s="1"/>
    </row>
    <row r="887" spans="1:150 16226:16383" s="3" customFormat="1" ht="20.25" customHeight="1" x14ac:dyDescent="0.25">
      <c r="A887" s="115">
        <f t="shared" si="173"/>
        <v>6</v>
      </c>
      <c r="B887" s="116"/>
      <c r="C887" s="53" t="s">
        <v>88</v>
      </c>
      <c r="D887" s="5" t="s">
        <v>364</v>
      </c>
      <c r="E887" s="32">
        <f>(3.05*6.1+3.05*2.47+3.05*3.59+4.11*3.35+0.15*2.46+3.8*3.12+0.15*2.17+1.16*1.07+1.53*0.6+5.2*1+2.45*1.53+2.45*1.53)*10.764</f>
        <v>842.42508480000026</v>
      </c>
      <c r="F887" s="32">
        <f>(3.1*1.21)*10.764</f>
        <v>40.375763999999997</v>
      </c>
      <c r="G887" s="5">
        <v>0</v>
      </c>
      <c r="H887" s="5">
        <f t="shared" si="171"/>
        <v>882.80084880000027</v>
      </c>
      <c r="I887" s="1"/>
      <c r="J887" s="1"/>
      <c r="K887" s="1"/>
      <c r="L887" s="1"/>
      <c r="M887" s="1"/>
      <c r="N887" s="1"/>
      <c r="O887" s="1"/>
      <c r="P887" s="1"/>
      <c r="Q887" s="1"/>
      <c r="R887" s="1"/>
      <c r="S887" s="1"/>
      <c r="T887" s="22" t="str">
        <f t="shared" ca="1" si="170"/>
        <v>106,..,106</v>
      </c>
      <c r="U887" s="22">
        <f t="shared" ca="1" si="172"/>
        <v>106</v>
      </c>
      <c r="V887" s="22">
        <f t="shared" ca="1" si="172"/>
        <v>106</v>
      </c>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WZB887" s="1"/>
      <c r="WZC887" s="1"/>
      <c r="WZD887" s="1"/>
      <c r="WZE887" s="1"/>
      <c r="WZF887" s="1"/>
      <c r="WZG887" s="1"/>
      <c r="WZH887" s="1"/>
      <c r="WZI887" s="1"/>
      <c r="WZJ887" s="1"/>
      <c r="WZK887" s="1"/>
      <c r="WZL887" s="1"/>
      <c r="WZM887" s="1"/>
      <c r="WZN887" s="1"/>
      <c r="WZO887" s="1"/>
      <c r="WZP887" s="1"/>
      <c r="WZQ887" s="1"/>
      <c r="WZR887" s="1"/>
      <c r="WZS887" s="1"/>
      <c r="WZT887" s="1"/>
      <c r="WZU887" s="1"/>
      <c r="WZV887" s="1"/>
      <c r="WZW887" s="1"/>
      <c r="WZX887" s="1"/>
      <c r="WZY887" s="1"/>
      <c r="WZZ887" s="1"/>
      <c r="XAA887" s="1"/>
      <c r="XAB887" s="1"/>
      <c r="XAC887" s="1"/>
      <c r="XAD887" s="1"/>
      <c r="XAE887" s="1"/>
      <c r="XAF887" s="1"/>
      <c r="XAG887" s="1"/>
      <c r="XAH887" s="1"/>
      <c r="XAI887" s="1"/>
      <c r="XAJ887" s="1"/>
      <c r="XAK887" s="1"/>
      <c r="XAL887" s="1"/>
      <c r="XAM887" s="1"/>
      <c r="XAN887" s="1"/>
      <c r="XAO887" s="1"/>
      <c r="XAP887" s="1"/>
      <c r="XAQ887" s="1"/>
      <c r="XAR887" s="1"/>
      <c r="XAS887" s="1"/>
      <c r="XAT887" s="1"/>
      <c r="XAU887" s="1"/>
      <c r="XAV887" s="1"/>
      <c r="XAW887" s="1"/>
      <c r="XAX887" s="1"/>
      <c r="XAY887" s="1"/>
      <c r="XAZ887" s="1"/>
      <c r="XBA887" s="1"/>
      <c r="XBB887" s="1"/>
      <c r="XBC887" s="1"/>
      <c r="XBD887" s="1"/>
      <c r="XBE887" s="1"/>
      <c r="XBF887" s="1"/>
      <c r="XBG887" s="1"/>
      <c r="XBH887" s="1"/>
      <c r="XBI887" s="1"/>
      <c r="XBJ887" s="1"/>
      <c r="XBK887" s="1"/>
      <c r="XBL887" s="1"/>
      <c r="XBM887" s="1"/>
      <c r="XBN887" s="1"/>
      <c r="XBO887" s="1"/>
      <c r="XBP887" s="1"/>
      <c r="XBQ887" s="1"/>
      <c r="XBR887" s="1"/>
      <c r="XBS887" s="1"/>
      <c r="XBT887" s="1"/>
      <c r="XBU887" s="1"/>
      <c r="XBV887" s="1"/>
      <c r="XBW887" s="1"/>
      <c r="XBX887" s="1"/>
      <c r="XBY887" s="1"/>
      <c r="XBZ887" s="1"/>
      <c r="XCA887" s="1"/>
      <c r="XCB887" s="1"/>
      <c r="XCC887" s="1"/>
      <c r="XCD887" s="1"/>
      <c r="XCE887" s="1"/>
      <c r="XCF887" s="1"/>
      <c r="XCG887" s="1"/>
      <c r="XCH887" s="1"/>
      <c r="XCI887" s="1"/>
      <c r="XCJ887" s="1"/>
      <c r="XCK887" s="1"/>
      <c r="XCL887" s="1"/>
      <c r="XCM887" s="1"/>
      <c r="XCN887" s="1"/>
      <c r="XCO887" s="1"/>
      <c r="XCP887" s="1"/>
      <c r="XCQ887" s="1"/>
      <c r="XCR887" s="1"/>
      <c r="XCS887" s="1"/>
      <c r="XCT887" s="1"/>
      <c r="XCU887" s="1"/>
      <c r="XCV887" s="1"/>
      <c r="XCW887" s="1"/>
      <c r="XCX887" s="1"/>
      <c r="XCY887" s="1"/>
      <c r="XCZ887" s="1"/>
      <c r="XDA887" s="1"/>
      <c r="XDB887" s="1"/>
      <c r="XDC887" s="1"/>
      <c r="XDD887" s="1"/>
      <c r="XDE887" s="1"/>
      <c r="XDF887" s="1"/>
      <c r="XDG887" s="1"/>
      <c r="XDH887" s="1"/>
      <c r="XDI887" s="1"/>
      <c r="XDJ887" s="1"/>
      <c r="XDK887" s="1"/>
      <c r="XDL887" s="1"/>
      <c r="XDM887" s="1"/>
      <c r="XDN887" s="1"/>
      <c r="XDO887" s="1"/>
      <c r="XDP887" s="1"/>
      <c r="XDQ887" s="1"/>
      <c r="XDR887" s="1"/>
      <c r="XDS887" s="1"/>
      <c r="XDT887" s="1"/>
      <c r="XDU887" s="1"/>
      <c r="XDV887" s="1"/>
      <c r="XDW887" s="1"/>
      <c r="XDX887" s="1"/>
      <c r="XDY887" s="1"/>
      <c r="XDZ887" s="1"/>
      <c r="XEA887" s="1"/>
      <c r="XEB887" s="1"/>
      <c r="XEC887" s="1"/>
      <c r="XED887" s="1"/>
      <c r="XEE887" s="1"/>
      <c r="XEF887" s="1"/>
      <c r="XEG887" s="1"/>
      <c r="XEH887" s="1"/>
      <c r="XEI887" s="1"/>
      <c r="XEJ887" s="1"/>
      <c r="XEK887" s="1"/>
      <c r="XEL887" s="1"/>
      <c r="XEM887" s="1"/>
      <c r="XEN887" s="1"/>
      <c r="XEO887" s="1"/>
      <c r="XEP887" s="1"/>
      <c r="XEQ887" s="1"/>
      <c r="XER887" s="1"/>
      <c r="XES887" s="1"/>
      <c r="XET887" s="1"/>
      <c r="XEU887" s="1"/>
      <c r="XEV887" s="1"/>
      <c r="XEW887" s="1"/>
      <c r="XEX887" s="1"/>
      <c r="XEY887" s="1"/>
      <c r="XEZ887" s="1"/>
      <c r="XFA887" s="1"/>
      <c r="XFB887" s="1"/>
      <c r="XFC887" s="1"/>
    </row>
    <row r="888" spans="1:150 16226:16383" s="3" customFormat="1" ht="20.25" customHeight="1" x14ac:dyDescent="0.25">
      <c r="A888" s="112" t="s">
        <v>340</v>
      </c>
      <c r="B888" s="113"/>
      <c r="C888" s="113"/>
      <c r="D888" s="113"/>
      <c r="E888" s="113"/>
      <c r="F888" s="113"/>
      <c r="G888" s="113"/>
      <c r="H888" s="114"/>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WZB888" s="1"/>
      <c r="WZC888" s="1"/>
      <c r="WZD888" s="1"/>
      <c r="WZE888" s="1"/>
      <c r="WZF888" s="1"/>
      <c r="WZG888" s="1"/>
      <c r="WZH888" s="1"/>
      <c r="WZI888" s="1"/>
      <c r="WZJ888" s="1"/>
      <c r="WZK888" s="1"/>
      <c r="WZL888" s="1"/>
      <c r="WZM888" s="1"/>
      <c r="WZN888" s="1"/>
      <c r="WZO888" s="1"/>
      <c r="WZP888" s="1"/>
      <c r="WZQ888" s="1"/>
      <c r="WZR888" s="1"/>
      <c r="WZS888" s="1"/>
      <c r="WZT888" s="1"/>
      <c r="WZU888" s="1"/>
      <c r="WZV888" s="1"/>
      <c r="WZW888" s="1"/>
      <c r="WZX888" s="1"/>
      <c r="WZY888" s="1"/>
      <c r="WZZ888" s="1"/>
      <c r="XAA888" s="1"/>
      <c r="XAB888" s="1"/>
      <c r="XAC888" s="1"/>
      <c r="XAD888" s="1"/>
      <c r="XAE888" s="1"/>
      <c r="XAF888" s="1"/>
      <c r="XAG888" s="1"/>
      <c r="XAH888" s="1"/>
      <c r="XAI888" s="1"/>
      <c r="XAJ888" s="1"/>
      <c r="XAK888" s="1"/>
      <c r="XAL888" s="1"/>
      <c r="XAM888" s="1"/>
      <c r="XAN888" s="1"/>
      <c r="XAO888" s="1"/>
      <c r="XAP888" s="1"/>
      <c r="XAQ888" s="1"/>
      <c r="XAR888" s="1"/>
      <c r="XAS888" s="1"/>
      <c r="XAT888" s="1"/>
      <c r="XAU888" s="1"/>
      <c r="XAV888" s="1"/>
      <c r="XAW888" s="1"/>
      <c r="XAX888" s="1"/>
      <c r="XAY888" s="1"/>
      <c r="XAZ888" s="1"/>
      <c r="XBA888" s="1"/>
      <c r="XBB888" s="1"/>
      <c r="XBC888" s="1"/>
      <c r="XBD888" s="1"/>
      <c r="XBE888" s="1"/>
      <c r="XBF888" s="1"/>
      <c r="XBG888" s="1"/>
      <c r="XBH888" s="1"/>
      <c r="XBI888" s="1"/>
      <c r="XBJ888" s="1"/>
      <c r="XBK888" s="1"/>
      <c r="XBL888" s="1"/>
      <c r="XBM888" s="1"/>
      <c r="XBN888" s="1"/>
      <c r="XBO888" s="1"/>
      <c r="XBP888" s="1"/>
      <c r="XBQ888" s="1"/>
      <c r="XBR888" s="1"/>
      <c r="XBS888" s="1"/>
      <c r="XBT888" s="1"/>
      <c r="XBU888" s="1"/>
      <c r="XBV888" s="1"/>
      <c r="XBW888" s="1"/>
      <c r="XBX888" s="1"/>
      <c r="XBY888" s="1"/>
      <c r="XBZ888" s="1"/>
      <c r="XCA888" s="1"/>
      <c r="XCB888" s="1"/>
      <c r="XCC888" s="1"/>
      <c r="XCD888" s="1"/>
      <c r="XCE888" s="1"/>
      <c r="XCF888" s="1"/>
      <c r="XCG888" s="1"/>
      <c r="XCH888" s="1"/>
      <c r="XCI888" s="1"/>
      <c r="XCJ888" s="1"/>
      <c r="XCK888" s="1"/>
      <c r="XCL888" s="1"/>
      <c r="XCM888" s="1"/>
      <c r="XCN888" s="1"/>
      <c r="XCO888" s="1"/>
      <c r="XCP888" s="1"/>
      <c r="XCQ888" s="1"/>
      <c r="XCR888" s="1"/>
      <c r="XCS888" s="1"/>
      <c r="XCT888" s="1"/>
      <c r="XCU888" s="1"/>
      <c r="XCV888" s="1"/>
      <c r="XCW888" s="1"/>
      <c r="XCX888" s="1"/>
      <c r="XCY888" s="1"/>
      <c r="XCZ888" s="1"/>
      <c r="XDA888" s="1"/>
      <c r="XDB888" s="1"/>
      <c r="XDC888" s="1"/>
      <c r="XDD888" s="1"/>
      <c r="XDE888" s="1"/>
      <c r="XDF888" s="1"/>
      <c r="XDG888" s="1"/>
      <c r="XDH888" s="1"/>
      <c r="XDI888" s="1"/>
      <c r="XDJ888" s="1"/>
      <c r="XDK888" s="1"/>
      <c r="XDL888" s="1"/>
      <c r="XDM888" s="1"/>
      <c r="XDN888" s="1"/>
      <c r="XDO888" s="1"/>
      <c r="XDP888" s="1"/>
      <c r="XDQ888" s="1"/>
      <c r="XDR888" s="1"/>
      <c r="XDS888" s="1"/>
      <c r="XDT888" s="1"/>
      <c r="XDU888" s="1"/>
      <c r="XDV888" s="1"/>
      <c r="XDW888" s="1"/>
      <c r="XDX888" s="1"/>
      <c r="XDY888" s="1"/>
      <c r="XDZ888" s="1"/>
      <c r="XEA888" s="1"/>
      <c r="XEB888" s="1"/>
      <c r="XEC888" s="1"/>
      <c r="XED888" s="1"/>
      <c r="XEE888" s="1"/>
      <c r="XEF888" s="1"/>
      <c r="XEG888" s="1"/>
      <c r="XEH888" s="1"/>
      <c r="XEI888" s="1"/>
      <c r="XEJ888" s="1"/>
      <c r="XEK888" s="1"/>
      <c r="XEL888" s="1"/>
      <c r="XEM888" s="1"/>
      <c r="XEN888" s="1"/>
      <c r="XEO888" s="1"/>
      <c r="XEP888" s="1"/>
      <c r="XEQ888" s="1"/>
      <c r="XER888" s="1"/>
      <c r="XES888" s="1"/>
      <c r="XET888" s="1"/>
      <c r="XEU888" s="1"/>
      <c r="XEV888" s="1"/>
      <c r="XEW888" s="1"/>
      <c r="XEX888" s="1"/>
      <c r="XEY888" s="1"/>
      <c r="XEZ888" s="1"/>
      <c r="XFA888" s="1"/>
      <c r="XFB888" s="1"/>
      <c r="XFC888" s="1"/>
    </row>
    <row r="889" spans="1:150 16226:16383" s="3" customFormat="1" ht="20.25" customHeight="1" x14ac:dyDescent="0.25">
      <c r="A889" s="112" t="s">
        <v>357</v>
      </c>
      <c r="B889" s="113"/>
      <c r="C889" s="113"/>
      <c r="D889" s="113"/>
      <c r="E889" s="113"/>
      <c r="F889" s="113"/>
      <c r="G889" s="113"/>
      <c r="H889" s="114"/>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WZB889" s="1"/>
      <c r="WZC889" s="1"/>
      <c r="WZD889" s="1"/>
      <c r="WZE889" s="1"/>
      <c r="WZF889" s="1"/>
      <c r="WZG889" s="1"/>
      <c r="WZH889" s="1"/>
      <c r="WZI889" s="1"/>
      <c r="WZJ889" s="1"/>
      <c r="WZK889" s="1"/>
      <c r="WZL889" s="1"/>
      <c r="WZM889" s="1"/>
      <c r="WZN889" s="1"/>
      <c r="WZO889" s="1"/>
      <c r="WZP889" s="1"/>
      <c r="WZQ889" s="1"/>
      <c r="WZR889" s="1"/>
      <c r="WZS889" s="1"/>
      <c r="WZT889" s="1"/>
      <c r="WZU889" s="1"/>
      <c r="WZV889" s="1"/>
      <c r="WZW889" s="1"/>
      <c r="WZX889" s="1"/>
      <c r="WZY889" s="1"/>
      <c r="WZZ889" s="1"/>
      <c r="XAA889" s="1"/>
      <c r="XAB889" s="1"/>
      <c r="XAC889" s="1"/>
      <c r="XAD889" s="1"/>
      <c r="XAE889" s="1"/>
      <c r="XAF889" s="1"/>
      <c r="XAG889" s="1"/>
      <c r="XAH889" s="1"/>
      <c r="XAI889" s="1"/>
      <c r="XAJ889" s="1"/>
      <c r="XAK889" s="1"/>
      <c r="XAL889" s="1"/>
      <c r="XAM889" s="1"/>
      <c r="XAN889" s="1"/>
      <c r="XAO889" s="1"/>
      <c r="XAP889" s="1"/>
      <c r="XAQ889" s="1"/>
      <c r="XAR889" s="1"/>
      <c r="XAS889" s="1"/>
      <c r="XAT889" s="1"/>
      <c r="XAU889" s="1"/>
      <c r="XAV889" s="1"/>
      <c r="XAW889" s="1"/>
      <c r="XAX889" s="1"/>
      <c r="XAY889" s="1"/>
      <c r="XAZ889" s="1"/>
      <c r="XBA889" s="1"/>
      <c r="XBB889" s="1"/>
      <c r="XBC889" s="1"/>
      <c r="XBD889" s="1"/>
      <c r="XBE889" s="1"/>
      <c r="XBF889" s="1"/>
      <c r="XBG889" s="1"/>
      <c r="XBH889" s="1"/>
      <c r="XBI889" s="1"/>
      <c r="XBJ889" s="1"/>
      <c r="XBK889" s="1"/>
      <c r="XBL889" s="1"/>
      <c r="XBM889" s="1"/>
      <c r="XBN889" s="1"/>
      <c r="XBO889" s="1"/>
      <c r="XBP889" s="1"/>
      <c r="XBQ889" s="1"/>
      <c r="XBR889" s="1"/>
      <c r="XBS889" s="1"/>
      <c r="XBT889" s="1"/>
      <c r="XBU889" s="1"/>
      <c r="XBV889" s="1"/>
      <c r="XBW889" s="1"/>
      <c r="XBX889" s="1"/>
      <c r="XBY889" s="1"/>
      <c r="XBZ889" s="1"/>
      <c r="XCA889" s="1"/>
      <c r="XCB889" s="1"/>
      <c r="XCC889" s="1"/>
      <c r="XCD889" s="1"/>
      <c r="XCE889" s="1"/>
      <c r="XCF889" s="1"/>
      <c r="XCG889" s="1"/>
      <c r="XCH889" s="1"/>
      <c r="XCI889" s="1"/>
      <c r="XCJ889" s="1"/>
      <c r="XCK889" s="1"/>
      <c r="XCL889" s="1"/>
      <c r="XCM889" s="1"/>
      <c r="XCN889" s="1"/>
      <c r="XCO889" s="1"/>
      <c r="XCP889" s="1"/>
      <c r="XCQ889" s="1"/>
      <c r="XCR889" s="1"/>
      <c r="XCS889" s="1"/>
      <c r="XCT889" s="1"/>
      <c r="XCU889" s="1"/>
      <c r="XCV889" s="1"/>
      <c r="XCW889" s="1"/>
      <c r="XCX889" s="1"/>
      <c r="XCY889" s="1"/>
      <c r="XCZ889" s="1"/>
      <c r="XDA889" s="1"/>
      <c r="XDB889" s="1"/>
      <c r="XDC889" s="1"/>
      <c r="XDD889" s="1"/>
      <c r="XDE889" s="1"/>
      <c r="XDF889" s="1"/>
      <c r="XDG889" s="1"/>
      <c r="XDH889" s="1"/>
      <c r="XDI889" s="1"/>
      <c r="XDJ889" s="1"/>
      <c r="XDK889" s="1"/>
      <c r="XDL889" s="1"/>
      <c r="XDM889" s="1"/>
      <c r="XDN889" s="1"/>
      <c r="XDO889" s="1"/>
      <c r="XDP889" s="1"/>
      <c r="XDQ889" s="1"/>
      <c r="XDR889" s="1"/>
      <c r="XDS889" s="1"/>
      <c r="XDT889" s="1"/>
      <c r="XDU889" s="1"/>
      <c r="XDV889" s="1"/>
      <c r="XDW889" s="1"/>
      <c r="XDX889" s="1"/>
      <c r="XDY889" s="1"/>
      <c r="XDZ889" s="1"/>
      <c r="XEA889" s="1"/>
      <c r="XEB889" s="1"/>
      <c r="XEC889" s="1"/>
      <c r="XED889" s="1"/>
      <c r="XEE889" s="1"/>
      <c r="XEF889" s="1"/>
      <c r="XEG889" s="1"/>
      <c r="XEH889" s="1"/>
      <c r="XEI889" s="1"/>
      <c r="XEJ889" s="1"/>
      <c r="XEK889" s="1"/>
      <c r="XEL889" s="1"/>
      <c r="XEM889" s="1"/>
      <c r="XEN889" s="1"/>
      <c r="XEO889" s="1"/>
      <c r="XEP889" s="1"/>
      <c r="XEQ889" s="1"/>
      <c r="XER889" s="1"/>
      <c r="XES889" s="1"/>
      <c r="XET889" s="1"/>
      <c r="XEU889" s="1"/>
      <c r="XEV889" s="1"/>
      <c r="XEW889" s="1"/>
      <c r="XEX889" s="1"/>
      <c r="XEY889" s="1"/>
      <c r="XEZ889" s="1"/>
      <c r="XFA889" s="1"/>
      <c r="XFB889" s="1"/>
      <c r="XFC889" s="1"/>
    </row>
    <row r="890" spans="1:150 16226:16383" s="3" customFormat="1" ht="20.25" customHeight="1" x14ac:dyDescent="0.25">
      <c r="A890" s="112" t="s">
        <v>358</v>
      </c>
      <c r="B890" s="113"/>
      <c r="C890" s="113"/>
      <c r="D890" s="113"/>
      <c r="E890" s="113"/>
      <c r="F890" s="113"/>
      <c r="G890" s="113"/>
      <c r="H890" s="114"/>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WZB890" s="1"/>
      <c r="WZC890" s="1"/>
      <c r="WZD890" s="1"/>
      <c r="WZE890" s="1"/>
      <c r="WZF890" s="1"/>
      <c r="WZG890" s="1"/>
      <c r="WZH890" s="1"/>
      <c r="WZI890" s="1"/>
      <c r="WZJ890" s="1"/>
      <c r="WZK890" s="1"/>
      <c r="WZL890" s="1"/>
      <c r="WZM890" s="1"/>
      <c r="WZN890" s="1"/>
      <c r="WZO890" s="1"/>
      <c r="WZP890" s="1"/>
      <c r="WZQ890" s="1"/>
      <c r="WZR890" s="1"/>
      <c r="WZS890" s="1"/>
      <c r="WZT890" s="1"/>
      <c r="WZU890" s="1"/>
      <c r="WZV890" s="1"/>
      <c r="WZW890" s="1"/>
      <c r="WZX890" s="1"/>
      <c r="WZY890" s="1"/>
      <c r="WZZ890" s="1"/>
      <c r="XAA890" s="1"/>
      <c r="XAB890" s="1"/>
      <c r="XAC890" s="1"/>
      <c r="XAD890" s="1"/>
      <c r="XAE890" s="1"/>
      <c r="XAF890" s="1"/>
      <c r="XAG890" s="1"/>
      <c r="XAH890" s="1"/>
      <c r="XAI890" s="1"/>
      <c r="XAJ890" s="1"/>
      <c r="XAK890" s="1"/>
      <c r="XAL890" s="1"/>
      <c r="XAM890" s="1"/>
      <c r="XAN890" s="1"/>
      <c r="XAO890" s="1"/>
      <c r="XAP890" s="1"/>
      <c r="XAQ890" s="1"/>
      <c r="XAR890" s="1"/>
      <c r="XAS890" s="1"/>
      <c r="XAT890" s="1"/>
      <c r="XAU890" s="1"/>
      <c r="XAV890" s="1"/>
      <c r="XAW890" s="1"/>
      <c r="XAX890" s="1"/>
      <c r="XAY890" s="1"/>
      <c r="XAZ890" s="1"/>
      <c r="XBA890" s="1"/>
      <c r="XBB890" s="1"/>
      <c r="XBC890" s="1"/>
      <c r="XBD890" s="1"/>
      <c r="XBE890" s="1"/>
      <c r="XBF890" s="1"/>
      <c r="XBG890" s="1"/>
      <c r="XBH890" s="1"/>
      <c r="XBI890" s="1"/>
      <c r="XBJ890" s="1"/>
      <c r="XBK890" s="1"/>
      <c r="XBL890" s="1"/>
      <c r="XBM890" s="1"/>
      <c r="XBN890" s="1"/>
      <c r="XBO890" s="1"/>
      <c r="XBP890" s="1"/>
      <c r="XBQ890" s="1"/>
      <c r="XBR890" s="1"/>
      <c r="XBS890" s="1"/>
      <c r="XBT890" s="1"/>
      <c r="XBU890" s="1"/>
      <c r="XBV890" s="1"/>
      <c r="XBW890" s="1"/>
      <c r="XBX890" s="1"/>
      <c r="XBY890" s="1"/>
      <c r="XBZ890" s="1"/>
      <c r="XCA890" s="1"/>
      <c r="XCB890" s="1"/>
      <c r="XCC890" s="1"/>
      <c r="XCD890" s="1"/>
      <c r="XCE890" s="1"/>
      <c r="XCF890" s="1"/>
      <c r="XCG890" s="1"/>
      <c r="XCH890" s="1"/>
      <c r="XCI890" s="1"/>
      <c r="XCJ890" s="1"/>
      <c r="XCK890" s="1"/>
      <c r="XCL890" s="1"/>
      <c r="XCM890" s="1"/>
      <c r="XCN890" s="1"/>
      <c r="XCO890" s="1"/>
      <c r="XCP890" s="1"/>
      <c r="XCQ890" s="1"/>
      <c r="XCR890" s="1"/>
      <c r="XCS890" s="1"/>
      <c r="XCT890" s="1"/>
      <c r="XCU890" s="1"/>
      <c r="XCV890" s="1"/>
      <c r="XCW890" s="1"/>
      <c r="XCX890" s="1"/>
      <c r="XCY890" s="1"/>
      <c r="XCZ890" s="1"/>
      <c r="XDA890" s="1"/>
      <c r="XDB890" s="1"/>
      <c r="XDC890" s="1"/>
      <c r="XDD890" s="1"/>
      <c r="XDE890" s="1"/>
      <c r="XDF890" s="1"/>
      <c r="XDG890" s="1"/>
      <c r="XDH890" s="1"/>
      <c r="XDI890" s="1"/>
      <c r="XDJ890" s="1"/>
      <c r="XDK890" s="1"/>
      <c r="XDL890" s="1"/>
      <c r="XDM890" s="1"/>
      <c r="XDN890" s="1"/>
      <c r="XDO890" s="1"/>
      <c r="XDP890" s="1"/>
      <c r="XDQ890" s="1"/>
      <c r="XDR890" s="1"/>
      <c r="XDS890" s="1"/>
      <c r="XDT890" s="1"/>
      <c r="XDU890" s="1"/>
      <c r="XDV890" s="1"/>
      <c r="XDW890" s="1"/>
      <c r="XDX890" s="1"/>
      <c r="XDY890" s="1"/>
      <c r="XDZ890" s="1"/>
      <c r="XEA890" s="1"/>
      <c r="XEB890" s="1"/>
      <c r="XEC890" s="1"/>
      <c r="XED890" s="1"/>
      <c r="XEE890" s="1"/>
      <c r="XEF890" s="1"/>
      <c r="XEG890" s="1"/>
      <c r="XEH890" s="1"/>
      <c r="XEI890" s="1"/>
      <c r="XEJ890" s="1"/>
      <c r="XEK890" s="1"/>
      <c r="XEL890" s="1"/>
      <c r="XEM890" s="1"/>
      <c r="XEN890" s="1"/>
      <c r="XEO890" s="1"/>
      <c r="XEP890" s="1"/>
      <c r="XEQ890" s="1"/>
      <c r="XER890" s="1"/>
      <c r="XES890" s="1"/>
      <c r="XET890" s="1"/>
      <c r="XEU890" s="1"/>
      <c r="XEV890" s="1"/>
      <c r="XEW890" s="1"/>
      <c r="XEX890" s="1"/>
      <c r="XEY890" s="1"/>
      <c r="XEZ890" s="1"/>
      <c r="XFA890" s="1"/>
      <c r="XFB890" s="1"/>
      <c r="XFC890" s="1"/>
    </row>
    <row r="891" spans="1:150 16226:16383" s="3" customFormat="1" ht="20.25" hidden="1" x14ac:dyDescent="0.25">
      <c r="A891" s="115" t="s">
        <v>442</v>
      </c>
      <c r="B891" s="188"/>
      <c r="C891" s="116"/>
      <c r="D891" s="53" t="s">
        <v>432</v>
      </c>
      <c r="E891" s="5">
        <f>(11.95*8.35+2.85*2.248)*10.764</f>
        <v>1143.0216251999998</v>
      </c>
      <c r="F891" s="5">
        <f>(0)*10.764</f>
        <v>0</v>
      </c>
      <c r="G891" s="5">
        <v>0</v>
      </c>
      <c r="H891" s="5">
        <f>E891+F891+(IF(G891&lt;101,G891,IF(G891&lt;201,G891/2,IF(G891&lt;=301,G891/3,G891/4))))</f>
        <v>1143.0216251999998</v>
      </c>
      <c r="I891" s="1"/>
      <c r="J891" s="1"/>
      <c r="K891" s="1"/>
      <c r="L891" s="5">
        <v>10.763999999999999</v>
      </c>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WZB891" s="1"/>
      <c r="WZC891" s="1"/>
      <c r="WZD891" s="1"/>
      <c r="WZE891" s="1"/>
      <c r="WZF891" s="1"/>
      <c r="WZG891" s="1"/>
      <c r="WZH891" s="1"/>
      <c r="WZI891" s="1"/>
      <c r="WZJ891" s="1"/>
      <c r="WZK891" s="1"/>
      <c r="WZL891" s="1"/>
      <c r="WZM891" s="1"/>
      <c r="WZN891" s="1"/>
      <c r="WZO891" s="1"/>
      <c r="WZP891" s="1"/>
      <c r="WZQ891" s="1"/>
      <c r="WZR891" s="1"/>
      <c r="WZS891" s="1"/>
      <c r="WZT891" s="1"/>
      <c r="WZU891" s="1"/>
      <c r="WZV891" s="1"/>
      <c r="WZW891" s="1"/>
      <c r="WZX891" s="1"/>
      <c r="WZY891" s="1"/>
      <c r="WZZ891" s="1"/>
      <c r="XAA891" s="1"/>
      <c r="XAB891" s="1"/>
      <c r="XAC891" s="1"/>
      <c r="XAD891" s="1"/>
      <c r="XAE891" s="1"/>
      <c r="XAF891" s="1"/>
      <c r="XAG891" s="1"/>
      <c r="XAH891" s="1"/>
      <c r="XAI891" s="1"/>
      <c r="XAJ891" s="1"/>
      <c r="XAK891" s="1"/>
      <c r="XAL891" s="1"/>
      <c r="XAM891" s="1"/>
      <c r="XAN891" s="1"/>
      <c r="XAO891" s="1"/>
      <c r="XAP891" s="1"/>
      <c r="XAQ891" s="1"/>
      <c r="XAR891" s="1"/>
      <c r="XAS891" s="1"/>
      <c r="XAT891" s="1"/>
      <c r="XAU891" s="1"/>
      <c r="XAV891" s="1"/>
      <c r="XAW891" s="1"/>
      <c r="XAX891" s="1"/>
      <c r="XAY891" s="1"/>
      <c r="XAZ891" s="1"/>
      <c r="XBA891" s="1"/>
      <c r="XBB891" s="1"/>
      <c r="XBC891" s="1"/>
      <c r="XBD891" s="1"/>
      <c r="XBE891" s="1"/>
      <c r="XBF891" s="1"/>
      <c r="XBG891" s="1"/>
      <c r="XBH891" s="1"/>
      <c r="XBI891" s="1"/>
      <c r="XBJ891" s="1"/>
      <c r="XBK891" s="1"/>
      <c r="XBL891" s="1"/>
      <c r="XBM891" s="1"/>
      <c r="XBN891" s="1"/>
      <c r="XBO891" s="1"/>
      <c r="XBP891" s="1"/>
      <c r="XBQ891" s="1"/>
      <c r="XBR891" s="1"/>
      <c r="XBS891" s="1"/>
      <c r="XBT891" s="1"/>
      <c r="XBU891" s="1"/>
      <c r="XBV891" s="1"/>
      <c r="XBW891" s="1"/>
      <c r="XBX891" s="1"/>
      <c r="XBY891" s="1"/>
      <c r="XBZ891" s="1"/>
      <c r="XCA891" s="1"/>
      <c r="XCB891" s="1"/>
      <c r="XCC891" s="1"/>
      <c r="XCD891" s="1"/>
      <c r="XCE891" s="1"/>
      <c r="XCF891" s="1"/>
      <c r="XCG891" s="1"/>
      <c r="XCH891" s="1"/>
      <c r="XCI891" s="1"/>
      <c r="XCJ891" s="1"/>
      <c r="XCK891" s="1"/>
      <c r="XCL891" s="1"/>
      <c r="XCM891" s="1"/>
      <c r="XCN891" s="1"/>
      <c r="XCO891" s="1"/>
      <c r="XCP891" s="1"/>
      <c r="XCQ891" s="1"/>
      <c r="XCR891" s="1"/>
      <c r="XCS891" s="1"/>
      <c r="XCT891" s="1"/>
      <c r="XCU891" s="1"/>
      <c r="XCV891" s="1"/>
      <c r="XCW891" s="1"/>
      <c r="XCX891" s="1"/>
      <c r="XCY891" s="1"/>
      <c r="XCZ891" s="1"/>
      <c r="XDA891" s="1"/>
      <c r="XDB891" s="1"/>
      <c r="XDC891" s="1"/>
      <c r="XDD891" s="1"/>
      <c r="XDE891" s="1"/>
      <c r="XDF891" s="1"/>
      <c r="XDG891" s="1"/>
      <c r="XDH891" s="1"/>
      <c r="XDI891" s="1"/>
      <c r="XDJ891" s="1"/>
      <c r="XDK891" s="1"/>
      <c r="XDL891" s="1"/>
      <c r="XDM891" s="1"/>
      <c r="XDN891" s="1"/>
      <c r="XDO891" s="1"/>
      <c r="XDP891" s="1"/>
      <c r="XDQ891" s="1"/>
      <c r="XDR891" s="1"/>
      <c r="XDS891" s="1"/>
      <c r="XDT891" s="1"/>
      <c r="XDU891" s="1"/>
      <c r="XDV891" s="1"/>
      <c r="XDW891" s="1"/>
      <c r="XDX891" s="1"/>
      <c r="XDY891" s="1"/>
      <c r="XDZ891" s="1"/>
      <c r="XEA891" s="1"/>
      <c r="XEB891" s="1"/>
      <c r="XEC891" s="1"/>
      <c r="XED891" s="1"/>
      <c r="XEE891" s="1"/>
      <c r="XEF891" s="1"/>
      <c r="XEG891" s="1"/>
      <c r="XEH891" s="1"/>
      <c r="XEI891" s="1"/>
      <c r="XEJ891" s="1"/>
      <c r="XEK891" s="1"/>
      <c r="XEL891" s="1"/>
      <c r="XEM891" s="1"/>
      <c r="XEN891" s="1"/>
      <c r="XEO891" s="1"/>
      <c r="XEP891" s="1"/>
      <c r="XEQ891" s="1"/>
      <c r="XER891" s="1"/>
      <c r="XES891" s="1"/>
      <c r="XET891" s="1"/>
      <c r="XEU891" s="1"/>
      <c r="XEV891" s="1"/>
      <c r="XEW891" s="1"/>
      <c r="XEX891" s="1"/>
      <c r="XEY891" s="1"/>
      <c r="XEZ891" s="1"/>
      <c r="XFA891" s="1"/>
      <c r="XFB891" s="1"/>
      <c r="XFC891" s="1"/>
    </row>
    <row r="892" spans="1:150 16226:16383" s="3" customFormat="1" ht="20.25" hidden="1" x14ac:dyDescent="0.25">
      <c r="A892" s="115">
        <v>13</v>
      </c>
      <c r="B892" s="188"/>
      <c r="C892" s="116"/>
      <c r="D892" s="53" t="s">
        <v>432</v>
      </c>
      <c r="E892" s="5">
        <f>(9.55*6.074+8.278*1.663+3.44*4.65+6.3*4.64+1.56*1.83)*10.764</f>
        <v>1290.1279818959999</v>
      </c>
      <c r="F892" s="5">
        <f>(0)*10.764</f>
        <v>0</v>
      </c>
      <c r="G892" s="5">
        <v>0</v>
      </c>
      <c r="H892" s="5">
        <f>E892+F892+(IF(G892&lt;101,G892,IF(G892&lt;201,G892/2,IF(G892&lt;=301,G892/3,G892/4))))</f>
        <v>1290.1279818959999</v>
      </c>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WZB892" s="1"/>
      <c r="WZC892" s="1"/>
      <c r="WZD892" s="1"/>
      <c r="WZE892" s="1"/>
      <c r="WZF892" s="1"/>
      <c r="WZG892" s="1"/>
      <c r="WZH892" s="1"/>
      <c r="WZI892" s="1"/>
      <c r="WZJ892" s="1"/>
      <c r="WZK892" s="1"/>
      <c r="WZL892" s="1"/>
      <c r="WZM892" s="1"/>
      <c r="WZN892" s="1"/>
      <c r="WZO892" s="1"/>
      <c r="WZP892" s="1"/>
      <c r="WZQ892" s="1"/>
      <c r="WZR892" s="1"/>
      <c r="WZS892" s="1"/>
      <c r="WZT892" s="1"/>
      <c r="WZU892" s="1"/>
      <c r="WZV892" s="1"/>
      <c r="WZW892" s="1"/>
      <c r="WZX892" s="1"/>
      <c r="WZY892" s="1"/>
      <c r="WZZ892" s="1"/>
      <c r="XAA892" s="1"/>
      <c r="XAB892" s="1"/>
      <c r="XAC892" s="1"/>
      <c r="XAD892" s="1"/>
      <c r="XAE892" s="1"/>
      <c r="XAF892" s="1"/>
      <c r="XAG892" s="1"/>
      <c r="XAH892" s="1"/>
      <c r="XAI892" s="1"/>
      <c r="XAJ892" s="1"/>
      <c r="XAK892" s="1"/>
      <c r="XAL892" s="1"/>
      <c r="XAM892" s="1"/>
      <c r="XAN892" s="1"/>
      <c r="XAO892" s="1"/>
      <c r="XAP892" s="1"/>
      <c r="XAQ892" s="1"/>
      <c r="XAR892" s="1"/>
      <c r="XAS892" s="1"/>
      <c r="XAT892" s="1"/>
      <c r="XAU892" s="1"/>
      <c r="XAV892" s="1"/>
      <c r="XAW892" s="1"/>
      <c r="XAX892" s="1"/>
      <c r="XAY892" s="1"/>
      <c r="XAZ892" s="1"/>
      <c r="XBA892" s="1"/>
      <c r="XBB892" s="1"/>
      <c r="XBC892" s="1"/>
      <c r="XBD892" s="1"/>
      <c r="XBE892" s="1"/>
      <c r="XBF892" s="1"/>
      <c r="XBG892" s="1"/>
      <c r="XBH892" s="1"/>
      <c r="XBI892" s="1"/>
      <c r="XBJ892" s="1"/>
      <c r="XBK892" s="1"/>
      <c r="XBL892" s="1"/>
      <c r="XBM892" s="1"/>
      <c r="XBN892" s="1"/>
      <c r="XBO892" s="1"/>
      <c r="XBP892" s="1"/>
      <c r="XBQ892" s="1"/>
      <c r="XBR892" s="1"/>
      <c r="XBS892" s="1"/>
      <c r="XBT892" s="1"/>
      <c r="XBU892" s="1"/>
      <c r="XBV892" s="1"/>
      <c r="XBW892" s="1"/>
      <c r="XBX892" s="1"/>
      <c r="XBY892" s="1"/>
      <c r="XBZ892" s="1"/>
      <c r="XCA892" s="1"/>
      <c r="XCB892" s="1"/>
      <c r="XCC892" s="1"/>
      <c r="XCD892" s="1"/>
      <c r="XCE892" s="1"/>
      <c r="XCF892" s="1"/>
      <c r="XCG892" s="1"/>
      <c r="XCH892" s="1"/>
      <c r="XCI892" s="1"/>
      <c r="XCJ892" s="1"/>
      <c r="XCK892" s="1"/>
      <c r="XCL892" s="1"/>
      <c r="XCM892" s="1"/>
      <c r="XCN892" s="1"/>
      <c r="XCO892" s="1"/>
      <c r="XCP892" s="1"/>
      <c r="XCQ892" s="1"/>
      <c r="XCR892" s="1"/>
      <c r="XCS892" s="1"/>
      <c r="XCT892" s="1"/>
      <c r="XCU892" s="1"/>
      <c r="XCV892" s="1"/>
      <c r="XCW892" s="1"/>
      <c r="XCX892" s="1"/>
      <c r="XCY892" s="1"/>
      <c r="XCZ892" s="1"/>
      <c r="XDA892" s="1"/>
      <c r="XDB892" s="1"/>
      <c r="XDC892" s="1"/>
      <c r="XDD892" s="1"/>
      <c r="XDE892" s="1"/>
      <c r="XDF892" s="1"/>
      <c r="XDG892" s="1"/>
      <c r="XDH892" s="1"/>
      <c r="XDI892" s="1"/>
      <c r="XDJ892" s="1"/>
      <c r="XDK892" s="1"/>
      <c r="XDL892" s="1"/>
      <c r="XDM892" s="1"/>
      <c r="XDN892" s="1"/>
      <c r="XDO892" s="1"/>
      <c r="XDP892" s="1"/>
      <c r="XDQ892" s="1"/>
      <c r="XDR892" s="1"/>
      <c r="XDS892" s="1"/>
      <c r="XDT892" s="1"/>
      <c r="XDU892" s="1"/>
      <c r="XDV892" s="1"/>
      <c r="XDW892" s="1"/>
      <c r="XDX892" s="1"/>
      <c r="XDY892" s="1"/>
      <c r="XDZ892" s="1"/>
      <c r="XEA892" s="1"/>
      <c r="XEB892" s="1"/>
      <c r="XEC892" s="1"/>
      <c r="XED892" s="1"/>
      <c r="XEE892" s="1"/>
      <c r="XEF892" s="1"/>
      <c r="XEG892" s="1"/>
      <c r="XEH892" s="1"/>
      <c r="XEI892" s="1"/>
      <c r="XEJ892" s="1"/>
      <c r="XEK892" s="1"/>
      <c r="XEL892" s="1"/>
      <c r="XEM892" s="1"/>
      <c r="XEN892" s="1"/>
      <c r="XEO892" s="1"/>
      <c r="XEP892" s="1"/>
      <c r="XEQ892" s="1"/>
      <c r="XER892" s="1"/>
      <c r="XES892" s="1"/>
      <c r="XET892" s="1"/>
      <c r="XEU892" s="1"/>
      <c r="XEV892" s="1"/>
      <c r="XEW892" s="1"/>
      <c r="XEX892" s="1"/>
      <c r="XEY892" s="1"/>
      <c r="XEZ892" s="1"/>
      <c r="XFA892" s="1"/>
      <c r="XFB892" s="1"/>
      <c r="XFC892" s="1"/>
    </row>
    <row r="893" spans="1:150 16226:16383" s="3" customFormat="1" ht="20.25" hidden="1" x14ac:dyDescent="0.25">
      <c r="A893" s="115">
        <v>14</v>
      </c>
      <c r="B893" s="188"/>
      <c r="C893" s="116"/>
      <c r="D893" s="53" t="s">
        <v>432</v>
      </c>
      <c r="E893" s="5">
        <f>(4.67*8.2+1.9*2.65+1.76*0.9+1.56*2.48)*10.764</f>
        <v>525.08729519999997</v>
      </c>
      <c r="F893" s="5">
        <f>(0)*10.764</f>
        <v>0</v>
      </c>
      <c r="G893" s="5">
        <v>0</v>
      </c>
      <c r="H893" s="5">
        <f>E893+F893+(IF(G893&lt;101,G893,IF(G893&lt;201,G893/2,IF(G893&lt;=301,G893/3,G893/4))))</f>
        <v>525.08729519999997</v>
      </c>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WZB893" s="1"/>
      <c r="WZC893" s="1"/>
      <c r="WZD893" s="1"/>
      <c r="WZE893" s="1"/>
      <c r="WZF893" s="1"/>
      <c r="WZG893" s="1"/>
      <c r="WZH893" s="1"/>
      <c r="WZI893" s="1"/>
      <c r="WZJ893" s="1"/>
      <c r="WZK893" s="1"/>
      <c r="WZL893" s="1"/>
      <c r="WZM893" s="1"/>
      <c r="WZN893" s="1"/>
      <c r="WZO893" s="1"/>
      <c r="WZP893" s="1"/>
      <c r="WZQ893" s="1"/>
      <c r="WZR893" s="1"/>
      <c r="WZS893" s="1"/>
      <c r="WZT893" s="1"/>
      <c r="WZU893" s="1"/>
      <c r="WZV893" s="1"/>
      <c r="WZW893" s="1"/>
      <c r="WZX893" s="1"/>
      <c r="WZY893" s="1"/>
      <c r="WZZ893" s="1"/>
      <c r="XAA893" s="1"/>
      <c r="XAB893" s="1"/>
      <c r="XAC893" s="1"/>
      <c r="XAD893" s="1"/>
      <c r="XAE893" s="1"/>
      <c r="XAF893" s="1"/>
      <c r="XAG893" s="1"/>
      <c r="XAH893" s="1"/>
      <c r="XAI893" s="1"/>
      <c r="XAJ893" s="1"/>
      <c r="XAK893" s="1"/>
      <c r="XAL893" s="1"/>
      <c r="XAM893" s="1"/>
      <c r="XAN893" s="1"/>
      <c r="XAO893" s="1"/>
      <c r="XAP893" s="1"/>
      <c r="XAQ893" s="1"/>
      <c r="XAR893" s="1"/>
      <c r="XAS893" s="1"/>
      <c r="XAT893" s="1"/>
      <c r="XAU893" s="1"/>
      <c r="XAV893" s="1"/>
      <c r="XAW893" s="1"/>
      <c r="XAX893" s="1"/>
      <c r="XAY893" s="1"/>
      <c r="XAZ893" s="1"/>
      <c r="XBA893" s="1"/>
      <c r="XBB893" s="1"/>
      <c r="XBC893" s="1"/>
      <c r="XBD893" s="1"/>
      <c r="XBE893" s="1"/>
      <c r="XBF893" s="1"/>
      <c r="XBG893" s="1"/>
      <c r="XBH893" s="1"/>
      <c r="XBI893" s="1"/>
      <c r="XBJ893" s="1"/>
      <c r="XBK893" s="1"/>
      <c r="XBL893" s="1"/>
      <c r="XBM893" s="1"/>
      <c r="XBN893" s="1"/>
      <c r="XBO893" s="1"/>
      <c r="XBP893" s="1"/>
      <c r="XBQ893" s="1"/>
      <c r="XBR893" s="1"/>
      <c r="XBS893" s="1"/>
      <c r="XBT893" s="1"/>
      <c r="XBU893" s="1"/>
      <c r="XBV893" s="1"/>
      <c r="XBW893" s="1"/>
      <c r="XBX893" s="1"/>
      <c r="XBY893" s="1"/>
      <c r="XBZ893" s="1"/>
      <c r="XCA893" s="1"/>
      <c r="XCB893" s="1"/>
      <c r="XCC893" s="1"/>
      <c r="XCD893" s="1"/>
      <c r="XCE893" s="1"/>
      <c r="XCF893" s="1"/>
      <c r="XCG893" s="1"/>
      <c r="XCH893" s="1"/>
      <c r="XCI893" s="1"/>
      <c r="XCJ893" s="1"/>
      <c r="XCK893" s="1"/>
      <c r="XCL893" s="1"/>
      <c r="XCM893" s="1"/>
      <c r="XCN893" s="1"/>
      <c r="XCO893" s="1"/>
      <c r="XCP893" s="1"/>
      <c r="XCQ893" s="1"/>
      <c r="XCR893" s="1"/>
      <c r="XCS893" s="1"/>
      <c r="XCT893" s="1"/>
      <c r="XCU893" s="1"/>
      <c r="XCV893" s="1"/>
      <c r="XCW893" s="1"/>
      <c r="XCX893" s="1"/>
      <c r="XCY893" s="1"/>
      <c r="XCZ893" s="1"/>
      <c r="XDA893" s="1"/>
      <c r="XDB893" s="1"/>
      <c r="XDC893" s="1"/>
      <c r="XDD893" s="1"/>
      <c r="XDE893" s="1"/>
      <c r="XDF893" s="1"/>
      <c r="XDG893" s="1"/>
      <c r="XDH893" s="1"/>
      <c r="XDI893" s="1"/>
      <c r="XDJ893" s="1"/>
      <c r="XDK893" s="1"/>
      <c r="XDL893" s="1"/>
      <c r="XDM893" s="1"/>
      <c r="XDN893" s="1"/>
      <c r="XDO893" s="1"/>
      <c r="XDP893" s="1"/>
      <c r="XDQ893" s="1"/>
      <c r="XDR893" s="1"/>
      <c r="XDS893" s="1"/>
      <c r="XDT893" s="1"/>
      <c r="XDU893" s="1"/>
      <c r="XDV893" s="1"/>
      <c r="XDW893" s="1"/>
      <c r="XDX893" s="1"/>
      <c r="XDY893" s="1"/>
      <c r="XDZ893" s="1"/>
      <c r="XEA893" s="1"/>
      <c r="XEB893" s="1"/>
      <c r="XEC893" s="1"/>
      <c r="XED893" s="1"/>
      <c r="XEE893" s="1"/>
      <c r="XEF893" s="1"/>
      <c r="XEG893" s="1"/>
      <c r="XEH893" s="1"/>
      <c r="XEI893" s="1"/>
      <c r="XEJ893" s="1"/>
      <c r="XEK893" s="1"/>
      <c r="XEL893" s="1"/>
      <c r="XEM893" s="1"/>
      <c r="XEN893" s="1"/>
      <c r="XEO893" s="1"/>
      <c r="XEP893" s="1"/>
      <c r="XEQ893" s="1"/>
      <c r="XER893" s="1"/>
      <c r="XES893" s="1"/>
      <c r="XET893" s="1"/>
      <c r="XEU893" s="1"/>
      <c r="XEV893" s="1"/>
      <c r="XEW893" s="1"/>
      <c r="XEX893" s="1"/>
      <c r="XEY893" s="1"/>
      <c r="XEZ893" s="1"/>
      <c r="XFA893" s="1"/>
      <c r="XFB893" s="1"/>
      <c r="XFC893" s="1"/>
    </row>
    <row r="894" spans="1:150 16226:16383" s="3" customFormat="1" ht="20.25" hidden="1" customHeight="1" x14ac:dyDescent="0.25">
      <c r="A894" s="115">
        <v>15</v>
      </c>
      <c r="B894" s="188"/>
      <c r="C894" s="116"/>
      <c r="D894" s="53" t="s">
        <v>432</v>
      </c>
      <c r="E894" s="5">
        <f>(6.5*6.263+3.04*0.887+1.56*0.98+1.73*1.767)*10.764</f>
        <v>516.58255115999998</v>
      </c>
      <c r="F894" s="5">
        <f>(0)*10.764</f>
        <v>0</v>
      </c>
      <c r="G894" s="5">
        <v>0</v>
      </c>
      <c r="H894" s="5">
        <f>E894+F894+(IF(G894&lt;101,G894,IF(G894&lt;201,G894/2,IF(G894&lt;=301,G894/3,G894/4))))</f>
        <v>516.58255115999998</v>
      </c>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WZB894" s="1"/>
      <c r="WZC894" s="1"/>
      <c r="WZD894" s="1"/>
      <c r="WZE894" s="1"/>
      <c r="WZF894" s="1"/>
      <c r="WZG894" s="1"/>
      <c r="WZH894" s="1"/>
      <c r="WZI894" s="1"/>
      <c r="WZJ894" s="1"/>
      <c r="WZK894" s="1"/>
      <c r="WZL894" s="1"/>
      <c r="WZM894" s="1"/>
      <c r="WZN894" s="1"/>
      <c r="WZO894" s="1"/>
      <c r="WZP894" s="1"/>
      <c r="WZQ894" s="1"/>
      <c r="WZR894" s="1"/>
      <c r="WZS894" s="1"/>
      <c r="WZT894" s="1"/>
      <c r="WZU894" s="1"/>
      <c r="WZV894" s="1"/>
      <c r="WZW894" s="1"/>
      <c r="WZX894" s="1"/>
      <c r="WZY894" s="1"/>
      <c r="WZZ894" s="1"/>
      <c r="XAA894" s="1"/>
      <c r="XAB894" s="1"/>
      <c r="XAC894" s="1"/>
      <c r="XAD894" s="1"/>
      <c r="XAE894" s="1"/>
      <c r="XAF894" s="1"/>
      <c r="XAG894" s="1"/>
      <c r="XAH894" s="1"/>
      <c r="XAI894" s="1"/>
      <c r="XAJ894" s="1"/>
      <c r="XAK894" s="1"/>
      <c r="XAL894" s="1"/>
      <c r="XAM894" s="1"/>
      <c r="XAN894" s="1"/>
      <c r="XAO894" s="1"/>
      <c r="XAP894" s="1"/>
      <c r="XAQ894" s="1"/>
      <c r="XAR894" s="1"/>
      <c r="XAS894" s="1"/>
      <c r="XAT894" s="1"/>
      <c r="XAU894" s="1"/>
      <c r="XAV894" s="1"/>
      <c r="XAW894" s="1"/>
      <c r="XAX894" s="1"/>
      <c r="XAY894" s="1"/>
      <c r="XAZ894" s="1"/>
      <c r="XBA894" s="1"/>
      <c r="XBB894" s="1"/>
      <c r="XBC894" s="1"/>
      <c r="XBD894" s="1"/>
      <c r="XBE894" s="1"/>
      <c r="XBF894" s="1"/>
      <c r="XBG894" s="1"/>
      <c r="XBH894" s="1"/>
      <c r="XBI894" s="1"/>
      <c r="XBJ894" s="1"/>
      <c r="XBK894" s="1"/>
      <c r="XBL894" s="1"/>
      <c r="XBM894" s="1"/>
      <c r="XBN894" s="1"/>
      <c r="XBO894" s="1"/>
      <c r="XBP894" s="1"/>
      <c r="XBQ894" s="1"/>
      <c r="XBR894" s="1"/>
      <c r="XBS894" s="1"/>
      <c r="XBT894" s="1"/>
      <c r="XBU894" s="1"/>
      <c r="XBV894" s="1"/>
      <c r="XBW894" s="1"/>
      <c r="XBX894" s="1"/>
      <c r="XBY894" s="1"/>
      <c r="XBZ894" s="1"/>
      <c r="XCA894" s="1"/>
      <c r="XCB894" s="1"/>
      <c r="XCC894" s="1"/>
      <c r="XCD894" s="1"/>
      <c r="XCE894" s="1"/>
      <c r="XCF894" s="1"/>
      <c r="XCG894" s="1"/>
      <c r="XCH894" s="1"/>
      <c r="XCI894" s="1"/>
      <c r="XCJ894" s="1"/>
      <c r="XCK894" s="1"/>
      <c r="XCL894" s="1"/>
      <c r="XCM894" s="1"/>
      <c r="XCN894" s="1"/>
      <c r="XCO894" s="1"/>
      <c r="XCP894" s="1"/>
      <c r="XCQ894" s="1"/>
      <c r="XCR894" s="1"/>
      <c r="XCS894" s="1"/>
      <c r="XCT894" s="1"/>
      <c r="XCU894" s="1"/>
      <c r="XCV894" s="1"/>
      <c r="XCW894" s="1"/>
      <c r="XCX894" s="1"/>
      <c r="XCY894" s="1"/>
      <c r="XCZ894" s="1"/>
      <c r="XDA894" s="1"/>
      <c r="XDB894" s="1"/>
      <c r="XDC894" s="1"/>
      <c r="XDD894" s="1"/>
      <c r="XDE894" s="1"/>
      <c r="XDF894" s="1"/>
      <c r="XDG894" s="1"/>
      <c r="XDH894" s="1"/>
      <c r="XDI894" s="1"/>
      <c r="XDJ894" s="1"/>
      <c r="XDK894" s="1"/>
      <c r="XDL894" s="1"/>
      <c r="XDM894" s="1"/>
      <c r="XDN894" s="1"/>
      <c r="XDO894" s="1"/>
      <c r="XDP894" s="1"/>
      <c r="XDQ894" s="1"/>
      <c r="XDR894" s="1"/>
      <c r="XDS894" s="1"/>
      <c r="XDT894" s="1"/>
      <c r="XDU894" s="1"/>
      <c r="XDV894" s="1"/>
      <c r="XDW894" s="1"/>
      <c r="XDX894" s="1"/>
      <c r="XDY894" s="1"/>
      <c r="XDZ894" s="1"/>
      <c r="XEA894" s="1"/>
      <c r="XEB894" s="1"/>
      <c r="XEC894" s="1"/>
      <c r="XED894" s="1"/>
      <c r="XEE894" s="1"/>
      <c r="XEF894" s="1"/>
      <c r="XEG894" s="1"/>
      <c r="XEH894" s="1"/>
      <c r="XEI894" s="1"/>
      <c r="XEJ894" s="1"/>
      <c r="XEK894" s="1"/>
      <c r="XEL894" s="1"/>
      <c r="XEM894" s="1"/>
      <c r="XEN894" s="1"/>
      <c r="XEO894" s="1"/>
      <c r="XEP894" s="1"/>
      <c r="XEQ894" s="1"/>
      <c r="XER894" s="1"/>
      <c r="XES894" s="1"/>
      <c r="XET894" s="1"/>
      <c r="XEU894" s="1"/>
      <c r="XEV894" s="1"/>
      <c r="XEW894" s="1"/>
      <c r="XEX894" s="1"/>
      <c r="XEY894" s="1"/>
      <c r="XEZ894" s="1"/>
      <c r="XFA894" s="1"/>
      <c r="XFB894" s="1"/>
      <c r="XFC894" s="1"/>
    </row>
    <row r="895" spans="1:150 16226:16383" s="3" customFormat="1" ht="20.25" customHeight="1" x14ac:dyDescent="0.25">
      <c r="A895" s="112" t="s">
        <v>393</v>
      </c>
      <c r="B895" s="113"/>
      <c r="C895" s="113"/>
      <c r="D895" s="113"/>
      <c r="E895" s="113"/>
      <c r="F895" s="113"/>
      <c r="G895" s="113"/>
      <c r="H895" s="114"/>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WZB895" s="1"/>
      <c r="WZC895" s="1"/>
      <c r="WZD895" s="1"/>
      <c r="WZE895" s="1"/>
      <c r="WZF895" s="1"/>
      <c r="WZG895" s="1"/>
      <c r="WZH895" s="1"/>
      <c r="WZI895" s="1"/>
      <c r="WZJ895" s="1"/>
      <c r="WZK895" s="1"/>
      <c r="WZL895" s="1"/>
      <c r="WZM895" s="1"/>
      <c r="WZN895" s="1"/>
      <c r="WZO895" s="1"/>
      <c r="WZP895" s="1"/>
      <c r="WZQ895" s="1"/>
      <c r="WZR895" s="1"/>
      <c r="WZS895" s="1"/>
      <c r="WZT895" s="1"/>
      <c r="WZU895" s="1"/>
      <c r="WZV895" s="1"/>
      <c r="WZW895" s="1"/>
      <c r="WZX895" s="1"/>
      <c r="WZY895" s="1"/>
      <c r="WZZ895" s="1"/>
      <c r="XAA895" s="1"/>
      <c r="XAB895" s="1"/>
      <c r="XAC895" s="1"/>
      <c r="XAD895" s="1"/>
      <c r="XAE895" s="1"/>
      <c r="XAF895" s="1"/>
      <c r="XAG895" s="1"/>
      <c r="XAH895" s="1"/>
      <c r="XAI895" s="1"/>
      <c r="XAJ895" s="1"/>
      <c r="XAK895" s="1"/>
      <c r="XAL895" s="1"/>
      <c r="XAM895" s="1"/>
      <c r="XAN895" s="1"/>
      <c r="XAO895" s="1"/>
      <c r="XAP895" s="1"/>
      <c r="XAQ895" s="1"/>
      <c r="XAR895" s="1"/>
      <c r="XAS895" s="1"/>
      <c r="XAT895" s="1"/>
      <c r="XAU895" s="1"/>
      <c r="XAV895" s="1"/>
      <c r="XAW895" s="1"/>
      <c r="XAX895" s="1"/>
      <c r="XAY895" s="1"/>
      <c r="XAZ895" s="1"/>
      <c r="XBA895" s="1"/>
      <c r="XBB895" s="1"/>
      <c r="XBC895" s="1"/>
      <c r="XBD895" s="1"/>
      <c r="XBE895" s="1"/>
      <c r="XBF895" s="1"/>
      <c r="XBG895" s="1"/>
      <c r="XBH895" s="1"/>
      <c r="XBI895" s="1"/>
      <c r="XBJ895" s="1"/>
      <c r="XBK895" s="1"/>
      <c r="XBL895" s="1"/>
      <c r="XBM895" s="1"/>
      <c r="XBN895" s="1"/>
      <c r="XBO895" s="1"/>
      <c r="XBP895" s="1"/>
      <c r="XBQ895" s="1"/>
      <c r="XBR895" s="1"/>
      <c r="XBS895" s="1"/>
      <c r="XBT895" s="1"/>
      <c r="XBU895" s="1"/>
      <c r="XBV895" s="1"/>
      <c r="XBW895" s="1"/>
      <c r="XBX895" s="1"/>
      <c r="XBY895" s="1"/>
      <c r="XBZ895" s="1"/>
      <c r="XCA895" s="1"/>
      <c r="XCB895" s="1"/>
      <c r="XCC895" s="1"/>
      <c r="XCD895" s="1"/>
      <c r="XCE895" s="1"/>
      <c r="XCF895" s="1"/>
      <c r="XCG895" s="1"/>
      <c r="XCH895" s="1"/>
      <c r="XCI895" s="1"/>
      <c r="XCJ895" s="1"/>
      <c r="XCK895" s="1"/>
      <c r="XCL895" s="1"/>
      <c r="XCM895" s="1"/>
      <c r="XCN895" s="1"/>
      <c r="XCO895" s="1"/>
      <c r="XCP895" s="1"/>
      <c r="XCQ895" s="1"/>
      <c r="XCR895" s="1"/>
      <c r="XCS895" s="1"/>
      <c r="XCT895" s="1"/>
      <c r="XCU895" s="1"/>
      <c r="XCV895" s="1"/>
      <c r="XCW895" s="1"/>
      <c r="XCX895" s="1"/>
      <c r="XCY895" s="1"/>
      <c r="XCZ895" s="1"/>
      <c r="XDA895" s="1"/>
      <c r="XDB895" s="1"/>
      <c r="XDC895" s="1"/>
      <c r="XDD895" s="1"/>
      <c r="XDE895" s="1"/>
      <c r="XDF895" s="1"/>
      <c r="XDG895" s="1"/>
      <c r="XDH895" s="1"/>
      <c r="XDI895" s="1"/>
      <c r="XDJ895" s="1"/>
      <c r="XDK895" s="1"/>
      <c r="XDL895" s="1"/>
      <c r="XDM895" s="1"/>
      <c r="XDN895" s="1"/>
      <c r="XDO895" s="1"/>
      <c r="XDP895" s="1"/>
      <c r="XDQ895" s="1"/>
      <c r="XDR895" s="1"/>
      <c r="XDS895" s="1"/>
      <c r="XDT895" s="1"/>
      <c r="XDU895" s="1"/>
      <c r="XDV895" s="1"/>
      <c r="XDW895" s="1"/>
      <c r="XDX895" s="1"/>
      <c r="XDY895" s="1"/>
      <c r="XDZ895" s="1"/>
      <c r="XEA895" s="1"/>
      <c r="XEB895" s="1"/>
      <c r="XEC895" s="1"/>
      <c r="XED895" s="1"/>
      <c r="XEE895" s="1"/>
      <c r="XEF895" s="1"/>
      <c r="XEG895" s="1"/>
      <c r="XEH895" s="1"/>
      <c r="XEI895" s="1"/>
      <c r="XEJ895" s="1"/>
      <c r="XEK895" s="1"/>
      <c r="XEL895" s="1"/>
      <c r="XEM895" s="1"/>
      <c r="XEN895" s="1"/>
      <c r="XEO895" s="1"/>
      <c r="XEP895" s="1"/>
      <c r="XEQ895" s="1"/>
      <c r="XER895" s="1"/>
      <c r="XES895" s="1"/>
      <c r="XET895" s="1"/>
      <c r="XEU895" s="1"/>
      <c r="XEV895" s="1"/>
      <c r="XEW895" s="1"/>
      <c r="XEX895" s="1"/>
      <c r="XEY895" s="1"/>
      <c r="XEZ895" s="1"/>
      <c r="XFA895" s="1"/>
      <c r="XFB895" s="1"/>
      <c r="XFC895" s="1"/>
    </row>
    <row r="896" spans="1:150 16226:16383" s="3" customFormat="1" ht="20.25" customHeight="1" x14ac:dyDescent="0.25">
      <c r="A896" s="90">
        <v>1</v>
      </c>
      <c r="B896" s="90"/>
      <c r="C896" s="53" t="s">
        <v>88</v>
      </c>
      <c r="D896" s="5" t="s">
        <v>364</v>
      </c>
      <c r="E896" s="32">
        <f>(82.6)*10.764</f>
        <v>889.10639999999989</v>
      </c>
      <c r="F896" s="32">
        <f>(4.05)*10.764</f>
        <v>43.594199999999994</v>
      </c>
      <c r="G896" s="5">
        <v>0</v>
      </c>
      <c r="H896" s="5">
        <f>E896+F896+(IF(G896&lt;101,G896,IF(G896&lt;201,G896/2,IF(G896&lt;=301,G896/3,G896/4))))</f>
        <v>932.70059999999989</v>
      </c>
      <c r="I896" s="1"/>
      <c r="J896" s="1"/>
      <c r="K896" s="1"/>
      <c r="L896" s="1"/>
      <c r="M896" s="1"/>
      <c r="N896" s="1"/>
      <c r="O896" s="1"/>
      <c r="P896" s="1"/>
      <c r="Q896" s="1"/>
      <c r="R896" s="1"/>
      <c r="S896" s="1"/>
      <c r="T896" s="22" t="e">
        <f ca="1">U896&amp;""&amp;",..,"&amp;""&amp;V896</f>
        <v>#REF!</v>
      </c>
      <c r="U896" s="22" t="e">
        <f ca="1">(SUMPRODUCT(MID(0&amp;(LEFT(A895,SUM(LEN(A895)-LEN(SUBSTITUTE(A895,{"0","1","2","3"},""))))), LARGE(INDEX(ISNUMBER(--MID((LEFT(A895,SUM(LEN(A895)-LEN(SUBSTITUTE(A895,{"0","1","2","3"},""))))), ROW(INDIRECT("1:"&amp;LEN((LEFT(A895,SUM(LEN(A895)-LEN(SUBSTITUTE(A895,{"0","1","2","3"},"")))))))), 1)) * ROW(INDIRECT("1:"&amp;LEN((LEFT(A895,SUM(LEN(A895)-LEN(SUBSTITUTE(A895,{"0","1","2","3"},"")))))))), 0), ROW(INDIRECT("1:"&amp;LEN((LEFT(A895,SUM(LEN(A895)-LEN(SUBSTITUTE(A895,{"0","1","2","3"},"")))))))))+1, 1) * 10^ROW(INDIRECT("1:"&amp;LEN((LEFT(A895,SUM(LEN(A895)-LEN(SUBSTITUTE(A895,{"0","1","2","3"},""))))))))/10))*100+1</f>
        <v>#REF!</v>
      </c>
      <c r="V896" s="22" t="e">
        <f ca="1">(SUMPRODUCT(MID(0&amp;(--TRIM(RIGHT(SUBSTITUTE(LEFT(A895,_xlfn.AGGREGATE(16,6,FIND({0,1,2,3,4,5,6,7,8,9},A895,ROW(INDIRECT("1:"&amp;LEN(A895)))),1))," ",REPT(" ",LEN(A895))),LEN(A895)))), LARGE(INDEX(ISNUMBER(--MID((--TRIM(RIGHT(SUBSTITUTE(LEFT(A895,_xlfn.AGGREGATE(16,6,FIND({0,1,2,3,4,5,6,7,8,9},A895,ROW(INDIRECT("1:"&amp;LEN(A895)))),1))," ",REPT(" ",LEN(A895))),LEN(A895)))), ROW(INDIRECT("1:"&amp;LEN((--TRIM(RIGHT(SUBSTITUTE(LEFT(A895,_xlfn.AGGREGATE(16,6,FIND({0,1,2,3,4,5,6,7,8,9},A895,ROW(INDIRECT("1:"&amp;LEN(A895)))),1))," ",REPT(" ",LEN(A895))),LEN(A895))))))), 1)) * ROW(INDIRECT("1:"&amp;LEN((--TRIM(RIGHT(SUBSTITUTE(LEFT(A895,_xlfn.AGGREGATE(16,6,FIND({0,1,2,3,4,5,6,7,8,9},A895,ROW(INDIRECT("1:"&amp;LEN(A895)))),1))," ",REPT(" ",LEN(A895))),LEN(A895))))))), 0), ROW(INDIRECT("1:"&amp;LEN((--TRIM(RIGHT(SUBSTITUTE(LEFT(A895,_xlfn.AGGREGATE(16,6,FIND({0,1,2,3,4,5,6,7,8,9},A895,ROW(INDIRECT("1:"&amp;LEN(A895)))),1))," ",REPT(" ",LEN(A895))),LEN(A895))))))))+1, 1) * 10^ROW(INDIRECT("1:"&amp;LEN((--TRIM(RIGHT(SUBSTITUTE(LEFT(A895,_xlfn.AGGREGATE(16,6,FIND({0,1,2,3,4,5,6,7,8,9},A895,ROW(INDIRECT("1:"&amp;LEN(A895)))),1))," ",REPT(" ",LEN(A895))),LEN(A895)))))))/10))*100+1</f>
        <v>#NUM!</v>
      </c>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WZB896" s="1"/>
      <c r="WZC896" s="1"/>
      <c r="WZD896" s="1"/>
      <c r="WZE896" s="1"/>
      <c r="WZF896" s="1"/>
      <c r="WZG896" s="1"/>
      <c r="WZH896" s="1"/>
      <c r="WZI896" s="1"/>
      <c r="WZJ896" s="1"/>
      <c r="WZK896" s="1"/>
      <c r="WZL896" s="1"/>
      <c r="WZM896" s="1"/>
      <c r="WZN896" s="1"/>
      <c r="WZO896" s="1"/>
      <c r="WZP896" s="1"/>
      <c r="WZQ896" s="1"/>
      <c r="WZR896" s="1"/>
      <c r="WZS896" s="1"/>
      <c r="WZT896" s="1"/>
      <c r="WZU896" s="1"/>
      <c r="WZV896" s="1"/>
      <c r="WZW896" s="1"/>
      <c r="WZX896" s="1"/>
      <c r="WZY896" s="1"/>
      <c r="WZZ896" s="1"/>
      <c r="XAA896" s="1"/>
      <c r="XAB896" s="1"/>
      <c r="XAC896" s="1"/>
      <c r="XAD896" s="1"/>
      <c r="XAE896" s="1"/>
      <c r="XAF896" s="1"/>
      <c r="XAG896" s="1"/>
      <c r="XAH896" s="1"/>
      <c r="XAI896" s="1"/>
      <c r="XAJ896" s="1"/>
      <c r="XAK896" s="1"/>
      <c r="XAL896" s="1"/>
      <c r="XAM896" s="1"/>
      <c r="XAN896" s="1"/>
      <c r="XAO896" s="1"/>
      <c r="XAP896" s="1"/>
      <c r="XAQ896" s="1"/>
      <c r="XAR896" s="1"/>
      <c r="XAS896" s="1"/>
      <c r="XAT896" s="1"/>
      <c r="XAU896" s="1"/>
      <c r="XAV896" s="1"/>
      <c r="XAW896" s="1"/>
      <c r="XAX896" s="1"/>
      <c r="XAY896" s="1"/>
      <c r="XAZ896" s="1"/>
      <c r="XBA896" s="1"/>
      <c r="XBB896" s="1"/>
      <c r="XBC896" s="1"/>
      <c r="XBD896" s="1"/>
      <c r="XBE896" s="1"/>
      <c r="XBF896" s="1"/>
      <c r="XBG896" s="1"/>
      <c r="XBH896" s="1"/>
      <c r="XBI896" s="1"/>
      <c r="XBJ896" s="1"/>
      <c r="XBK896" s="1"/>
      <c r="XBL896" s="1"/>
      <c r="XBM896" s="1"/>
      <c r="XBN896" s="1"/>
      <c r="XBO896" s="1"/>
      <c r="XBP896" s="1"/>
      <c r="XBQ896" s="1"/>
      <c r="XBR896" s="1"/>
      <c r="XBS896" s="1"/>
      <c r="XBT896" s="1"/>
      <c r="XBU896" s="1"/>
      <c r="XBV896" s="1"/>
      <c r="XBW896" s="1"/>
      <c r="XBX896" s="1"/>
      <c r="XBY896" s="1"/>
      <c r="XBZ896" s="1"/>
      <c r="XCA896" s="1"/>
      <c r="XCB896" s="1"/>
      <c r="XCC896" s="1"/>
      <c r="XCD896" s="1"/>
      <c r="XCE896" s="1"/>
      <c r="XCF896" s="1"/>
      <c r="XCG896" s="1"/>
      <c r="XCH896" s="1"/>
      <c r="XCI896" s="1"/>
      <c r="XCJ896" s="1"/>
      <c r="XCK896" s="1"/>
      <c r="XCL896" s="1"/>
      <c r="XCM896" s="1"/>
      <c r="XCN896" s="1"/>
      <c r="XCO896" s="1"/>
      <c r="XCP896" s="1"/>
      <c r="XCQ896" s="1"/>
      <c r="XCR896" s="1"/>
      <c r="XCS896" s="1"/>
      <c r="XCT896" s="1"/>
      <c r="XCU896" s="1"/>
      <c r="XCV896" s="1"/>
      <c r="XCW896" s="1"/>
      <c r="XCX896" s="1"/>
      <c r="XCY896" s="1"/>
      <c r="XCZ896" s="1"/>
      <c r="XDA896" s="1"/>
      <c r="XDB896" s="1"/>
      <c r="XDC896" s="1"/>
      <c r="XDD896" s="1"/>
      <c r="XDE896" s="1"/>
      <c r="XDF896" s="1"/>
      <c r="XDG896" s="1"/>
      <c r="XDH896" s="1"/>
      <c r="XDI896" s="1"/>
      <c r="XDJ896" s="1"/>
      <c r="XDK896" s="1"/>
      <c r="XDL896" s="1"/>
      <c r="XDM896" s="1"/>
      <c r="XDN896" s="1"/>
      <c r="XDO896" s="1"/>
      <c r="XDP896" s="1"/>
      <c r="XDQ896" s="1"/>
      <c r="XDR896" s="1"/>
      <c r="XDS896" s="1"/>
      <c r="XDT896" s="1"/>
      <c r="XDU896" s="1"/>
      <c r="XDV896" s="1"/>
      <c r="XDW896" s="1"/>
      <c r="XDX896" s="1"/>
      <c r="XDY896" s="1"/>
      <c r="XDZ896" s="1"/>
      <c r="XEA896" s="1"/>
      <c r="XEB896" s="1"/>
      <c r="XEC896" s="1"/>
      <c r="XED896" s="1"/>
      <c r="XEE896" s="1"/>
      <c r="XEF896" s="1"/>
      <c r="XEG896" s="1"/>
      <c r="XEH896" s="1"/>
      <c r="XEI896" s="1"/>
      <c r="XEJ896" s="1"/>
      <c r="XEK896" s="1"/>
      <c r="XEL896" s="1"/>
      <c r="XEM896" s="1"/>
      <c r="XEN896" s="1"/>
      <c r="XEO896" s="1"/>
      <c r="XEP896" s="1"/>
      <c r="XEQ896" s="1"/>
      <c r="XER896" s="1"/>
      <c r="XES896" s="1"/>
      <c r="XET896" s="1"/>
      <c r="XEU896" s="1"/>
      <c r="XEV896" s="1"/>
      <c r="XEW896" s="1"/>
      <c r="XEX896" s="1"/>
      <c r="XEY896" s="1"/>
      <c r="XEZ896" s="1"/>
      <c r="XFA896" s="1"/>
      <c r="XFB896" s="1"/>
      <c r="XFC896" s="1"/>
    </row>
    <row r="897" spans="1:150 16226:16383" s="3" customFormat="1" ht="20.25" customHeight="1" x14ac:dyDescent="0.25">
      <c r="A897" s="115">
        <f>A896+1</f>
        <v>2</v>
      </c>
      <c r="B897" s="116"/>
      <c r="C897" s="53" t="s">
        <v>88</v>
      </c>
      <c r="D897" s="5" t="s">
        <v>364</v>
      </c>
      <c r="E897" s="32">
        <f>(82.6)*10.764</f>
        <v>889.10639999999989</v>
      </c>
      <c r="F897" s="32">
        <f>(4.05)*10.764</f>
        <v>43.594199999999994</v>
      </c>
      <c r="G897" s="5">
        <v>0</v>
      </c>
      <c r="H897" s="5">
        <f>E897+F897+(IF(G897&lt;101,G897,IF(G897&lt;201,G897/2,IF(G897&lt;=301,G897/3,G897/4))))</f>
        <v>932.70059999999989</v>
      </c>
      <c r="I897" s="1"/>
      <c r="J897" s="1"/>
      <c r="K897" s="1"/>
      <c r="L897" s="1"/>
      <c r="M897" s="1"/>
      <c r="N897" s="1"/>
      <c r="O897" s="1"/>
      <c r="P897" s="1"/>
      <c r="Q897" s="1"/>
      <c r="R897" s="1"/>
      <c r="S897" s="1"/>
      <c r="T897" s="22" t="e">
        <f ca="1">U897&amp;""&amp;",..,"&amp;""&amp;V897</f>
        <v>#REF!</v>
      </c>
      <c r="U897" s="22" t="e">
        <f t="shared" ref="U897:V899" ca="1" si="174">U896+1</f>
        <v>#REF!</v>
      </c>
      <c r="V897" s="22" t="e">
        <f t="shared" ca="1" si="174"/>
        <v>#NUM!</v>
      </c>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WZB897" s="1"/>
      <c r="WZC897" s="1"/>
      <c r="WZD897" s="1"/>
      <c r="WZE897" s="1"/>
      <c r="WZF897" s="1"/>
      <c r="WZG897" s="1"/>
      <c r="WZH897" s="1"/>
      <c r="WZI897" s="1"/>
      <c r="WZJ897" s="1"/>
      <c r="WZK897" s="1"/>
      <c r="WZL897" s="1"/>
      <c r="WZM897" s="1"/>
      <c r="WZN897" s="1"/>
      <c r="WZO897" s="1"/>
      <c r="WZP897" s="1"/>
      <c r="WZQ897" s="1"/>
      <c r="WZR897" s="1"/>
      <c r="WZS897" s="1"/>
      <c r="WZT897" s="1"/>
      <c r="WZU897" s="1"/>
      <c r="WZV897" s="1"/>
      <c r="WZW897" s="1"/>
      <c r="WZX897" s="1"/>
      <c r="WZY897" s="1"/>
      <c r="WZZ897" s="1"/>
      <c r="XAA897" s="1"/>
      <c r="XAB897" s="1"/>
      <c r="XAC897" s="1"/>
      <c r="XAD897" s="1"/>
      <c r="XAE897" s="1"/>
      <c r="XAF897" s="1"/>
      <c r="XAG897" s="1"/>
      <c r="XAH897" s="1"/>
      <c r="XAI897" s="1"/>
      <c r="XAJ897" s="1"/>
      <c r="XAK897" s="1"/>
      <c r="XAL897" s="1"/>
      <c r="XAM897" s="1"/>
      <c r="XAN897" s="1"/>
      <c r="XAO897" s="1"/>
      <c r="XAP897" s="1"/>
      <c r="XAQ897" s="1"/>
      <c r="XAR897" s="1"/>
      <c r="XAS897" s="1"/>
      <c r="XAT897" s="1"/>
      <c r="XAU897" s="1"/>
      <c r="XAV897" s="1"/>
      <c r="XAW897" s="1"/>
      <c r="XAX897" s="1"/>
      <c r="XAY897" s="1"/>
      <c r="XAZ897" s="1"/>
      <c r="XBA897" s="1"/>
      <c r="XBB897" s="1"/>
      <c r="XBC897" s="1"/>
      <c r="XBD897" s="1"/>
      <c r="XBE897" s="1"/>
      <c r="XBF897" s="1"/>
      <c r="XBG897" s="1"/>
      <c r="XBH897" s="1"/>
      <c r="XBI897" s="1"/>
      <c r="XBJ897" s="1"/>
      <c r="XBK897" s="1"/>
      <c r="XBL897" s="1"/>
      <c r="XBM897" s="1"/>
      <c r="XBN897" s="1"/>
      <c r="XBO897" s="1"/>
      <c r="XBP897" s="1"/>
      <c r="XBQ897" s="1"/>
      <c r="XBR897" s="1"/>
      <c r="XBS897" s="1"/>
      <c r="XBT897" s="1"/>
      <c r="XBU897" s="1"/>
      <c r="XBV897" s="1"/>
      <c r="XBW897" s="1"/>
      <c r="XBX897" s="1"/>
      <c r="XBY897" s="1"/>
      <c r="XBZ897" s="1"/>
      <c r="XCA897" s="1"/>
      <c r="XCB897" s="1"/>
      <c r="XCC897" s="1"/>
      <c r="XCD897" s="1"/>
      <c r="XCE897" s="1"/>
      <c r="XCF897" s="1"/>
      <c r="XCG897" s="1"/>
      <c r="XCH897" s="1"/>
      <c r="XCI897" s="1"/>
      <c r="XCJ897" s="1"/>
      <c r="XCK897" s="1"/>
      <c r="XCL897" s="1"/>
      <c r="XCM897" s="1"/>
      <c r="XCN897" s="1"/>
      <c r="XCO897" s="1"/>
      <c r="XCP897" s="1"/>
      <c r="XCQ897" s="1"/>
      <c r="XCR897" s="1"/>
      <c r="XCS897" s="1"/>
      <c r="XCT897" s="1"/>
      <c r="XCU897" s="1"/>
      <c r="XCV897" s="1"/>
      <c r="XCW897" s="1"/>
      <c r="XCX897" s="1"/>
      <c r="XCY897" s="1"/>
      <c r="XCZ897" s="1"/>
      <c r="XDA897" s="1"/>
      <c r="XDB897" s="1"/>
      <c r="XDC897" s="1"/>
      <c r="XDD897" s="1"/>
      <c r="XDE897" s="1"/>
      <c r="XDF897" s="1"/>
      <c r="XDG897" s="1"/>
      <c r="XDH897" s="1"/>
      <c r="XDI897" s="1"/>
      <c r="XDJ897" s="1"/>
      <c r="XDK897" s="1"/>
      <c r="XDL897" s="1"/>
      <c r="XDM897" s="1"/>
      <c r="XDN897" s="1"/>
      <c r="XDO897" s="1"/>
      <c r="XDP897" s="1"/>
      <c r="XDQ897" s="1"/>
      <c r="XDR897" s="1"/>
      <c r="XDS897" s="1"/>
      <c r="XDT897" s="1"/>
      <c r="XDU897" s="1"/>
      <c r="XDV897" s="1"/>
      <c r="XDW897" s="1"/>
      <c r="XDX897" s="1"/>
      <c r="XDY897" s="1"/>
      <c r="XDZ897" s="1"/>
      <c r="XEA897" s="1"/>
      <c r="XEB897" s="1"/>
      <c r="XEC897" s="1"/>
      <c r="XED897" s="1"/>
      <c r="XEE897" s="1"/>
      <c r="XEF897" s="1"/>
      <c r="XEG897" s="1"/>
      <c r="XEH897" s="1"/>
      <c r="XEI897" s="1"/>
      <c r="XEJ897" s="1"/>
      <c r="XEK897" s="1"/>
      <c r="XEL897" s="1"/>
      <c r="XEM897" s="1"/>
      <c r="XEN897" s="1"/>
      <c r="XEO897" s="1"/>
      <c r="XEP897" s="1"/>
      <c r="XEQ897" s="1"/>
      <c r="XER897" s="1"/>
      <c r="XES897" s="1"/>
      <c r="XET897" s="1"/>
      <c r="XEU897" s="1"/>
      <c r="XEV897" s="1"/>
      <c r="XEW897" s="1"/>
      <c r="XEX897" s="1"/>
      <c r="XEY897" s="1"/>
      <c r="XEZ897" s="1"/>
      <c r="XFA897" s="1"/>
      <c r="XFB897" s="1"/>
      <c r="XFC897" s="1"/>
    </row>
    <row r="898" spans="1:150 16226:16383" s="3" customFormat="1" ht="20.25" customHeight="1" x14ac:dyDescent="0.25">
      <c r="A898" s="115">
        <f>A897+1</f>
        <v>3</v>
      </c>
      <c r="B898" s="116"/>
      <c r="C898" s="103" t="s">
        <v>411</v>
      </c>
      <c r="D898" s="104"/>
      <c r="E898" s="104"/>
      <c r="F898" s="104"/>
      <c r="G898" s="104"/>
      <c r="H898" s="105"/>
      <c r="I898" s="1"/>
      <c r="J898" s="1"/>
      <c r="K898" s="1"/>
      <c r="L898" s="1"/>
      <c r="M898" s="1"/>
      <c r="N898" s="1"/>
      <c r="O898" s="1"/>
      <c r="P898" s="1"/>
      <c r="Q898" s="1"/>
      <c r="R898" s="1"/>
      <c r="S898" s="1"/>
      <c r="T898" s="22" t="e">
        <f ca="1">U898&amp;""&amp;",..,"&amp;""&amp;V898</f>
        <v>#REF!</v>
      </c>
      <c r="U898" s="22" t="e">
        <f t="shared" ca="1" si="174"/>
        <v>#REF!</v>
      </c>
      <c r="V898" s="22" t="e">
        <f t="shared" ca="1" si="174"/>
        <v>#NUM!</v>
      </c>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WZB898" s="1"/>
      <c r="WZC898" s="1"/>
      <c r="WZD898" s="1"/>
      <c r="WZE898" s="1"/>
      <c r="WZF898" s="1"/>
      <c r="WZG898" s="1"/>
      <c r="WZH898" s="1"/>
      <c r="WZI898" s="1"/>
      <c r="WZJ898" s="1"/>
      <c r="WZK898" s="1"/>
      <c r="WZL898" s="1"/>
      <c r="WZM898" s="1"/>
      <c r="WZN898" s="1"/>
      <c r="WZO898" s="1"/>
      <c r="WZP898" s="1"/>
      <c r="WZQ898" s="1"/>
      <c r="WZR898" s="1"/>
      <c r="WZS898" s="1"/>
      <c r="WZT898" s="1"/>
      <c r="WZU898" s="1"/>
      <c r="WZV898" s="1"/>
      <c r="WZW898" s="1"/>
      <c r="WZX898" s="1"/>
      <c r="WZY898" s="1"/>
      <c r="WZZ898" s="1"/>
      <c r="XAA898" s="1"/>
      <c r="XAB898" s="1"/>
      <c r="XAC898" s="1"/>
      <c r="XAD898" s="1"/>
      <c r="XAE898" s="1"/>
      <c r="XAF898" s="1"/>
      <c r="XAG898" s="1"/>
      <c r="XAH898" s="1"/>
      <c r="XAI898" s="1"/>
      <c r="XAJ898" s="1"/>
      <c r="XAK898" s="1"/>
      <c r="XAL898" s="1"/>
      <c r="XAM898" s="1"/>
      <c r="XAN898" s="1"/>
      <c r="XAO898" s="1"/>
      <c r="XAP898" s="1"/>
      <c r="XAQ898" s="1"/>
      <c r="XAR898" s="1"/>
      <c r="XAS898" s="1"/>
      <c r="XAT898" s="1"/>
      <c r="XAU898" s="1"/>
      <c r="XAV898" s="1"/>
      <c r="XAW898" s="1"/>
      <c r="XAX898" s="1"/>
      <c r="XAY898" s="1"/>
      <c r="XAZ898" s="1"/>
      <c r="XBA898" s="1"/>
      <c r="XBB898" s="1"/>
      <c r="XBC898" s="1"/>
      <c r="XBD898" s="1"/>
      <c r="XBE898" s="1"/>
      <c r="XBF898" s="1"/>
      <c r="XBG898" s="1"/>
      <c r="XBH898" s="1"/>
      <c r="XBI898" s="1"/>
      <c r="XBJ898" s="1"/>
      <c r="XBK898" s="1"/>
      <c r="XBL898" s="1"/>
      <c r="XBM898" s="1"/>
      <c r="XBN898" s="1"/>
      <c r="XBO898" s="1"/>
      <c r="XBP898" s="1"/>
      <c r="XBQ898" s="1"/>
      <c r="XBR898" s="1"/>
      <c r="XBS898" s="1"/>
      <c r="XBT898" s="1"/>
      <c r="XBU898" s="1"/>
      <c r="XBV898" s="1"/>
      <c r="XBW898" s="1"/>
      <c r="XBX898" s="1"/>
      <c r="XBY898" s="1"/>
      <c r="XBZ898" s="1"/>
      <c r="XCA898" s="1"/>
      <c r="XCB898" s="1"/>
      <c r="XCC898" s="1"/>
      <c r="XCD898" s="1"/>
      <c r="XCE898" s="1"/>
      <c r="XCF898" s="1"/>
      <c r="XCG898" s="1"/>
      <c r="XCH898" s="1"/>
      <c r="XCI898" s="1"/>
      <c r="XCJ898" s="1"/>
      <c r="XCK898" s="1"/>
      <c r="XCL898" s="1"/>
      <c r="XCM898" s="1"/>
      <c r="XCN898" s="1"/>
      <c r="XCO898" s="1"/>
      <c r="XCP898" s="1"/>
      <c r="XCQ898" s="1"/>
      <c r="XCR898" s="1"/>
      <c r="XCS898" s="1"/>
      <c r="XCT898" s="1"/>
      <c r="XCU898" s="1"/>
      <c r="XCV898" s="1"/>
      <c r="XCW898" s="1"/>
      <c r="XCX898" s="1"/>
      <c r="XCY898" s="1"/>
      <c r="XCZ898" s="1"/>
      <c r="XDA898" s="1"/>
      <c r="XDB898" s="1"/>
      <c r="XDC898" s="1"/>
      <c r="XDD898" s="1"/>
      <c r="XDE898" s="1"/>
      <c r="XDF898" s="1"/>
      <c r="XDG898" s="1"/>
      <c r="XDH898" s="1"/>
      <c r="XDI898" s="1"/>
      <c r="XDJ898" s="1"/>
      <c r="XDK898" s="1"/>
      <c r="XDL898" s="1"/>
      <c r="XDM898" s="1"/>
      <c r="XDN898" s="1"/>
      <c r="XDO898" s="1"/>
      <c r="XDP898" s="1"/>
      <c r="XDQ898" s="1"/>
      <c r="XDR898" s="1"/>
      <c r="XDS898" s="1"/>
      <c r="XDT898" s="1"/>
      <c r="XDU898" s="1"/>
      <c r="XDV898" s="1"/>
      <c r="XDW898" s="1"/>
      <c r="XDX898" s="1"/>
      <c r="XDY898" s="1"/>
      <c r="XDZ898" s="1"/>
      <c r="XEA898" s="1"/>
      <c r="XEB898" s="1"/>
      <c r="XEC898" s="1"/>
      <c r="XED898" s="1"/>
      <c r="XEE898" s="1"/>
      <c r="XEF898" s="1"/>
      <c r="XEG898" s="1"/>
      <c r="XEH898" s="1"/>
      <c r="XEI898" s="1"/>
      <c r="XEJ898" s="1"/>
      <c r="XEK898" s="1"/>
      <c r="XEL898" s="1"/>
      <c r="XEM898" s="1"/>
      <c r="XEN898" s="1"/>
      <c r="XEO898" s="1"/>
      <c r="XEP898" s="1"/>
      <c r="XEQ898" s="1"/>
      <c r="XER898" s="1"/>
      <c r="XES898" s="1"/>
      <c r="XET898" s="1"/>
      <c r="XEU898" s="1"/>
      <c r="XEV898" s="1"/>
      <c r="XEW898" s="1"/>
      <c r="XEX898" s="1"/>
      <c r="XEY898" s="1"/>
      <c r="XEZ898" s="1"/>
      <c r="XFA898" s="1"/>
      <c r="XFB898" s="1"/>
      <c r="XFC898" s="1"/>
    </row>
    <row r="899" spans="1:150 16226:16383" s="3" customFormat="1" ht="20.25" customHeight="1" x14ac:dyDescent="0.25">
      <c r="A899" s="115">
        <f>A898+1</f>
        <v>4</v>
      </c>
      <c r="B899" s="116"/>
      <c r="C899" s="109"/>
      <c r="D899" s="110"/>
      <c r="E899" s="110"/>
      <c r="F899" s="110"/>
      <c r="G899" s="110"/>
      <c r="H899" s="111"/>
      <c r="I899" s="1"/>
      <c r="J899" s="1"/>
      <c r="K899" s="1"/>
      <c r="L899" s="1"/>
      <c r="M899" s="1"/>
      <c r="N899" s="1"/>
      <c r="O899" s="1"/>
      <c r="P899" s="1"/>
      <c r="Q899" s="1"/>
      <c r="R899" s="1"/>
      <c r="S899" s="1"/>
      <c r="T899" s="22" t="e">
        <f ca="1">U899&amp;""&amp;",..,"&amp;""&amp;V899</f>
        <v>#REF!</v>
      </c>
      <c r="U899" s="22" t="e">
        <f t="shared" ca="1" si="174"/>
        <v>#REF!</v>
      </c>
      <c r="V899" s="22" t="e">
        <f t="shared" ca="1" si="174"/>
        <v>#NUM!</v>
      </c>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WZB899" s="1"/>
      <c r="WZC899" s="1"/>
      <c r="WZD899" s="1"/>
      <c r="WZE899" s="1"/>
      <c r="WZF899" s="1"/>
      <c r="WZG899" s="1"/>
      <c r="WZH899" s="1"/>
      <c r="WZI899" s="1"/>
      <c r="WZJ899" s="1"/>
      <c r="WZK899" s="1"/>
      <c r="WZL899" s="1"/>
      <c r="WZM899" s="1"/>
      <c r="WZN899" s="1"/>
      <c r="WZO899" s="1"/>
      <c r="WZP899" s="1"/>
      <c r="WZQ899" s="1"/>
      <c r="WZR899" s="1"/>
      <c r="WZS899" s="1"/>
      <c r="WZT899" s="1"/>
      <c r="WZU899" s="1"/>
      <c r="WZV899" s="1"/>
      <c r="WZW899" s="1"/>
      <c r="WZX899" s="1"/>
      <c r="WZY899" s="1"/>
      <c r="WZZ899" s="1"/>
      <c r="XAA899" s="1"/>
      <c r="XAB899" s="1"/>
      <c r="XAC899" s="1"/>
      <c r="XAD899" s="1"/>
      <c r="XAE899" s="1"/>
      <c r="XAF899" s="1"/>
      <c r="XAG899" s="1"/>
      <c r="XAH899" s="1"/>
      <c r="XAI899" s="1"/>
      <c r="XAJ899" s="1"/>
      <c r="XAK899" s="1"/>
      <c r="XAL899" s="1"/>
      <c r="XAM899" s="1"/>
      <c r="XAN899" s="1"/>
      <c r="XAO899" s="1"/>
      <c r="XAP899" s="1"/>
      <c r="XAQ899" s="1"/>
      <c r="XAR899" s="1"/>
      <c r="XAS899" s="1"/>
      <c r="XAT899" s="1"/>
      <c r="XAU899" s="1"/>
      <c r="XAV899" s="1"/>
      <c r="XAW899" s="1"/>
      <c r="XAX899" s="1"/>
      <c r="XAY899" s="1"/>
      <c r="XAZ899" s="1"/>
      <c r="XBA899" s="1"/>
      <c r="XBB899" s="1"/>
      <c r="XBC899" s="1"/>
      <c r="XBD899" s="1"/>
      <c r="XBE899" s="1"/>
      <c r="XBF899" s="1"/>
      <c r="XBG899" s="1"/>
      <c r="XBH899" s="1"/>
      <c r="XBI899" s="1"/>
      <c r="XBJ899" s="1"/>
      <c r="XBK899" s="1"/>
      <c r="XBL899" s="1"/>
      <c r="XBM899" s="1"/>
      <c r="XBN899" s="1"/>
      <c r="XBO899" s="1"/>
      <c r="XBP899" s="1"/>
      <c r="XBQ899" s="1"/>
      <c r="XBR899" s="1"/>
      <c r="XBS899" s="1"/>
      <c r="XBT899" s="1"/>
      <c r="XBU899" s="1"/>
      <c r="XBV899" s="1"/>
      <c r="XBW899" s="1"/>
      <c r="XBX899" s="1"/>
      <c r="XBY899" s="1"/>
      <c r="XBZ899" s="1"/>
      <c r="XCA899" s="1"/>
      <c r="XCB899" s="1"/>
      <c r="XCC899" s="1"/>
      <c r="XCD899" s="1"/>
      <c r="XCE899" s="1"/>
      <c r="XCF899" s="1"/>
      <c r="XCG899" s="1"/>
      <c r="XCH899" s="1"/>
      <c r="XCI899" s="1"/>
      <c r="XCJ899" s="1"/>
      <c r="XCK899" s="1"/>
      <c r="XCL899" s="1"/>
      <c r="XCM899" s="1"/>
      <c r="XCN899" s="1"/>
      <c r="XCO899" s="1"/>
      <c r="XCP899" s="1"/>
      <c r="XCQ899" s="1"/>
      <c r="XCR899" s="1"/>
      <c r="XCS899" s="1"/>
      <c r="XCT899" s="1"/>
      <c r="XCU899" s="1"/>
      <c r="XCV899" s="1"/>
      <c r="XCW899" s="1"/>
      <c r="XCX899" s="1"/>
      <c r="XCY899" s="1"/>
      <c r="XCZ899" s="1"/>
      <c r="XDA899" s="1"/>
      <c r="XDB899" s="1"/>
      <c r="XDC899" s="1"/>
      <c r="XDD899" s="1"/>
      <c r="XDE899" s="1"/>
      <c r="XDF899" s="1"/>
      <c r="XDG899" s="1"/>
      <c r="XDH899" s="1"/>
      <c r="XDI899" s="1"/>
      <c r="XDJ899" s="1"/>
      <c r="XDK899" s="1"/>
      <c r="XDL899" s="1"/>
      <c r="XDM899" s="1"/>
      <c r="XDN899" s="1"/>
      <c r="XDO899" s="1"/>
      <c r="XDP899" s="1"/>
      <c r="XDQ899" s="1"/>
      <c r="XDR899" s="1"/>
      <c r="XDS899" s="1"/>
      <c r="XDT899" s="1"/>
      <c r="XDU899" s="1"/>
      <c r="XDV899" s="1"/>
      <c r="XDW899" s="1"/>
      <c r="XDX899" s="1"/>
      <c r="XDY899" s="1"/>
      <c r="XDZ899" s="1"/>
      <c r="XEA899" s="1"/>
      <c r="XEB899" s="1"/>
      <c r="XEC899" s="1"/>
      <c r="XED899" s="1"/>
      <c r="XEE899" s="1"/>
      <c r="XEF899" s="1"/>
      <c r="XEG899" s="1"/>
      <c r="XEH899" s="1"/>
      <c r="XEI899" s="1"/>
      <c r="XEJ899" s="1"/>
      <c r="XEK899" s="1"/>
      <c r="XEL899" s="1"/>
      <c r="XEM899" s="1"/>
      <c r="XEN899" s="1"/>
      <c r="XEO899" s="1"/>
      <c r="XEP899" s="1"/>
      <c r="XEQ899" s="1"/>
      <c r="XER899" s="1"/>
      <c r="XES899" s="1"/>
      <c r="XET899" s="1"/>
      <c r="XEU899" s="1"/>
      <c r="XEV899" s="1"/>
      <c r="XEW899" s="1"/>
      <c r="XEX899" s="1"/>
      <c r="XEY899" s="1"/>
      <c r="XEZ899" s="1"/>
      <c r="XFA899" s="1"/>
      <c r="XFB899" s="1"/>
      <c r="XFC899" s="1"/>
    </row>
    <row r="900" spans="1:150 16226:16383" s="3" customFormat="1" ht="20.25" customHeight="1" x14ac:dyDescent="0.25">
      <c r="A900" s="112" t="s">
        <v>395</v>
      </c>
      <c r="B900" s="113"/>
      <c r="C900" s="113"/>
      <c r="D900" s="113"/>
      <c r="E900" s="113"/>
      <c r="F900" s="113"/>
      <c r="G900" s="113"/>
      <c r="H900" s="114"/>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WZB900" s="1"/>
      <c r="WZC900" s="1"/>
      <c r="WZD900" s="1"/>
      <c r="WZE900" s="1"/>
      <c r="WZF900" s="1"/>
      <c r="WZG900" s="1"/>
      <c r="WZH900" s="1"/>
      <c r="WZI900" s="1"/>
      <c r="WZJ900" s="1"/>
      <c r="WZK900" s="1"/>
      <c r="WZL900" s="1"/>
      <c r="WZM900" s="1"/>
      <c r="WZN900" s="1"/>
      <c r="WZO900" s="1"/>
      <c r="WZP900" s="1"/>
      <c r="WZQ900" s="1"/>
      <c r="WZR900" s="1"/>
      <c r="WZS900" s="1"/>
      <c r="WZT900" s="1"/>
      <c r="WZU900" s="1"/>
      <c r="WZV900" s="1"/>
      <c r="WZW900" s="1"/>
      <c r="WZX900" s="1"/>
      <c r="WZY900" s="1"/>
      <c r="WZZ900" s="1"/>
      <c r="XAA900" s="1"/>
      <c r="XAB900" s="1"/>
      <c r="XAC900" s="1"/>
      <c r="XAD900" s="1"/>
      <c r="XAE900" s="1"/>
      <c r="XAF900" s="1"/>
      <c r="XAG900" s="1"/>
      <c r="XAH900" s="1"/>
      <c r="XAI900" s="1"/>
      <c r="XAJ900" s="1"/>
      <c r="XAK900" s="1"/>
      <c r="XAL900" s="1"/>
      <c r="XAM900" s="1"/>
      <c r="XAN900" s="1"/>
      <c r="XAO900" s="1"/>
      <c r="XAP900" s="1"/>
      <c r="XAQ900" s="1"/>
      <c r="XAR900" s="1"/>
      <c r="XAS900" s="1"/>
      <c r="XAT900" s="1"/>
      <c r="XAU900" s="1"/>
      <c r="XAV900" s="1"/>
      <c r="XAW900" s="1"/>
      <c r="XAX900" s="1"/>
      <c r="XAY900" s="1"/>
      <c r="XAZ900" s="1"/>
      <c r="XBA900" s="1"/>
      <c r="XBB900" s="1"/>
      <c r="XBC900" s="1"/>
      <c r="XBD900" s="1"/>
      <c r="XBE900" s="1"/>
      <c r="XBF900" s="1"/>
      <c r="XBG900" s="1"/>
      <c r="XBH900" s="1"/>
      <c r="XBI900" s="1"/>
      <c r="XBJ900" s="1"/>
      <c r="XBK900" s="1"/>
      <c r="XBL900" s="1"/>
      <c r="XBM900" s="1"/>
      <c r="XBN900" s="1"/>
      <c r="XBO900" s="1"/>
      <c r="XBP900" s="1"/>
      <c r="XBQ900" s="1"/>
      <c r="XBR900" s="1"/>
      <c r="XBS900" s="1"/>
      <c r="XBT900" s="1"/>
      <c r="XBU900" s="1"/>
      <c r="XBV900" s="1"/>
      <c r="XBW900" s="1"/>
      <c r="XBX900" s="1"/>
      <c r="XBY900" s="1"/>
      <c r="XBZ900" s="1"/>
      <c r="XCA900" s="1"/>
      <c r="XCB900" s="1"/>
      <c r="XCC900" s="1"/>
      <c r="XCD900" s="1"/>
      <c r="XCE900" s="1"/>
      <c r="XCF900" s="1"/>
      <c r="XCG900" s="1"/>
      <c r="XCH900" s="1"/>
      <c r="XCI900" s="1"/>
      <c r="XCJ900" s="1"/>
      <c r="XCK900" s="1"/>
      <c r="XCL900" s="1"/>
      <c r="XCM900" s="1"/>
      <c r="XCN900" s="1"/>
      <c r="XCO900" s="1"/>
      <c r="XCP900" s="1"/>
      <c r="XCQ900" s="1"/>
      <c r="XCR900" s="1"/>
      <c r="XCS900" s="1"/>
      <c r="XCT900" s="1"/>
      <c r="XCU900" s="1"/>
      <c r="XCV900" s="1"/>
      <c r="XCW900" s="1"/>
      <c r="XCX900" s="1"/>
      <c r="XCY900" s="1"/>
      <c r="XCZ900" s="1"/>
      <c r="XDA900" s="1"/>
      <c r="XDB900" s="1"/>
      <c r="XDC900" s="1"/>
      <c r="XDD900" s="1"/>
      <c r="XDE900" s="1"/>
      <c r="XDF900" s="1"/>
      <c r="XDG900" s="1"/>
      <c r="XDH900" s="1"/>
      <c r="XDI900" s="1"/>
      <c r="XDJ900" s="1"/>
      <c r="XDK900" s="1"/>
      <c r="XDL900" s="1"/>
      <c r="XDM900" s="1"/>
      <c r="XDN900" s="1"/>
      <c r="XDO900" s="1"/>
      <c r="XDP900" s="1"/>
      <c r="XDQ900" s="1"/>
      <c r="XDR900" s="1"/>
      <c r="XDS900" s="1"/>
      <c r="XDT900" s="1"/>
      <c r="XDU900" s="1"/>
      <c r="XDV900" s="1"/>
      <c r="XDW900" s="1"/>
      <c r="XDX900" s="1"/>
      <c r="XDY900" s="1"/>
      <c r="XDZ900" s="1"/>
      <c r="XEA900" s="1"/>
      <c r="XEB900" s="1"/>
      <c r="XEC900" s="1"/>
      <c r="XED900" s="1"/>
      <c r="XEE900" s="1"/>
      <c r="XEF900" s="1"/>
      <c r="XEG900" s="1"/>
      <c r="XEH900" s="1"/>
      <c r="XEI900" s="1"/>
      <c r="XEJ900" s="1"/>
      <c r="XEK900" s="1"/>
      <c r="XEL900" s="1"/>
      <c r="XEM900" s="1"/>
      <c r="XEN900" s="1"/>
      <c r="XEO900" s="1"/>
      <c r="XEP900" s="1"/>
      <c r="XEQ900" s="1"/>
      <c r="XER900" s="1"/>
      <c r="XES900" s="1"/>
      <c r="XET900" s="1"/>
      <c r="XEU900" s="1"/>
      <c r="XEV900" s="1"/>
      <c r="XEW900" s="1"/>
      <c r="XEX900" s="1"/>
      <c r="XEY900" s="1"/>
      <c r="XEZ900" s="1"/>
      <c r="XFA900" s="1"/>
      <c r="XFB900" s="1"/>
      <c r="XFC900" s="1"/>
    </row>
    <row r="901" spans="1:150 16226:16383" s="3" customFormat="1" ht="20.25" customHeight="1" x14ac:dyDescent="0.25">
      <c r="A901" s="90">
        <v>1</v>
      </c>
      <c r="B901" s="90"/>
      <c r="C901" s="53" t="s">
        <v>88</v>
      </c>
      <c r="D901" s="5" t="s">
        <v>364</v>
      </c>
      <c r="E901" s="32">
        <f>(82.6)*10.764</f>
        <v>889.10639999999989</v>
      </c>
      <c r="F901" s="32">
        <f>(3.69)*10.764</f>
        <v>39.719159999999995</v>
      </c>
      <c r="G901" s="5">
        <v>0</v>
      </c>
      <c r="H901" s="5">
        <f>E901+F901+(IF(G901&lt;101,G901,IF(G901&lt;201,G901/2,IF(G901&lt;=301,G901/3,G901/4))))</f>
        <v>928.82555999999988</v>
      </c>
      <c r="I901" s="1"/>
      <c r="J901" s="1"/>
      <c r="K901" s="1"/>
      <c r="L901" s="1"/>
      <c r="M901" s="1"/>
      <c r="N901" s="1"/>
      <c r="O901" s="1"/>
      <c r="P901" s="1"/>
      <c r="Q901" s="1"/>
      <c r="R901" s="1"/>
      <c r="S901" s="1"/>
      <c r="T901" s="22" t="str">
        <f ca="1">U901&amp;""&amp;",..,"&amp;""&amp;V901</f>
        <v>201,..,201</v>
      </c>
      <c r="U901" s="22">
        <f ca="1">(SUMPRODUCT(MID(0&amp;(LEFT(A900,SUM(LEN(A900)-LEN(SUBSTITUTE(A900,{"0","1","2","3"},""))))), LARGE(INDEX(ISNUMBER(--MID((LEFT(A900,SUM(LEN(A900)-LEN(SUBSTITUTE(A900,{"0","1","2","3"},""))))), ROW(INDIRECT("1:"&amp;LEN((LEFT(A900,SUM(LEN(A900)-LEN(SUBSTITUTE(A900,{"0","1","2","3"},"")))))))), 1)) * ROW(INDIRECT("1:"&amp;LEN((LEFT(A900,SUM(LEN(A900)-LEN(SUBSTITUTE(A900,{"0","1","2","3"},"")))))))), 0), ROW(INDIRECT("1:"&amp;LEN((LEFT(A900,SUM(LEN(A900)-LEN(SUBSTITUTE(A900,{"0","1","2","3"},"")))))))))+1, 1) * 10^ROW(INDIRECT("1:"&amp;LEN((LEFT(A900,SUM(LEN(A900)-LEN(SUBSTITUTE(A900,{"0","1","2","3"},""))))))))/10))*100+1</f>
        <v>201</v>
      </c>
      <c r="V901" s="22">
        <f ca="1">(SUMPRODUCT(MID(0&amp;(--TRIM(RIGHT(SUBSTITUTE(LEFT(A900,_xlfn.AGGREGATE(16,6,FIND({0,1,2,3,4,5,6,7,8,9},A900,ROW(INDIRECT("1:"&amp;LEN(A900)))),1))," ",REPT(" ",LEN(A900))),LEN(A900)))), LARGE(INDEX(ISNUMBER(--MID((--TRIM(RIGHT(SUBSTITUTE(LEFT(A900,_xlfn.AGGREGATE(16,6,FIND({0,1,2,3,4,5,6,7,8,9},A900,ROW(INDIRECT("1:"&amp;LEN(A900)))),1))," ",REPT(" ",LEN(A900))),LEN(A900)))), ROW(INDIRECT("1:"&amp;LEN((--TRIM(RIGHT(SUBSTITUTE(LEFT(A900,_xlfn.AGGREGATE(16,6,FIND({0,1,2,3,4,5,6,7,8,9},A900,ROW(INDIRECT("1:"&amp;LEN(A900)))),1))," ",REPT(" ",LEN(A900))),LEN(A900))))))), 1)) * ROW(INDIRECT("1:"&amp;LEN((--TRIM(RIGHT(SUBSTITUTE(LEFT(A900,_xlfn.AGGREGATE(16,6,FIND({0,1,2,3,4,5,6,7,8,9},A900,ROW(INDIRECT("1:"&amp;LEN(A900)))),1))," ",REPT(" ",LEN(A900))),LEN(A900))))))), 0), ROW(INDIRECT("1:"&amp;LEN((--TRIM(RIGHT(SUBSTITUTE(LEFT(A900,_xlfn.AGGREGATE(16,6,FIND({0,1,2,3,4,5,6,7,8,9},A900,ROW(INDIRECT("1:"&amp;LEN(A900)))),1))," ",REPT(" ",LEN(A900))),LEN(A900))))))))+1, 1) * 10^ROW(INDIRECT("1:"&amp;LEN((--TRIM(RIGHT(SUBSTITUTE(LEFT(A900,_xlfn.AGGREGATE(16,6,FIND({0,1,2,3,4,5,6,7,8,9},A900,ROW(INDIRECT("1:"&amp;LEN(A900)))),1))," ",REPT(" ",LEN(A900))),LEN(A900)))))))/10))*100+1</f>
        <v>201</v>
      </c>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WZB901" s="1"/>
      <c r="WZC901" s="1"/>
      <c r="WZD901" s="1"/>
      <c r="WZE901" s="1"/>
      <c r="WZF901" s="1"/>
      <c r="WZG901" s="1"/>
      <c r="WZH901" s="1"/>
      <c r="WZI901" s="1"/>
      <c r="WZJ901" s="1"/>
      <c r="WZK901" s="1"/>
      <c r="WZL901" s="1"/>
      <c r="WZM901" s="1"/>
      <c r="WZN901" s="1"/>
      <c r="WZO901" s="1"/>
      <c r="WZP901" s="1"/>
      <c r="WZQ901" s="1"/>
      <c r="WZR901" s="1"/>
      <c r="WZS901" s="1"/>
      <c r="WZT901" s="1"/>
      <c r="WZU901" s="1"/>
      <c r="WZV901" s="1"/>
      <c r="WZW901" s="1"/>
      <c r="WZX901" s="1"/>
      <c r="WZY901" s="1"/>
      <c r="WZZ901" s="1"/>
      <c r="XAA901" s="1"/>
      <c r="XAB901" s="1"/>
      <c r="XAC901" s="1"/>
      <c r="XAD901" s="1"/>
      <c r="XAE901" s="1"/>
      <c r="XAF901" s="1"/>
      <c r="XAG901" s="1"/>
      <c r="XAH901" s="1"/>
      <c r="XAI901" s="1"/>
      <c r="XAJ901" s="1"/>
      <c r="XAK901" s="1"/>
      <c r="XAL901" s="1"/>
      <c r="XAM901" s="1"/>
      <c r="XAN901" s="1"/>
      <c r="XAO901" s="1"/>
      <c r="XAP901" s="1"/>
      <c r="XAQ901" s="1"/>
      <c r="XAR901" s="1"/>
      <c r="XAS901" s="1"/>
      <c r="XAT901" s="1"/>
      <c r="XAU901" s="1"/>
      <c r="XAV901" s="1"/>
      <c r="XAW901" s="1"/>
      <c r="XAX901" s="1"/>
      <c r="XAY901" s="1"/>
      <c r="XAZ901" s="1"/>
      <c r="XBA901" s="1"/>
      <c r="XBB901" s="1"/>
      <c r="XBC901" s="1"/>
      <c r="XBD901" s="1"/>
      <c r="XBE901" s="1"/>
      <c r="XBF901" s="1"/>
      <c r="XBG901" s="1"/>
      <c r="XBH901" s="1"/>
      <c r="XBI901" s="1"/>
      <c r="XBJ901" s="1"/>
      <c r="XBK901" s="1"/>
      <c r="XBL901" s="1"/>
      <c r="XBM901" s="1"/>
      <c r="XBN901" s="1"/>
      <c r="XBO901" s="1"/>
      <c r="XBP901" s="1"/>
      <c r="XBQ901" s="1"/>
      <c r="XBR901" s="1"/>
      <c r="XBS901" s="1"/>
      <c r="XBT901" s="1"/>
      <c r="XBU901" s="1"/>
      <c r="XBV901" s="1"/>
      <c r="XBW901" s="1"/>
      <c r="XBX901" s="1"/>
      <c r="XBY901" s="1"/>
      <c r="XBZ901" s="1"/>
      <c r="XCA901" s="1"/>
      <c r="XCB901" s="1"/>
      <c r="XCC901" s="1"/>
      <c r="XCD901" s="1"/>
      <c r="XCE901" s="1"/>
      <c r="XCF901" s="1"/>
      <c r="XCG901" s="1"/>
      <c r="XCH901" s="1"/>
      <c r="XCI901" s="1"/>
      <c r="XCJ901" s="1"/>
      <c r="XCK901" s="1"/>
      <c r="XCL901" s="1"/>
      <c r="XCM901" s="1"/>
      <c r="XCN901" s="1"/>
      <c r="XCO901" s="1"/>
      <c r="XCP901" s="1"/>
      <c r="XCQ901" s="1"/>
      <c r="XCR901" s="1"/>
      <c r="XCS901" s="1"/>
      <c r="XCT901" s="1"/>
      <c r="XCU901" s="1"/>
      <c r="XCV901" s="1"/>
      <c r="XCW901" s="1"/>
      <c r="XCX901" s="1"/>
      <c r="XCY901" s="1"/>
      <c r="XCZ901" s="1"/>
      <c r="XDA901" s="1"/>
      <c r="XDB901" s="1"/>
      <c r="XDC901" s="1"/>
      <c r="XDD901" s="1"/>
      <c r="XDE901" s="1"/>
      <c r="XDF901" s="1"/>
      <c r="XDG901" s="1"/>
      <c r="XDH901" s="1"/>
      <c r="XDI901" s="1"/>
      <c r="XDJ901" s="1"/>
      <c r="XDK901" s="1"/>
      <c r="XDL901" s="1"/>
      <c r="XDM901" s="1"/>
      <c r="XDN901" s="1"/>
      <c r="XDO901" s="1"/>
      <c r="XDP901" s="1"/>
      <c r="XDQ901" s="1"/>
      <c r="XDR901" s="1"/>
      <c r="XDS901" s="1"/>
      <c r="XDT901" s="1"/>
      <c r="XDU901" s="1"/>
      <c r="XDV901" s="1"/>
      <c r="XDW901" s="1"/>
      <c r="XDX901" s="1"/>
      <c r="XDY901" s="1"/>
      <c r="XDZ901" s="1"/>
      <c r="XEA901" s="1"/>
      <c r="XEB901" s="1"/>
      <c r="XEC901" s="1"/>
      <c r="XED901" s="1"/>
      <c r="XEE901" s="1"/>
      <c r="XEF901" s="1"/>
      <c r="XEG901" s="1"/>
      <c r="XEH901" s="1"/>
      <c r="XEI901" s="1"/>
      <c r="XEJ901" s="1"/>
      <c r="XEK901" s="1"/>
      <c r="XEL901" s="1"/>
      <c r="XEM901" s="1"/>
      <c r="XEN901" s="1"/>
      <c r="XEO901" s="1"/>
      <c r="XEP901" s="1"/>
      <c r="XEQ901" s="1"/>
      <c r="XER901" s="1"/>
      <c r="XES901" s="1"/>
      <c r="XET901" s="1"/>
      <c r="XEU901" s="1"/>
      <c r="XEV901" s="1"/>
      <c r="XEW901" s="1"/>
      <c r="XEX901" s="1"/>
      <c r="XEY901" s="1"/>
      <c r="XEZ901" s="1"/>
      <c r="XFA901" s="1"/>
      <c r="XFB901" s="1"/>
      <c r="XFC901" s="1"/>
    </row>
    <row r="902" spans="1:150 16226:16383" s="3" customFormat="1" ht="20.25" customHeight="1" x14ac:dyDescent="0.25">
      <c r="A902" s="115">
        <f>A901+1</f>
        <v>2</v>
      </c>
      <c r="B902" s="116"/>
      <c r="C902" s="53" t="s">
        <v>88</v>
      </c>
      <c r="D902" s="5" t="s">
        <v>364</v>
      </c>
      <c r="E902" s="32">
        <f>(82.6)*10.764</f>
        <v>889.10639999999989</v>
      </c>
      <c r="F902" s="32">
        <f>(3.69)*10.764</f>
        <v>39.719159999999995</v>
      </c>
      <c r="G902" s="5">
        <v>0</v>
      </c>
      <c r="H902" s="5">
        <f>E902+F902+(IF(G902&lt;101,G902,IF(G902&lt;201,G902/2,IF(G902&lt;=301,G902/3,G902/4))))</f>
        <v>928.82555999999988</v>
      </c>
      <c r="I902" s="1"/>
      <c r="J902" s="1"/>
      <c r="K902" s="1"/>
      <c r="L902" s="1"/>
      <c r="M902" s="1"/>
      <c r="N902" s="1"/>
      <c r="O902" s="1"/>
      <c r="P902" s="1"/>
      <c r="Q902" s="1"/>
      <c r="R902" s="1"/>
      <c r="S902" s="1"/>
      <c r="T902" s="22" t="str">
        <f ca="1">U902&amp;""&amp;",..,"&amp;""&amp;V902</f>
        <v>202,..,202</v>
      </c>
      <c r="U902" s="22">
        <f t="shared" ref="U902:V904" ca="1" si="175">U901+1</f>
        <v>202</v>
      </c>
      <c r="V902" s="22">
        <f t="shared" ca="1" si="175"/>
        <v>202</v>
      </c>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WZB902" s="1"/>
      <c r="WZC902" s="1"/>
      <c r="WZD902" s="1"/>
      <c r="WZE902" s="1"/>
      <c r="WZF902" s="1"/>
      <c r="WZG902" s="1"/>
      <c r="WZH902" s="1"/>
      <c r="WZI902" s="1"/>
      <c r="WZJ902" s="1"/>
      <c r="WZK902" s="1"/>
      <c r="WZL902" s="1"/>
      <c r="WZM902" s="1"/>
      <c r="WZN902" s="1"/>
      <c r="WZO902" s="1"/>
      <c r="WZP902" s="1"/>
      <c r="WZQ902" s="1"/>
      <c r="WZR902" s="1"/>
      <c r="WZS902" s="1"/>
      <c r="WZT902" s="1"/>
      <c r="WZU902" s="1"/>
      <c r="WZV902" s="1"/>
      <c r="WZW902" s="1"/>
      <c r="WZX902" s="1"/>
      <c r="WZY902" s="1"/>
      <c r="WZZ902" s="1"/>
      <c r="XAA902" s="1"/>
      <c r="XAB902" s="1"/>
      <c r="XAC902" s="1"/>
      <c r="XAD902" s="1"/>
      <c r="XAE902" s="1"/>
      <c r="XAF902" s="1"/>
      <c r="XAG902" s="1"/>
      <c r="XAH902" s="1"/>
      <c r="XAI902" s="1"/>
      <c r="XAJ902" s="1"/>
      <c r="XAK902" s="1"/>
      <c r="XAL902" s="1"/>
      <c r="XAM902" s="1"/>
      <c r="XAN902" s="1"/>
      <c r="XAO902" s="1"/>
      <c r="XAP902" s="1"/>
      <c r="XAQ902" s="1"/>
      <c r="XAR902" s="1"/>
      <c r="XAS902" s="1"/>
      <c r="XAT902" s="1"/>
      <c r="XAU902" s="1"/>
      <c r="XAV902" s="1"/>
      <c r="XAW902" s="1"/>
      <c r="XAX902" s="1"/>
      <c r="XAY902" s="1"/>
      <c r="XAZ902" s="1"/>
      <c r="XBA902" s="1"/>
      <c r="XBB902" s="1"/>
      <c r="XBC902" s="1"/>
      <c r="XBD902" s="1"/>
      <c r="XBE902" s="1"/>
      <c r="XBF902" s="1"/>
      <c r="XBG902" s="1"/>
      <c r="XBH902" s="1"/>
      <c r="XBI902" s="1"/>
      <c r="XBJ902" s="1"/>
      <c r="XBK902" s="1"/>
      <c r="XBL902" s="1"/>
      <c r="XBM902" s="1"/>
      <c r="XBN902" s="1"/>
      <c r="XBO902" s="1"/>
      <c r="XBP902" s="1"/>
      <c r="XBQ902" s="1"/>
      <c r="XBR902" s="1"/>
      <c r="XBS902" s="1"/>
      <c r="XBT902" s="1"/>
      <c r="XBU902" s="1"/>
      <c r="XBV902" s="1"/>
      <c r="XBW902" s="1"/>
      <c r="XBX902" s="1"/>
      <c r="XBY902" s="1"/>
      <c r="XBZ902" s="1"/>
      <c r="XCA902" s="1"/>
      <c r="XCB902" s="1"/>
      <c r="XCC902" s="1"/>
      <c r="XCD902" s="1"/>
      <c r="XCE902" s="1"/>
      <c r="XCF902" s="1"/>
      <c r="XCG902" s="1"/>
      <c r="XCH902" s="1"/>
      <c r="XCI902" s="1"/>
      <c r="XCJ902" s="1"/>
      <c r="XCK902" s="1"/>
      <c r="XCL902" s="1"/>
      <c r="XCM902" s="1"/>
      <c r="XCN902" s="1"/>
      <c r="XCO902" s="1"/>
      <c r="XCP902" s="1"/>
      <c r="XCQ902" s="1"/>
      <c r="XCR902" s="1"/>
      <c r="XCS902" s="1"/>
      <c r="XCT902" s="1"/>
      <c r="XCU902" s="1"/>
      <c r="XCV902" s="1"/>
      <c r="XCW902" s="1"/>
      <c r="XCX902" s="1"/>
      <c r="XCY902" s="1"/>
      <c r="XCZ902" s="1"/>
      <c r="XDA902" s="1"/>
      <c r="XDB902" s="1"/>
      <c r="XDC902" s="1"/>
      <c r="XDD902" s="1"/>
      <c r="XDE902" s="1"/>
      <c r="XDF902" s="1"/>
      <c r="XDG902" s="1"/>
      <c r="XDH902" s="1"/>
      <c r="XDI902" s="1"/>
      <c r="XDJ902" s="1"/>
      <c r="XDK902" s="1"/>
      <c r="XDL902" s="1"/>
      <c r="XDM902" s="1"/>
      <c r="XDN902" s="1"/>
      <c r="XDO902" s="1"/>
      <c r="XDP902" s="1"/>
      <c r="XDQ902" s="1"/>
      <c r="XDR902" s="1"/>
      <c r="XDS902" s="1"/>
      <c r="XDT902" s="1"/>
      <c r="XDU902" s="1"/>
      <c r="XDV902" s="1"/>
      <c r="XDW902" s="1"/>
      <c r="XDX902" s="1"/>
      <c r="XDY902" s="1"/>
      <c r="XDZ902" s="1"/>
      <c r="XEA902" s="1"/>
      <c r="XEB902" s="1"/>
      <c r="XEC902" s="1"/>
      <c r="XED902" s="1"/>
      <c r="XEE902" s="1"/>
      <c r="XEF902" s="1"/>
      <c r="XEG902" s="1"/>
      <c r="XEH902" s="1"/>
      <c r="XEI902" s="1"/>
      <c r="XEJ902" s="1"/>
      <c r="XEK902" s="1"/>
      <c r="XEL902" s="1"/>
      <c r="XEM902" s="1"/>
      <c r="XEN902" s="1"/>
      <c r="XEO902" s="1"/>
      <c r="XEP902" s="1"/>
      <c r="XEQ902" s="1"/>
      <c r="XER902" s="1"/>
      <c r="XES902" s="1"/>
      <c r="XET902" s="1"/>
      <c r="XEU902" s="1"/>
      <c r="XEV902" s="1"/>
      <c r="XEW902" s="1"/>
      <c r="XEX902" s="1"/>
      <c r="XEY902" s="1"/>
      <c r="XEZ902" s="1"/>
      <c r="XFA902" s="1"/>
      <c r="XFB902" s="1"/>
      <c r="XFC902" s="1"/>
    </row>
    <row r="903" spans="1:150 16226:16383" s="3" customFormat="1" ht="20.25" customHeight="1" x14ac:dyDescent="0.25">
      <c r="A903" s="115">
        <f>A902+1</f>
        <v>3</v>
      </c>
      <c r="B903" s="116"/>
      <c r="C903" s="103" t="s">
        <v>411</v>
      </c>
      <c r="D903" s="104"/>
      <c r="E903" s="104"/>
      <c r="F903" s="104"/>
      <c r="G903" s="104"/>
      <c r="H903" s="105"/>
      <c r="I903" s="1"/>
      <c r="J903" s="1"/>
      <c r="K903" s="1"/>
      <c r="L903" s="1"/>
      <c r="M903" s="1"/>
      <c r="N903" s="1"/>
      <c r="O903" s="1"/>
      <c r="P903" s="1"/>
      <c r="Q903" s="1"/>
      <c r="R903" s="1"/>
      <c r="S903" s="1"/>
      <c r="T903" s="22" t="str">
        <f ca="1">U903&amp;""&amp;",..,"&amp;""&amp;V903</f>
        <v>203,..,203</v>
      </c>
      <c r="U903" s="22">
        <f t="shared" ca="1" si="175"/>
        <v>203</v>
      </c>
      <c r="V903" s="22">
        <f t="shared" ca="1" si="175"/>
        <v>203</v>
      </c>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WZB903" s="1"/>
      <c r="WZC903" s="1"/>
      <c r="WZD903" s="1"/>
      <c r="WZE903" s="1"/>
      <c r="WZF903" s="1"/>
      <c r="WZG903" s="1"/>
      <c r="WZH903" s="1"/>
      <c r="WZI903" s="1"/>
      <c r="WZJ903" s="1"/>
      <c r="WZK903" s="1"/>
      <c r="WZL903" s="1"/>
      <c r="WZM903" s="1"/>
      <c r="WZN903" s="1"/>
      <c r="WZO903" s="1"/>
      <c r="WZP903" s="1"/>
      <c r="WZQ903" s="1"/>
      <c r="WZR903" s="1"/>
      <c r="WZS903" s="1"/>
      <c r="WZT903" s="1"/>
      <c r="WZU903" s="1"/>
      <c r="WZV903" s="1"/>
      <c r="WZW903" s="1"/>
      <c r="WZX903" s="1"/>
      <c r="WZY903" s="1"/>
      <c r="WZZ903" s="1"/>
      <c r="XAA903" s="1"/>
      <c r="XAB903" s="1"/>
      <c r="XAC903" s="1"/>
      <c r="XAD903" s="1"/>
      <c r="XAE903" s="1"/>
      <c r="XAF903" s="1"/>
      <c r="XAG903" s="1"/>
      <c r="XAH903" s="1"/>
      <c r="XAI903" s="1"/>
      <c r="XAJ903" s="1"/>
      <c r="XAK903" s="1"/>
      <c r="XAL903" s="1"/>
      <c r="XAM903" s="1"/>
      <c r="XAN903" s="1"/>
      <c r="XAO903" s="1"/>
      <c r="XAP903" s="1"/>
      <c r="XAQ903" s="1"/>
      <c r="XAR903" s="1"/>
      <c r="XAS903" s="1"/>
      <c r="XAT903" s="1"/>
      <c r="XAU903" s="1"/>
      <c r="XAV903" s="1"/>
      <c r="XAW903" s="1"/>
      <c r="XAX903" s="1"/>
      <c r="XAY903" s="1"/>
      <c r="XAZ903" s="1"/>
      <c r="XBA903" s="1"/>
      <c r="XBB903" s="1"/>
      <c r="XBC903" s="1"/>
      <c r="XBD903" s="1"/>
      <c r="XBE903" s="1"/>
      <c r="XBF903" s="1"/>
      <c r="XBG903" s="1"/>
      <c r="XBH903" s="1"/>
      <c r="XBI903" s="1"/>
      <c r="XBJ903" s="1"/>
      <c r="XBK903" s="1"/>
      <c r="XBL903" s="1"/>
      <c r="XBM903" s="1"/>
      <c r="XBN903" s="1"/>
      <c r="XBO903" s="1"/>
      <c r="XBP903" s="1"/>
      <c r="XBQ903" s="1"/>
      <c r="XBR903" s="1"/>
      <c r="XBS903" s="1"/>
      <c r="XBT903" s="1"/>
      <c r="XBU903" s="1"/>
      <c r="XBV903" s="1"/>
      <c r="XBW903" s="1"/>
      <c r="XBX903" s="1"/>
      <c r="XBY903" s="1"/>
      <c r="XBZ903" s="1"/>
      <c r="XCA903" s="1"/>
      <c r="XCB903" s="1"/>
      <c r="XCC903" s="1"/>
      <c r="XCD903" s="1"/>
      <c r="XCE903" s="1"/>
      <c r="XCF903" s="1"/>
      <c r="XCG903" s="1"/>
      <c r="XCH903" s="1"/>
      <c r="XCI903" s="1"/>
      <c r="XCJ903" s="1"/>
      <c r="XCK903" s="1"/>
      <c r="XCL903" s="1"/>
      <c r="XCM903" s="1"/>
      <c r="XCN903" s="1"/>
      <c r="XCO903" s="1"/>
      <c r="XCP903" s="1"/>
      <c r="XCQ903" s="1"/>
      <c r="XCR903" s="1"/>
      <c r="XCS903" s="1"/>
      <c r="XCT903" s="1"/>
      <c r="XCU903" s="1"/>
      <c r="XCV903" s="1"/>
      <c r="XCW903" s="1"/>
      <c r="XCX903" s="1"/>
      <c r="XCY903" s="1"/>
      <c r="XCZ903" s="1"/>
      <c r="XDA903" s="1"/>
      <c r="XDB903" s="1"/>
      <c r="XDC903" s="1"/>
      <c r="XDD903" s="1"/>
      <c r="XDE903" s="1"/>
      <c r="XDF903" s="1"/>
      <c r="XDG903" s="1"/>
      <c r="XDH903" s="1"/>
      <c r="XDI903" s="1"/>
      <c r="XDJ903" s="1"/>
      <c r="XDK903" s="1"/>
      <c r="XDL903" s="1"/>
      <c r="XDM903" s="1"/>
      <c r="XDN903" s="1"/>
      <c r="XDO903" s="1"/>
      <c r="XDP903" s="1"/>
      <c r="XDQ903" s="1"/>
      <c r="XDR903" s="1"/>
      <c r="XDS903" s="1"/>
      <c r="XDT903" s="1"/>
      <c r="XDU903" s="1"/>
      <c r="XDV903" s="1"/>
      <c r="XDW903" s="1"/>
      <c r="XDX903" s="1"/>
      <c r="XDY903" s="1"/>
      <c r="XDZ903" s="1"/>
      <c r="XEA903" s="1"/>
      <c r="XEB903" s="1"/>
      <c r="XEC903" s="1"/>
      <c r="XED903" s="1"/>
      <c r="XEE903" s="1"/>
      <c r="XEF903" s="1"/>
      <c r="XEG903" s="1"/>
      <c r="XEH903" s="1"/>
      <c r="XEI903" s="1"/>
      <c r="XEJ903" s="1"/>
      <c r="XEK903" s="1"/>
      <c r="XEL903" s="1"/>
      <c r="XEM903" s="1"/>
      <c r="XEN903" s="1"/>
      <c r="XEO903" s="1"/>
      <c r="XEP903" s="1"/>
      <c r="XEQ903" s="1"/>
      <c r="XER903" s="1"/>
      <c r="XES903" s="1"/>
      <c r="XET903" s="1"/>
      <c r="XEU903" s="1"/>
      <c r="XEV903" s="1"/>
      <c r="XEW903" s="1"/>
      <c r="XEX903" s="1"/>
      <c r="XEY903" s="1"/>
      <c r="XEZ903" s="1"/>
      <c r="XFA903" s="1"/>
      <c r="XFB903" s="1"/>
      <c r="XFC903" s="1"/>
    </row>
    <row r="904" spans="1:150 16226:16383" s="3" customFormat="1" ht="20.25" customHeight="1" x14ac:dyDescent="0.25">
      <c r="A904" s="115">
        <f>A903+1</f>
        <v>4</v>
      </c>
      <c r="B904" s="116"/>
      <c r="C904" s="109"/>
      <c r="D904" s="110"/>
      <c r="E904" s="110"/>
      <c r="F904" s="110"/>
      <c r="G904" s="110"/>
      <c r="H904" s="111"/>
      <c r="I904" s="1"/>
      <c r="J904" s="1"/>
      <c r="K904" s="1"/>
      <c r="L904" s="1"/>
      <c r="M904" s="1"/>
      <c r="N904" s="1"/>
      <c r="O904" s="1"/>
      <c r="P904" s="1"/>
      <c r="Q904" s="1"/>
      <c r="R904" s="1"/>
      <c r="S904" s="1"/>
      <c r="T904" s="22" t="str">
        <f ca="1">U904&amp;""&amp;",..,"&amp;""&amp;V904</f>
        <v>204,..,204</v>
      </c>
      <c r="U904" s="22">
        <f t="shared" ca="1" si="175"/>
        <v>204</v>
      </c>
      <c r="V904" s="22">
        <f t="shared" ca="1" si="175"/>
        <v>204</v>
      </c>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WZB904" s="1"/>
      <c r="WZC904" s="1"/>
      <c r="WZD904" s="1"/>
      <c r="WZE904" s="1"/>
      <c r="WZF904" s="1"/>
      <c r="WZG904" s="1"/>
      <c r="WZH904" s="1"/>
      <c r="WZI904" s="1"/>
      <c r="WZJ904" s="1"/>
      <c r="WZK904" s="1"/>
      <c r="WZL904" s="1"/>
      <c r="WZM904" s="1"/>
      <c r="WZN904" s="1"/>
      <c r="WZO904" s="1"/>
      <c r="WZP904" s="1"/>
      <c r="WZQ904" s="1"/>
      <c r="WZR904" s="1"/>
      <c r="WZS904" s="1"/>
      <c r="WZT904" s="1"/>
      <c r="WZU904" s="1"/>
      <c r="WZV904" s="1"/>
      <c r="WZW904" s="1"/>
      <c r="WZX904" s="1"/>
      <c r="WZY904" s="1"/>
      <c r="WZZ904" s="1"/>
      <c r="XAA904" s="1"/>
      <c r="XAB904" s="1"/>
      <c r="XAC904" s="1"/>
      <c r="XAD904" s="1"/>
      <c r="XAE904" s="1"/>
      <c r="XAF904" s="1"/>
      <c r="XAG904" s="1"/>
      <c r="XAH904" s="1"/>
      <c r="XAI904" s="1"/>
      <c r="XAJ904" s="1"/>
      <c r="XAK904" s="1"/>
      <c r="XAL904" s="1"/>
      <c r="XAM904" s="1"/>
      <c r="XAN904" s="1"/>
      <c r="XAO904" s="1"/>
      <c r="XAP904" s="1"/>
      <c r="XAQ904" s="1"/>
      <c r="XAR904" s="1"/>
      <c r="XAS904" s="1"/>
      <c r="XAT904" s="1"/>
      <c r="XAU904" s="1"/>
      <c r="XAV904" s="1"/>
      <c r="XAW904" s="1"/>
      <c r="XAX904" s="1"/>
      <c r="XAY904" s="1"/>
      <c r="XAZ904" s="1"/>
      <c r="XBA904" s="1"/>
      <c r="XBB904" s="1"/>
      <c r="XBC904" s="1"/>
      <c r="XBD904" s="1"/>
      <c r="XBE904" s="1"/>
      <c r="XBF904" s="1"/>
      <c r="XBG904" s="1"/>
      <c r="XBH904" s="1"/>
      <c r="XBI904" s="1"/>
      <c r="XBJ904" s="1"/>
      <c r="XBK904" s="1"/>
      <c r="XBL904" s="1"/>
      <c r="XBM904" s="1"/>
      <c r="XBN904" s="1"/>
      <c r="XBO904" s="1"/>
      <c r="XBP904" s="1"/>
      <c r="XBQ904" s="1"/>
      <c r="XBR904" s="1"/>
      <c r="XBS904" s="1"/>
      <c r="XBT904" s="1"/>
      <c r="XBU904" s="1"/>
      <c r="XBV904" s="1"/>
      <c r="XBW904" s="1"/>
      <c r="XBX904" s="1"/>
      <c r="XBY904" s="1"/>
      <c r="XBZ904" s="1"/>
      <c r="XCA904" s="1"/>
      <c r="XCB904" s="1"/>
      <c r="XCC904" s="1"/>
      <c r="XCD904" s="1"/>
      <c r="XCE904" s="1"/>
      <c r="XCF904" s="1"/>
      <c r="XCG904" s="1"/>
      <c r="XCH904" s="1"/>
      <c r="XCI904" s="1"/>
      <c r="XCJ904" s="1"/>
      <c r="XCK904" s="1"/>
      <c r="XCL904" s="1"/>
      <c r="XCM904" s="1"/>
      <c r="XCN904" s="1"/>
      <c r="XCO904" s="1"/>
      <c r="XCP904" s="1"/>
      <c r="XCQ904" s="1"/>
      <c r="XCR904" s="1"/>
      <c r="XCS904" s="1"/>
      <c r="XCT904" s="1"/>
      <c r="XCU904" s="1"/>
      <c r="XCV904" s="1"/>
      <c r="XCW904" s="1"/>
      <c r="XCX904" s="1"/>
      <c r="XCY904" s="1"/>
      <c r="XCZ904" s="1"/>
      <c r="XDA904" s="1"/>
      <c r="XDB904" s="1"/>
      <c r="XDC904" s="1"/>
      <c r="XDD904" s="1"/>
      <c r="XDE904" s="1"/>
      <c r="XDF904" s="1"/>
      <c r="XDG904" s="1"/>
      <c r="XDH904" s="1"/>
      <c r="XDI904" s="1"/>
      <c r="XDJ904" s="1"/>
      <c r="XDK904" s="1"/>
      <c r="XDL904" s="1"/>
      <c r="XDM904" s="1"/>
      <c r="XDN904" s="1"/>
      <c r="XDO904" s="1"/>
      <c r="XDP904" s="1"/>
      <c r="XDQ904" s="1"/>
      <c r="XDR904" s="1"/>
      <c r="XDS904" s="1"/>
      <c r="XDT904" s="1"/>
      <c r="XDU904" s="1"/>
      <c r="XDV904" s="1"/>
      <c r="XDW904" s="1"/>
      <c r="XDX904" s="1"/>
      <c r="XDY904" s="1"/>
      <c r="XDZ904" s="1"/>
      <c r="XEA904" s="1"/>
      <c r="XEB904" s="1"/>
      <c r="XEC904" s="1"/>
      <c r="XED904" s="1"/>
      <c r="XEE904" s="1"/>
      <c r="XEF904" s="1"/>
      <c r="XEG904" s="1"/>
      <c r="XEH904" s="1"/>
      <c r="XEI904" s="1"/>
      <c r="XEJ904" s="1"/>
      <c r="XEK904" s="1"/>
      <c r="XEL904" s="1"/>
      <c r="XEM904" s="1"/>
      <c r="XEN904" s="1"/>
      <c r="XEO904" s="1"/>
      <c r="XEP904" s="1"/>
      <c r="XEQ904" s="1"/>
      <c r="XER904" s="1"/>
      <c r="XES904" s="1"/>
      <c r="XET904" s="1"/>
      <c r="XEU904" s="1"/>
      <c r="XEV904" s="1"/>
      <c r="XEW904" s="1"/>
      <c r="XEX904" s="1"/>
      <c r="XEY904" s="1"/>
      <c r="XEZ904" s="1"/>
      <c r="XFA904" s="1"/>
      <c r="XFB904" s="1"/>
      <c r="XFC904" s="1"/>
    </row>
    <row r="905" spans="1:150 16226:16383" s="3" customFormat="1" ht="20.25" customHeight="1" x14ac:dyDescent="0.25">
      <c r="A905" s="112" t="s">
        <v>374</v>
      </c>
      <c r="B905" s="113"/>
      <c r="C905" s="113"/>
      <c r="D905" s="113"/>
      <c r="E905" s="113"/>
      <c r="F905" s="113"/>
      <c r="G905" s="113"/>
      <c r="H905" s="114"/>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WZB905" s="1"/>
      <c r="WZC905" s="1"/>
      <c r="WZD905" s="1"/>
      <c r="WZE905" s="1"/>
      <c r="WZF905" s="1"/>
      <c r="WZG905" s="1"/>
      <c r="WZH905" s="1"/>
      <c r="WZI905" s="1"/>
      <c r="WZJ905" s="1"/>
      <c r="WZK905" s="1"/>
      <c r="WZL905" s="1"/>
      <c r="WZM905" s="1"/>
      <c r="WZN905" s="1"/>
      <c r="WZO905" s="1"/>
      <c r="WZP905" s="1"/>
      <c r="WZQ905" s="1"/>
      <c r="WZR905" s="1"/>
      <c r="WZS905" s="1"/>
      <c r="WZT905" s="1"/>
      <c r="WZU905" s="1"/>
      <c r="WZV905" s="1"/>
      <c r="WZW905" s="1"/>
      <c r="WZX905" s="1"/>
      <c r="WZY905" s="1"/>
      <c r="WZZ905" s="1"/>
      <c r="XAA905" s="1"/>
      <c r="XAB905" s="1"/>
      <c r="XAC905" s="1"/>
      <c r="XAD905" s="1"/>
      <c r="XAE905" s="1"/>
      <c r="XAF905" s="1"/>
      <c r="XAG905" s="1"/>
      <c r="XAH905" s="1"/>
      <c r="XAI905" s="1"/>
      <c r="XAJ905" s="1"/>
      <c r="XAK905" s="1"/>
      <c r="XAL905" s="1"/>
      <c r="XAM905" s="1"/>
      <c r="XAN905" s="1"/>
      <c r="XAO905" s="1"/>
      <c r="XAP905" s="1"/>
      <c r="XAQ905" s="1"/>
      <c r="XAR905" s="1"/>
      <c r="XAS905" s="1"/>
      <c r="XAT905" s="1"/>
      <c r="XAU905" s="1"/>
      <c r="XAV905" s="1"/>
      <c r="XAW905" s="1"/>
      <c r="XAX905" s="1"/>
      <c r="XAY905" s="1"/>
      <c r="XAZ905" s="1"/>
      <c r="XBA905" s="1"/>
      <c r="XBB905" s="1"/>
      <c r="XBC905" s="1"/>
      <c r="XBD905" s="1"/>
      <c r="XBE905" s="1"/>
      <c r="XBF905" s="1"/>
      <c r="XBG905" s="1"/>
      <c r="XBH905" s="1"/>
      <c r="XBI905" s="1"/>
      <c r="XBJ905" s="1"/>
      <c r="XBK905" s="1"/>
      <c r="XBL905" s="1"/>
      <c r="XBM905" s="1"/>
      <c r="XBN905" s="1"/>
      <c r="XBO905" s="1"/>
      <c r="XBP905" s="1"/>
      <c r="XBQ905" s="1"/>
      <c r="XBR905" s="1"/>
      <c r="XBS905" s="1"/>
      <c r="XBT905" s="1"/>
      <c r="XBU905" s="1"/>
      <c r="XBV905" s="1"/>
      <c r="XBW905" s="1"/>
      <c r="XBX905" s="1"/>
      <c r="XBY905" s="1"/>
      <c r="XBZ905" s="1"/>
      <c r="XCA905" s="1"/>
      <c r="XCB905" s="1"/>
      <c r="XCC905" s="1"/>
      <c r="XCD905" s="1"/>
      <c r="XCE905" s="1"/>
      <c r="XCF905" s="1"/>
      <c r="XCG905" s="1"/>
      <c r="XCH905" s="1"/>
      <c r="XCI905" s="1"/>
      <c r="XCJ905" s="1"/>
      <c r="XCK905" s="1"/>
      <c r="XCL905" s="1"/>
      <c r="XCM905" s="1"/>
      <c r="XCN905" s="1"/>
      <c r="XCO905" s="1"/>
      <c r="XCP905" s="1"/>
      <c r="XCQ905" s="1"/>
      <c r="XCR905" s="1"/>
      <c r="XCS905" s="1"/>
      <c r="XCT905" s="1"/>
      <c r="XCU905" s="1"/>
      <c r="XCV905" s="1"/>
      <c r="XCW905" s="1"/>
      <c r="XCX905" s="1"/>
      <c r="XCY905" s="1"/>
      <c r="XCZ905" s="1"/>
      <c r="XDA905" s="1"/>
      <c r="XDB905" s="1"/>
      <c r="XDC905" s="1"/>
      <c r="XDD905" s="1"/>
      <c r="XDE905" s="1"/>
      <c r="XDF905" s="1"/>
      <c r="XDG905" s="1"/>
      <c r="XDH905" s="1"/>
      <c r="XDI905" s="1"/>
      <c r="XDJ905" s="1"/>
      <c r="XDK905" s="1"/>
      <c r="XDL905" s="1"/>
      <c r="XDM905" s="1"/>
      <c r="XDN905" s="1"/>
      <c r="XDO905" s="1"/>
      <c r="XDP905" s="1"/>
      <c r="XDQ905" s="1"/>
      <c r="XDR905" s="1"/>
      <c r="XDS905" s="1"/>
      <c r="XDT905" s="1"/>
      <c r="XDU905" s="1"/>
      <c r="XDV905" s="1"/>
      <c r="XDW905" s="1"/>
      <c r="XDX905" s="1"/>
      <c r="XDY905" s="1"/>
      <c r="XDZ905" s="1"/>
      <c r="XEA905" s="1"/>
      <c r="XEB905" s="1"/>
      <c r="XEC905" s="1"/>
      <c r="XED905" s="1"/>
      <c r="XEE905" s="1"/>
      <c r="XEF905" s="1"/>
      <c r="XEG905" s="1"/>
      <c r="XEH905" s="1"/>
      <c r="XEI905" s="1"/>
      <c r="XEJ905" s="1"/>
      <c r="XEK905" s="1"/>
      <c r="XEL905" s="1"/>
      <c r="XEM905" s="1"/>
      <c r="XEN905" s="1"/>
      <c r="XEO905" s="1"/>
      <c r="XEP905" s="1"/>
      <c r="XEQ905" s="1"/>
      <c r="XER905" s="1"/>
      <c r="XES905" s="1"/>
      <c r="XET905" s="1"/>
      <c r="XEU905" s="1"/>
      <c r="XEV905" s="1"/>
      <c r="XEW905" s="1"/>
      <c r="XEX905" s="1"/>
      <c r="XEY905" s="1"/>
      <c r="XEZ905" s="1"/>
      <c r="XFA905" s="1"/>
      <c r="XFB905" s="1"/>
      <c r="XFC905" s="1"/>
    </row>
    <row r="906" spans="1:150 16226:16383" s="3" customFormat="1" ht="20.25" customHeight="1" x14ac:dyDescent="0.25">
      <c r="A906" s="90">
        <v>1</v>
      </c>
      <c r="B906" s="90"/>
      <c r="C906" s="53" t="s">
        <v>88</v>
      </c>
      <c r="D906" s="5" t="s">
        <v>364</v>
      </c>
      <c r="E906" s="32">
        <f>(82.6)*10.764</f>
        <v>889.10639999999989</v>
      </c>
      <c r="F906" s="32">
        <f>(4.05)*10.764</f>
        <v>43.594199999999994</v>
      </c>
      <c r="G906" s="5">
        <v>0</v>
      </c>
      <c r="H906" s="5">
        <f>E906+F906+(IF(G906&lt;101,G906,IF(G906&lt;201,G906/2,IF(G906&lt;=301,G906/3,G906/4))))</f>
        <v>932.70059999999989</v>
      </c>
      <c r="I906" s="1"/>
      <c r="J906" s="1"/>
      <c r="K906" s="1"/>
      <c r="L906" s="1"/>
      <c r="M906" s="1"/>
      <c r="N906" s="1"/>
      <c r="O906" s="1"/>
      <c r="P906" s="1"/>
      <c r="Q906" s="1"/>
      <c r="R906" s="1"/>
      <c r="S906" s="1"/>
      <c r="T906" s="22" t="str">
        <f ca="1">U906&amp;""&amp;",..,"&amp;""&amp;V906</f>
        <v>301,..,301</v>
      </c>
      <c r="U906" s="22">
        <f ca="1">(SUMPRODUCT(MID(0&amp;(LEFT(A905,SUM(LEN(A905)-LEN(SUBSTITUTE(A905,{"0","1","2","3"},""))))), LARGE(INDEX(ISNUMBER(--MID((LEFT(A905,SUM(LEN(A905)-LEN(SUBSTITUTE(A905,{"0","1","2","3"},""))))), ROW(INDIRECT("1:"&amp;LEN((LEFT(A905,SUM(LEN(A905)-LEN(SUBSTITUTE(A905,{"0","1","2","3"},"")))))))), 1)) * ROW(INDIRECT("1:"&amp;LEN((LEFT(A905,SUM(LEN(A905)-LEN(SUBSTITUTE(A905,{"0","1","2","3"},"")))))))), 0), ROW(INDIRECT("1:"&amp;LEN((LEFT(A905,SUM(LEN(A905)-LEN(SUBSTITUTE(A905,{"0","1","2","3"},"")))))))))+1, 1) * 10^ROW(INDIRECT("1:"&amp;LEN((LEFT(A905,SUM(LEN(A905)-LEN(SUBSTITUTE(A905,{"0","1","2","3"},""))))))))/10))*100+1</f>
        <v>301</v>
      </c>
      <c r="V906" s="22">
        <f ca="1">(SUMPRODUCT(MID(0&amp;(--TRIM(RIGHT(SUBSTITUTE(LEFT(A905,_xlfn.AGGREGATE(16,6,FIND({0,1,2,3,4,5,6,7,8,9},A905,ROW(INDIRECT("1:"&amp;LEN(A905)))),1))," ",REPT(" ",LEN(A905))),LEN(A905)))), LARGE(INDEX(ISNUMBER(--MID((--TRIM(RIGHT(SUBSTITUTE(LEFT(A905,_xlfn.AGGREGATE(16,6,FIND({0,1,2,3,4,5,6,7,8,9},A905,ROW(INDIRECT("1:"&amp;LEN(A905)))),1))," ",REPT(" ",LEN(A905))),LEN(A905)))), ROW(INDIRECT("1:"&amp;LEN((--TRIM(RIGHT(SUBSTITUTE(LEFT(A905,_xlfn.AGGREGATE(16,6,FIND({0,1,2,3,4,5,6,7,8,9},A905,ROW(INDIRECT("1:"&amp;LEN(A905)))),1))," ",REPT(" ",LEN(A905))),LEN(A905))))))), 1)) * ROW(INDIRECT("1:"&amp;LEN((--TRIM(RIGHT(SUBSTITUTE(LEFT(A905,_xlfn.AGGREGATE(16,6,FIND({0,1,2,3,4,5,6,7,8,9},A905,ROW(INDIRECT("1:"&amp;LEN(A905)))),1))," ",REPT(" ",LEN(A905))),LEN(A905))))))), 0), ROW(INDIRECT("1:"&amp;LEN((--TRIM(RIGHT(SUBSTITUTE(LEFT(A905,_xlfn.AGGREGATE(16,6,FIND({0,1,2,3,4,5,6,7,8,9},A905,ROW(INDIRECT("1:"&amp;LEN(A905)))),1))," ",REPT(" ",LEN(A905))),LEN(A905))))))))+1, 1) * 10^ROW(INDIRECT("1:"&amp;LEN((--TRIM(RIGHT(SUBSTITUTE(LEFT(A905,_xlfn.AGGREGATE(16,6,FIND({0,1,2,3,4,5,6,7,8,9},A905,ROW(INDIRECT("1:"&amp;LEN(A905)))),1))," ",REPT(" ",LEN(A905))),LEN(A905)))))))/10))*100+1</f>
        <v>301</v>
      </c>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WZB906" s="1"/>
      <c r="WZC906" s="1"/>
      <c r="WZD906" s="1"/>
      <c r="WZE906" s="1"/>
      <c r="WZF906" s="1"/>
      <c r="WZG906" s="1"/>
      <c r="WZH906" s="1"/>
      <c r="WZI906" s="1"/>
      <c r="WZJ906" s="1"/>
      <c r="WZK906" s="1"/>
      <c r="WZL906" s="1"/>
      <c r="WZM906" s="1"/>
      <c r="WZN906" s="1"/>
      <c r="WZO906" s="1"/>
      <c r="WZP906" s="1"/>
      <c r="WZQ906" s="1"/>
      <c r="WZR906" s="1"/>
      <c r="WZS906" s="1"/>
      <c r="WZT906" s="1"/>
      <c r="WZU906" s="1"/>
      <c r="WZV906" s="1"/>
      <c r="WZW906" s="1"/>
      <c r="WZX906" s="1"/>
      <c r="WZY906" s="1"/>
      <c r="WZZ906" s="1"/>
      <c r="XAA906" s="1"/>
      <c r="XAB906" s="1"/>
      <c r="XAC906" s="1"/>
      <c r="XAD906" s="1"/>
      <c r="XAE906" s="1"/>
      <c r="XAF906" s="1"/>
      <c r="XAG906" s="1"/>
      <c r="XAH906" s="1"/>
      <c r="XAI906" s="1"/>
      <c r="XAJ906" s="1"/>
      <c r="XAK906" s="1"/>
      <c r="XAL906" s="1"/>
      <c r="XAM906" s="1"/>
      <c r="XAN906" s="1"/>
      <c r="XAO906" s="1"/>
      <c r="XAP906" s="1"/>
      <c r="XAQ906" s="1"/>
      <c r="XAR906" s="1"/>
      <c r="XAS906" s="1"/>
      <c r="XAT906" s="1"/>
      <c r="XAU906" s="1"/>
      <c r="XAV906" s="1"/>
      <c r="XAW906" s="1"/>
      <c r="XAX906" s="1"/>
      <c r="XAY906" s="1"/>
      <c r="XAZ906" s="1"/>
      <c r="XBA906" s="1"/>
      <c r="XBB906" s="1"/>
      <c r="XBC906" s="1"/>
      <c r="XBD906" s="1"/>
      <c r="XBE906" s="1"/>
      <c r="XBF906" s="1"/>
      <c r="XBG906" s="1"/>
      <c r="XBH906" s="1"/>
      <c r="XBI906" s="1"/>
      <c r="XBJ906" s="1"/>
      <c r="XBK906" s="1"/>
      <c r="XBL906" s="1"/>
      <c r="XBM906" s="1"/>
      <c r="XBN906" s="1"/>
      <c r="XBO906" s="1"/>
      <c r="XBP906" s="1"/>
      <c r="XBQ906" s="1"/>
      <c r="XBR906" s="1"/>
      <c r="XBS906" s="1"/>
      <c r="XBT906" s="1"/>
      <c r="XBU906" s="1"/>
      <c r="XBV906" s="1"/>
      <c r="XBW906" s="1"/>
      <c r="XBX906" s="1"/>
      <c r="XBY906" s="1"/>
      <c r="XBZ906" s="1"/>
      <c r="XCA906" s="1"/>
      <c r="XCB906" s="1"/>
      <c r="XCC906" s="1"/>
      <c r="XCD906" s="1"/>
      <c r="XCE906" s="1"/>
      <c r="XCF906" s="1"/>
      <c r="XCG906" s="1"/>
      <c r="XCH906" s="1"/>
      <c r="XCI906" s="1"/>
      <c r="XCJ906" s="1"/>
      <c r="XCK906" s="1"/>
      <c r="XCL906" s="1"/>
      <c r="XCM906" s="1"/>
      <c r="XCN906" s="1"/>
      <c r="XCO906" s="1"/>
      <c r="XCP906" s="1"/>
      <c r="XCQ906" s="1"/>
      <c r="XCR906" s="1"/>
      <c r="XCS906" s="1"/>
      <c r="XCT906" s="1"/>
      <c r="XCU906" s="1"/>
      <c r="XCV906" s="1"/>
      <c r="XCW906" s="1"/>
      <c r="XCX906" s="1"/>
      <c r="XCY906" s="1"/>
      <c r="XCZ906" s="1"/>
      <c r="XDA906" s="1"/>
      <c r="XDB906" s="1"/>
      <c r="XDC906" s="1"/>
      <c r="XDD906" s="1"/>
      <c r="XDE906" s="1"/>
      <c r="XDF906" s="1"/>
      <c r="XDG906" s="1"/>
      <c r="XDH906" s="1"/>
      <c r="XDI906" s="1"/>
      <c r="XDJ906" s="1"/>
      <c r="XDK906" s="1"/>
      <c r="XDL906" s="1"/>
      <c r="XDM906" s="1"/>
      <c r="XDN906" s="1"/>
      <c r="XDO906" s="1"/>
      <c r="XDP906" s="1"/>
      <c r="XDQ906" s="1"/>
      <c r="XDR906" s="1"/>
      <c r="XDS906" s="1"/>
      <c r="XDT906" s="1"/>
      <c r="XDU906" s="1"/>
      <c r="XDV906" s="1"/>
      <c r="XDW906" s="1"/>
      <c r="XDX906" s="1"/>
      <c r="XDY906" s="1"/>
      <c r="XDZ906" s="1"/>
      <c r="XEA906" s="1"/>
      <c r="XEB906" s="1"/>
      <c r="XEC906" s="1"/>
      <c r="XED906" s="1"/>
      <c r="XEE906" s="1"/>
      <c r="XEF906" s="1"/>
      <c r="XEG906" s="1"/>
      <c r="XEH906" s="1"/>
      <c r="XEI906" s="1"/>
      <c r="XEJ906" s="1"/>
      <c r="XEK906" s="1"/>
      <c r="XEL906" s="1"/>
      <c r="XEM906" s="1"/>
      <c r="XEN906" s="1"/>
      <c r="XEO906" s="1"/>
      <c r="XEP906" s="1"/>
      <c r="XEQ906" s="1"/>
      <c r="XER906" s="1"/>
      <c r="XES906" s="1"/>
      <c r="XET906" s="1"/>
      <c r="XEU906" s="1"/>
      <c r="XEV906" s="1"/>
      <c r="XEW906" s="1"/>
      <c r="XEX906" s="1"/>
      <c r="XEY906" s="1"/>
      <c r="XEZ906" s="1"/>
      <c r="XFA906" s="1"/>
      <c r="XFB906" s="1"/>
      <c r="XFC906" s="1"/>
    </row>
    <row r="907" spans="1:150 16226:16383" s="3" customFormat="1" ht="20.25" customHeight="1" x14ac:dyDescent="0.25">
      <c r="A907" s="115">
        <f>A906+1</f>
        <v>2</v>
      </c>
      <c r="B907" s="116"/>
      <c r="C907" s="53" t="s">
        <v>88</v>
      </c>
      <c r="D907" s="5" t="s">
        <v>364</v>
      </c>
      <c r="E907" s="32">
        <f>(82.6)*10.764</f>
        <v>889.10639999999989</v>
      </c>
      <c r="F907" s="32">
        <f>(4.05)*10.764</f>
        <v>43.594199999999994</v>
      </c>
      <c r="G907" s="5">
        <v>0</v>
      </c>
      <c r="H907" s="5">
        <f>E907+F907+(IF(G907&lt;101,G907,IF(G907&lt;201,G907/2,IF(G907&lt;=301,G907/3,G907/4))))</f>
        <v>932.70059999999989</v>
      </c>
      <c r="I907" s="1"/>
      <c r="J907" s="1"/>
      <c r="K907" s="1"/>
      <c r="L907" s="1"/>
      <c r="M907" s="1"/>
      <c r="N907" s="1"/>
      <c r="O907" s="1"/>
      <c r="P907" s="1"/>
      <c r="Q907" s="1"/>
      <c r="R907" s="1"/>
      <c r="S907" s="1"/>
      <c r="T907" s="22" t="str">
        <f ca="1">U907&amp;""&amp;",..,"&amp;""&amp;V907</f>
        <v>302,..,302</v>
      </c>
      <c r="U907" s="22">
        <f t="shared" ref="U907:V909" ca="1" si="176">U906+1</f>
        <v>302</v>
      </c>
      <c r="V907" s="22">
        <f t="shared" ca="1" si="176"/>
        <v>302</v>
      </c>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WZB907" s="1"/>
      <c r="WZC907" s="1"/>
      <c r="WZD907" s="1"/>
      <c r="WZE907" s="1"/>
      <c r="WZF907" s="1"/>
      <c r="WZG907" s="1"/>
      <c r="WZH907" s="1"/>
      <c r="WZI907" s="1"/>
      <c r="WZJ907" s="1"/>
      <c r="WZK907" s="1"/>
      <c r="WZL907" s="1"/>
      <c r="WZM907" s="1"/>
      <c r="WZN907" s="1"/>
      <c r="WZO907" s="1"/>
      <c r="WZP907" s="1"/>
      <c r="WZQ907" s="1"/>
      <c r="WZR907" s="1"/>
      <c r="WZS907" s="1"/>
      <c r="WZT907" s="1"/>
      <c r="WZU907" s="1"/>
      <c r="WZV907" s="1"/>
      <c r="WZW907" s="1"/>
      <c r="WZX907" s="1"/>
      <c r="WZY907" s="1"/>
      <c r="WZZ907" s="1"/>
      <c r="XAA907" s="1"/>
      <c r="XAB907" s="1"/>
      <c r="XAC907" s="1"/>
      <c r="XAD907" s="1"/>
      <c r="XAE907" s="1"/>
      <c r="XAF907" s="1"/>
      <c r="XAG907" s="1"/>
      <c r="XAH907" s="1"/>
      <c r="XAI907" s="1"/>
      <c r="XAJ907" s="1"/>
      <c r="XAK907" s="1"/>
      <c r="XAL907" s="1"/>
      <c r="XAM907" s="1"/>
      <c r="XAN907" s="1"/>
      <c r="XAO907" s="1"/>
      <c r="XAP907" s="1"/>
      <c r="XAQ907" s="1"/>
      <c r="XAR907" s="1"/>
      <c r="XAS907" s="1"/>
      <c r="XAT907" s="1"/>
      <c r="XAU907" s="1"/>
      <c r="XAV907" s="1"/>
      <c r="XAW907" s="1"/>
      <c r="XAX907" s="1"/>
      <c r="XAY907" s="1"/>
      <c r="XAZ907" s="1"/>
      <c r="XBA907" s="1"/>
      <c r="XBB907" s="1"/>
      <c r="XBC907" s="1"/>
      <c r="XBD907" s="1"/>
      <c r="XBE907" s="1"/>
      <c r="XBF907" s="1"/>
      <c r="XBG907" s="1"/>
      <c r="XBH907" s="1"/>
      <c r="XBI907" s="1"/>
      <c r="XBJ907" s="1"/>
      <c r="XBK907" s="1"/>
      <c r="XBL907" s="1"/>
      <c r="XBM907" s="1"/>
      <c r="XBN907" s="1"/>
      <c r="XBO907" s="1"/>
      <c r="XBP907" s="1"/>
      <c r="XBQ907" s="1"/>
      <c r="XBR907" s="1"/>
      <c r="XBS907" s="1"/>
      <c r="XBT907" s="1"/>
      <c r="XBU907" s="1"/>
      <c r="XBV907" s="1"/>
      <c r="XBW907" s="1"/>
      <c r="XBX907" s="1"/>
      <c r="XBY907" s="1"/>
      <c r="XBZ907" s="1"/>
      <c r="XCA907" s="1"/>
      <c r="XCB907" s="1"/>
      <c r="XCC907" s="1"/>
      <c r="XCD907" s="1"/>
      <c r="XCE907" s="1"/>
      <c r="XCF907" s="1"/>
      <c r="XCG907" s="1"/>
      <c r="XCH907" s="1"/>
      <c r="XCI907" s="1"/>
      <c r="XCJ907" s="1"/>
      <c r="XCK907" s="1"/>
      <c r="XCL907" s="1"/>
      <c r="XCM907" s="1"/>
      <c r="XCN907" s="1"/>
      <c r="XCO907" s="1"/>
      <c r="XCP907" s="1"/>
      <c r="XCQ907" s="1"/>
      <c r="XCR907" s="1"/>
      <c r="XCS907" s="1"/>
      <c r="XCT907" s="1"/>
      <c r="XCU907" s="1"/>
      <c r="XCV907" s="1"/>
      <c r="XCW907" s="1"/>
      <c r="XCX907" s="1"/>
      <c r="XCY907" s="1"/>
      <c r="XCZ907" s="1"/>
      <c r="XDA907" s="1"/>
      <c r="XDB907" s="1"/>
      <c r="XDC907" s="1"/>
      <c r="XDD907" s="1"/>
      <c r="XDE907" s="1"/>
      <c r="XDF907" s="1"/>
      <c r="XDG907" s="1"/>
      <c r="XDH907" s="1"/>
      <c r="XDI907" s="1"/>
      <c r="XDJ907" s="1"/>
      <c r="XDK907" s="1"/>
      <c r="XDL907" s="1"/>
      <c r="XDM907" s="1"/>
      <c r="XDN907" s="1"/>
      <c r="XDO907" s="1"/>
      <c r="XDP907" s="1"/>
      <c r="XDQ907" s="1"/>
      <c r="XDR907" s="1"/>
      <c r="XDS907" s="1"/>
      <c r="XDT907" s="1"/>
      <c r="XDU907" s="1"/>
      <c r="XDV907" s="1"/>
      <c r="XDW907" s="1"/>
      <c r="XDX907" s="1"/>
      <c r="XDY907" s="1"/>
      <c r="XDZ907" s="1"/>
      <c r="XEA907" s="1"/>
      <c r="XEB907" s="1"/>
      <c r="XEC907" s="1"/>
      <c r="XED907" s="1"/>
      <c r="XEE907" s="1"/>
      <c r="XEF907" s="1"/>
      <c r="XEG907" s="1"/>
      <c r="XEH907" s="1"/>
      <c r="XEI907" s="1"/>
      <c r="XEJ907" s="1"/>
      <c r="XEK907" s="1"/>
      <c r="XEL907" s="1"/>
      <c r="XEM907" s="1"/>
      <c r="XEN907" s="1"/>
      <c r="XEO907" s="1"/>
      <c r="XEP907" s="1"/>
      <c r="XEQ907" s="1"/>
      <c r="XER907" s="1"/>
      <c r="XES907" s="1"/>
      <c r="XET907" s="1"/>
      <c r="XEU907" s="1"/>
      <c r="XEV907" s="1"/>
      <c r="XEW907" s="1"/>
      <c r="XEX907" s="1"/>
      <c r="XEY907" s="1"/>
      <c r="XEZ907" s="1"/>
      <c r="XFA907" s="1"/>
      <c r="XFB907" s="1"/>
      <c r="XFC907" s="1"/>
    </row>
    <row r="908" spans="1:150 16226:16383" s="3" customFormat="1" ht="20.25" customHeight="1" x14ac:dyDescent="0.25">
      <c r="A908" s="115">
        <f>A907+1</f>
        <v>3</v>
      </c>
      <c r="B908" s="116"/>
      <c r="C908" s="103" t="s">
        <v>411</v>
      </c>
      <c r="D908" s="104"/>
      <c r="E908" s="104"/>
      <c r="F908" s="104"/>
      <c r="G908" s="104"/>
      <c r="H908" s="105"/>
      <c r="I908" s="1"/>
      <c r="J908" s="1"/>
      <c r="K908" s="1"/>
      <c r="L908" s="1"/>
      <c r="M908" s="1"/>
      <c r="N908" s="1"/>
      <c r="O908" s="1"/>
      <c r="P908" s="1"/>
      <c r="Q908" s="1"/>
      <c r="R908" s="1"/>
      <c r="S908" s="1"/>
      <c r="T908" s="22" t="str">
        <f ca="1">U908&amp;""&amp;",..,"&amp;""&amp;V908</f>
        <v>303,..,303</v>
      </c>
      <c r="U908" s="22">
        <f t="shared" ca="1" si="176"/>
        <v>303</v>
      </c>
      <c r="V908" s="22">
        <f t="shared" ca="1" si="176"/>
        <v>303</v>
      </c>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WZB908" s="1"/>
      <c r="WZC908" s="1"/>
      <c r="WZD908" s="1"/>
      <c r="WZE908" s="1"/>
      <c r="WZF908" s="1"/>
      <c r="WZG908" s="1"/>
      <c r="WZH908" s="1"/>
      <c r="WZI908" s="1"/>
      <c r="WZJ908" s="1"/>
      <c r="WZK908" s="1"/>
      <c r="WZL908" s="1"/>
      <c r="WZM908" s="1"/>
      <c r="WZN908" s="1"/>
      <c r="WZO908" s="1"/>
      <c r="WZP908" s="1"/>
      <c r="WZQ908" s="1"/>
      <c r="WZR908" s="1"/>
      <c r="WZS908" s="1"/>
      <c r="WZT908" s="1"/>
      <c r="WZU908" s="1"/>
      <c r="WZV908" s="1"/>
      <c r="WZW908" s="1"/>
      <c r="WZX908" s="1"/>
      <c r="WZY908" s="1"/>
      <c r="WZZ908" s="1"/>
      <c r="XAA908" s="1"/>
      <c r="XAB908" s="1"/>
      <c r="XAC908" s="1"/>
      <c r="XAD908" s="1"/>
      <c r="XAE908" s="1"/>
      <c r="XAF908" s="1"/>
      <c r="XAG908" s="1"/>
      <c r="XAH908" s="1"/>
      <c r="XAI908" s="1"/>
      <c r="XAJ908" s="1"/>
      <c r="XAK908" s="1"/>
      <c r="XAL908" s="1"/>
      <c r="XAM908" s="1"/>
      <c r="XAN908" s="1"/>
      <c r="XAO908" s="1"/>
      <c r="XAP908" s="1"/>
      <c r="XAQ908" s="1"/>
      <c r="XAR908" s="1"/>
      <c r="XAS908" s="1"/>
      <c r="XAT908" s="1"/>
      <c r="XAU908" s="1"/>
      <c r="XAV908" s="1"/>
      <c r="XAW908" s="1"/>
      <c r="XAX908" s="1"/>
      <c r="XAY908" s="1"/>
      <c r="XAZ908" s="1"/>
      <c r="XBA908" s="1"/>
      <c r="XBB908" s="1"/>
      <c r="XBC908" s="1"/>
      <c r="XBD908" s="1"/>
      <c r="XBE908" s="1"/>
      <c r="XBF908" s="1"/>
      <c r="XBG908" s="1"/>
      <c r="XBH908" s="1"/>
      <c r="XBI908" s="1"/>
      <c r="XBJ908" s="1"/>
      <c r="XBK908" s="1"/>
      <c r="XBL908" s="1"/>
      <c r="XBM908" s="1"/>
      <c r="XBN908" s="1"/>
      <c r="XBO908" s="1"/>
      <c r="XBP908" s="1"/>
      <c r="XBQ908" s="1"/>
      <c r="XBR908" s="1"/>
      <c r="XBS908" s="1"/>
      <c r="XBT908" s="1"/>
      <c r="XBU908" s="1"/>
      <c r="XBV908" s="1"/>
      <c r="XBW908" s="1"/>
      <c r="XBX908" s="1"/>
      <c r="XBY908" s="1"/>
      <c r="XBZ908" s="1"/>
      <c r="XCA908" s="1"/>
      <c r="XCB908" s="1"/>
      <c r="XCC908" s="1"/>
      <c r="XCD908" s="1"/>
      <c r="XCE908" s="1"/>
      <c r="XCF908" s="1"/>
      <c r="XCG908" s="1"/>
      <c r="XCH908" s="1"/>
      <c r="XCI908" s="1"/>
      <c r="XCJ908" s="1"/>
      <c r="XCK908" s="1"/>
      <c r="XCL908" s="1"/>
      <c r="XCM908" s="1"/>
      <c r="XCN908" s="1"/>
      <c r="XCO908" s="1"/>
      <c r="XCP908" s="1"/>
      <c r="XCQ908" s="1"/>
      <c r="XCR908" s="1"/>
      <c r="XCS908" s="1"/>
      <c r="XCT908" s="1"/>
      <c r="XCU908" s="1"/>
      <c r="XCV908" s="1"/>
      <c r="XCW908" s="1"/>
      <c r="XCX908" s="1"/>
      <c r="XCY908" s="1"/>
      <c r="XCZ908" s="1"/>
      <c r="XDA908" s="1"/>
      <c r="XDB908" s="1"/>
      <c r="XDC908" s="1"/>
      <c r="XDD908" s="1"/>
      <c r="XDE908" s="1"/>
      <c r="XDF908" s="1"/>
      <c r="XDG908" s="1"/>
      <c r="XDH908" s="1"/>
      <c r="XDI908" s="1"/>
      <c r="XDJ908" s="1"/>
      <c r="XDK908" s="1"/>
      <c r="XDL908" s="1"/>
      <c r="XDM908" s="1"/>
      <c r="XDN908" s="1"/>
      <c r="XDO908" s="1"/>
      <c r="XDP908" s="1"/>
      <c r="XDQ908" s="1"/>
      <c r="XDR908" s="1"/>
      <c r="XDS908" s="1"/>
      <c r="XDT908" s="1"/>
      <c r="XDU908" s="1"/>
      <c r="XDV908" s="1"/>
      <c r="XDW908" s="1"/>
      <c r="XDX908" s="1"/>
      <c r="XDY908" s="1"/>
      <c r="XDZ908" s="1"/>
      <c r="XEA908" s="1"/>
      <c r="XEB908" s="1"/>
      <c r="XEC908" s="1"/>
      <c r="XED908" s="1"/>
      <c r="XEE908" s="1"/>
      <c r="XEF908" s="1"/>
      <c r="XEG908" s="1"/>
      <c r="XEH908" s="1"/>
      <c r="XEI908" s="1"/>
      <c r="XEJ908" s="1"/>
      <c r="XEK908" s="1"/>
      <c r="XEL908" s="1"/>
      <c r="XEM908" s="1"/>
      <c r="XEN908" s="1"/>
      <c r="XEO908" s="1"/>
      <c r="XEP908" s="1"/>
      <c r="XEQ908" s="1"/>
      <c r="XER908" s="1"/>
      <c r="XES908" s="1"/>
      <c r="XET908" s="1"/>
      <c r="XEU908" s="1"/>
      <c r="XEV908" s="1"/>
      <c r="XEW908" s="1"/>
      <c r="XEX908" s="1"/>
      <c r="XEY908" s="1"/>
      <c r="XEZ908" s="1"/>
      <c r="XFA908" s="1"/>
      <c r="XFB908" s="1"/>
      <c r="XFC908" s="1"/>
    </row>
    <row r="909" spans="1:150 16226:16383" s="3" customFormat="1" ht="20.25" customHeight="1" x14ac:dyDescent="0.25">
      <c r="A909" s="115">
        <f>A908+1</f>
        <v>4</v>
      </c>
      <c r="B909" s="116"/>
      <c r="C909" s="109"/>
      <c r="D909" s="110"/>
      <c r="E909" s="110"/>
      <c r="F909" s="110"/>
      <c r="G909" s="110"/>
      <c r="H909" s="111"/>
      <c r="I909" s="1"/>
      <c r="J909" s="1"/>
      <c r="K909" s="1"/>
      <c r="L909" s="1"/>
      <c r="M909" s="1"/>
      <c r="N909" s="1"/>
      <c r="O909" s="1"/>
      <c r="P909" s="1"/>
      <c r="Q909" s="1"/>
      <c r="R909" s="1"/>
      <c r="S909" s="1"/>
      <c r="T909" s="22" t="str">
        <f ca="1">U909&amp;""&amp;",..,"&amp;""&amp;V909</f>
        <v>304,..,304</v>
      </c>
      <c r="U909" s="22">
        <f t="shared" ca="1" si="176"/>
        <v>304</v>
      </c>
      <c r="V909" s="22">
        <f t="shared" ca="1" si="176"/>
        <v>304</v>
      </c>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WZB909" s="1"/>
      <c r="WZC909" s="1"/>
      <c r="WZD909" s="1"/>
      <c r="WZE909" s="1"/>
      <c r="WZF909" s="1"/>
      <c r="WZG909" s="1"/>
      <c r="WZH909" s="1"/>
      <c r="WZI909" s="1"/>
      <c r="WZJ909" s="1"/>
      <c r="WZK909" s="1"/>
      <c r="WZL909" s="1"/>
      <c r="WZM909" s="1"/>
      <c r="WZN909" s="1"/>
      <c r="WZO909" s="1"/>
      <c r="WZP909" s="1"/>
      <c r="WZQ909" s="1"/>
      <c r="WZR909" s="1"/>
      <c r="WZS909" s="1"/>
      <c r="WZT909" s="1"/>
      <c r="WZU909" s="1"/>
      <c r="WZV909" s="1"/>
      <c r="WZW909" s="1"/>
      <c r="WZX909" s="1"/>
      <c r="WZY909" s="1"/>
      <c r="WZZ909" s="1"/>
      <c r="XAA909" s="1"/>
      <c r="XAB909" s="1"/>
      <c r="XAC909" s="1"/>
      <c r="XAD909" s="1"/>
      <c r="XAE909" s="1"/>
      <c r="XAF909" s="1"/>
      <c r="XAG909" s="1"/>
      <c r="XAH909" s="1"/>
      <c r="XAI909" s="1"/>
      <c r="XAJ909" s="1"/>
      <c r="XAK909" s="1"/>
      <c r="XAL909" s="1"/>
      <c r="XAM909" s="1"/>
      <c r="XAN909" s="1"/>
      <c r="XAO909" s="1"/>
      <c r="XAP909" s="1"/>
      <c r="XAQ909" s="1"/>
      <c r="XAR909" s="1"/>
      <c r="XAS909" s="1"/>
      <c r="XAT909" s="1"/>
      <c r="XAU909" s="1"/>
      <c r="XAV909" s="1"/>
      <c r="XAW909" s="1"/>
      <c r="XAX909" s="1"/>
      <c r="XAY909" s="1"/>
      <c r="XAZ909" s="1"/>
      <c r="XBA909" s="1"/>
      <c r="XBB909" s="1"/>
      <c r="XBC909" s="1"/>
      <c r="XBD909" s="1"/>
      <c r="XBE909" s="1"/>
      <c r="XBF909" s="1"/>
      <c r="XBG909" s="1"/>
      <c r="XBH909" s="1"/>
      <c r="XBI909" s="1"/>
      <c r="XBJ909" s="1"/>
      <c r="XBK909" s="1"/>
      <c r="XBL909" s="1"/>
      <c r="XBM909" s="1"/>
      <c r="XBN909" s="1"/>
      <c r="XBO909" s="1"/>
      <c r="XBP909" s="1"/>
      <c r="XBQ909" s="1"/>
      <c r="XBR909" s="1"/>
      <c r="XBS909" s="1"/>
      <c r="XBT909" s="1"/>
      <c r="XBU909" s="1"/>
      <c r="XBV909" s="1"/>
      <c r="XBW909" s="1"/>
      <c r="XBX909" s="1"/>
      <c r="XBY909" s="1"/>
      <c r="XBZ909" s="1"/>
      <c r="XCA909" s="1"/>
      <c r="XCB909" s="1"/>
      <c r="XCC909" s="1"/>
      <c r="XCD909" s="1"/>
      <c r="XCE909" s="1"/>
      <c r="XCF909" s="1"/>
      <c r="XCG909" s="1"/>
      <c r="XCH909" s="1"/>
      <c r="XCI909" s="1"/>
      <c r="XCJ909" s="1"/>
      <c r="XCK909" s="1"/>
      <c r="XCL909" s="1"/>
      <c r="XCM909" s="1"/>
      <c r="XCN909" s="1"/>
      <c r="XCO909" s="1"/>
      <c r="XCP909" s="1"/>
      <c r="XCQ909" s="1"/>
      <c r="XCR909" s="1"/>
      <c r="XCS909" s="1"/>
      <c r="XCT909" s="1"/>
      <c r="XCU909" s="1"/>
      <c r="XCV909" s="1"/>
      <c r="XCW909" s="1"/>
      <c r="XCX909" s="1"/>
      <c r="XCY909" s="1"/>
      <c r="XCZ909" s="1"/>
      <c r="XDA909" s="1"/>
      <c r="XDB909" s="1"/>
      <c r="XDC909" s="1"/>
      <c r="XDD909" s="1"/>
      <c r="XDE909" s="1"/>
      <c r="XDF909" s="1"/>
      <c r="XDG909" s="1"/>
      <c r="XDH909" s="1"/>
      <c r="XDI909" s="1"/>
      <c r="XDJ909" s="1"/>
      <c r="XDK909" s="1"/>
      <c r="XDL909" s="1"/>
      <c r="XDM909" s="1"/>
      <c r="XDN909" s="1"/>
      <c r="XDO909" s="1"/>
      <c r="XDP909" s="1"/>
      <c r="XDQ909" s="1"/>
      <c r="XDR909" s="1"/>
      <c r="XDS909" s="1"/>
      <c r="XDT909" s="1"/>
      <c r="XDU909" s="1"/>
      <c r="XDV909" s="1"/>
      <c r="XDW909" s="1"/>
      <c r="XDX909" s="1"/>
      <c r="XDY909" s="1"/>
      <c r="XDZ909" s="1"/>
      <c r="XEA909" s="1"/>
      <c r="XEB909" s="1"/>
      <c r="XEC909" s="1"/>
      <c r="XED909" s="1"/>
      <c r="XEE909" s="1"/>
      <c r="XEF909" s="1"/>
      <c r="XEG909" s="1"/>
      <c r="XEH909" s="1"/>
      <c r="XEI909" s="1"/>
      <c r="XEJ909" s="1"/>
      <c r="XEK909" s="1"/>
      <c r="XEL909" s="1"/>
      <c r="XEM909" s="1"/>
      <c r="XEN909" s="1"/>
      <c r="XEO909" s="1"/>
      <c r="XEP909" s="1"/>
      <c r="XEQ909" s="1"/>
      <c r="XER909" s="1"/>
      <c r="XES909" s="1"/>
      <c r="XET909" s="1"/>
      <c r="XEU909" s="1"/>
      <c r="XEV909" s="1"/>
      <c r="XEW909" s="1"/>
      <c r="XEX909" s="1"/>
      <c r="XEY909" s="1"/>
      <c r="XEZ909" s="1"/>
      <c r="XFA909" s="1"/>
      <c r="XFB909" s="1"/>
      <c r="XFC909" s="1"/>
    </row>
    <row r="910" spans="1:150 16226:16383" s="3" customFormat="1" ht="20.25" customHeight="1" x14ac:dyDescent="0.25">
      <c r="A910" s="112" t="s">
        <v>393</v>
      </c>
      <c r="B910" s="113"/>
      <c r="C910" s="113"/>
      <c r="D910" s="113"/>
      <c r="E910" s="113"/>
      <c r="F910" s="113"/>
      <c r="G910" s="113"/>
      <c r="H910" s="114"/>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WZB910" s="1"/>
      <c r="WZC910" s="1"/>
      <c r="WZD910" s="1"/>
      <c r="WZE910" s="1"/>
      <c r="WZF910" s="1"/>
      <c r="WZG910" s="1"/>
      <c r="WZH910" s="1"/>
      <c r="WZI910" s="1"/>
      <c r="WZJ910" s="1"/>
      <c r="WZK910" s="1"/>
      <c r="WZL910" s="1"/>
      <c r="WZM910" s="1"/>
      <c r="WZN910" s="1"/>
      <c r="WZO910" s="1"/>
      <c r="WZP910" s="1"/>
      <c r="WZQ910" s="1"/>
      <c r="WZR910" s="1"/>
      <c r="WZS910" s="1"/>
      <c r="WZT910" s="1"/>
      <c r="WZU910" s="1"/>
      <c r="WZV910" s="1"/>
      <c r="WZW910" s="1"/>
      <c r="WZX910" s="1"/>
      <c r="WZY910" s="1"/>
      <c r="WZZ910" s="1"/>
      <c r="XAA910" s="1"/>
      <c r="XAB910" s="1"/>
      <c r="XAC910" s="1"/>
      <c r="XAD910" s="1"/>
      <c r="XAE910" s="1"/>
      <c r="XAF910" s="1"/>
      <c r="XAG910" s="1"/>
      <c r="XAH910" s="1"/>
      <c r="XAI910" s="1"/>
      <c r="XAJ910" s="1"/>
      <c r="XAK910" s="1"/>
      <c r="XAL910" s="1"/>
      <c r="XAM910" s="1"/>
      <c r="XAN910" s="1"/>
      <c r="XAO910" s="1"/>
      <c r="XAP910" s="1"/>
      <c r="XAQ910" s="1"/>
      <c r="XAR910" s="1"/>
      <c r="XAS910" s="1"/>
      <c r="XAT910" s="1"/>
      <c r="XAU910" s="1"/>
      <c r="XAV910" s="1"/>
      <c r="XAW910" s="1"/>
      <c r="XAX910" s="1"/>
      <c r="XAY910" s="1"/>
      <c r="XAZ910" s="1"/>
      <c r="XBA910" s="1"/>
      <c r="XBB910" s="1"/>
      <c r="XBC910" s="1"/>
      <c r="XBD910" s="1"/>
      <c r="XBE910" s="1"/>
      <c r="XBF910" s="1"/>
      <c r="XBG910" s="1"/>
      <c r="XBH910" s="1"/>
      <c r="XBI910" s="1"/>
      <c r="XBJ910" s="1"/>
      <c r="XBK910" s="1"/>
      <c r="XBL910" s="1"/>
      <c r="XBM910" s="1"/>
      <c r="XBN910" s="1"/>
      <c r="XBO910" s="1"/>
      <c r="XBP910" s="1"/>
      <c r="XBQ910" s="1"/>
      <c r="XBR910" s="1"/>
      <c r="XBS910" s="1"/>
      <c r="XBT910" s="1"/>
      <c r="XBU910" s="1"/>
      <c r="XBV910" s="1"/>
      <c r="XBW910" s="1"/>
      <c r="XBX910" s="1"/>
      <c r="XBY910" s="1"/>
      <c r="XBZ910" s="1"/>
      <c r="XCA910" s="1"/>
      <c r="XCB910" s="1"/>
      <c r="XCC910" s="1"/>
      <c r="XCD910" s="1"/>
      <c r="XCE910" s="1"/>
      <c r="XCF910" s="1"/>
      <c r="XCG910" s="1"/>
      <c r="XCH910" s="1"/>
      <c r="XCI910" s="1"/>
      <c r="XCJ910" s="1"/>
      <c r="XCK910" s="1"/>
      <c r="XCL910" s="1"/>
      <c r="XCM910" s="1"/>
      <c r="XCN910" s="1"/>
      <c r="XCO910" s="1"/>
      <c r="XCP910" s="1"/>
      <c r="XCQ910" s="1"/>
      <c r="XCR910" s="1"/>
      <c r="XCS910" s="1"/>
      <c r="XCT910" s="1"/>
      <c r="XCU910" s="1"/>
      <c r="XCV910" s="1"/>
      <c r="XCW910" s="1"/>
      <c r="XCX910" s="1"/>
      <c r="XCY910" s="1"/>
      <c r="XCZ910" s="1"/>
      <c r="XDA910" s="1"/>
      <c r="XDB910" s="1"/>
      <c r="XDC910" s="1"/>
      <c r="XDD910" s="1"/>
      <c r="XDE910" s="1"/>
      <c r="XDF910" s="1"/>
      <c r="XDG910" s="1"/>
      <c r="XDH910" s="1"/>
      <c r="XDI910" s="1"/>
      <c r="XDJ910" s="1"/>
      <c r="XDK910" s="1"/>
      <c r="XDL910" s="1"/>
      <c r="XDM910" s="1"/>
      <c r="XDN910" s="1"/>
      <c r="XDO910" s="1"/>
      <c r="XDP910" s="1"/>
      <c r="XDQ910" s="1"/>
      <c r="XDR910" s="1"/>
      <c r="XDS910" s="1"/>
      <c r="XDT910" s="1"/>
      <c r="XDU910" s="1"/>
      <c r="XDV910" s="1"/>
      <c r="XDW910" s="1"/>
      <c r="XDX910" s="1"/>
      <c r="XDY910" s="1"/>
      <c r="XDZ910" s="1"/>
      <c r="XEA910" s="1"/>
      <c r="XEB910" s="1"/>
      <c r="XEC910" s="1"/>
      <c r="XED910" s="1"/>
      <c r="XEE910" s="1"/>
      <c r="XEF910" s="1"/>
      <c r="XEG910" s="1"/>
      <c r="XEH910" s="1"/>
      <c r="XEI910" s="1"/>
      <c r="XEJ910" s="1"/>
      <c r="XEK910" s="1"/>
      <c r="XEL910" s="1"/>
      <c r="XEM910" s="1"/>
      <c r="XEN910" s="1"/>
      <c r="XEO910" s="1"/>
      <c r="XEP910" s="1"/>
      <c r="XEQ910" s="1"/>
      <c r="XER910" s="1"/>
      <c r="XES910" s="1"/>
      <c r="XET910" s="1"/>
      <c r="XEU910" s="1"/>
      <c r="XEV910" s="1"/>
      <c r="XEW910" s="1"/>
      <c r="XEX910" s="1"/>
      <c r="XEY910" s="1"/>
      <c r="XEZ910" s="1"/>
      <c r="XFA910" s="1"/>
      <c r="XFB910" s="1"/>
      <c r="XFC910" s="1"/>
    </row>
    <row r="911" spans="1:150 16226:16383" s="3" customFormat="1" ht="20.25" customHeight="1" x14ac:dyDescent="0.25">
      <c r="A911" s="90">
        <v>1</v>
      </c>
      <c r="B911" s="90"/>
      <c r="C911" s="53" t="s">
        <v>88</v>
      </c>
      <c r="D911" s="5" t="s">
        <v>364</v>
      </c>
      <c r="E911" s="32">
        <f>(82.6)*10.764</f>
        <v>889.10639999999989</v>
      </c>
      <c r="F911" s="32">
        <f>(4.05)*10.764</f>
        <v>43.594199999999994</v>
      </c>
      <c r="G911" s="5">
        <v>0</v>
      </c>
      <c r="H911" s="5">
        <f>E911+F911+(IF(G911&lt;101,G911,IF(G911&lt;201,G911/2,IF(G911&lt;=301,G911/3,G911/4))))</f>
        <v>932.70059999999989</v>
      </c>
      <c r="I911" s="1"/>
      <c r="J911" s="1"/>
      <c r="K911" s="1"/>
      <c r="L911" s="1"/>
      <c r="M911" s="1"/>
      <c r="N911" s="1"/>
      <c r="O911" s="1"/>
      <c r="P911" s="1"/>
      <c r="Q911" s="1"/>
      <c r="R911" s="1"/>
      <c r="S911" s="1"/>
      <c r="T911" s="22" t="e">
        <f ca="1">U911&amp;""&amp;",..,"&amp;""&amp;V911</f>
        <v>#REF!</v>
      </c>
      <c r="U911" s="22" t="e">
        <f ca="1">(SUMPRODUCT(MID(0&amp;(LEFT(A910,SUM(LEN(A910)-LEN(SUBSTITUTE(A910,{"0","1","2","3"},""))))), LARGE(INDEX(ISNUMBER(--MID((LEFT(A910,SUM(LEN(A910)-LEN(SUBSTITUTE(A910,{"0","1","2","3"},""))))), ROW(INDIRECT("1:"&amp;LEN((LEFT(A910,SUM(LEN(A910)-LEN(SUBSTITUTE(A910,{"0","1","2","3"},"")))))))), 1)) * ROW(INDIRECT("1:"&amp;LEN((LEFT(A910,SUM(LEN(A910)-LEN(SUBSTITUTE(A910,{"0","1","2","3"},"")))))))), 0), ROW(INDIRECT("1:"&amp;LEN((LEFT(A910,SUM(LEN(A910)-LEN(SUBSTITUTE(A910,{"0","1","2","3"},"")))))))))+1, 1) * 10^ROW(INDIRECT("1:"&amp;LEN((LEFT(A910,SUM(LEN(A910)-LEN(SUBSTITUTE(A910,{"0","1","2","3"},""))))))))/10))*100+1</f>
        <v>#REF!</v>
      </c>
      <c r="V911" s="22" t="e">
        <f ca="1">(SUMPRODUCT(MID(0&amp;(--TRIM(RIGHT(SUBSTITUTE(LEFT(A910,_xlfn.AGGREGATE(16,6,FIND({0,1,2,3,4,5,6,7,8,9},A910,ROW(INDIRECT("1:"&amp;LEN(A910)))),1))," ",REPT(" ",LEN(A910))),LEN(A910)))), LARGE(INDEX(ISNUMBER(--MID((--TRIM(RIGHT(SUBSTITUTE(LEFT(A910,_xlfn.AGGREGATE(16,6,FIND({0,1,2,3,4,5,6,7,8,9},A910,ROW(INDIRECT("1:"&amp;LEN(A910)))),1))," ",REPT(" ",LEN(A910))),LEN(A910)))), ROW(INDIRECT("1:"&amp;LEN((--TRIM(RIGHT(SUBSTITUTE(LEFT(A910,_xlfn.AGGREGATE(16,6,FIND({0,1,2,3,4,5,6,7,8,9},A910,ROW(INDIRECT("1:"&amp;LEN(A910)))),1))," ",REPT(" ",LEN(A910))),LEN(A910))))))), 1)) * ROW(INDIRECT("1:"&amp;LEN((--TRIM(RIGHT(SUBSTITUTE(LEFT(A910,_xlfn.AGGREGATE(16,6,FIND({0,1,2,3,4,5,6,7,8,9},A910,ROW(INDIRECT("1:"&amp;LEN(A910)))),1))," ",REPT(" ",LEN(A910))),LEN(A910))))))), 0), ROW(INDIRECT("1:"&amp;LEN((--TRIM(RIGHT(SUBSTITUTE(LEFT(A910,_xlfn.AGGREGATE(16,6,FIND({0,1,2,3,4,5,6,7,8,9},A910,ROW(INDIRECT("1:"&amp;LEN(A910)))),1))," ",REPT(" ",LEN(A910))),LEN(A910))))))))+1, 1) * 10^ROW(INDIRECT("1:"&amp;LEN((--TRIM(RIGHT(SUBSTITUTE(LEFT(A910,_xlfn.AGGREGATE(16,6,FIND({0,1,2,3,4,5,6,7,8,9},A910,ROW(INDIRECT("1:"&amp;LEN(A910)))),1))," ",REPT(" ",LEN(A910))),LEN(A910)))))))/10))*100+1</f>
        <v>#NUM!</v>
      </c>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WZB911" s="1"/>
      <c r="WZC911" s="1"/>
      <c r="WZD911" s="1"/>
      <c r="WZE911" s="1"/>
      <c r="WZF911" s="1"/>
      <c r="WZG911" s="1"/>
      <c r="WZH911" s="1"/>
      <c r="WZI911" s="1"/>
      <c r="WZJ911" s="1"/>
      <c r="WZK911" s="1"/>
      <c r="WZL911" s="1"/>
      <c r="WZM911" s="1"/>
      <c r="WZN911" s="1"/>
      <c r="WZO911" s="1"/>
      <c r="WZP911" s="1"/>
      <c r="WZQ911" s="1"/>
      <c r="WZR911" s="1"/>
      <c r="WZS911" s="1"/>
      <c r="WZT911" s="1"/>
      <c r="WZU911" s="1"/>
      <c r="WZV911" s="1"/>
      <c r="WZW911" s="1"/>
      <c r="WZX911" s="1"/>
      <c r="WZY911" s="1"/>
      <c r="WZZ911" s="1"/>
      <c r="XAA911" s="1"/>
      <c r="XAB911" s="1"/>
      <c r="XAC911" s="1"/>
      <c r="XAD911" s="1"/>
      <c r="XAE911" s="1"/>
      <c r="XAF911" s="1"/>
      <c r="XAG911" s="1"/>
      <c r="XAH911" s="1"/>
      <c r="XAI911" s="1"/>
      <c r="XAJ911" s="1"/>
      <c r="XAK911" s="1"/>
      <c r="XAL911" s="1"/>
      <c r="XAM911" s="1"/>
      <c r="XAN911" s="1"/>
      <c r="XAO911" s="1"/>
      <c r="XAP911" s="1"/>
      <c r="XAQ911" s="1"/>
      <c r="XAR911" s="1"/>
      <c r="XAS911" s="1"/>
      <c r="XAT911" s="1"/>
      <c r="XAU911" s="1"/>
      <c r="XAV911" s="1"/>
      <c r="XAW911" s="1"/>
      <c r="XAX911" s="1"/>
      <c r="XAY911" s="1"/>
      <c r="XAZ911" s="1"/>
      <c r="XBA911" s="1"/>
      <c r="XBB911" s="1"/>
      <c r="XBC911" s="1"/>
      <c r="XBD911" s="1"/>
      <c r="XBE911" s="1"/>
      <c r="XBF911" s="1"/>
      <c r="XBG911" s="1"/>
      <c r="XBH911" s="1"/>
      <c r="XBI911" s="1"/>
      <c r="XBJ911" s="1"/>
      <c r="XBK911" s="1"/>
      <c r="XBL911" s="1"/>
      <c r="XBM911" s="1"/>
      <c r="XBN911" s="1"/>
      <c r="XBO911" s="1"/>
      <c r="XBP911" s="1"/>
      <c r="XBQ911" s="1"/>
      <c r="XBR911" s="1"/>
      <c r="XBS911" s="1"/>
      <c r="XBT911" s="1"/>
      <c r="XBU911" s="1"/>
      <c r="XBV911" s="1"/>
      <c r="XBW911" s="1"/>
      <c r="XBX911" s="1"/>
      <c r="XBY911" s="1"/>
      <c r="XBZ911" s="1"/>
      <c r="XCA911" s="1"/>
      <c r="XCB911" s="1"/>
      <c r="XCC911" s="1"/>
      <c r="XCD911" s="1"/>
      <c r="XCE911" s="1"/>
      <c r="XCF911" s="1"/>
      <c r="XCG911" s="1"/>
      <c r="XCH911" s="1"/>
      <c r="XCI911" s="1"/>
      <c r="XCJ911" s="1"/>
      <c r="XCK911" s="1"/>
      <c r="XCL911" s="1"/>
      <c r="XCM911" s="1"/>
      <c r="XCN911" s="1"/>
      <c r="XCO911" s="1"/>
      <c r="XCP911" s="1"/>
      <c r="XCQ911" s="1"/>
      <c r="XCR911" s="1"/>
      <c r="XCS911" s="1"/>
      <c r="XCT911" s="1"/>
      <c r="XCU911" s="1"/>
      <c r="XCV911" s="1"/>
      <c r="XCW911" s="1"/>
      <c r="XCX911" s="1"/>
      <c r="XCY911" s="1"/>
      <c r="XCZ911" s="1"/>
      <c r="XDA911" s="1"/>
      <c r="XDB911" s="1"/>
      <c r="XDC911" s="1"/>
      <c r="XDD911" s="1"/>
      <c r="XDE911" s="1"/>
      <c r="XDF911" s="1"/>
      <c r="XDG911" s="1"/>
      <c r="XDH911" s="1"/>
      <c r="XDI911" s="1"/>
      <c r="XDJ911" s="1"/>
      <c r="XDK911" s="1"/>
      <c r="XDL911" s="1"/>
      <c r="XDM911" s="1"/>
      <c r="XDN911" s="1"/>
      <c r="XDO911" s="1"/>
      <c r="XDP911" s="1"/>
      <c r="XDQ911" s="1"/>
      <c r="XDR911" s="1"/>
      <c r="XDS911" s="1"/>
      <c r="XDT911" s="1"/>
      <c r="XDU911" s="1"/>
      <c r="XDV911" s="1"/>
      <c r="XDW911" s="1"/>
      <c r="XDX911" s="1"/>
      <c r="XDY911" s="1"/>
      <c r="XDZ911" s="1"/>
      <c r="XEA911" s="1"/>
      <c r="XEB911" s="1"/>
      <c r="XEC911" s="1"/>
      <c r="XED911" s="1"/>
      <c r="XEE911" s="1"/>
      <c r="XEF911" s="1"/>
      <c r="XEG911" s="1"/>
      <c r="XEH911" s="1"/>
      <c r="XEI911" s="1"/>
      <c r="XEJ911" s="1"/>
      <c r="XEK911" s="1"/>
      <c r="XEL911" s="1"/>
      <c r="XEM911" s="1"/>
      <c r="XEN911" s="1"/>
      <c r="XEO911" s="1"/>
      <c r="XEP911" s="1"/>
      <c r="XEQ911" s="1"/>
      <c r="XER911" s="1"/>
      <c r="XES911" s="1"/>
      <c r="XET911" s="1"/>
      <c r="XEU911" s="1"/>
      <c r="XEV911" s="1"/>
      <c r="XEW911" s="1"/>
      <c r="XEX911" s="1"/>
      <c r="XEY911" s="1"/>
      <c r="XEZ911" s="1"/>
      <c r="XFA911" s="1"/>
      <c r="XFB911" s="1"/>
      <c r="XFC911" s="1"/>
    </row>
    <row r="912" spans="1:150 16226:16383" s="3" customFormat="1" ht="20.25" customHeight="1" x14ac:dyDescent="0.25">
      <c r="A912" s="115">
        <f>A911+1</f>
        <v>2</v>
      </c>
      <c r="B912" s="116"/>
      <c r="C912" s="53" t="s">
        <v>88</v>
      </c>
      <c r="D912" s="5" t="s">
        <v>364</v>
      </c>
      <c r="E912" s="32">
        <f>(82.6)*10.764</f>
        <v>889.10639999999989</v>
      </c>
      <c r="F912" s="32">
        <f>(4.05)*10.764</f>
        <v>43.594199999999994</v>
      </c>
      <c r="G912" s="5">
        <v>0</v>
      </c>
      <c r="H912" s="5">
        <f>E912+F912+(IF(G912&lt;101,G912,IF(G912&lt;201,G912/2,IF(G912&lt;=301,G912/3,G912/4))))</f>
        <v>932.70059999999989</v>
      </c>
      <c r="I912" s="1"/>
      <c r="J912" s="1"/>
      <c r="K912" s="1"/>
      <c r="L912" s="1"/>
      <c r="M912" s="1"/>
      <c r="N912" s="1"/>
      <c r="O912" s="1"/>
      <c r="P912" s="1"/>
      <c r="Q912" s="1"/>
      <c r="R912" s="1"/>
      <c r="S912" s="1"/>
      <c r="T912" s="22" t="e">
        <f ca="1">U912&amp;""&amp;",..,"&amp;""&amp;V912</f>
        <v>#REF!</v>
      </c>
      <c r="U912" s="22" t="e">
        <f t="shared" ref="U912:V914" ca="1" si="177">U911+1</f>
        <v>#REF!</v>
      </c>
      <c r="V912" s="22" t="e">
        <f t="shared" ca="1" si="177"/>
        <v>#NUM!</v>
      </c>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WZB912" s="1"/>
      <c r="WZC912" s="1"/>
      <c r="WZD912" s="1"/>
      <c r="WZE912" s="1"/>
      <c r="WZF912" s="1"/>
      <c r="WZG912" s="1"/>
      <c r="WZH912" s="1"/>
      <c r="WZI912" s="1"/>
      <c r="WZJ912" s="1"/>
      <c r="WZK912" s="1"/>
      <c r="WZL912" s="1"/>
      <c r="WZM912" s="1"/>
      <c r="WZN912" s="1"/>
      <c r="WZO912" s="1"/>
      <c r="WZP912" s="1"/>
      <c r="WZQ912" s="1"/>
      <c r="WZR912" s="1"/>
      <c r="WZS912" s="1"/>
      <c r="WZT912" s="1"/>
      <c r="WZU912" s="1"/>
      <c r="WZV912" s="1"/>
      <c r="WZW912" s="1"/>
      <c r="WZX912" s="1"/>
      <c r="WZY912" s="1"/>
      <c r="WZZ912" s="1"/>
      <c r="XAA912" s="1"/>
      <c r="XAB912" s="1"/>
      <c r="XAC912" s="1"/>
      <c r="XAD912" s="1"/>
      <c r="XAE912" s="1"/>
      <c r="XAF912" s="1"/>
      <c r="XAG912" s="1"/>
      <c r="XAH912" s="1"/>
      <c r="XAI912" s="1"/>
      <c r="XAJ912" s="1"/>
      <c r="XAK912" s="1"/>
      <c r="XAL912" s="1"/>
      <c r="XAM912" s="1"/>
      <c r="XAN912" s="1"/>
      <c r="XAO912" s="1"/>
      <c r="XAP912" s="1"/>
      <c r="XAQ912" s="1"/>
      <c r="XAR912" s="1"/>
      <c r="XAS912" s="1"/>
      <c r="XAT912" s="1"/>
      <c r="XAU912" s="1"/>
      <c r="XAV912" s="1"/>
      <c r="XAW912" s="1"/>
      <c r="XAX912" s="1"/>
      <c r="XAY912" s="1"/>
      <c r="XAZ912" s="1"/>
      <c r="XBA912" s="1"/>
      <c r="XBB912" s="1"/>
      <c r="XBC912" s="1"/>
      <c r="XBD912" s="1"/>
      <c r="XBE912" s="1"/>
      <c r="XBF912" s="1"/>
      <c r="XBG912" s="1"/>
      <c r="XBH912" s="1"/>
      <c r="XBI912" s="1"/>
      <c r="XBJ912" s="1"/>
      <c r="XBK912" s="1"/>
      <c r="XBL912" s="1"/>
      <c r="XBM912" s="1"/>
      <c r="XBN912" s="1"/>
      <c r="XBO912" s="1"/>
      <c r="XBP912" s="1"/>
      <c r="XBQ912" s="1"/>
      <c r="XBR912" s="1"/>
      <c r="XBS912" s="1"/>
      <c r="XBT912" s="1"/>
      <c r="XBU912" s="1"/>
      <c r="XBV912" s="1"/>
      <c r="XBW912" s="1"/>
      <c r="XBX912" s="1"/>
      <c r="XBY912" s="1"/>
      <c r="XBZ912" s="1"/>
      <c r="XCA912" s="1"/>
      <c r="XCB912" s="1"/>
      <c r="XCC912" s="1"/>
      <c r="XCD912" s="1"/>
      <c r="XCE912" s="1"/>
      <c r="XCF912" s="1"/>
      <c r="XCG912" s="1"/>
      <c r="XCH912" s="1"/>
      <c r="XCI912" s="1"/>
      <c r="XCJ912" s="1"/>
      <c r="XCK912" s="1"/>
      <c r="XCL912" s="1"/>
      <c r="XCM912" s="1"/>
      <c r="XCN912" s="1"/>
      <c r="XCO912" s="1"/>
      <c r="XCP912" s="1"/>
      <c r="XCQ912" s="1"/>
      <c r="XCR912" s="1"/>
      <c r="XCS912" s="1"/>
      <c r="XCT912" s="1"/>
      <c r="XCU912" s="1"/>
      <c r="XCV912" s="1"/>
      <c r="XCW912" s="1"/>
      <c r="XCX912" s="1"/>
      <c r="XCY912" s="1"/>
      <c r="XCZ912" s="1"/>
      <c r="XDA912" s="1"/>
      <c r="XDB912" s="1"/>
      <c r="XDC912" s="1"/>
      <c r="XDD912" s="1"/>
      <c r="XDE912" s="1"/>
      <c r="XDF912" s="1"/>
      <c r="XDG912" s="1"/>
      <c r="XDH912" s="1"/>
      <c r="XDI912" s="1"/>
      <c r="XDJ912" s="1"/>
      <c r="XDK912" s="1"/>
      <c r="XDL912" s="1"/>
      <c r="XDM912" s="1"/>
      <c r="XDN912" s="1"/>
      <c r="XDO912" s="1"/>
      <c r="XDP912" s="1"/>
      <c r="XDQ912" s="1"/>
      <c r="XDR912" s="1"/>
      <c r="XDS912" s="1"/>
      <c r="XDT912" s="1"/>
      <c r="XDU912" s="1"/>
      <c r="XDV912" s="1"/>
      <c r="XDW912" s="1"/>
      <c r="XDX912" s="1"/>
      <c r="XDY912" s="1"/>
      <c r="XDZ912" s="1"/>
      <c r="XEA912" s="1"/>
      <c r="XEB912" s="1"/>
      <c r="XEC912" s="1"/>
      <c r="XED912" s="1"/>
      <c r="XEE912" s="1"/>
      <c r="XEF912" s="1"/>
      <c r="XEG912" s="1"/>
      <c r="XEH912" s="1"/>
      <c r="XEI912" s="1"/>
      <c r="XEJ912" s="1"/>
      <c r="XEK912" s="1"/>
      <c r="XEL912" s="1"/>
      <c r="XEM912" s="1"/>
      <c r="XEN912" s="1"/>
      <c r="XEO912" s="1"/>
      <c r="XEP912" s="1"/>
      <c r="XEQ912" s="1"/>
      <c r="XER912" s="1"/>
      <c r="XES912" s="1"/>
      <c r="XET912" s="1"/>
      <c r="XEU912" s="1"/>
      <c r="XEV912" s="1"/>
      <c r="XEW912" s="1"/>
      <c r="XEX912" s="1"/>
      <c r="XEY912" s="1"/>
      <c r="XEZ912" s="1"/>
      <c r="XFA912" s="1"/>
      <c r="XFB912" s="1"/>
      <c r="XFC912" s="1"/>
    </row>
    <row r="913" spans="1:150 16226:16383" s="3" customFormat="1" ht="20.25" customHeight="1" x14ac:dyDescent="0.25">
      <c r="A913" s="115">
        <f>A912+1</f>
        <v>3</v>
      </c>
      <c r="B913" s="116"/>
      <c r="C913" s="103" t="s">
        <v>411</v>
      </c>
      <c r="D913" s="104"/>
      <c r="E913" s="104"/>
      <c r="F913" s="104"/>
      <c r="G913" s="104"/>
      <c r="H913" s="105"/>
      <c r="I913" s="1"/>
      <c r="J913" s="1"/>
      <c r="K913" s="1"/>
      <c r="L913" s="1"/>
      <c r="M913" s="1"/>
      <c r="N913" s="1"/>
      <c r="O913" s="1"/>
      <c r="P913" s="1"/>
      <c r="Q913" s="1"/>
      <c r="R913" s="1"/>
      <c r="S913" s="1"/>
      <c r="T913" s="22" t="e">
        <f ca="1">U913&amp;""&amp;",..,"&amp;""&amp;V913</f>
        <v>#REF!</v>
      </c>
      <c r="U913" s="22" t="e">
        <f t="shared" ca="1" si="177"/>
        <v>#REF!</v>
      </c>
      <c r="V913" s="22" t="e">
        <f t="shared" ca="1" si="177"/>
        <v>#NUM!</v>
      </c>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WZB913" s="1"/>
      <c r="WZC913" s="1"/>
      <c r="WZD913" s="1"/>
      <c r="WZE913" s="1"/>
      <c r="WZF913" s="1"/>
      <c r="WZG913" s="1"/>
      <c r="WZH913" s="1"/>
      <c r="WZI913" s="1"/>
      <c r="WZJ913" s="1"/>
      <c r="WZK913" s="1"/>
      <c r="WZL913" s="1"/>
      <c r="WZM913" s="1"/>
      <c r="WZN913" s="1"/>
      <c r="WZO913" s="1"/>
      <c r="WZP913" s="1"/>
      <c r="WZQ913" s="1"/>
      <c r="WZR913" s="1"/>
      <c r="WZS913" s="1"/>
      <c r="WZT913" s="1"/>
      <c r="WZU913" s="1"/>
      <c r="WZV913" s="1"/>
      <c r="WZW913" s="1"/>
      <c r="WZX913" s="1"/>
      <c r="WZY913" s="1"/>
      <c r="WZZ913" s="1"/>
      <c r="XAA913" s="1"/>
      <c r="XAB913" s="1"/>
      <c r="XAC913" s="1"/>
      <c r="XAD913" s="1"/>
      <c r="XAE913" s="1"/>
      <c r="XAF913" s="1"/>
      <c r="XAG913" s="1"/>
      <c r="XAH913" s="1"/>
      <c r="XAI913" s="1"/>
      <c r="XAJ913" s="1"/>
      <c r="XAK913" s="1"/>
      <c r="XAL913" s="1"/>
      <c r="XAM913" s="1"/>
      <c r="XAN913" s="1"/>
      <c r="XAO913" s="1"/>
      <c r="XAP913" s="1"/>
      <c r="XAQ913" s="1"/>
      <c r="XAR913" s="1"/>
      <c r="XAS913" s="1"/>
      <c r="XAT913" s="1"/>
      <c r="XAU913" s="1"/>
      <c r="XAV913" s="1"/>
      <c r="XAW913" s="1"/>
      <c r="XAX913" s="1"/>
      <c r="XAY913" s="1"/>
      <c r="XAZ913" s="1"/>
      <c r="XBA913" s="1"/>
      <c r="XBB913" s="1"/>
      <c r="XBC913" s="1"/>
      <c r="XBD913" s="1"/>
      <c r="XBE913" s="1"/>
      <c r="XBF913" s="1"/>
      <c r="XBG913" s="1"/>
      <c r="XBH913" s="1"/>
      <c r="XBI913" s="1"/>
      <c r="XBJ913" s="1"/>
      <c r="XBK913" s="1"/>
      <c r="XBL913" s="1"/>
      <c r="XBM913" s="1"/>
      <c r="XBN913" s="1"/>
      <c r="XBO913" s="1"/>
      <c r="XBP913" s="1"/>
      <c r="XBQ913" s="1"/>
      <c r="XBR913" s="1"/>
      <c r="XBS913" s="1"/>
      <c r="XBT913" s="1"/>
      <c r="XBU913" s="1"/>
      <c r="XBV913" s="1"/>
      <c r="XBW913" s="1"/>
      <c r="XBX913" s="1"/>
      <c r="XBY913" s="1"/>
      <c r="XBZ913" s="1"/>
      <c r="XCA913" s="1"/>
      <c r="XCB913" s="1"/>
      <c r="XCC913" s="1"/>
      <c r="XCD913" s="1"/>
      <c r="XCE913" s="1"/>
      <c r="XCF913" s="1"/>
      <c r="XCG913" s="1"/>
      <c r="XCH913" s="1"/>
      <c r="XCI913" s="1"/>
      <c r="XCJ913" s="1"/>
      <c r="XCK913" s="1"/>
      <c r="XCL913" s="1"/>
      <c r="XCM913" s="1"/>
      <c r="XCN913" s="1"/>
      <c r="XCO913" s="1"/>
      <c r="XCP913" s="1"/>
      <c r="XCQ913" s="1"/>
      <c r="XCR913" s="1"/>
      <c r="XCS913" s="1"/>
      <c r="XCT913" s="1"/>
      <c r="XCU913" s="1"/>
      <c r="XCV913" s="1"/>
      <c r="XCW913" s="1"/>
      <c r="XCX913" s="1"/>
      <c r="XCY913" s="1"/>
      <c r="XCZ913" s="1"/>
      <c r="XDA913" s="1"/>
      <c r="XDB913" s="1"/>
      <c r="XDC913" s="1"/>
      <c r="XDD913" s="1"/>
      <c r="XDE913" s="1"/>
      <c r="XDF913" s="1"/>
      <c r="XDG913" s="1"/>
      <c r="XDH913" s="1"/>
      <c r="XDI913" s="1"/>
      <c r="XDJ913" s="1"/>
      <c r="XDK913" s="1"/>
      <c r="XDL913" s="1"/>
      <c r="XDM913" s="1"/>
      <c r="XDN913" s="1"/>
      <c r="XDO913" s="1"/>
      <c r="XDP913" s="1"/>
      <c r="XDQ913" s="1"/>
      <c r="XDR913" s="1"/>
      <c r="XDS913" s="1"/>
      <c r="XDT913" s="1"/>
      <c r="XDU913" s="1"/>
      <c r="XDV913" s="1"/>
      <c r="XDW913" s="1"/>
      <c r="XDX913" s="1"/>
      <c r="XDY913" s="1"/>
      <c r="XDZ913" s="1"/>
      <c r="XEA913" s="1"/>
      <c r="XEB913" s="1"/>
      <c r="XEC913" s="1"/>
      <c r="XED913" s="1"/>
      <c r="XEE913" s="1"/>
      <c r="XEF913" s="1"/>
      <c r="XEG913" s="1"/>
      <c r="XEH913" s="1"/>
      <c r="XEI913" s="1"/>
      <c r="XEJ913" s="1"/>
      <c r="XEK913" s="1"/>
      <c r="XEL913" s="1"/>
      <c r="XEM913" s="1"/>
      <c r="XEN913" s="1"/>
      <c r="XEO913" s="1"/>
      <c r="XEP913" s="1"/>
      <c r="XEQ913" s="1"/>
      <c r="XER913" s="1"/>
      <c r="XES913" s="1"/>
      <c r="XET913" s="1"/>
      <c r="XEU913" s="1"/>
      <c r="XEV913" s="1"/>
      <c r="XEW913" s="1"/>
      <c r="XEX913" s="1"/>
      <c r="XEY913" s="1"/>
      <c r="XEZ913" s="1"/>
      <c r="XFA913" s="1"/>
      <c r="XFB913" s="1"/>
      <c r="XFC913" s="1"/>
    </row>
    <row r="914" spans="1:150 16226:16383" s="3" customFormat="1" ht="20.25" customHeight="1" x14ac:dyDescent="0.25">
      <c r="A914" s="115">
        <f>A913+1</f>
        <v>4</v>
      </c>
      <c r="B914" s="116"/>
      <c r="C914" s="109"/>
      <c r="D914" s="110"/>
      <c r="E914" s="110"/>
      <c r="F914" s="110"/>
      <c r="G914" s="110"/>
      <c r="H914" s="111"/>
      <c r="I914" s="1"/>
      <c r="J914" s="1"/>
      <c r="K914" s="1"/>
      <c r="L914" s="1"/>
      <c r="M914" s="1"/>
      <c r="N914" s="1"/>
      <c r="O914" s="1"/>
      <c r="P914" s="1"/>
      <c r="Q914" s="1"/>
      <c r="R914" s="1"/>
      <c r="S914" s="1"/>
      <c r="T914" s="22" t="e">
        <f ca="1">U914&amp;""&amp;",..,"&amp;""&amp;V914</f>
        <v>#REF!</v>
      </c>
      <c r="U914" s="22" t="e">
        <f t="shared" ca="1" si="177"/>
        <v>#REF!</v>
      </c>
      <c r="V914" s="22" t="e">
        <f t="shared" ca="1" si="177"/>
        <v>#NUM!</v>
      </c>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WZB914" s="1"/>
      <c r="WZC914" s="1"/>
      <c r="WZD914" s="1"/>
      <c r="WZE914" s="1"/>
      <c r="WZF914" s="1"/>
      <c r="WZG914" s="1"/>
      <c r="WZH914" s="1"/>
      <c r="WZI914" s="1"/>
      <c r="WZJ914" s="1"/>
      <c r="WZK914" s="1"/>
      <c r="WZL914" s="1"/>
      <c r="WZM914" s="1"/>
      <c r="WZN914" s="1"/>
      <c r="WZO914" s="1"/>
      <c r="WZP914" s="1"/>
      <c r="WZQ914" s="1"/>
      <c r="WZR914" s="1"/>
      <c r="WZS914" s="1"/>
      <c r="WZT914" s="1"/>
      <c r="WZU914" s="1"/>
      <c r="WZV914" s="1"/>
      <c r="WZW914" s="1"/>
      <c r="WZX914" s="1"/>
      <c r="WZY914" s="1"/>
      <c r="WZZ914" s="1"/>
      <c r="XAA914" s="1"/>
      <c r="XAB914" s="1"/>
      <c r="XAC914" s="1"/>
      <c r="XAD914" s="1"/>
      <c r="XAE914" s="1"/>
      <c r="XAF914" s="1"/>
      <c r="XAG914" s="1"/>
      <c r="XAH914" s="1"/>
      <c r="XAI914" s="1"/>
      <c r="XAJ914" s="1"/>
      <c r="XAK914" s="1"/>
      <c r="XAL914" s="1"/>
      <c r="XAM914" s="1"/>
      <c r="XAN914" s="1"/>
      <c r="XAO914" s="1"/>
      <c r="XAP914" s="1"/>
      <c r="XAQ914" s="1"/>
      <c r="XAR914" s="1"/>
      <c r="XAS914" s="1"/>
      <c r="XAT914" s="1"/>
      <c r="XAU914" s="1"/>
      <c r="XAV914" s="1"/>
      <c r="XAW914" s="1"/>
      <c r="XAX914" s="1"/>
      <c r="XAY914" s="1"/>
      <c r="XAZ914" s="1"/>
      <c r="XBA914" s="1"/>
      <c r="XBB914" s="1"/>
      <c r="XBC914" s="1"/>
      <c r="XBD914" s="1"/>
      <c r="XBE914" s="1"/>
      <c r="XBF914" s="1"/>
      <c r="XBG914" s="1"/>
      <c r="XBH914" s="1"/>
      <c r="XBI914" s="1"/>
      <c r="XBJ914" s="1"/>
      <c r="XBK914" s="1"/>
      <c r="XBL914" s="1"/>
      <c r="XBM914" s="1"/>
      <c r="XBN914" s="1"/>
      <c r="XBO914" s="1"/>
      <c r="XBP914" s="1"/>
      <c r="XBQ914" s="1"/>
      <c r="XBR914" s="1"/>
      <c r="XBS914" s="1"/>
      <c r="XBT914" s="1"/>
      <c r="XBU914" s="1"/>
      <c r="XBV914" s="1"/>
      <c r="XBW914" s="1"/>
      <c r="XBX914" s="1"/>
      <c r="XBY914" s="1"/>
      <c r="XBZ914" s="1"/>
      <c r="XCA914" s="1"/>
      <c r="XCB914" s="1"/>
      <c r="XCC914" s="1"/>
      <c r="XCD914" s="1"/>
      <c r="XCE914" s="1"/>
      <c r="XCF914" s="1"/>
      <c r="XCG914" s="1"/>
      <c r="XCH914" s="1"/>
      <c r="XCI914" s="1"/>
      <c r="XCJ914" s="1"/>
      <c r="XCK914" s="1"/>
      <c r="XCL914" s="1"/>
      <c r="XCM914" s="1"/>
      <c r="XCN914" s="1"/>
      <c r="XCO914" s="1"/>
      <c r="XCP914" s="1"/>
      <c r="XCQ914" s="1"/>
      <c r="XCR914" s="1"/>
      <c r="XCS914" s="1"/>
      <c r="XCT914" s="1"/>
      <c r="XCU914" s="1"/>
      <c r="XCV914" s="1"/>
      <c r="XCW914" s="1"/>
      <c r="XCX914" s="1"/>
      <c r="XCY914" s="1"/>
      <c r="XCZ914" s="1"/>
      <c r="XDA914" s="1"/>
      <c r="XDB914" s="1"/>
      <c r="XDC914" s="1"/>
      <c r="XDD914" s="1"/>
      <c r="XDE914" s="1"/>
      <c r="XDF914" s="1"/>
      <c r="XDG914" s="1"/>
      <c r="XDH914" s="1"/>
      <c r="XDI914" s="1"/>
      <c r="XDJ914" s="1"/>
      <c r="XDK914" s="1"/>
      <c r="XDL914" s="1"/>
      <c r="XDM914" s="1"/>
      <c r="XDN914" s="1"/>
      <c r="XDO914" s="1"/>
      <c r="XDP914" s="1"/>
      <c r="XDQ914" s="1"/>
      <c r="XDR914" s="1"/>
      <c r="XDS914" s="1"/>
      <c r="XDT914" s="1"/>
      <c r="XDU914" s="1"/>
      <c r="XDV914" s="1"/>
      <c r="XDW914" s="1"/>
      <c r="XDX914" s="1"/>
      <c r="XDY914" s="1"/>
      <c r="XDZ914" s="1"/>
      <c r="XEA914" s="1"/>
      <c r="XEB914" s="1"/>
      <c r="XEC914" s="1"/>
      <c r="XED914" s="1"/>
      <c r="XEE914" s="1"/>
      <c r="XEF914" s="1"/>
      <c r="XEG914" s="1"/>
      <c r="XEH914" s="1"/>
      <c r="XEI914" s="1"/>
      <c r="XEJ914" s="1"/>
      <c r="XEK914" s="1"/>
      <c r="XEL914" s="1"/>
      <c r="XEM914" s="1"/>
      <c r="XEN914" s="1"/>
      <c r="XEO914" s="1"/>
      <c r="XEP914" s="1"/>
      <c r="XEQ914" s="1"/>
      <c r="XER914" s="1"/>
      <c r="XES914" s="1"/>
      <c r="XET914" s="1"/>
      <c r="XEU914" s="1"/>
      <c r="XEV914" s="1"/>
      <c r="XEW914" s="1"/>
      <c r="XEX914" s="1"/>
      <c r="XEY914" s="1"/>
      <c r="XEZ914" s="1"/>
      <c r="XFA914" s="1"/>
      <c r="XFB914" s="1"/>
      <c r="XFC914" s="1"/>
    </row>
    <row r="915" spans="1:150 16226:16383" s="3" customFormat="1" ht="20.25" x14ac:dyDescent="0.25">
      <c r="A915" s="112" t="s">
        <v>466</v>
      </c>
      <c r="B915" s="113"/>
      <c r="C915" s="113"/>
      <c r="D915" s="113"/>
      <c r="E915" s="113"/>
      <c r="F915" s="113"/>
      <c r="G915" s="113"/>
      <c r="H915" s="114"/>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WZB915" s="1"/>
      <c r="WZC915" s="1"/>
      <c r="WZD915" s="1"/>
      <c r="WZE915" s="1"/>
      <c r="WZF915" s="1"/>
      <c r="WZG915" s="1"/>
      <c r="WZH915" s="1"/>
      <c r="WZI915" s="1"/>
      <c r="WZJ915" s="1"/>
      <c r="WZK915" s="1"/>
      <c r="WZL915" s="1"/>
      <c r="WZM915" s="1"/>
      <c r="WZN915" s="1"/>
      <c r="WZO915" s="1"/>
      <c r="WZP915" s="1"/>
      <c r="WZQ915" s="1"/>
      <c r="WZR915" s="1"/>
      <c r="WZS915" s="1"/>
      <c r="WZT915" s="1"/>
      <c r="WZU915" s="1"/>
      <c r="WZV915" s="1"/>
      <c r="WZW915" s="1"/>
      <c r="WZX915" s="1"/>
      <c r="WZY915" s="1"/>
      <c r="WZZ915" s="1"/>
      <c r="XAA915" s="1"/>
      <c r="XAB915" s="1"/>
      <c r="XAC915" s="1"/>
      <c r="XAD915" s="1"/>
      <c r="XAE915" s="1"/>
      <c r="XAF915" s="1"/>
      <c r="XAG915" s="1"/>
      <c r="XAH915" s="1"/>
      <c r="XAI915" s="1"/>
      <c r="XAJ915" s="1"/>
      <c r="XAK915" s="1"/>
      <c r="XAL915" s="1"/>
      <c r="XAM915" s="1"/>
      <c r="XAN915" s="1"/>
      <c r="XAO915" s="1"/>
      <c r="XAP915" s="1"/>
      <c r="XAQ915" s="1"/>
      <c r="XAR915" s="1"/>
      <c r="XAS915" s="1"/>
      <c r="XAT915" s="1"/>
      <c r="XAU915" s="1"/>
      <c r="XAV915" s="1"/>
      <c r="XAW915" s="1"/>
      <c r="XAX915" s="1"/>
      <c r="XAY915" s="1"/>
      <c r="XAZ915" s="1"/>
      <c r="XBA915" s="1"/>
      <c r="XBB915" s="1"/>
      <c r="XBC915" s="1"/>
      <c r="XBD915" s="1"/>
      <c r="XBE915" s="1"/>
      <c r="XBF915" s="1"/>
      <c r="XBG915" s="1"/>
      <c r="XBH915" s="1"/>
      <c r="XBI915" s="1"/>
      <c r="XBJ915" s="1"/>
      <c r="XBK915" s="1"/>
      <c r="XBL915" s="1"/>
      <c r="XBM915" s="1"/>
      <c r="XBN915" s="1"/>
      <c r="XBO915" s="1"/>
      <c r="XBP915" s="1"/>
      <c r="XBQ915" s="1"/>
      <c r="XBR915" s="1"/>
      <c r="XBS915" s="1"/>
      <c r="XBT915" s="1"/>
      <c r="XBU915" s="1"/>
      <c r="XBV915" s="1"/>
      <c r="XBW915" s="1"/>
      <c r="XBX915" s="1"/>
      <c r="XBY915" s="1"/>
      <c r="XBZ915" s="1"/>
      <c r="XCA915" s="1"/>
      <c r="XCB915" s="1"/>
      <c r="XCC915" s="1"/>
      <c r="XCD915" s="1"/>
      <c r="XCE915" s="1"/>
      <c r="XCF915" s="1"/>
      <c r="XCG915" s="1"/>
      <c r="XCH915" s="1"/>
      <c r="XCI915" s="1"/>
      <c r="XCJ915" s="1"/>
      <c r="XCK915" s="1"/>
      <c r="XCL915" s="1"/>
      <c r="XCM915" s="1"/>
      <c r="XCN915" s="1"/>
      <c r="XCO915" s="1"/>
      <c r="XCP915" s="1"/>
      <c r="XCQ915" s="1"/>
      <c r="XCR915" s="1"/>
      <c r="XCS915" s="1"/>
      <c r="XCT915" s="1"/>
      <c r="XCU915" s="1"/>
      <c r="XCV915" s="1"/>
      <c r="XCW915" s="1"/>
      <c r="XCX915" s="1"/>
      <c r="XCY915" s="1"/>
      <c r="XCZ915" s="1"/>
      <c r="XDA915" s="1"/>
      <c r="XDB915" s="1"/>
      <c r="XDC915" s="1"/>
      <c r="XDD915" s="1"/>
      <c r="XDE915" s="1"/>
      <c r="XDF915" s="1"/>
      <c r="XDG915" s="1"/>
      <c r="XDH915" s="1"/>
      <c r="XDI915" s="1"/>
      <c r="XDJ915" s="1"/>
      <c r="XDK915" s="1"/>
      <c r="XDL915" s="1"/>
      <c r="XDM915" s="1"/>
      <c r="XDN915" s="1"/>
      <c r="XDO915" s="1"/>
      <c r="XDP915" s="1"/>
      <c r="XDQ915" s="1"/>
      <c r="XDR915" s="1"/>
      <c r="XDS915" s="1"/>
      <c r="XDT915" s="1"/>
      <c r="XDU915" s="1"/>
      <c r="XDV915" s="1"/>
      <c r="XDW915" s="1"/>
      <c r="XDX915" s="1"/>
      <c r="XDY915" s="1"/>
      <c r="XDZ915" s="1"/>
      <c r="XEA915" s="1"/>
      <c r="XEB915" s="1"/>
      <c r="XEC915" s="1"/>
      <c r="XED915" s="1"/>
      <c r="XEE915" s="1"/>
      <c r="XEF915" s="1"/>
      <c r="XEG915" s="1"/>
      <c r="XEH915" s="1"/>
      <c r="XEI915" s="1"/>
      <c r="XEJ915" s="1"/>
      <c r="XEK915" s="1"/>
      <c r="XEL915" s="1"/>
      <c r="XEM915" s="1"/>
      <c r="XEN915" s="1"/>
      <c r="XEO915" s="1"/>
      <c r="XEP915" s="1"/>
      <c r="XEQ915" s="1"/>
      <c r="XER915" s="1"/>
      <c r="XES915" s="1"/>
      <c r="XET915" s="1"/>
      <c r="XEU915" s="1"/>
      <c r="XEV915" s="1"/>
      <c r="XEW915" s="1"/>
      <c r="XEX915" s="1"/>
      <c r="XEY915" s="1"/>
      <c r="XEZ915" s="1"/>
      <c r="XFA915" s="1"/>
      <c r="XFB915" s="1"/>
      <c r="XFC915" s="1"/>
    </row>
    <row r="916" spans="1:150 16226:16383" s="3" customFormat="1" ht="20.25" customHeight="1" x14ac:dyDescent="0.25">
      <c r="A916" s="90">
        <v>1</v>
      </c>
      <c r="B916" s="90"/>
      <c r="C916" s="53" t="s">
        <v>88</v>
      </c>
      <c r="D916" s="5" t="s">
        <v>364</v>
      </c>
      <c r="E916" s="32">
        <f>(82.6)*10.764</f>
        <v>889.10639999999989</v>
      </c>
      <c r="F916" s="32">
        <f>(4.05)*10.764</f>
        <v>43.594199999999994</v>
      </c>
      <c r="G916" s="5">
        <v>0</v>
      </c>
      <c r="H916" s="5">
        <f>E916+F916+(IF(G916&lt;101,G916,IF(G916&lt;201,G916/2,IF(G916&lt;=301,G916/3,G916/4))))</f>
        <v>932.70059999999989</v>
      </c>
      <c r="I916" s="1"/>
      <c r="J916" s="1"/>
      <c r="K916" s="1"/>
      <c r="L916" s="1"/>
      <c r="M916" s="1"/>
      <c r="N916" s="1"/>
      <c r="O916" s="1"/>
      <c r="P916" s="1"/>
      <c r="Q916" s="1"/>
      <c r="R916" s="1"/>
      <c r="S916" s="1"/>
      <c r="T916" s="22" t="str">
        <f ca="1">U916&amp;""&amp;",..,"&amp;""&amp;V916</f>
        <v>101,..,101</v>
      </c>
      <c r="U916" s="22">
        <f ca="1">(SUMPRODUCT(MID(0&amp;(LEFT(A915,SUM(LEN(A915)-LEN(SUBSTITUTE(A915,{"0","1","2","3"},""))))), LARGE(INDEX(ISNUMBER(--MID((LEFT(A915,SUM(LEN(A915)-LEN(SUBSTITUTE(A915,{"0","1","2","3"},""))))), ROW(INDIRECT("1:"&amp;LEN((LEFT(A915,SUM(LEN(A915)-LEN(SUBSTITUTE(A915,{"0","1","2","3"},"")))))))), 1)) * ROW(INDIRECT("1:"&amp;LEN((LEFT(A915,SUM(LEN(A915)-LEN(SUBSTITUTE(A915,{"0","1","2","3"},"")))))))), 0), ROW(INDIRECT("1:"&amp;LEN((LEFT(A915,SUM(LEN(A915)-LEN(SUBSTITUTE(A915,{"0","1","2","3"},"")))))))))+1, 1) * 10^ROW(INDIRECT("1:"&amp;LEN((LEFT(A915,SUM(LEN(A915)-LEN(SUBSTITUTE(A915,{"0","1","2","3"},""))))))))/10))*100+1</f>
        <v>101</v>
      </c>
      <c r="V916" s="22">
        <f ca="1">(SUMPRODUCT(MID(0&amp;(--TRIM(RIGHT(SUBSTITUTE(LEFT(A915,_xlfn.AGGREGATE(16,6,FIND({0,1,2,3,4,5,6,7,8,9},A915,ROW(INDIRECT("1:"&amp;LEN(A915)))),1))," ",REPT(" ",LEN(A915))),LEN(A915)))), LARGE(INDEX(ISNUMBER(--MID((--TRIM(RIGHT(SUBSTITUTE(LEFT(A915,_xlfn.AGGREGATE(16,6,FIND({0,1,2,3,4,5,6,7,8,9},A915,ROW(INDIRECT("1:"&amp;LEN(A915)))),1))," ",REPT(" ",LEN(A915))),LEN(A915)))), ROW(INDIRECT("1:"&amp;LEN((--TRIM(RIGHT(SUBSTITUTE(LEFT(A915,_xlfn.AGGREGATE(16,6,FIND({0,1,2,3,4,5,6,7,8,9},A915,ROW(INDIRECT("1:"&amp;LEN(A915)))),1))," ",REPT(" ",LEN(A915))),LEN(A915))))))), 1)) * ROW(INDIRECT("1:"&amp;LEN((--TRIM(RIGHT(SUBSTITUTE(LEFT(A915,_xlfn.AGGREGATE(16,6,FIND({0,1,2,3,4,5,6,7,8,9},A915,ROW(INDIRECT("1:"&amp;LEN(A915)))),1))," ",REPT(" ",LEN(A915))),LEN(A915))))))), 0), ROW(INDIRECT("1:"&amp;LEN((--TRIM(RIGHT(SUBSTITUTE(LEFT(A915,_xlfn.AGGREGATE(16,6,FIND({0,1,2,3,4,5,6,7,8,9},A915,ROW(INDIRECT("1:"&amp;LEN(A915)))),1))," ",REPT(" ",LEN(A915))),LEN(A915))))))))+1, 1) * 10^ROW(INDIRECT("1:"&amp;LEN((--TRIM(RIGHT(SUBSTITUTE(LEFT(A915,_xlfn.AGGREGATE(16,6,FIND({0,1,2,3,4,5,6,7,8,9},A915,ROW(INDIRECT("1:"&amp;LEN(A915)))),1))," ",REPT(" ",LEN(A915))),LEN(A915)))))))/10))*100+1</f>
        <v>101</v>
      </c>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WZB916" s="1"/>
      <c r="WZC916" s="1"/>
      <c r="WZD916" s="1"/>
      <c r="WZE916" s="1"/>
      <c r="WZF916" s="1"/>
      <c r="WZG916" s="1"/>
      <c r="WZH916" s="1"/>
      <c r="WZI916" s="1"/>
      <c r="WZJ916" s="1"/>
      <c r="WZK916" s="1"/>
      <c r="WZL916" s="1"/>
      <c r="WZM916" s="1"/>
      <c r="WZN916" s="1"/>
      <c r="WZO916" s="1"/>
      <c r="WZP916" s="1"/>
      <c r="WZQ916" s="1"/>
      <c r="WZR916" s="1"/>
      <c r="WZS916" s="1"/>
      <c r="WZT916" s="1"/>
      <c r="WZU916" s="1"/>
      <c r="WZV916" s="1"/>
      <c r="WZW916" s="1"/>
      <c r="WZX916" s="1"/>
      <c r="WZY916" s="1"/>
      <c r="WZZ916" s="1"/>
      <c r="XAA916" s="1"/>
      <c r="XAB916" s="1"/>
      <c r="XAC916" s="1"/>
      <c r="XAD916" s="1"/>
      <c r="XAE916" s="1"/>
      <c r="XAF916" s="1"/>
      <c r="XAG916" s="1"/>
      <c r="XAH916" s="1"/>
      <c r="XAI916" s="1"/>
      <c r="XAJ916" s="1"/>
      <c r="XAK916" s="1"/>
      <c r="XAL916" s="1"/>
      <c r="XAM916" s="1"/>
      <c r="XAN916" s="1"/>
      <c r="XAO916" s="1"/>
      <c r="XAP916" s="1"/>
      <c r="XAQ916" s="1"/>
      <c r="XAR916" s="1"/>
      <c r="XAS916" s="1"/>
      <c r="XAT916" s="1"/>
      <c r="XAU916" s="1"/>
      <c r="XAV916" s="1"/>
      <c r="XAW916" s="1"/>
      <c r="XAX916" s="1"/>
      <c r="XAY916" s="1"/>
      <c r="XAZ916" s="1"/>
      <c r="XBA916" s="1"/>
      <c r="XBB916" s="1"/>
      <c r="XBC916" s="1"/>
      <c r="XBD916" s="1"/>
      <c r="XBE916" s="1"/>
      <c r="XBF916" s="1"/>
      <c r="XBG916" s="1"/>
      <c r="XBH916" s="1"/>
      <c r="XBI916" s="1"/>
      <c r="XBJ916" s="1"/>
      <c r="XBK916" s="1"/>
      <c r="XBL916" s="1"/>
      <c r="XBM916" s="1"/>
      <c r="XBN916" s="1"/>
      <c r="XBO916" s="1"/>
      <c r="XBP916" s="1"/>
      <c r="XBQ916" s="1"/>
      <c r="XBR916" s="1"/>
      <c r="XBS916" s="1"/>
      <c r="XBT916" s="1"/>
      <c r="XBU916" s="1"/>
      <c r="XBV916" s="1"/>
      <c r="XBW916" s="1"/>
      <c r="XBX916" s="1"/>
      <c r="XBY916" s="1"/>
      <c r="XBZ916" s="1"/>
      <c r="XCA916" s="1"/>
      <c r="XCB916" s="1"/>
      <c r="XCC916" s="1"/>
      <c r="XCD916" s="1"/>
      <c r="XCE916" s="1"/>
      <c r="XCF916" s="1"/>
      <c r="XCG916" s="1"/>
      <c r="XCH916" s="1"/>
      <c r="XCI916" s="1"/>
      <c r="XCJ916" s="1"/>
      <c r="XCK916" s="1"/>
      <c r="XCL916" s="1"/>
      <c r="XCM916" s="1"/>
      <c r="XCN916" s="1"/>
      <c r="XCO916" s="1"/>
      <c r="XCP916" s="1"/>
      <c r="XCQ916" s="1"/>
      <c r="XCR916" s="1"/>
      <c r="XCS916" s="1"/>
      <c r="XCT916" s="1"/>
      <c r="XCU916" s="1"/>
      <c r="XCV916" s="1"/>
      <c r="XCW916" s="1"/>
      <c r="XCX916" s="1"/>
      <c r="XCY916" s="1"/>
      <c r="XCZ916" s="1"/>
      <c r="XDA916" s="1"/>
      <c r="XDB916" s="1"/>
      <c r="XDC916" s="1"/>
      <c r="XDD916" s="1"/>
      <c r="XDE916" s="1"/>
      <c r="XDF916" s="1"/>
      <c r="XDG916" s="1"/>
      <c r="XDH916" s="1"/>
      <c r="XDI916" s="1"/>
      <c r="XDJ916" s="1"/>
      <c r="XDK916" s="1"/>
      <c r="XDL916" s="1"/>
      <c r="XDM916" s="1"/>
      <c r="XDN916" s="1"/>
      <c r="XDO916" s="1"/>
      <c r="XDP916" s="1"/>
      <c r="XDQ916" s="1"/>
      <c r="XDR916" s="1"/>
      <c r="XDS916" s="1"/>
      <c r="XDT916" s="1"/>
      <c r="XDU916" s="1"/>
      <c r="XDV916" s="1"/>
      <c r="XDW916" s="1"/>
      <c r="XDX916" s="1"/>
      <c r="XDY916" s="1"/>
      <c r="XDZ916" s="1"/>
      <c r="XEA916" s="1"/>
      <c r="XEB916" s="1"/>
      <c r="XEC916" s="1"/>
      <c r="XED916" s="1"/>
      <c r="XEE916" s="1"/>
      <c r="XEF916" s="1"/>
      <c r="XEG916" s="1"/>
      <c r="XEH916" s="1"/>
      <c r="XEI916" s="1"/>
      <c r="XEJ916" s="1"/>
      <c r="XEK916" s="1"/>
      <c r="XEL916" s="1"/>
      <c r="XEM916" s="1"/>
      <c r="XEN916" s="1"/>
      <c r="XEO916" s="1"/>
      <c r="XEP916" s="1"/>
      <c r="XEQ916" s="1"/>
      <c r="XER916" s="1"/>
      <c r="XES916" s="1"/>
      <c r="XET916" s="1"/>
      <c r="XEU916" s="1"/>
      <c r="XEV916" s="1"/>
      <c r="XEW916" s="1"/>
      <c r="XEX916" s="1"/>
      <c r="XEY916" s="1"/>
      <c r="XEZ916" s="1"/>
      <c r="XFA916" s="1"/>
      <c r="XFB916" s="1"/>
      <c r="XFC916" s="1"/>
    </row>
    <row r="917" spans="1:150 16226:16383" s="3" customFormat="1" ht="20.25" customHeight="1" x14ac:dyDescent="0.25">
      <c r="A917" s="115">
        <f>A916+1</f>
        <v>2</v>
      </c>
      <c r="B917" s="116"/>
      <c r="C917" s="53" t="s">
        <v>88</v>
      </c>
      <c r="D917" s="5" t="s">
        <v>364</v>
      </c>
      <c r="E917" s="32">
        <f>(82.6)*10.764</f>
        <v>889.10639999999989</v>
      </c>
      <c r="F917" s="32">
        <f>(4.05)*10.764</f>
        <v>43.594199999999994</v>
      </c>
      <c r="G917" s="5">
        <v>0</v>
      </c>
      <c r="H917" s="5">
        <f>E917+F917+(IF(G917&lt;101,G917,IF(G917&lt;201,G917/2,IF(G917&lt;=301,G917/3,G917/4))))</f>
        <v>932.70059999999989</v>
      </c>
      <c r="I917" s="1"/>
      <c r="J917" s="1"/>
      <c r="K917" s="1"/>
      <c r="L917" s="1"/>
      <c r="M917" s="1"/>
      <c r="N917" s="1"/>
      <c r="O917" s="1"/>
      <c r="P917" s="1"/>
      <c r="Q917" s="1"/>
      <c r="R917" s="1"/>
      <c r="S917" s="1"/>
      <c r="T917" s="22" t="str">
        <f ca="1">U917&amp;""&amp;",..,"&amp;""&amp;V917</f>
        <v>102,..,102</v>
      </c>
      <c r="U917" s="22">
        <f t="shared" ref="U917:V919" ca="1" si="178">U916+1</f>
        <v>102</v>
      </c>
      <c r="V917" s="22">
        <f t="shared" ca="1" si="178"/>
        <v>102</v>
      </c>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WZB917" s="1"/>
      <c r="WZC917" s="1"/>
      <c r="WZD917" s="1"/>
      <c r="WZE917" s="1"/>
      <c r="WZF917" s="1"/>
      <c r="WZG917" s="1"/>
      <c r="WZH917" s="1"/>
      <c r="WZI917" s="1"/>
      <c r="WZJ917" s="1"/>
      <c r="WZK917" s="1"/>
      <c r="WZL917" s="1"/>
      <c r="WZM917" s="1"/>
      <c r="WZN917" s="1"/>
      <c r="WZO917" s="1"/>
      <c r="WZP917" s="1"/>
      <c r="WZQ917" s="1"/>
      <c r="WZR917" s="1"/>
      <c r="WZS917" s="1"/>
      <c r="WZT917" s="1"/>
      <c r="WZU917" s="1"/>
      <c r="WZV917" s="1"/>
      <c r="WZW917" s="1"/>
      <c r="WZX917" s="1"/>
      <c r="WZY917" s="1"/>
      <c r="WZZ917" s="1"/>
      <c r="XAA917" s="1"/>
      <c r="XAB917" s="1"/>
      <c r="XAC917" s="1"/>
      <c r="XAD917" s="1"/>
      <c r="XAE917" s="1"/>
      <c r="XAF917" s="1"/>
      <c r="XAG917" s="1"/>
      <c r="XAH917" s="1"/>
      <c r="XAI917" s="1"/>
      <c r="XAJ917" s="1"/>
      <c r="XAK917" s="1"/>
      <c r="XAL917" s="1"/>
      <c r="XAM917" s="1"/>
      <c r="XAN917" s="1"/>
      <c r="XAO917" s="1"/>
      <c r="XAP917" s="1"/>
      <c r="XAQ917" s="1"/>
      <c r="XAR917" s="1"/>
      <c r="XAS917" s="1"/>
      <c r="XAT917" s="1"/>
      <c r="XAU917" s="1"/>
      <c r="XAV917" s="1"/>
      <c r="XAW917" s="1"/>
      <c r="XAX917" s="1"/>
      <c r="XAY917" s="1"/>
      <c r="XAZ917" s="1"/>
      <c r="XBA917" s="1"/>
      <c r="XBB917" s="1"/>
      <c r="XBC917" s="1"/>
      <c r="XBD917" s="1"/>
      <c r="XBE917" s="1"/>
      <c r="XBF917" s="1"/>
      <c r="XBG917" s="1"/>
      <c r="XBH917" s="1"/>
      <c r="XBI917" s="1"/>
      <c r="XBJ917" s="1"/>
      <c r="XBK917" s="1"/>
      <c r="XBL917" s="1"/>
      <c r="XBM917" s="1"/>
      <c r="XBN917" s="1"/>
      <c r="XBO917" s="1"/>
      <c r="XBP917" s="1"/>
      <c r="XBQ917" s="1"/>
      <c r="XBR917" s="1"/>
      <c r="XBS917" s="1"/>
      <c r="XBT917" s="1"/>
      <c r="XBU917" s="1"/>
      <c r="XBV917" s="1"/>
      <c r="XBW917" s="1"/>
      <c r="XBX917" s="1"/>
      <c r="XBY917" s="1"/>
      <c r="XBZ917" s="1"/>
      <c r="XCA917" s="1"/>
      <c r="XCB917" s="1"/>
      <c r="XCC917" s="1"/>
      <c r="XCD917" s="1"/>
      <c r="XCE917" s="1"/>
      <c r="XCF917" s="1"/>
      <c r="XCG917" s="1"/>
      <c r="XCH917" s="1"/>
      <c r="XCI917" s="1"/>
      <c r="XCJ917" s="1"/>
      <c r="XCK917" s="1"/>
      <c r="XCL917" s="1"/>
      <c r="XCM917" s="1"/>
      <c r="XCN917" s="1"/>
      <c r="XCO917" s="1"/>
      <c r="XCP917" s="1"/>
      <c r="XCQ917" s="1"/>
      <c r="XCR917" s="1"/>
      <c r="XCS917" s="1"/>
      <c r="XCT917" s="1"/>
      <c r="XCU917" s="1"/>
      <c r="XCV917" s="1"/>
      <c r="XCW917" s="1"/>
      <c r="XCX917" s="1"/>
      <c r="XCY917" s="1"/>
      <c r="XCZ917" s="1"/>
      <c r="XDA917" s="1"/>
      <c r="XDB917" s="1"/>
      <c r="XDC917" s="1"/>
      <c r="XDD917" s="1"/>
      <c r="XDE917" s="1"/>
      <c r="XDF917" s="1"/>
      <c r="XDG917" s="1"/>
      <c r="XDH917" s="1"/>
      <c r="XDI917" s="1"/>
      <c r="XDJ917" s="1"/>
      <c r="XDK917" s="1"/>
      <c r="XDL917" s="1"/>
      <c r="XDM917" s="1"/>
      <c r="XDN917" s="1"/>
      <c r="XDO917" s="1"/>
      <c r="XDP917" s="1"/>
      <c r="XDQ917" s="1"/>
      <c r="XDR917" s="1"/>
      <c r="XDS917" s="1"/>
      <c r="XDT917" s="1"/>
      <c r="XDU917" s="1"/>
      <c r="XDV917" s="1"/>
      <c r="XDW917" s="1"/>
      <c r="XDX917" s="1"/>
      <c r="XDY917" s="1"/>
      <c r="XDZ917" s="1"/>
      <c r="XEA917" s="1"/>
      <c r="XEB917" s="1"/>
      <c r="XEC917" s="1"/>
      <c r="XED917" s="1"/>
      <c r="XEE917" s="1"/>
      <c r="XEF917" s="1"/>
      <c r="XEG917" s="1"/>
      <c r="XEH917" s="1"/>
      <c r="XEI917" s="1"/>
      <c r="XEJ917" s="1"/>
      <c r="XEK917" s="1"/>
      <c r="XEL917" s="1"/>
      <c r="XEM917" s="1"/>
      <c r="XEN917" s="1"/>
      <c r="XEO917" s="1"/>
      <c r="XEP917" s="1"/>
      <c r="XEQ917" s="1"/>
      <c r="XER917" s="1"/>
      <c r="XES917" s="1"/>
      <c r="XET917" s="1"/>
      <c r="XEU917" s="1"/>
      <c r="XEV917" s="1"/>
      <c r="XEW917" s="1"/>
      <c r="XEX917" s="1"/>
      <c r="XEY917" s="1"/>
      <c r="XEZ917" s="1"/>
      <c r="XFA917" s="1"/>
      <c r="XFB917" s="1"/>
      <c r="XFC917" s="1"/>
    </row>
    <row r="918" spans="1:150 16226:16383" s="3" customFormat="1" ht="20.25" customHeight="1" x14ac:dyDescent="0.25">
      <c r="A918" s="115">
        <f>A917+1</f>
        <v>3</v>
      </c>
      <c r="B918" s="116"/>
      <c r="C918" s="53" t="s">
        <v>88</v>
      </c>
      <c r="D918" s="5" t="s">
        <v>364</v>
      </c>
      <c r="E918" s="32">
        <f>(3.65*6.8+3.65*0.89+1.53*1.73+3.2*3.99+2.75*0.2+3.35*4.75+3.05*3.65+2.45*0.6+1.53*2.45+3.13+1.53*2.45+1.44*0.6+1.53*2.45+2.2*1.35)*10.764</f>
        <v>976.91803560000017</v>
      </c>
      <c r="F918" s="32">
        <f>(3.65*1.25)*10.764</f>
        <v>49.110749999999996</v>
      </c>
      <c r="G918" s="5">
        <v>0</v>
      </c>
      <c r="H918" s="5">
        <f>E918+F918+(IF(G918&lt;101,G918,IF(G918&lt;201,G918/2,IF(G918&lt;=301,G918/3,G918/4))))</f>
        <v>1026.0287856000002</v>
      </c>
      <c r="I918" s="1"/>
      <c r="J918" s="1"/>
      <c r="K918" s="1"/>
      <c r="L918" s="1"/>
      <c r="M918" s="1"/>
      <c r="N918" s="1"/>
      <c r="O918" s="1"/>
      <c r="P918" s="1"/>
      <c r="Q918" s="1"/>
      <c r="R918" s="1"/>
      <c r="S918" s="1"/>
      <c r="T918" s="22" t="str">
        <f ca="1">U918&amp;""&amp;",..,"&amp;""&amp;V918</f>
        <v>103,..,103</v>
      </c>
      <c r="U918" s="22">
        <f t="shared" ca="1" si="178"/>
        <v>103</v>
      </c>
      <c r="V918" s="22">
        <f t="shared" ca="1" si="178"/>
        <v>103</v>
      </c>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WZB918" s="1"/>
      <c r="WZC918" s="1"/>
      <c r="WZD918" s="1"/>
      <c r="WZE918" s="1"/>
      <c r="WZF918" s="1"/>
      <c r="WZG918" s="1"/>
      <c r="WZH918" s="1"/>
      <c r="WZI918" s="1"/>
      <c r="WZJ918" s="1"/>
      <c r="WZK918" s="1"/>
      <c r="WZL918" s="1"/>
      <c r="WZM918" s="1"/>
      <c r="WZN918" s="1"/>
      <c r="WZO918" s="1"/>
      <c r="WZP918" s="1"/>
      <c r="WZQ918" s="1"/>
      <c r="WZR918" s="1"/>
      <c r="WZS918" s="1"/>
      <c r="WZT918" s="1"/>
      <c r="WZU918" s="1"/>
      <c r="WZV918" s="1"/>
      <c r="WZW918" s="1"/>
      <c r="WZX918" s="1"/>
      <c r="WZY918" s="1"/>
      <c r="WZZ918" s="1"/>
      <c r="XAA918" s="1"/>
      <c r="XAB918" s="1"/>
      <c r="XAC918" s="1"/>
      <c r="XAD918" s="1"/>
      <c r="XAE918" s="1"/>
      <c r="XAF918" s="1"/>
      <c r="XAG918" s="1"/>
      <c r="XAH918" s="1"/>
      <c r="XAI918" s="1"/>
      <c r="XAJ918" s="1"/>
      <c r="XAK918" s="1"/>
      <c r="XAL918" s="1"/>
      <c r="XAM918" s="1"/>
      <c r="XAN918" s="1"/>
      <c r="XAO918" s="1"/>
      <c r="XAP918" s="1"/>
      <c r="XAQ918" s="1"/>
      <c r="XAR918" s="1"/>
      <c r="XAS918" s="1"/>
      <c r="XAT918" s="1"/>
      <c r="XAU918" s="1"/>
      <c r="XAV918" s="1"/>
      <c r="XAW918" s="1"/>
      <c r="XAX918" s="1"/>
      <c r="XAY918" s="1"/>
      <c r="XAZ918" s="1"/>
      <c r="XBA918" s="1"/>
      <c r="XBB918" s="1"/>
      <c r="XBC918" s="1"/>
      <c r="XBD918" s="1"/>
      <c r="XBE918" s="1"/>
      <c r="XBF918" s="1"/>
      <c r="XBG918" s="1"/>
      <c r="XBH918" s="1"/>
      <c r="XBI918" s="1"/>
      <c r="XBJ918" s="1"/>
      <c r="XBK918" s="1"/>
      <c r="XBL918" s="1"/>
      <c r="XBM918" s="1"/>
      <c r="XBN918" s="1"/>
      <c r="XBO918" s="1"/>
      <c r="XBP918" s="1"/>
      <c r="XBQ918" s="1"/>
      <c r="XBR918" s="1"/>
      <c r="XBS918" s="1"/>
      <c r="XBT918" s="1"/>
      <c r="XBU918" s="1"/>
      <c r="XBV918" s="1"/>
      <c r="XBW918" s="1"/>
      <c r="XBX918" s="1"/>
      <c r="XBY918" s="1"/>
      <c r="XBZ918" s="1"/>
      <c r="XCA918" s="1"/>
      <c r="XCB918" s="1"/>
      <c r="XCC918" s="1"/>
      <c r="XCD918" s="1"/>
      <c r="XCE918" s="1"/>
      <c r="XCF918" s="1"/>
      <c r="XCG918" s="1"/>
      <c r="XCH918" s="1"/>
      <c r="XCI918" s="1"/>
      <c r="XCJ918" s="1"/>
      <c r="XCK918" s="1"/>
      <c r="XCL918" s="1"/>
      <c r="XCM918" s="1"/>
      <c r="XCN918" s="1"/>
      <c r="XCO918" s="1"/>
      <c r="XCP918" s="1"/>
      <c r="XCQ918" s="1"/>
      <c r="XCR918" s="1"/>
      <c r="XCS918" s="1"/>
      <c r="XCT918" s="1"/>
      <c r="XCU918" s="1"/>
      <c r="XCV918" s="1"/>
      <c r="XCW918" s="1"/>
      <c r="XCX918" s="1"/>
      <c r="XCY918" s="1"/>
      <c r="XCZ918" s="1"/>
      <c r="XDA918" s="1"/>
      <c r="XDB918" s="1"/>
      <c r="XDC918" s="1"/>
      <c r="XDD918" s="1"/>
      <c r="XDE918" s="1"/>
      <c r="XDF918" s="1"/>
      <c r="XDG918" s="1"/>
      <c r="XDH918" s="1"/>
      <c r="XDI918" s="1"/>
      <c r="XDJ918" s="1"/>
      <c r="XDK918" s="1"/>
      <c r="XDL918" s="1"/>
      <c r="XDM918" s="1"/>
      <c r="XDN918" s="1"/>
      <c r="XDO918" s="1"/>
      <c r="XDP918" s="1"/>
      <c r="XDQ918" s="1"/>
      <c r="XDR918" s="1"/>
      <c r="XDS918" s="1"/>
      <c r="XDT918" s="1"/>
      <c r="XDU918" s="1"/>
      <c r="XDV918" s="1"/>
      <c r="XDW918" s="1"/>
      <c r="XDX918" s="1"/>
      <c r="XDY918" s="1"/>
      <c r="XDZ918" s="1"/>
      <c r="XEA918" s="1"/>
      <c r="XEB918" s="1"/>
      <c r="XEC918" s="1"/>
      <c r="XED918" s="1"/>
      <c r="XEE918" s="1"/>
      <c r="XEF918" s="1"/>
      <c r="XEG918" s="1"/>
      <c r="XEH918" s="1"/>
      <c r="XEI918" s="1"/>
      <c r="XEJ918" s="1"/>
      <c r="XEK918" s="1"/>
      <c r="XEL918" s="1"/>
      <c r="XEM918" s="1"/>
      <c r="XEN918" s="1"/>
      <c r="XEO918" s="1"/>
      <c r="XEP918" s="1"/>
      <c r="XEQ918" s="1"/>
      <c r="XER918" s="1"/>
      <c r="XES918" s="1"/>
      <c r="XET918" s="1"/>
      <c r="XEU918" s="1"/>
      <c r="XEV918" s="1"/>
      <c r="XEW918" s="1"/>
      <c r="XEX918" s="1"/>
      <c r="XEY918" s="1"/>
      <c r="XEZ918" s="1"/>
      <c r="XFA918" s="1"/>
      <c r="XFB918" s="1"/>
      <c r="XFC918" s="1"/>
    </row>
    <row r="919" spans="1:150 16226:16383" s="3" customFormat="1" ht="20.25" customHeight="1" x14ac:dyDescent="0.25">
      <c r="A919" s="115">
        <f>A918+1</f>
        <v>4</v>
      </c>
      <c r="B919" s="116"/>
      <c r="C919" s="53" t="s">
        <v>88</v>
      </c>
      <c r="D919" s="5" t="s">
        <v>364</v>
      </c>
      <c r="E919" s="32">
        <f>(3.65*6.8+3.65*0.89+1.53*1.73+3.2*3.99+2.75*0.2+3.35*4.75+3.05*3.65+2.45*0.6+1.53*2.45+3.13+1.53*2.45+1.44*0.6+1.53*2.45+2.2*1.35)*10.764</f>
        <v>976.91803560000017</v>
      </c>
      <c r="F919" s="32">
        <f>(3.65*1.25)*10.764</f>
        <v>49.110749999999996</v>
      </c>
      <c r="G919" s="5">
        <v>0</v>
      </c>
      <c r="H919" s="5">
        <f>E919+F919+(IF(G919&lt;101,G919,IF(G919&lt;201,G919/2,IF(G919&lt;=301,G919/3,G919/4))))</f>
        <v>1026.0287856000002</v>
      </c>
      <c r="I919" s="1"/>
      <c r="J919" s="1"/>
      <c r="K919" s="1"/>
      <c r="L919" s="1"/>
      <c r="M919" s="1"/>
      <c r="N919" s="1"/>
      <c r="O919" s="1"/>
      <c r="P919" s="1"/>
      <c r="Q919" s="1"/>
      <c r="R919" s="1"/>
      <c r="S919" s="1"/>
      <c r="T919" s="22" t="str">
        <f ca="1">U919&amp;""&amp;",..,"&amp;""&amp;V919</f>
        <v>104,..,104</v>
      </c>
      <c r="U919" s="22">
        <f t="shared" ca="1" si="178"/>
        <v>104</v>
      </c>
      <c r="V919" s="22">
        <f t="shared" ca="1" si="178"/>
        <v>104</v>
      </c>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WZB919" s="1"/>
      <c r="WZC919" s="1"/>
      <c r="WZD919" s="1"/>
      <c r="WZE919" s="1"/>
      <c r="WZF919" s="1"/>
      <c r="WZG919" s="1"/>
      <c r="WZH919" s="1"/>
      <c r="WZI919" s="1"/>
      <c r="WZJ919" s="1"/>
      <c r="WZK919" s="1"/>
      <c r="WZL919" s="1"/>
      <c r="WZM919" s="1"/>
      <c r="WZN919" s="1"/>
      <c r="WZO919" s="1"/>
      <c r="WZP919" s="1"/>
      <c r="WZQ919" s="1"/>
      <c r="WZR919" s="1"/>
      <c r="WZS919" s="1"/>
      <c r="WZT919" s="1"/>
      <c r="WZU919" s="1"/>
      <c r="WZV919" s="1"/>
      <c r="WZW919" s="1"/>
      <c r="WZX919" s="1"/>
      <c r="WZY919" s="1"/>
      <c r="WZZ919" s="1"/>
      <c r="XAA919" s="1"/>
      <c r="XAB919" s="1"/>
      <c r="XAC919" s="1"/>
      <c r="XAD919" s="1"/>
      <c r="XAE919" s="1"/>
      <c r="XAF919" s="1"/>
      <c r="XAG919" s="1"/>
      <c r="XAH919" s="1"/>
      <c r="XAI919" s="1"/>
      <c r="XAJ919" s="1"/>
      <c r="XAK919" s="1"/>
      <c r="XAL919" s="1"/>
      <c r="XAM919" s="1"/>
      <c r="XAN919" s="1"/>
      <c r="XAO919" s="1"/>
      <c r="XAP919" s="1"/>
      <c r="XAQ919" s="1"/>
      <c r="XAR919" s="1"/>
      <c r="XAS919" s="1"/>
      <c r="XAT919" s="1"/>
      <c r="XAU919" s="1"/>
      <c r="XAV919" s="1"/>
      <c r="XAW919" s="1"/>
      <c r="XAX919" s="1"/>
      <c r="XAY919" s="1"/>
      <c r="XAZ919" s="1"/>
      <c r="XBA919" s="1"/>
      <c r="XBB919" s="1"/>
      <c r="XBC919" s="1"/>
      <c r="XBD919" s="1"/>
      <c r="XBE919" s="1"/>
      <c r="XBF919" s="1"/>
      <c r="XBG919" s="1"/>
      <c r="XBH919" s="1"/>
      <c r="XBI919" s="1"/>
      <c r="XBJ919" s="1"/>
      <c r="XBK919" s="1"/>
      <c r="XBL919" s="1"/>
      <c r="XBM919" s="1"/>
      <c r="XBN919" s="1"/>
      <c r="XBO919" s="1"/>
      <c r="XBP919" s="1"/>
      <c r="XBQ919" s="1"/>
      <c r="XBR919" s="1"/>
      <c r="XBS919" s="1"/>
      <c r="XBT919" s="1"/>
      <c r="XBU919" s="1"/>
      <c r="XBV919" s="1"/>
      <c r="XBW919" s="1"/>
      <c r="XBX919" s="1"/>
      <c r="XBY919" s="1"/>
      <c r="XBZ919" s="1"/>
      <c r="XCA919" s="1"/>
      <c r="XCB919" s="1"/>
      <c r="XCC919" s="1"/>
      <c r="XCD919" s="1"/>
      <c r="XCE919" s="1"/>
      <c r="XCF919" s="1"/>
      <c r="XCG919" s="1"/>
      <c r="XCH919" s="1"/>
      <c r="XCI919" s="1"/>
      <c r="XCJ919" s="1"/>
      <c r="XCK919" s="1"/>
      <c r="XCL919" s="1"/>
      <c r="XCM919" s="1"/>
      <c r="XCN919" s="1"/>
      <c r="XCO919" s="1"/>
      <c r="XCP919" s="1"/>
      <c r="XCQ919" s="1"/>
      <c r="XCR919" s="1"/>
      <c r="XCS919" s="1"/>
      <c r="XCT919" s="1"/>
      <c r="XCU919" s="1"/>
      <c r="XCV919" s="1"/>
      <c r="XCW919" s="1"/>
      <c r="XCX919" s="1"/>
      <c r="XCY919" s="1"/>
      <c r="XCZ919" s="1"/>
      <c r="XDA919" s="1"/>
      <c r="XDB919" s="1"/>
      <c r="XDC919" s="1"/>
      <c r="XDD919" s="1"/>
      <c r="XDE919" s="1"/>
      <c r="XDF919" s="1"/>
      <c r="XDG919" s="1"/>
      <c r="XDH919" s="1"/>
      <c r="XDI919" s="1"/>
      <c r="XDJ919" s="1"/>
      <c r="XDK919" s="1"/>
      <c r="XDL919" s="1"/>
      <c r="XDM919" s="1"/>
      <c r="XDN919" s="1"/>
      <c r="XDO919" s="1"/>
      <c r="XDP919" s="1"/>
      <c r="XDQ919" s="1"/>
      <c r="XDR919" s="1"/>
      <c r="XDS919" s="1"/>
      <c r="XDT919" s="1"/>
      <c r="XDU919" s="1"/>
      <c r="XDV919" s="1"/>
      <c r="XDW919" s="1"/>
      <c r="XDX919" s="1"/>
      <c r="XDY919" s="1"/>
      <c r="XDZ919" s="1"/>
      <c r="XEA919" s="1"/>
      <c r="XEB919" s="1"/>
      <c r="XEC919" s="1"/>
      <c r="XED919" s="1"/>
      <c r="XEE919" s="1"/>
      <c r="XEF919" s="1"/>
      <c r="XEG919" s="1"/>
      <c r="XEH919" s="1"/>
      <c r="XEI919" s="1"/>
      <c r="XEJ919" s="1"/>
      <c r="XEK919" s="1"/>
      <c r="XEL919" s="1"/>
      <c r="XEM919" s="1"/>
      <c r="XEN919" s="1"/>
      <c r="XEO919" s="1"/>
      <c r="XEP919" s="1"/>
      <c r="XEQ919" s="1"/>
      <c r="XER919" s="1"/>
      <c r="XES919" s="1"/>
      <c r="XET919" s="1"/>
      <c r="XEU919" s="1"/>
      <c r="XEV919" s="1"/>
      <c r="XEW919" s="1"/>
      <c r="XEX919" s="1"/>
      <c r="XEY919" s="1"/>
      <c r="XEZ919" s="1"/>
      <c r="XFA919" s="1"/>
      <c r="XFB919" s="1"/>
      <c r="XFC919" s="1"/>
    </row>
    <row r="920" spans="1:150 16226:16383" ht="20.25" x14ac:dyDescent="0.25">
      <c r="A920" s="118" t="s">
        <v>69</v>
      </c>
      <c r="B920" s="118"/>
      <c r="C920" s="118"/>
      <c r="D920" s="118"/>
      <c r="E920" s="118"/>
      <c r="F920" s="118"/>
      <c r="G920" s="118"/>
      <c r="H920" s="118"/>
    </row>
    <row r="921" spans="1:150 16226:16383" ht="63.75" customHeight="1" x14ac:dyDescent="0.25">
      <c r="A921" s="2" t="s">
        <v>236</v>
      </c>
      <c r="B921" s="87" t="s">
        <v>502</v>
      </c>
      <c r="C921" s="88"/>
      <c r="D921" s="88"/>
      <c r="E921" s="88"/>
      <c r="F921" s="88"/>
      <c r="G921" s="88"/>
      <c r="H921" s="89"/>
    </row>
    <row r="922" spans="1:150 16226:16383" ht="20.25" x14ac:dyDescent="0.25">
      <c r="A922" s="2" t="s">
        <v>236</v>
      </c>
      <c r="B922" s="87" t="s">
        <v>237</v>
      </c>
      <c r="C922" s="88"/>
      <c r="D922" s="88"/>
      <c r="E922" s="88"/>
      <c r="F922" s="88"/>
      <c r="G922" s="88"/>
      <c r="H922" s="89"/>
    </row>
    <row r="923" spans="1:150 16226:16383" ht="20.25" x14ac:dyDescent="0.25">
      <c r="A923" s="2" t="s">
        <v>236</v>
      </c>
      <c r="B923" s="87" t="s">
        <v>415</v>
      </c>
      <c r="C923" s="88"/>
      <c r="D923" s="88"/>
      <c r="E923" s="88"/>
      <c r="F923" s="88"/>
      <c r="G923" s="88"/>
      <c r="H923" s="89"/>
    </row>
    <row r="924" spans="1:150 16226:16383" ht="20.25" x14ac:dyDescent="0.25">
      <c r="A924" s="2" t="s">
        <v>236</v>
      </c>
      <c r="B924" s="87" t="s">
        <v>238</v>
      </c>
      <c r="C924" s="88"/>
      <c r="D924" s="88"/>
      <c r="E924" s="88"/>
      <c r="F924" s="88"/>
      <c r="G924" s="88"/>
      <c r="H924" s="89"/>
    </row>
    <row r="925" spans="1:150 16226:16383" ht="20.25" x14ac:dyDescent="0.25">
      <c r="A925" s="2" t="s">
        <v>236</v>
      </c>
      <c r="B925" s="87" t="s">
        <v>239</v>
      </c>
      <c r="C925" s="88"/>
      <c r="D925" s="88"/>
      <c r="E925" s="88"/>
      <c r="F925" s="88"/>
      <c r="G925" s="88"/>
      <c r="H925" s="89"/>
    </row>
    <row r="926" spans="1:150 16226:16383" ht="24.75" customHeight="1" x14ac:dyDescent="0.25">
      <c r="A926" s="2" t="s">
        <v>236</v>
      </c>
      <c r="B926" s="87" t="s">
        <v>412</v>
      </c>
      <c r="C926" s="88"/>
      <c r="D926" s="88"/>
      <c r="E926" s="88"/>
      <c r="F926" s="88"/>
      <c r="G926" s="88"/>
      <c r="H926" s="89"/>
    </row>
    <row r="927" spans="1:150 16226:16383" ht="46.5" hidden="1" customHeight="1" x14ac:dyDescent="0.25">
      <c r="A927" s="2" t="s">
        <v>236</v>
      </c>
      <c r="B927" s="87" t="s">
        <v>240</v>
      </c>
      <c r="C927" s="88"/>
      <c r="D927" s="88"/>
      <c r="E927" s="88"/>
      <c r="F927" s="88"/>
      <c r="G927" s="88"/>
      <c r="H927" s="89"/>
    </row>
    <row r="928" spans="1:150 16226:16383" ht="46.5" customHeight="1" x14ac:dyDescent="0.25">
      <c r="A928" s="2" t="s">
        <v>236</v>
      </c>
      <c r="B928" s="87" t="s">
        <v>496</v>
      </c>
      <c r="C928" s="88"/>
      <c r="D928" s="88"/>
      <c r="E928" s="88"/>
      <c r="F928" s="88"/>
      <c r="G928" s="88"/>
      <c r="H928" s="89"/>
      <c r="I928" s="1" t="s">
        <v>492</v>
      </c>
    </row>
    <row r="929" spans="1:8" ht="20.25" x14ac:dyDescent="0.25">
      <c r="A929" s="2" t="s">
        <v>236</v>
      </c>
      <c r="B929" s="87" t="s">
        <v>494</v>
      </c>
      <c r="C929" s="88"/>
      <c r="D929" s="88"/>
      <c r="E929" s="88"/>
      <c r="F929" s="88"/>
      <c r="G929" s="88"/>
      <c r="H929" s="89"/>
    </row>
    <row r="930" spans="1:8" ht="66.599999999999994" customHeight="1" x14ac:dyDescent="0.25">
      <c r="A930" s="86" t="s">
        <v>236</v>
      </c>
      <c r="B930" s="87" t="s">
        <v>497</v>
      </c>
      <c r="C930" s="88"/>
      <c r="D930" s="88"/>
      <c r="E930" s="88"/>
      <c r="F930" s="88"/>
      <c r="G930" s="88"/>
      <c r="H930" s="89"/>
    </row>
    <row r="931" spans="1:8" ht="20.25" x14ac:dyDescent="0.25">
      <c r="A931" s="2" t="s">
        <v>236</v>
      </c>
      <c r="B931" s="87" t="s">
        <v>513</v>
      </c>
      <c r="C931" s="88"/>
      <c r="D931" s="88"/>
      <c r="E931" s="88"/>
      <c r="F931" s="88"/>
      <c r="G931" s="88"/>
      <c r="H931" s="89"/>
    </row>
    <row r="932" spans="1:8" ht="20.25" x14ac:dyDescent="0.25">
      <c r="A932" s="156" t="s">
        <v>75</v>
      </c>
      <c r="B932" s="156"/>
      <c r="C932" s="156"/>
      <c r="D932" s="156"/>
      <c r="E932" s="156"/>
      <c r="F932" s="156"/>
      <c r="G932" s="156"/>
      <c r="H932" s="156"/>
    </row>
    <row r="933" spans="1:8" ht="20.25" x14ac:dyDescent="0.25">
      <c r="A933" s="142" t="s">
        <v>70</v>
      </c>
      <c r="B933" s="142"/>
      <c r="C933" s="142"/>
      <c r="D933" s="87" t="str">
        <f>C3</f>
        <v>Kalpataru Sector 5 Phase 3 
Starlight (Wing A, C, G, H, J, K)
Eternia (Wing B) &amp; 
Expansia (Wing D, E, F)</v>
      </c>
      <c r="E933" s="88"/>
      <c r="F933" s="88"/>
      <c r="G933" s="88"/>
      <c r="H933" s="89"/>
    </row>
    <row r="934" spans="1:8" ht="40.5" customHeight="1" x14ac:dyDescent="0.25">
      <c r="A934" s="142" t="s">
        <v>106</v>
      </c>
      <c r="B934" s="142"/>
      <c r="C934" s="142"/>
      <c r="D934" s="87" t="str">
        <f>C9</f>
        <v>Expansia at Parkcity, Kalpataru Parkcity, Kolshet Rd, Thane West, Thane, Maharashtra 400607</v>
      </c>
      <c r="E934" s="88"/>
      <c r="F934" s="88"/>
      <c r="G934" s="88"/>
      <c r="H934" s="89"/>
    </row>
    <row r="935" spans="1:8" ht="20.25" customHeight="1" x14ac:dyDescent="0.25">
      <c r="A935" s="166" t="s">
        <v>112</v>
      </c>
      <c r="B935" s="166"/>
      <c r="C935" s="166"/>
      <c r="D935" s="87" t="str">
        <f>G3</f>
        <v>04/07/2025 @11:15 AM</v>
      </c>
      <c r="E935" s="88"/>
      <c r="F935" s="88"/>
      <c r="G935" s="88"/>
      <c r="H935" s="89"/>
    </row>
    <row r="936" spans="1:8" ht="20.25" x14ac:dyDescent="0.25">
      <c r="A936" s="9"/>
      <c r="B936" s="10"/>
      <c r="C936" s="10"/>
      <c r="D936" s="10"/>
      <c r="E936" s="10"/>
      <c r="F936" s="10"/>
      <c r="G936" s="10"/>
      <c r="H936" s="6"/>
    </row>
    <row r="937" spans="1:8" ht="20.25" x14ac:dyDescent="0.25">
      <c r="A937" s="11"/>
      <c r="B937" s="12"/>
      <c r="C937" s="12"/>
      <c r="D937" s="12"/>
      <c r="E937" s="12"/>
      <c r="F937" s="12"/>
      <c r="G937" s="12"/>
      <c r="H937" s="7"/>
    </row>
    <row r="938" spans="1:8" ht="20.25" x14ac:dyDescent="0.25">
      <c r="A938" s="11"/>
      <c r="B938" s="12"/>
      <c r="C938" s="12"/>
      <c r="D938" s="12"/>
      <c r="E938" s="12"/>
      <c r="F938" s="12"/>
      <c r="G938" s="12"/>
      <c r="H938" s="7"/>
    </row>
    <row r="939" spans="1:8" ht="20.25" x14ac:dyDescent="0.25">
      <c r="A939" s="11"/>
      <c r="B939" s="12"/>
      <c r="C939" s="12"/>
      <c r="D939" s="12"/>
      <c r="E939" s="12"/>
      <c r="F939" s="12"/>
      <c r="G939" s="12"/>
      <c r="H939" s="7"/>
    </row>
    <row r="940" spans="1:8" ht="20.25" x14ac:dyDescent="0.25">
      <c r="A940" s="11"/>
      <c r="B940" s="12"/>
      <c r="C940" s="12"/>
      <c r="D940" s="12"/>
      <c r="E940" s="12"/>
      <c r="F940" s="12"/>
      <c r="G940" s="12"/>
      <c r="H940" s="7"/>
    </row>
    <row r="941" spans="1:8" ht="20.25" x14ac:dyDescent="0.25">
      <c r="A941" s="11"/>
      <c r="B941" s="12"/>
      <c r="C941" s="12"/>
      <c r="D941" s="12"/>
      <c r="E941" s="12"/>
      <c r="F941" s="12"/>
      <c r="G941" s="12"/>
      <c r="H941" s="7"/>
    </row>
    <row r="942" spans="1:8" ht="20.25" x14ac:dyDescent="0.25">
      <c r="A942" s="11"/>
      <c r="B942" s="12"/>
      <c r="C942" s="12"/>
      <c r="D942" s="12"/>
      <c r="E942" s="12"/>
      <c r="F942" s="12"/>
      <c r="G942" s="12"/>
      <c r="H942" s="7"/>
    </row>
    <row r="943" spans="1:8" ht="20.25" x14ac:dyDescent="0.25">
      <c r="A943" s="11"/>
      <c r="B943" s="12"/>
      <c r="C943" s="12"/>
      <c r="D943" s="12"/>
      <c r="E943" s="12"/>
      <c r="F943" s="12"/>
      <c r="G943" s="12"/>
      <c r="H943" s="7"/>
    </row>
    <row r="944" spans="1:8" ht="20.25" x14ac:dyDescent="0.25">
      <c r="A944" s="11"/>
      <c r="B944" s="12"/>
      <c r="C944" s="12"/>
      <c r="D944" s="12"/>
      <c r="E944" s="12"/>
      <c r="F944" s="12"/>
      <c r="G944" s="12"/>
      <c r="H944" s="7"/>
    </row>
    <row r="945" spans="1:8" ht="20.25" x14ac:dyDescent="0.25">
      <c r="A945" s="11"/>
      <c r="B945" s="12"/>
      <c r="C945" s="12"/>
      <c r="D945" s="12"/>
      <c r="E945" s="12"/>
      <c r="F945" s="12"/>
      <c r="G945" s="12"/>
      <c r="H945" s="7"/>
    </row>
    <row r="946" spans="1:8" ht="20.25" x14ac:dyDescent="0.25">
      <c r="A946" s="11"/>
      <c r="B946" s="12"/>
      <c r="C946" s="12"/>
      <c r="D946" s="12"/>
      <c r="E946" s="12"/>
      <c r="F946" s="12"/>
      <c r="G946" s="12"/>
      <c r="H946" s="7"/>
    </row>
    <row r="947" spans="1:8" ht="20.25" x14ac:dyDescent="0.25">
      <c r="A947" s="11"/>
      <c r="B947" s="12"/>
      <c r="C947" s="12"/>
      <c r="D947" s="12"/>
      <c r="E947" s="12"/>
      <c r="F947" s="12"/>
      <c r="G947" s="12"/>
      <c r="H947" s="7"/>
    </row>
    <row r="948" spans="1:8" ht="20.25" x14ac:dyDescent="0.25">
      <c r="A948" s="11"/>
      <c r="B948" s="12"/>
      <c r="C948" s="12"/>
      <c r="D948" s="12"/>
      <c r="E948" s="12"/>
      <c r="F948" s="12"/>
      <c r="G948" s="12"/>
      <c r="H948" s="7"/>
    </row>
    <row r="949" spans="1:8" ht="20.25" x14ac:dyDescent="0.25">
      <c r="A949" s="11"/>
      <c r="B949" s="12"/>
      <c r="C949" s="12"/>
      <c r="D949" s="12"/>
      <c r="E949" s="12"/>
      <c r="F949" s="12"/>
      <c r="G949" s="12"/>
      <c r="H949" s="7"/>
    </row>
    <row r="950" spans="1:8" ht="20.25" x14ac:dyDescent="0.25">
      <c r="A950" s="11"/>
      <c r="B950" s="12"/>
      <c r="C950" s="12"/>
      <c r="D950" s="12"/>
      <c r="E950" s="12"/>
      <c r="F950" s="12"/>
      <c r="G950" s="12"/>
      <c r="H950" s="7"/>
    </row>
    <row r="951" spans="1:8" ht="20.25" x14ac:dyDescent="0.25">
      <c r="A951" s="11"/>
      <c r="B951" s="12"/>
      <c r="C951" s="12"/>
      <c r="D951" s="12"/>
      <c r="E951" s="12"/>
      <c r="F951" s="12"/>
      <c r="G951" s="12"/>
      <c r="H951" s="7"/>
    </row>
    <row r="952" spans="1:8" ht="20.25" x14ac:dyDescent="0.25">
      <c r="A952" s="11"/>
      <c r="B952" s="12"/>
      <c r="C952" s="12"/>
      <c r="D952" s="12"/>
      <c r="E952" s="12"/>
      <c r="F952" s="12"/>
      <c r="G952" s="12"/>
      <c r="H952" s="7"/>
    </row>
    <row r="953" spans="1:8" ht="20.25" x14ac:dyDescent="0.25">
      <c r="A953" s="11"/>
      <c r="B953" s="12"/>
      <c r="C953" s="12"/>
      <c r="D953" s="12"/>
      <c r="E953" s="12"/>
      <c r="F953" s="12"/>
      <c r="G953" s="12"/>
      <c r="H953" s="7"/>
    </row>
    <row r="954" spans="1:8" ht="20.25" x14ac:dyDescent="0.25">
      <c r="A954" s="11"/>
      <c r="B954" s="12"/>
      <c r="C954" s="12"/>
      <c r="D954" s="12"/>
      <c r="E954" s="12"/>
      <c r="F954" s="12"/>
      <c r="G954" s="12"/>
      <c r="H954" s="7"/>
    </row>
    <row r="955" spans="1:8" ht="20.25" x14ac:dyDescent="0.25">
      <c r="A955" s="11"/>
      <c r="B955" s="12"/>
      <c r="C955" s="12"/>
      <c r="D955" s="12"/>
      <c r="E955" s="12"/>
      <c r="F955" s="12"/>
      <c r="G955" s="12"/>
      <c r="H955" s="7"/>
    </row>
    <row r="956" spans="1:8" ht="20.25" x14ac:dyDescent="0.25">
      <c r="A956" s="11"/>
      <c r="B956" s="12"/>
      <c r="C956" s="12"/>
      <c r="D956" s="12"/>
      <c r="E956" s="12"/>
      <c r="F956" s="12"/>
      <c r="G956" s="12"/>
      <c r="H956" s="7"/>
    </row>
    <row r="957" spans="1:8" ht="20.25" x14ac:dyDescent="0.25">
      <c r="A957" s="11"/>
      <c r="B957" s="12"/>
      <c r="C957" s="12"/>
      <c r="D957" s="12"/>
      <c r="E957" s="12"/>
      <c r="F957" s="12"/>
      <c r="G957" s="12"/>
      <c r="H957" s="7"/>
    </row>
    <row r="958" spans="1:8" ht="20.25" x14ac:dyDescent="0.25">
      <c r="A958" s="11"/>
      <c r="B958" s="12"/>
      <c r="C958" s="12"/>
      <c r="D958" s="12"/>
      <c r="E958" s="12"/>
      <c r="F958" s="12"/>
      <c r="G958" s="12"/>
      <c r="H958" s="7"/>
    </row>
    <row r="959" spans="1:8" ht="20.25" x14ac:dyDescent="0.25">
      <c r="A959" s="11"/>
      <c r="B959" s="12"/>
      <c r="C959" s="12"/>
      <c r="D959" s="12"/>
      <c r="E959" s="12"/>
      <c r="F959" s="12"/>
      <c r="G959" s="12"/>
      <c r="H959" s="7"/>
    </row>
    <row r="960" spans="1:8" ht="20.25" x14ac:dyDescent="0.25">
      <c r="A960" s="11"/>
      <c r="B960" s="12"/>
      <c r="C960" s="12"/>
      <c r="D960" s="12"/>
      <c r="E960" s="12"/>
      <c r="F960" s="12"/>
      <c r="G960" s="12"/>
      <c r="H960" s="7"/>
    </row>
    <row r="961" spans="1:8" ht="20.25" x14ac:dyDescent="0.25">
      <c r="A961" s="11"/>
      <c r="B961" s="12"/>
      <c r="C961" s="12"/>
      <c r="D961" s="12"/>
      <c r="E961" s="12"/>
      <c r="F961" s="12"/>
      <c r="G961" s="12"/>
      <c r="H961" s="7"/>
    </row>
    <row r="962" spans="1:8" ht="20.25" x14ac:dyDescent="0.25">
      <c r="A962" s="11"/>
      <c r="B962" s="12"/>
      <c r="C962" s="12"/>
      <c r="D962" s="12"/>
      <c r="E962" s="12"/>
      <c r="F962" s="12"/>
      <c r="G962" s="12"/>
      <c r="H962" s="7"/>
    </row>
    <row r="963" spans="1:8" ht="20.25" x14ac:dyDescent="0.25">
      <c r="A963" s="11"/>
      <c r="B963" s="12"/>
      <c r="C963" s="12"/>
      <c r="D963" s="12"/>
      <c r="E963" s="12"/>
      <c r="F963" s="12"/>
      <c r="G963" s="12"/>
      <c r="H963" s="7"/>
    </row>
    <row r="964" spans="1:8" ht="20.25" x14ac:dyDescent="0.25">
      <c r="A964" s="11"/>
      <c r="B964" s="12"/>
      <c r="C964" s="12"/>
      <c r="D964" s="12"/>
      <c r="E964" s="12"/>
      <c r="F964" s="12"/>
      <c r="G964" s="12"/>
      <c r="H964" s="7"/>
    </row>
    <row r="965" spans="1:8" ht="20.25" x14ac:dyDescent="0.25">
      <c r="A965" s="11"/>
      <c r="B965" s="12"/>
      <c r="C965" s="12"/>
      <c r="D965" s="12"/>
      <c r="E965" s="12"/>
      <c r="F965" s="12"/>
      <c r="G965" s="12"/>
      <c r="H965" s="7"/>
    </row>
    <row r="966" spans="1:8" ht="20.25" x14ac:dyDescent="0.25">
      <c r="A966" s="11"/>
      <c r="B966" s="12"/>
      <c r="C966" s="12"/>
      <c r="D966" s="12"/>
      <c r="E966" s="12"/>
      <c r="F966" s="12"/>
      <c r="G966" s="12"/>
      <c r="H966" s="7"/>
    </row>
    <row r="967" spans="1:8" ht="20.25" x14ac:dyDescent="0.25">
      <c r="A967" s="11"/>
      <c r="B967" s="12"/>
      <c r="C967" s="12"/>
      <c r="D967" s="12"/>
      <c r="E967" s="12"/>
      <c r="F967" s="12"/>
      <c r="G967" s="12"/>
      <c r="H967" s="7"/>
    </row>
    <row r="968" spans="1:8" ht="20.25" x14ac:dyDescent="0.25">
      <c r="A968" s="11"/>
      <c r="B968" s="12"/>
      <c r="C968" s="12"/>
      <c r="D968" s="12"/>
      <c r="E968" s="12"/>
      <c r="F968" s="12"/>
      <c r="G968" s="12"/>
      <c r="H968" s="7"/>
    </row>
    <row r="969" spans="1:8" ht="20.25" x14ac:dyDescent="0.25">
      <c r="A969" s="11"/>
      <c r="B969" s="12"/>
      <c r="C969" s="12"/>
      <c r="D969" s="12"/>
      <c r="E969" s="12"/>
      <c r="F969" s="12"/>
      <c r="G969" s="12"/>
      <c r="H969" s="7"/>
    </row>
    <row r="970" spans="1:8" ht="20.25" x14ac:dyDescent="0.25">
      <c r="A970" s="11"/>
      <c r="B970" s="12"/>
      <c r="C970" s="12"/>
      <c r="D970" s="12"/>
      <c r="E970" s="12"/>
      <c r="F970" s="12"/>
      <c r="G970" s="12"/>
      <c r="H970" s="7"/>
    </row>
    <row r="971" spans="1:8" ht="20.25" x14ac:dyDescent="0.25">
      <c r="A971" s="11"/>
      <c r="B971" s="12"/>
      <c r="C971" s="12"/>
      <c r="D971" s="12"/>
      <c r="E971" s="12"/>
      <c r="F971" s="12"/>
      <c r="G971" s="12"/>
      <c r="H971" s="7"/>
    </row>
    <row r="972" spans="1:8" ht="20.25" x14ac:dyDescent="0.25">
      <c r="A972" s="11"/>
      <c r="B972" s="12"/>
      <c r="C972" s="12"/>
      <c r="D972" s="12"/>
      <c r="E972" s="12"/>
      <c r="F972" s="12"/>
      <c r="G972" s="12"/>
      <c r="H972" s="7"/>
    </row>
    <row r="973" spans="1:8" ht="20.25" x14ac:dyDescent="0.25">
      <c r="A973" s="11"/>
      <c r="B973" s="12"/>
      <c r="C973" s="12"/>
      <c r="D973" s="12"/>
      <c r="E973" s="12"/>
      <c r="F973" s="12"/>
      <c r="G973" s="12"/>
      <c r="H973" s="7"/>
    </row>
    <row r="974" spans="1:8" ht="20.25" x14ac:dyDescent="0.25">
      <c r="A974" s="13"/>
      <c r="B974" s="14"/>
      <c r="C974" s="14"/>
      <c r="D974" s="14"/>
      <c r="E974" s="14"/>
      <c r="F974" s="14"/>
      <c r="G974" s="14"/>
      <c r="H974" s="8"/>
    </row>
    <row r="975" spans="1:8" ht="20.25" x14ac:dyDescent="0.25">
      <c r="A975" s="118" t="s">
        <v>160</v>
      </c>
      <c r="B975" s="118"/>
      <c r="C975" s="118"/>
      <c r="D975" s="118"/>
      <c r="E975" s="118"/>
      <c r="F975" s="118"/>
      <c r="G975" s="118"/>
      <c r="H975" s="118"/>
    </row>
    <row r="976" spans="1:8" ht="20.25" x14ac:dyDescent="0.25">
      <c r="A976" s="9"/>
      <c r="B976" s="10"/>
      <c r="C976" s="10"/>
      <c r="D976" s="10"/>
      <c r="E976" s="10"/>
      <c r="F976" s="10"/>
      <c r="G976" s="10"/>
      <c r="H976" s="6"/>
    </row>
    <row r="977" spans="1:8" ht="20.25" x14ac:dyDescent="0.25">
      <c r="A977" s="11"/>
      <c r="B977" s="12"/>
      <c r="C977" s="12"/>
      <c r="D977" s="12"/>
      <c r="E977" s="12"/>
      <c r="F977" s="12"/>
      <c r="G977" s="12"/>
      <c r="H977" s="7"/>
    </row>
    <row r="978" spans="1:8" ht="20.25" x14ac:dyDescent="0.25">
      <c r="A978" s="11"/>
      <c r="B978" s="12"/>
      <c r="C978" s="12"/>
      <c r="D978" s="12"/>
      <c r="E978" s="12"/>
      <c r="F978" s="12"/>
      <c r="G978" s="12"/>
      <c r="H978" s="7"/>
    </row>
    <row r="979" spans="1:8" ht="20.25" x14ac:dyDescent="0.25">
      <c r="A979" s="11"/>
      <c r="B979" s="12"/>
      <c r="C979" s="12"/>
      <c r="D979" s="12"/>
      <c r="E979" s="12"/>
      <c r="F979" s="12"/>
      <c r="G979" s="12"/>
      <c r="H979" s="7"/>
    </row>
    <row r="980" spans="1:8" ht="20.25" x14ac:dyDescent="0.25">
      <c r="A980" s="11"/>
      <c r="B980" s="12"/>
      <c r="C980" s="12"/>
      <c r="D980" s="12"/>
      <c r="E980" s="12"/>
      <c r="F980" s="12"/>
      <c r="G980" s="12"/>
      <c r="H980" s="7"/>
    </row>
    <row r="981" spans="1:8" ht="20.25" x14ac:dyDescent="0.25">
      <c r="A981" s="11"/>
      <c r="B981" s="12"/>
      <c r="C981" s="12"/>
      <c r="D981" s="12"/>
      <c r="E981" s="12"/>
      <c r="F981" s="12"/>
      <c r="G981" s="12"/>
      <c r="H981" s="7"/>
    </row>
    <row r="982" spans="1:8" ht="20.25" x14ac:dyDescent="0.25">
      <c r="A982" s="11"/>
      <c r="B982" s="12"/>
      <c r="C982" s="12"/>
      <c r="D982" s="12"/>
      <c r="E982" s="12"/>
      <c r="F982" s="12"/>
      <c r="G982" s="12"/>
      <c r="H982" s="7"/>
    </row>
    <row r="983" spans="1:8" ht="20.25" x14ac:dyDescent="0.25">
      <c r="A983" s="11"/>
      <c r="B983" s="12"/>
      <c r="C983" s="12"/>
      <c r="D983" s="12"/>
      <c r="E983" s="12"/>
      <c r="F983" s="12"/>
      <c r="G983" s="12"/>
      <c r="H983" s="7"/>
    </row>
    <row r="984" spans="1:8" ht="20.25" x14ac:dyDescent="0.25">
      <c r="A984" s="11"/>
      <c r="B984" s="12"/>
      <c r="C984" s="12"/>
      <c r="D984" s="12"/>
      <c r="E984" s="12"/>
      <c r="F984" s="12"/>
      <c r="G984" s="12"/>
      <c r="H984" s="7"/>
    </row>
    <row r="985" spans="1:8" ht="20.25" x14ac:dyDescent="0.25">
      <c r="A985" s="11"/>
      <c r="B985" s="12"/>
      <c r="C985" s="12"/>
      <c r="D985" s="12"/>
      <c r="E985" s="12"/>
      <c r="F985" s="12"/>
      <c r="G985" s="12"/>
      <c r="H985" s="7"/>
    </row>
    <row r="986" spans="1:8" ht="20.25" x14ac:dyDescent="0.25">
      <c r="A986" s="11"/>
      <c r="B986" s="12"/>
      <c r="C986" s="12"/>
      <c r="D986" s="12"/>
      <c r="E986" s="12"/>
      <c r="F986" s="12"/>
      <c r="G986" s="12"/>
      <c r="H986" s="7"/>
    </row>
    <row r="987" spans="1:8" ht="20.25" x14ac:dyDescent="0.25">
      <c r="A987" s="11"/>
      <c r="B987" s="12"/>
      <c r="C987" s="12"/>
      <c r="D987" s="12"/>
      <c r="E987" s="12"/>
      <c r="F987" s="12"/>
      <c r="G987" s="12"/>
      <c r="H987" s="7"/>
    </row>
    <row r="988" spans="1:8" ht="20.25" x14ac:dyDescent="0.25">
      <c r="A988" s="11"/>
      <c r="B988" s="12"/>
      <c r="C988" s="12"/>
      <c r="D988" s="12"/>
      <c r="E988" s="12"/>
      <c r="F988" s="12"/>
      <c r="G988" s="12"/>
      <c r="H988" s="7"/>
    </row>
    <row r="989" spans="1:8" ht="20.25" x14ac:dyDescent="0.25">
      <c r="A989" s="11"/>
      <c r="B989" s="12"/>
      <c r="C989" s="12"/>
      <c r="D989" s="12"/>
      <c r="E989" s="12"/>
      <c r="F989" s="12"/>
      <c r="G989" s="12"/>
      <c r="H989" s="7"/>
    </row>
    <row r="990" spans="1:8" ht="20.25" x14ac:dyDescent="0.25">
      <c r="A990" s="11"/>
      <c r="B990" s="12"/>
      <c r="C990" s="12"/>
      <c r="D990" s="12"/>
      <c r="E990" s="12"/>
      <c r="F990" s="12"/>
      <c r="G990" s="12"/>
      <c r="H990" s="7"/>
    </row>
    <row r="991" spans="1:8" ht="20.25" x14ac:dyDescent="0.25">
      <c r="A991" s="11"/>
      <c r="B991" s="12"/>
      <c r="C991" s="12"/>
      <c r="D991" s="12"/>
      <c r="E991" s="12"/>
      <c r="F991" s="12"/>
      <c r="G991" s="12"/>
      <c r="H991" s="7"/>
    </row>
    <row r="992" spans="1:8" ht="20.25" x14ac:dyDescent="0.25">
      <c r="A992" s="11"/>
      <c r="B992" s="12"/>
      <c r="C992" s="12"/>
      <c r="D992" s="12"/>
      <c r="E992" s="12"/>
      <c r="F992" s="12"/>
      <c r="G992" s="12"/>
      <c r="H992" s="7"/>
    </row>
    <row r="993" spans="1:8" ht="20.25" x14ac:dyDescent="0.25">
      <c r="A993" s="11"/>
      <c r="B993" s="12"/>
      <c r="C993" s="12"/>
      <c r="D993" s="12"/>
      <c r="E993" s="12"/>
      <c r="F993" s="12"/>
      <c r="G993" s="12"/>
      <c r="H993" s="7"/>
    </row>
    <row r="994" spans="1:8" ht="20.25" x14ac:dyDescent="0.25">
      <c r="A994" s="11"/>
      <c r="B994" s="12"/>
      <c r="C994" s="12"/>
      <c r="D994" s="12"/>
      <c r="E994" s="12"/>
      <c r="F994" s="12"/>
      <c r="G994" s="12"/>
      <c r="H994" s="7"/>
    </row>
    <row r="995" spans="1:8" ht="20.25" x14ac:dyDescent="0.25">
      <c r="A995" s="11"/>
      <c r="B995" s="12"/>
      <c r="C995" s="12"/>
      <c r="D995" s="12"/>
      <c r="E995" s="12"/>
      <c r="F995" s="12"/>
      <c r="G995" s="12"/>
      <c r="H995" s="7"/>
    </row>
    <row r="996" spans="1:8" ht="20.25" x14ac:dyDescent="0.25">
      <c r="A996" s="11"/>
      <c r="B996" s="12"/>
      <c r="C996" s="12"/>
      <c r="D996" s="12"/>
      <c r="E996" s="12"/>
      <c r="F996" s="12"/>
      <c r="G996" s="12"/>
      <c r="H996" s="7"/>
    </row>
    <row r="997" spans="1:8" ht="20.25" x14ac:dyDescent="0.25">
      <c r="A997" s="11"/>
      <c r="B997" s="12"/>
      <c r="C997" s="12"/>
      <c r="D997" s="12"/>
      <c r="E997" s="12"/>
      <c r="F997" s="12"/>
      <c r="G997" s="12"/>
      <c r="H997" s="7"/>
    </row>
    <row r="998" spans="1:8" ht="20.25" x14ac:dyDescent="0.25">
      <c r="A998" s="11"/>
      <c r="B998" s="12"/>
      <c r="C998" s="12"/>
      <c r="D998" s="12"/>
      <c r="E998" s="12"/>
      <c r="F998" s="12"/>
      <c r="G998" s="12"/>
      <c r="H998" s="7"/>
    </row>
    <row r="999" spans="1:8" ht="20.25" x14ac:dyDescent="0.25">
      <c r="A999" s="11"/>
      <c r="B999" s="12"/>
      <c r="C999" s="12"/>
      <c r="D999" s="12"/>
      <c r="E999" s="12"/>
      <c r="F999" s="12"/>
      <c r="G999" s="12"/>
      <c r="H999" s="7"/>
    </row>
    <row r="1000" spans="1:8" ht="20.25" x14ac:dyDescent="0.25">
      <c r="A1000" s="11"/>
      <c r="B1000" s="12"/>
      <c r="C1000" s="12"/>
      <c r="D1000" s="12"/>
      <c r="E1000" s="12"/>
      <c r="F1000" s="12"/>
      <c r="G1000" s="12"/>
      <c r="H1000" s="7"/>
    </row>
    <row r="1001" spans="1:8" ht="20.25" x14ac:dyDescent="0.25">
      <c r="A1001" s="11"/>
      <c r="B1001" s="12"/>
      <c r="C1001" s="12"/>
      <c r="D1001" s="12"/>
      <c r="E1001" s="12"/>
      <c r="F1001" s="12"/>
      <c r="G1001" s="12"/>
      <c r="H1001" s="7"/>
    </row>
    <row r="1002" spans="1:8" ht="20.25" x14ac:dyDescent="0.25">
      <c r="A1002" s="11"/>
      <c r="B1002" s="12"/>
      <c r="C1002" s="12"/>
      <c r="D1002" s="12"/>
      <c r="E1002" s="12"/>
      <c r="F1002" s="12"/>
      <c r="G1002" s="12"/>
      <c r="H1002" s="7"/>
    </row>
    <row r="1003" spans="1:8" ht="20.25" x14ac:dyDescent="0.25">
      <c r="A1003" s="11"/>
      <c r="B1003" s="12"/>
      <c r="C1003" s="12"/>
      <c r="D1003" s="12"/>
      <c r="E1003" s="12"/>
      <c r="F1003" s="12"/>
      <c r="G1003" s="12"/>
      <c r="H1003" s="7"/>
    </row>
    <row r="1004" spans="1:8" ht="20.25" x14ac:dyDescent="0.25">
      <c r="A1004" s="11"/>
      <c r="B1004" s="12"/>
      <c r="C1004" s="12"/>
      <c r="D1004" s="12"/>
      <c r="E1004" s="12"/>
      <c r="F1004" s="12"/>
      <c r="G1004" s="12"/>
      <c r="H1004" s="7"/>
    </row>
    <row r="1005" spans="1:8" ht="20.25" x14ac:dyDescent="0.25">
      <c r="A1005" s="11"/>
      <c r="B1005" s="12"/>
      <c r="C1005" s="12"/>
      <c r="D1005" s="12"/>
      <c r="E1005" s="12"/>
      <c r="F1005" s="12"/>
      <c r="G1005" s="12"/>
      <c r="H1005" s="7"/>
    </row>
    <row r="1006" spans="1:8" ht="20.25" x14ac:dyDescent="0.25">
      <c r="A1006" s="11"/>
      <c r="B1006" s="12"/>
      <c r="C1006" s="12"/>
      <c r="D1006" s="12"/>
      <c r="E1006" s="12"/>
      <c r="F1006" s="12"/>
      <c r="G1006" s="12"/>
      <c r="H1006" s="7"/>
    </row>
    <row r="1007" spans="1:8" ht="20.25" x14ac:dyDescent="0.25">
      <c r="A1007" s="11"/>
      <c r="B1007" s="12"/>
      <c r="C1007" s="12"/>
      <c r="D1007" s="12"/>
      <c r="E1007" s="12"/>
      <c r="F1007" s="12"/>
      <c r="G1007" s="12"/>
      <c r="H1007" s="7"/>
    </row>
    <row r="1008" spans="1:8" ht="20.25" x14ac:dyDescent="0.25">
      <c r="A1008" s="11"/>
      <c r="B1008" s="12"/>
      <c r="C1008" s="12"/>
      <c r="D1008" s="12"/>
      <c r="E1008" s="12"/>
      <c r="F1008" s="12"/>
      <c r="G1008" s="12"/>
      <c r="H1008" s="7"/>
    </row>
    <row r="1009" spans="1:8" ht="20.25" x14ac:dyDescent="0.25">
      <c r="A1009" s="11"/>
      <c r="B1009" s="12"/>
      <c r="C1009" s="12"/>
      <c r="D1009" s="12"/>
      <c r="E1009" s="12"/>
      <c r="F1009" s="12"/>
      <c r="G1009" s="12"/>
      <c r="H1009" s="7"/>
    </row>
    <row r="1010" spans="1:8" ht="20.25" x14ac:dyDescent="0.25">
      <c r="A1010" s="11"/>
      <c r="B1010" s="12"/>
      <c r="C1010" s="12"/>
      <c r="D1010" s="12"/>
      <c r="E1010" s="12"/>
      <c r="F1010" s="12"/>
      <c r="G1010" s="12"/>
      <c r="H1010" s="7"/>
    </row>
    <row r="1011" spans="1:8" ht="20.25" x14ac:dyDescent="0.25">
      <c r="A1011" s="11"/>
      <c r="B1011" s="12"/>
      <c r="C1011" s="12"/>
      <c r="D1011" s="12"/>
      <c r="E1011" s="12"/>
      <c r="F1011" s="12"/>
      <c r="G1011" s="12"/>
      <c r="H1011" s="7"/>
    </row>
    <row r="1012" spans="1:8" ht="20.25" x14ac:dyDescent="0.25">
      <c r="A1012" s="11"/>
      <c r="B1012" s="12"/>
      <c r="C1012" s="12"/>
      <c r="D1012" s="12"/>
      <c r="E1012" s="12"/>
      <c r="F1012" s="12"/>
      <c r="G1012" s="12"/>
      <c r="H1012" s="7"/>
    </row>
    <row r="1013" spans="1:8" ht="20.25" x14ac:dyDescent="0.25">
      <c r="A1013" s="11"/>
      <c r="B1013" s="12"/>
      <c r="C1013" s="12"/>
      <c r="D1013" s="12"/>
      <c r="E1013" s="12"/>
      <c r="F1013" s="12"/>
      <c r="G1013" s="12"/>
      <c r="H1013" s="7"/>
    </row>
    <row r="1014" spans="1:8" ht="20.25" x14ac:dyDescent="0.25">
      <c r="A1014" s="11"/>
      <c r="B1014" s="12"/>
      <c r="C1014" s="12"/>
      <c r="D1014" s="12"/>
      <c r="E1014" s="12"/>
      <c r="F1014" s="12"/>
      <c r="G1014" s="12"/>
      <c r="H1014" s="7"/>
    </row>
    <row r="1015" spans="1:8" ht="20.25" x14ac:dyDescent="0.25">
      <c r="A1015" s="11"/>
      <c r="B1015" s="12"/>
      <c r="C1015" s="12"/>
      <c r="D1015" s="12"/>
      <c r="E1015" s="12"/>
      <c r="F1015" s="12"/>
      <c r="G1015" s="12"/>
      <c r="H1015" s="7"/>
    </row>
    <row r="1016" spans="1:8" ht="20.25" x14ac:dyDescent="0.25">
      <c r="A1016" s="11"/>
      <c r="B1016" s="12"/>
      <c r="C1016" s="12"/>
      <c r="D1016" s="12"/>
      <c r="E1016" s="12"/>
      <c r="F1016" s="12"/>
      <c r="G1016" s="12"/>
      <c r="H1016" s="7"/>
    </row>
    <row r="1017" spans="1:8" ht="20.25" x14ac:dyDescent="0.25">
      <c r="A1017" s="11"/>
      <c r="B1017" s="12"/>
      <c r="C1017" s="12"/>
      <c r="D1017" s="12"/>
      <c r="E1017" s="12"/>
      <c r="F1017" s="12"/>
      <c r="G1017" s="12"/>
      <c r="H1017" s="7"/>
    </row>
    <row r="1018" spans="1:8" ht="20.25" x14ac:dyDescent="0.25">
      <c r="A1018" s="13"/>
      <c r="B1018" s="14"/>
      <c r="C1018" s="14"/>
      <c r="D1018" s="14"/>
      <c r="E1018" s="14"/>
      <c r="F1018" s="14"/>
      <c r="G1018" s="14"/>
      <c r="H1018" s="8"/>
    </row>
    <row r="1019" spans="1:8" ht="20.25" x14ac:dyDescent="0.25">
      <c r="A1019" s="143" t="s">
        <v>76</v>
      </c>
      <c r="B1019" s="144"/>
      <c r="C1019" s="144"/>
      <c r="D1019" s="144"/>
      <c r="E1019" s="144"/>
      <c r="F1019" s="144"/>
      <c r="G1019" s="144"/>
      <c r="H1019" s="145"/>
    </row>
    <row r="1020" spans="1:8" ht="20.25" x14ac:dyDescent="0.25">
      <c r="A1020" s="9"/>
      <c r="B1020" s="10"/>
      <c r="C1020" s="10"/>
      <c r="D1020" s="10"/>
      <c r="E1020" s="10"/>
      <c r="F1020" s="10"/>
      <c r="G1020" s="10"/>
      <c r="H1020" s="6"/>
    </row>
    <row r="1021" spans="1:8" ht="20.25" x14ac:dyDescent="0.25">
      <c r="A1021" s="11"/>
      <c r="B1021" s="12"/>
      <c r="C1021" s="12"/>
      <c r="D1021" s="12"/>
      <c r="E1021" s="12"/>
      <c r="F1021" s="12"/>
      <c r="G1021" s="12"/>
      <c r="H1021" s="7"/>
    </row>
    <row r="1022" spans="1:8" ht="20.25" x14ac:dyDescent="0.25">
      <c r="A1022" s="11"/>
      <c r="B1022" s="12"/>
      <c r="C1022" s="12"/>
      <c r="D1022" s="12"/>
      <c r="E1022" s="12"/>
      <c r="F1022" s="12"/>
      <c r="G1022" s="12"/>
      <c r="H1022" s="7"/>
    </row>
    <row r="1023" spans="1:8" ht="20.25" x14ac:dyDescent="0.25">
      <c r="A1023" s="11"/>
      <c r="B1023" s="12"/>
      <c r="C1023" s="12"/>
      <c r="D1023" s="12"/>
      <c r="E1023" s="12"/>
      <c r="F1023" s="12"/>
      <c r="G1023" s="12"/>
      <c r="H1023" s="7"/>
    </row>
    <row r="1024" spans="1:8" ht="20.25" x14ac:dyDescent="0.25">
      <c r="A1024" s="11"/>
      <c r="B1024" s="12"/>
      <c r="C1024" s="12"/>
      <c r="D1024" s="12"/>
      <c r="E1024" s="12"/>
      <c r="F1024" s="12"/>
      <c r="G1024" s="12"/>
      <c r="H1024" s="7"/>
    </row>
    <row r="1025" spans="1:8" ht="20.25" x14ac:dyDescent="0.25">
      <c r="A1025" s="11"/>
      <c r="B1025" s="12"/>
      <c r="C1025" s="12"/>
      <c r="D1025" s="12"/>
      <c r="E1025" s="12"/>
      <c r="F1025" s="12"/>
      <c r="G1025" s="12"/>
      <c r="H1025" s="7"/>
    </row>
    <row r="1026" spans="1:8" ht="20.25" x14ac:dyDescent="0.25">
      <c r="A1026" s="11"/>
      <c r="B1026" s="12"/>
      <c r="C1026" s="12"/>
      <c r="D1026" s="12"/>
      <c r="E1026" s="12"/>
      <c r="F1026" s="12"/>
      <c r="G1026" s="12"/>
      <c r="H1026" s="7"/>
    </row>
    <row r="1027" spans="1:8" ht="20.25" x14ac:dyDescent="0.25">
      <c r="A1027" s="11"/>
      <c r="B1027" s="12"/>
      <c r="C1027" s="12"/>
      <c r="D1027" s="12"/>
      <c r="E1027" s="12"/>
      <c r="F1027" s="12"/>
      <c r="G1027" s="12"/>
      <c r="H1027" s="7"/>
    </row>
    <row r="1028" spans="1:8" ht="20.25" x14ac:dyDescent="0.25">
      <c r="A1028" s="11"/>
      <c r="B1028" s="12"/>
      <c r="C1028" s="12"/>
      <c r="D1028" s="12"/>
      <c r="E1028" s="12"/>
      <c r="F1028" s="12"/>
      <c r="G1028" s="12"/>
      <c r="H1028" s="7"/>
    </row>
    <row r="1029" spans="1:8" ht="20.25" x14ac:dyDescent="0.25">
      <c r="A1029" s="11"/>
      <c r="B1029" s="12"/>
      <c r="C1029" s="12"/>
      <c r="D1029" s="12"/>
      <c r="E1029" s="12"/>
      <c r="F1029" s="12"/>
      <c r="G1029" s="12"/>
      <c r="H1029" s="7"/>
    </row>
    <row r="1030" spans="1:8" ht="20.25" x14ac:dyDescent="0.25">
      <c r="A1030" s="11"/>
      <c r="B1030" s="12"/>
      <c r="C1030" s="12"/>
      <c r="D1030" s="12"/>
      <c r="E1030" s="12"/>
      <c r="F1030" s="12"/>
      <c r="G1030" s="12"/>
      <c r="H1030" s="7"/>
    </row>
    <row r="1031" spans="1:8" ht="20.25" x14ac:dyDescent="0.25">
      <c r="A1031" s="11"/>
      <c r="B1031" s="12"/>
      <c r="C1031" s="12"/>
      <c r="D1031" s="12"/>
      <c r="E1031" s="12"/>
      <c r="F1031" s="12"/>
      <c r="G1031" s="12"/>
      <c r="H1031" s="7"/>
    </row>
    <row r="1032" spans="1:8" ht="20.25" x14ac:dyDescent="0.25">
      <c r="A1032" s="11"/>
      <c r="B1032" s="12"/>
      <c r="C1032" s="12"/>
      <c r="D1032" s="12"/>
      <c r="E1032" s="12"/>
      <c r="F1032" s="12"/>
      <c r="G1032" s="12"/>
      <c r="H1032" s="7"/>
    </row>
    <row r="1033" spans="1:8" ht="20.25" x14ac:dyDescent="0.25">
      <c r="A1033" s="11"/>
      <c r="B1033" s="12"/>
      <c r="C1033" s="12"/>
      <c r="D1033" s="12"/>
      <c r="E1033" s="12"/>
      <c r="F1033" s="12"/>
      <c r="G1033" s="12"/>
      <c r="H1033" s="7"/>
    </row>
    <row r="1034" spans="1:8" ht="20.25" x14ac:dyDescent="0.25">
      <c r="A1034" s="11"/>
      <c r="B1034" s="12"/>
      <c r="C1034" s="12"/>
      <c r="D1034" s="12"/>
      <c r="E1034" s="12"/>
      <c r="F1034" s="12"/>
      <c r="G1034" s="12"/>
      <c r="H1034" s="7"/>
    </row>
    <row r="1035" spans="1:8" ht="20.25" x14ac:dyDescent="0.25">
      <c r="A1035" s="11"/>
      <c r="B1035" s="12"/>
      <c r="C1035" s="12"/>
      <c r="D1035" s="12"/>
      <c r="E1035" s="12"/>
      <c r="F1035" s="12"/>
      <c r="G1035" s="12"/>
      <c r="H1035" s="7"/>
    </row>
    <row r="1036" spans="1:8" ht="20.25" x14ac:dyDescent="0.25">
      <c r="A1036" s="11"/>
      <c r="B1036" s="12"/>
      <c r="C1036" s="12"/>
      <c r="D1036" s="12"/>
      <c r="E1036" s="12"/>
      <c r="F1036" s="12"/>
      <c r="G1036" s="12"/>
      <c r="H1036" s="7"/>
    </row>
    <row r="1037" spans="1:8" ht="20.25" x14ac:dyDescent="0.25">
      <c r="A1037" s="11"/>
      <c r="B1037" s="12"/>
      <c r="C1037" s="12"/>
      <c r="D1037" s="12"/>
      <c r="E1037" s="12"/>
      <c r="F1037" s="12"/>
      <c r="G1037" s="12"/>
      <c r="H1037" s="7"/>
    </row>
    <row r="1038" spans="1:8" ht="20.25" x14ac:dyDescent="0.25">
      <c r="A1038" s="11"/>
      <c r="B1038" s="12"/>
      <c r="C1038" s="12"/>
      <c r="D1038" s="12"/>
      <c r="E1038" s="12"/>
      <c r="F1038" s="12"/>
      <c r="G1038" s="12"/>
      <c r="H1038" s="7"/>
    </row>
    <row r="1039" spans="1:8" ht="20.25" x14ac:dyDescent="0.25">
      <c r="A1039" s="11"/>
      <c r="B1039" s="12"/>
      <c r="C1039" s="12"/>
      <c r="D1039" s="12"/>
      <c r="E1039" s="12"/>
      <c r="F1039" s="12"/>
      <c r="G1039" s="12"/>
      <c r="H1039" s="7"/>
    </row>
    <row r="1040" spans="1:8" ht="20.25" x14ac:dyDescent="0.25">
      <c r="A1040" s="11"/>
      <c r="B1040" s="12"/>
      <c r="C1040" s="12"/>
      <c r="D1040" s="12"/>
      <c r="E1040" s="12"/>
      <c r="F1040" s="12"/>
      <c r="G1040" s="12"/>
      <c r="H1040" s="7"/>
    </row>
    <row r="1041" spans="1:8" ht="20.25" x14ac:dyDescent="0.25">
      <c r="A1041" s="11"/>
      <c r="B1041" s="12"/>
      <c r="C1041" s="12"/>
      <c r="D1041" s="12"/>
      <c r="E1041" s="12"/>
      <c r="F1041" s="12"/>
      <c r="G1041" s="12"/>
      <c r="H1041" s="7"/>
    </row>
    <row r="1042" spans="1:8" ht="20.25" x14ac:dyDescent="0.25">
      <c r="A1042" s="11"/>
      <c r="B1042" s="12"/>
      <c r="C1042" s="12"/>
      <c r="D1042" s="12"/>
      <c r="E1042" s="12"/>
      <c r="F1042" s="12"/>
      <c r="G1042" s="12"/>
      <c r="H1042" s="7"/>
    </row>
    <row r="1043" spans="1:8" ht="20.25" x14ac:dyDescent="0.25">
      <c r="A1043" s="11"/>
      <c r="B1043" s="12"/>
      <c r="C1043" s="12"/>
      <c r="D1043" s="12"/>
      <c r="E1043" s="12"/>
      <c r="F1043" s="12"/>
      <c r="G1043" s="12"/>
      <c r="H1043" s="7"/>
    </row>
    <row r="1044" spans="1:8" ht="20.25" x14ac:dyDescent="0.25">
      <c r="A1044" s="11"/>
      <c r="B1044" s="12"/>
      <c r="C1044" s="12"/>
      <c r="D1044" s="12"/>
      <c r="E1044" s="12"/>
      <c r="F1044" s="12"/>
      <c r="G1044" s="12"/>
      <c r="H1044" s="7"/>
    </row>
    <row r="1045" spans="1:8" ht="20.25" x14ac:dyDescent="0.25">
      <c r="A1045" s="11"/>
      <c r="B1045" s="12"/>
      <c r="C1045" s="12"/>
      <c r="D1045" s="12"/>
      <c r="E1045" s="12"/>
      <c r="F1045" s="12"/>
      <c r="G1045" s="12"/>
      <c r="H1045" s="7"/>
    </row>
    <row r="1046" spans="1:8" ht="20.25" x14ac:dyDescent="0.25">
      <c r="A1046" s="118" t="s">
        <v>24</v>
      </c>
      <c r="B1046" s="118"/>
      <c r="C1046" s="118"/>
      <c r="D1046" s="118"/>
      <c r="E1046" s="118"/>
      <c r="F1046" s="118"/>
      <c r="G1046" s="118"/>
      <c r="H1046" s="118"/>
    </row>
    <row r="1047" spans="1:8" ht="20.25" x14ac:dyDescent="0.25">
      <c r="A1047" s="157" t="s">
        <v>77</v>
      </c>
      <c r="B1047" s="158"/>
      <c r="C1047" s="158"/>
      <c r="D1047" s="158"/>
      <c r="E1047" s="158"/>
      <c r="F1047" s="158"/>
      <c r="G1047" s="158"/>
      <c r="H1047" s="159"/>
    </row>
    <row r="1048" spans="1:8" ht="20.25" x14ac:dyDescent="0.25">
      <c r="A1048" s="160" t="s">
        <v>78</v>
      </c>
      <c r="B1048" s="161"/>
      <c r="C1048" s="161"/>
      <c r="D1048" s="161"/>
      <c r="E1048" s="161"/>
      <c r="F1048" s="161"/>
      <c r="G1048" s="161"/>
      <c r="H1048" s="162"/>
    </row>
    <row r="1049" spans="1:8" ht="45" customHeight="1" x14ac:dyDescent="0.25">
      <c r="A1049" s="160" t="s">
        <v>79</v>
      </c>
      <c r="B1049" s="161"/>
      <c r="C1049" s="161"/>
      <c r="D1049" s="161"/>
      <c r="E1049" s="161"/>
      <c r="F1049" s="161"/>
      <c r="G1049" s="161"/>
      <c r="H1049" s="162"/>
    </row>
    <row r="1050" spans="1:8" ht="42.75" customHeight="1" x14ac:dyDescent="0.25">
      <c r="A1050" s="160" t="s">
        <v>80</v>
      </c>
      <c r="B1050" s="161"/>
      <c r="C1050" s="161"/>
      <c r="D1050" s="161"/>
      <c r="E1050" s="161"/>
      <c r="F1050" s="161"/>
      <c r="G1050" s="161"/>
      <c r="H1050" s="162"/>
    </row>
    <row r="1051" spans="1:8" ht="20.25" x14ac:dyDescent="0.25">
      <c r="A1051" s="160" t="s">
        <v>81</v>
      </c>
      <c r="B1051" s="161"/>
      <c r="C1051" s="161"/>
      <c r="D1051" s="161"/>
      <c r="E1051" s="161"/>
      <c r="F1051" s="161"/>
      <c r="G1051" s="161"/>
      <c r="H1051" s="162"/>
    </row>
    <row r="1052" spans="1:8" ht="20.25" x14ac:dyDescent="0.25">
      <c r="A1052" s="160" t="s">
        <v>82</v>
      </c>
      <c r="B1052" s="161"/>
      <c r="C1052" s="161"/>
      <c r="D1052" s="161"/>
      <c r="E1052" s="161"/>
      <c r="F1052" s="161"/>
      <c r="G1052" s="161"/>
      <c r="H1052" s="162"/>
    </row>
    <row r="1053" spans="1:8" ht="45" customHeight="1" x14ac:dyDescent="0.25">
      <c r="A1053" s="160" t="s">
        <v>83</v>
      </c>
      <c r="B1053" s="161"/>
      <c r="C1053" s="161"/>
      <c r="D1053" s="161"/>
      <c r="E1053" s="161"/>
      <c r="F1053" s="161"/>
      <c r="G1053" s="161"/>
      <c r="H1053" s="162"/>
    </row>
    <row r="1054" spans="1:8" ht="45" customHeight="1" x14ac:dyDescent="0.25">
      <c r="A1054" s="160" t="s">
        <v>84</v>
      </c>
      <c r="B1054" s="161"/>
      <c r="C1054" s="161"/>
      <c r="D1054" s="161"/>
      <c r="E1054" s="161"/>
      <c r="F1054" s="161"/>
      <c r="G1054" s="161"/>
      <c r="H1054" s="162"/>
    </row>
    <row r="1055" spans="1:8" ht="20.25" x14ac:dyDescent="0.25">
      <c r="A1055" s="163" t="s">
        <v>85</v>
      </c>
      <c r="B1055" s="164"/>
      <c r="C1055" s="164"/>
      <c r="D1055" s="164"/>
      <c r="E1055" s="164"/>
      <c r="F1055" s="164"/>
      <c r="G1055" s="164"/>
      <c r="H1055" s="165"/>
    </row>
    <row r="1056" spans="1:8" ht="57" customHeight="1" x14ac:dyDescent="0.25">
      <c r="A1056" s="169" t="s">
        <v>30</v>
      </c>
      <c r="B1056" s="170"/>
      <c r="C1056" s="171" t="s">
        <v>413</v>
      </c>
      <c r="D1056" s="172"/>
      <c r="E1056" s="169" t="s">
        <v>9</v>
      </c>
      <c r="F1056" s="170"/>
      <c r="G1056" s="155"/>
      <c r="H1056" s="155"/>
    </row>
  </sheetData>
  <mergeCells count="1281">
    <mergeCell ref="A871:B871"/>
    <mergeCell ref="A896:B896"/>
    <mergeCell ref="A887:B887"/>
    <mergeCell ref="A897:B897"/>
    <mergeCell ref="A898:B898"/>
    <mergeCell ref="A899:B899"/>
    <mergeCell ref="A901:B901"/>
    <mergeCell ref="A902:B902"/>
    <mergeCell ref="A915:H915"/>
    <mergeCell ref="A916:B916"/>
    <mergeCell ref="A900:H900"/>
    <mergeCell ref="A903:B903"/>
    <mergeCell ref="A904:B904"/>
    <mergeCell ref="A905:H905"/>
    <mergeCell ref="A906:B906"/>
    <mergeCell ref="A907:B907"/>
    <mergeCell ref="A908:B908"/>
    <mergeCell ref="A909:B909"/>
    <mergeCell ref="A891:C891"/>
    <mergeCell ref="A892:C892"/>
    <mergeCell ref="A893:C893"/>
    <mergeCell ref="A894:C894"/>
    <mergeCell ref="A888:H888"/>
    <mergeCell ref="A889:H889"/>
    <mergeCell ref="A890:H890"/>
    <mergeCell ref="A872:B872"/>
    <mergeCell ref="A873:B873"/>
    <mergeCell ref="A875:B875"/>
    <mergeCell ref="A874:H874"/>
    <mergeCell ref="A877:B877"/>
    <mergeCell ref="A878:B878"/>
    <mergeCell ref="A880:B880"/>
    <mergeCell ref="A865:B865"/>
    <mergeCell ref="A866:B866"/>
    <mergeCell ref="A869:B869"/>
    <mergeCell ref="A870:B870"/>
    <mergeCell ref="A867:H867"/>
    <mergeCell ref="A868:B868"/>
    <mergeCell ref="A895:H895"/>
    <mergeCell ref="A850:H850"/>
    <mergeCell ref="A851:H851"/>
    <mergeCell ref="A852:H852"/>
    <mergeCell ref="A860:H860"/>
    <mergeCell ref="A861:B861"/>
    <mergeCell ref="A862:B862"/>
    <mergeCell ref="A863:B863"/>
    <mergeCell ref="A864:B864"/>
    <mergeCell ref="A881:H881"/>
    <mergeCell ref="A882:B882"/>
    <mergeCell ref="A883:B883"/>
    <mergeCell ref="A884:B884"/>
    <mergeCell ref="A885:B885"/>
    <mergeCell ref="A886:B886"/>
    <mergeCell ref="A853:H853"/>
    <mergeCell ref="A854:B854"/>
    <mergeCell ref="A855:B855"/>
    <mergeCell ref="A856:B856"/>
    <mergeCell ref="A857:B857"/>
    <mergeCell ref="A858:B858"/>
    <mergeCell ref="A859:B859"/>
    <mergeCell ref="C864:H866"/>
    <mergeCell ref="C857:H859"/>
    <mergeCell ref="A876:B876"/>
    <mergeCell ref="A879:B879"/>
    <mergeCell ref="A845:B845"/>
    <mergeCell ref="A846:B846"/>
    <mergeCell ref="A847:B847"/>
    <mergeCell ref="A848:B848"/>
    <mergeCell ref="A849:B849"/>
    <mergeCell ref="C810:H811"/>
    <mergeCell ref="C819:H820"/>
    <mergeCell ref="C825:H826"/>
    <mergeCell ref="C833:H833"/>
    <mergeCell ref="C839:H840"/>
    <mergeCell ref="C842:H842"/>
    <mergeCell ref="C845:H845"/>
    <mergeCell ref="C848:H849"/>
    <mergeCell ref="C836:H836"/>
    <mergeCell ref="A836:B836"/>
    <mergeCell ref="A837:B837"/>
    <mergeCell ref="A838:B838"/>
    <mergeCell ref="A839:B839"/>
    <mergeCell ref="A840:B840"/>
    <mergeCell ref="A841:H841"/>
    <mergeCell ref="A842:B842"/>
    <mergeCell ref="A843:B843"/>
    <mergeCell ref="A844:B844"/>
    <mergeCell ref="A827:B827"/>
    <mergeCell ref="A828:B828"/>
    <mergeCell ref="A829:B829"/>
    <mergeCell ref="A830:B830"/>
    <mergeCell ref="A831:B831"/>
    <mergeCell ref="A832:H832"/>
    <mergeCell ref="A833:B833"/>
    <mergeCell ref="A834:B834"/>
    <mergeCell ref="A835:B835"/>
    <mergeCell ref="A818:B818"/>
    <mergeCell ref="A819:B819"/>
    <mergeCell ref="A820:B820"/>
    <mergeCell ref="A821:B821"/>
    <mergeCell ref="A822:B822"/>
    <mergeCell ref="A823:H823"/>
    <mergeCell ref="A824:B824"/>
    <mergeCell ref="A825:B825"/>
    <mergeCell ref="A826:B826"/>
    <mergeCell ref="A809:B809"/>
    <mergeCell ref="A810:B810"/>
    <mergeCell ref="A811:B811"/>
    <mergeCell ref="A812:B812"/>
    <mergeCell ref="A813:B813"/>
    <mergeCell ref="A814:H814"/>
    <mergeCell ref="A815:B815"/>
    <mergeCell ref="A816:B816"/>
    <mergeCell ref="A817:B817"/>
    <mergeCell ref="A808:B808"/>
    <mergeCell ref="A802:B802"/>
    <mergeCell ref="A803:B803"/>
    <mergeCell ref="A804:B804"/>
    <mergeCell ref="A785:B785"/>
    <mergeCell ref="A786:B786"/>
    <mergeCell ref="C786:H786"/>
    <mergeCell ref="A787:H787"/>
    <mergeCell ref="A788:B788"/>
    <mergeCell ref="C788:H791"/>
    <mergeCell ref="A789:B789"/>
    <mergeCell ref="A790:B790"/>
    <mergeCell ref="A791:B791"/>
    <mergeCell ref="A796:H796"/>
    <mergeCell ref="A797:B797"/>
    <mergeCell ref="A798:B798"/>
    <mergeCell ref="A799:B799"/>
    <mergeCell ref="A762:B762"/>
    <mergeCell ref="A763:B763"/>
    <mergeCell ref="C768:H768"/>
    <mergeCell ref="A769:H769"/>
    <mergeCell ref="A770:B770"/>
    <mergeCell ref="C770:H773"/>
    <mergeCell ref="A771:B771"/>
    <mergeCell ref="A772:B772"/>
    <mergeCell ref="A773:B773"/>
    <mergeCell ref="A792:B792"/>
    <mergeCell ref="A793:B793"/>
    <mergeCell ref="A794:B794"/>
    <mergeCell ref="A795:B795"/>
    <mergeCell ref="C795:H795"/>
    <mergeCell ref="A805:H805"/>
    <mergeCell ref="A806:B806"/>
    <mergeCell ref="A807:B807"/>
    <mergeCell ref="A727:B727"/>
    <mergeCell ref="A728:B728"/>
    <mergeCell ref="A800:B800"/>
    <mergeCell ref="A801:B801"/>
    <mergeCell ref="A783:B783"/>
    <mergeCell ref="A784:B784"/>
    <mergeCell ref="A751:B751"/>
    <mergeCell ref="A752:B752"/>
    <mergeCell ref="A753:B753"/>
    <mergeCell ref="C753:H753"/>
    <mergeCell ref="A754:B754"/>
    <mergeCell ref="A755:B755"/>
    <mergeCell ref="A756:B756"/>
    <mergeCell ref="C756:H756"/>
    <mergeCell ref="A766:B766"/>
    <mergeCell ref="A767:B767"/>
    <mergeCell ref="A768:B768"/>
    <mergeCell ref="A774:B774"/>
    <mergeCell ref="A775:B775"/>
    <mergeCell ref="A776:B776"/>
    <mergeCell ref="A777:B777"/>
    <mergeCell ref="C777:H777"/>
    <mergeCell ref="A778:H778"/>
    <mergeCell ref="A779:B779"/>
    <mergeCell ref="C779:H782"/>
    <mergeCell ref="A780:B780"/>
    <mergeCell ref="A781:B781"/>
    <mergeCell ref="A782:B782"/>
    <mergeCell ref="A764:B764"/>
    <mergeCell ref="A765:B765"/>
    <mergeCell ref="A760:H760"/>
    <mergeCell ref="A761:B761"/>
    <mergeCell ref="A713:B713"/>
    <mergeCell ref="A714:B714"/>
    <mergeCell ref="A715:B715"/>
    <mergeCell ref="A716:B716"/>
    <mergeCell ref="A717:B717"/>
    <mergeCell ref="A718:B718"/>
    <mergeCell ref="A719:B719"/>
    <mergeCell ref="A720:B720"/>
    <mergeCell ref="C717:H717"/>
    <mergeCell ref="C718:H719"/>
    <mergeCell ref="C720:H720"/>
    <mergeCell ref="C735:H735"/>
    <mergeCell ref="C738:H738"/>
    <mergeCell ref="A739:H739"/>
    <mergeCell ref="A740:B740"/>
    <mergeCell ref="A741:B741"/>
    <mergeCell ref="A742:B742"/>
    <mergeCell ref="A729:B729"/>
    <mergeCell ref="A730:H730"/>
    <mergeCell ref="A731:B731"/>
    <mergeCell ref="A732:B732"/>
    <mergeCell ref="A733:B733"/>
    <mergeCell ref="C733:H734"/>
    <mergeCell ref="A734:B734"/>
    <mergeCell ref="A735:B735"/>
    <mergeCell ref="A736:B736"/>
    <mergeCell ref="A722:B722"/>
    <mergeCell ref="A723:B723"/>
    <mergeCell ref="A724:B724"/>
    <mergeCell ref="C724:H725"/>
    <mergeCell ref="A725:B725"/>
    <mergeCell ref="A726:B726"/>
    <mergeCell ref="A659:B659"/>
    <mergeCell ref="A660:B660"/>
    <mergeCell ref="A661:B661"/>
    <mergeCell ref="A662:B662"/>
    <mergeCell ref="A663:B663"/>
    <mergeCell ref="C663:H666"/>
    <mergeCell ref="A664:B664"/>
    <mergeCell ref="A665:B665"/>
    <mergeCell ref="A666:B666"/>
    <mergeCell ref="A676:H676"/>
    <mergeCell ref="A677:B677"/>
    <mergeCell ref="A678:B678"/>
    <mergeCell ref="A679:B679"/>
    <mergeCell ref="A680:B680"/>
    <mergeCell ref="A681:B681"/>
    <mergeCell ref="C681:H684"/>
    <mergeCell ref="A682:B682"/>
    <mergeCell ref="A683:B683"/>
    <mergeCell ref="A684:B684"/>
    <mergeCell ref="A700:B700"/>
    <mergeCell ref="A701:B701"/>
    <mergeCell ref="A702:B702"/>
    <mergeCell ref="C699:H699"/>
    <mergeCell ref="C702:H702"/>
    <mergeCell ref="A743:B743"/>
    <mergeCell ref="A757:H757"/>
    <mergeCell ref="A758:H758"/>
    <mergeCell ref="A759:H759"/>
    <mergeCell ref="C761:H764"/>
    <mergeCell ref="A709:B709"/>
    <mergeCell ref="A671:B671"/>
    <mergeCell ref="A672:B672"/>
    <mergeCell ref="C672:H675"/>
    <mergeCell ref="A673:B673"/>
    <mergeCell ref="A674:B674"/>
    <mergeCell ref="A675:B675"/>
    <mergeCell ref="C749:H750"/>
    <mergeCell ref="A744:B744"/>
    <mergeCell ref="A745:B745"/>
    <mergeCell ref="A746:B746"/>
    <mergeCell ref="A747:B747"/>
    <mergeCell ref="C744:H744"/>
    <mergeCell ref="C747:H747"/>
    <mergeCell ref="A748:H748"/>
    <mergeCell ref="A749:B749"/>
    <mergeCell ref="A750:B750"/>
    <mergeCell ref="A737:B737"/>
    <mergeCell ref="A738:B738"/>
    <mergeCell ref="A692:B692"/>
    <mergeCell ref="A693:B693"/>
    <mergeCell ref="A712:H712"/>
    <mergeCell ref="A721:H721"/>
    <mergeCell ref="C654:H657"/>
    <mergeCell ref="A644:B644"/>
    <mergeCell ref="A645:B645"/>
    <mergeCell ref="A685:H685"/>
    <mergeCell ref="A686:B686"/>
    <mergeCell ref="A651:B651"/>
    <mergeCell ref="A652:B652"/>
    <mergeCell ref="A653:B653"/>
    <mergeCell ref="A654:B654"/>
    <mergeCell ref="A655:B655"/>
    <mergeCell ref="A656:B656"/>
    <mergeCell ref="A703:H703"/>
    <mergeCell ref="A704:B704"/>
    <mergeCell ref="A705:B705"/>
    <mergeCell ref="A706:B706"/>
    <mergeCell ref="A707:B707"/>
    <mergeCell ref="A708:B708"/>
    <mergeCell ref="A687:B687"/>
    <mergeCell ref="A688:B688"/>
    <mergeCell ref="A689:B689"/>
    <mergeCell ref="A690:B690"/>
    <mergeCell ref="A691:B691"/>
    <mergeCell ref="A710:B710"/>
    <mergeCell ref="A711:B711"/>
    <mergeCell ref="C706:H707"/>
    <mergeCell ref="A694:H694"/>
    <mergeCell ref="A695:B695"/>
    <mergeCell ref="A696:B696"/>
    <mergeCell ref="A697:B697"/>
    <mergeCell ref="A698:B698"/>
    <mergeCell ref="A699:B699"/>
    <mergeCell ref="A657:B657"/>
    <mergeCell ref="A667:H667"/>
    <mergeCell ref="A668:B668"/>
    <mergeCell ref="A669:B669"/>
    <mergeCell ref="A670:B670"/>
    <mergeCell ref="A604:H604"/>
    <mergeCell ref="A605:B605"/>
    <mergeCell ref="A606:B606"/>
    <mergeCell ref="A607:B607"/>
    <mergeCell ref="A608:B608"/>
    <mergeCell ref="A609:B609"/>
    <mergeCell ref="A610:B610"/>
    <mergeCell ref="C609:H609"/>
    <mergeCell ref="A611:H611"/>
    <mergeCell ref="A612:B612"/>
    <mergeCell ref="A613:B613"/>
    <mergeCell ref="A614:B614"/>
    <mergeCell ref="A615:B615"/>
    <mergeCell ref="A616:B616"/>
    <mergeCell ref="A617:B617"/>
    <mergeCell ref="A618:H618"/>
    <mergeCell ref="A619:B619"/>
    <mergeCell ref="C615:H615"/>
    <mergeCell ref="A620:B620"/>
    <mergeCell ref="A621:B621"/>
    <mergeCell ref="A622:B622"/>
    <mergeCell ref="A623:B623"/>
    <mergeCell ref="A624:B624"/>
    <mergeCell ref="A625:H625"/>
    <mergeCell ref="A626:B626"/>
    <mergeCell ref="A627:B627"/>
    <mergeCell ref="A658:H658"/>
    <mergeCell ref="A628:B628"/>
    <mergeCell ref="A629:B629"/>
    <mergeCell ref="A630:B630"/>
    <mergeCell ref="A631:B631"/>
    <mergeCell ref="A632:H632"/>
    <mergeCell ref="A633:B633"/>
    <mergeCell ref="A634:B634"/>
    <mergeCell ref="A649:H649"/>
    <mergeCell ref="A650:B650"/>
    <mergeCell ref="C624:H624"/>
    <mergeCell ref="C631:H631"/>
    <mergeCell ref="C635:H635"/>
    <mergeCell ref="C642:H642"/>
    <mergeCell ref="A646:H646"/>
    <mergeCell ref="A647:H647"/>
    <mergeCell ref="A648:H648"/>
    <mergeCell ref="A635:B635"/>
    <mergeCell ref="A636:B636"/>
    <mergeCell ref="A637:B637"/>
    <mergeCell ref="A638:B638"/>
    <mergeCell ref="A639:H639"/>
    <mergeCell ref="A640:B640"/>
    <mergeCell ref="A641:B641"/>
    <mergeCell ref="A642:B642"/>
    <mergeCell ref="A643:B643"/>
    <mergeCell ref="A598:B598"/>
    <mergeCell ref="A599:B599"/>
    <mergeCell ref="A600:B600"/>
    <mergeCell ref="A601:B601"/>
    <mergeCell ref="A602:B602"/>
    <mergeCell ref="A603:B603"/>
    <mergeCell ref="A578:B578"/>
    <mergeCell ref="C578:H578"/>
    <mergeCell ref="A579:H579"/>
    <mergeCell ref="A580:B580"/>
    <mergeCell ref="A581:B581"/>
    <mergeCell ref="A582:B582"/>
    <mergeCell ref="C582:H582"/>
    <mergeCell ref="A583:B583"/>
    <mergeCell ref="A584:B584"/>
    <mergeCell ref="C584:H584"/>
    <mergeCell ref="A585:H585"/>
    <mergeCell ref="A586:H586"/>
    <mergeCell ref="A587:H587"/>
    <mergeCell ref="A588:H588"/>
    <mergeCell ref="A589:H589"/>
    <mergeCell ref="C591:H591"/>
    <mergeCell ref="C594:H596"/>
    <mergeCell ref="A572:B572"/>
    <mergeCell ref="A573:H573"/>
    <mergeCell ref="A574:B574"/>
    <mergeCell ref="A575:B575"/>
    <mergeCell ref="A576:B576"/>
    <mergeCell ref="C576:H576"/>
    <mergeCell ref="A577:B577"/>
    <mergeCell ref="A563:B563"/>
    <mergeCell ref="A564:B564"/>
    <mergeCell ref="A565:B565"/>
    <mergeCell ref="A566:B566"/>
    <mergeCell ref="C566:H566"/>
    <mergeCell ref="A567:H567"/>
    <mergeCell ref="A568:B568"/>
    <mergeCell ref="A569:B569"/>
    <mergeCell ref="A570:B570"/>
    <mergeCell ref="A597:H597"/>
    <mergeCell ref="A557:B557"/>
    <mergeCell ref="A558:B558"/>
    <mergeCell ref="A559:B559"/>
    <mergeCell ref="C559:H559"/>
    <mergeCell ref="A560:B560"/>
    <mergeCell ref="A561:H561"/>
    <mergeCell ref="A562:B562"/>
    <mergeCell ref="A547:B547"/>
    <mergeCell ref="C547:H548"/>
    <mergeCell ref="A548:B548"/>
    <mergeCell ref="A549:H549"/>
    <mergeCell ref="A550:B550"/>
    <mergeCell ref="A551:B551"/>
    <mergeCell ref="A552:B552"/>
    <mergeCell ref="A553:B553"/>
    <mergeCell ref="A554:B554"/>
    <mergeCell ref="A571:B571"/>
    <mergeCell ref="C571:H571"/>
    <mergeCell ref="A541:H541"/>
    <mergeCell ref="A542:H542"/>
    <mergeCell ref="A543:H543"/>
    <mergeCell ref="A544:B544"/>
    <mergeCell ref="A545:B545"/>
    <mergeCell ref="A546:B546"/>
    <mergeCell ref="A531:H531"/>
    <mergeCell ref="A532:B532"/>
    <mergeCell ref="A533:B533"/>
    <mergeCell ref="A534:B534"/>
    <mergeCell ref="C534:H534"/>
    <mergeCell ref="A535:B535"/>
    <mergeCell ref="A536:B536"/>
    <mergeCell ref="C536:H536"/>
    <mergeCell ref="A537:H537"/>
    <mergeCell ref="A555:H555"/>
    <mergeCell ref="A556:B556"/>
    <mergeCell ref="A528:B528"/>
    <mergeCell ref="A529:B529"/>
    <mergeCell ref="A530:B530"/>
    <mergeCell ref="C530:H530"/>
    <mergeCell ref="C528:H528"/>
    <mergeCell ref="A517:B517"/>
    <mergeCell ref="A518:B518"/>
    <mergeCell ref="C518:H518"/>
    <mergeCell ref="A519:H519"/>
    <mergeCell ref="A520:B520"/>
    <mergeCell ref="A521:B521"/>
    <mergeCell ref="A522:B522"/>
    <mergeCell ref="A523:B523"/>
    <mergeCell ref="C523:H523"/>
    <mergeCell ref="A538:H538"/>
    <mergeCell ref="A539:H539"/>
    <mergeCell ref="A540:H540"/>
    <mergeCell ref="A507:H507"/>
    <mergeCell ref="A510:B510"/>
    <mergeCell ref="A511:B511"/>
    <mergeCell ref="A512:B512"/>
    <mergeCell ref="C511:H511"/>
    <mergeCell ref="A513:H513"/>
    <mergeCell ref="A514:B514"/>
    <mergeCell ref="A515:B515"/>
    <mergeCell ref="A516:B516"/>
    <mergeCell ref="A590:H590"/>
    <mergeCell ref="A591:B591"/>
    <mergeCell ref="A592:B592"/>
    <mergeCell ref="A593:B593"/>
    <mergeCell ref="A594:B594"/>
    <mergeCell ref="A595:B595"/>
    <mergeCell ref="A596:B596"/>
    <mergeCell ref="A490:H490"/>
    <mergeCell ref="A491:H491"/>
    <mergeCell ref="A492:H492"/>
    <mergeCell ref="A493:H493"/>
    <mergeCell ref="A494:H494"/>
    <mergeCell ref="A495:H495"/>
    <mergeCell ref="A496:B496"/>
    <mergeCell ref="A497:B497"/>
    <mergeCell ref="A498:B498"/>
    <mergeCell ref="A499:B499"/>
    <mergeCell ref="A500:B500"/>
    <mergeCell ref="C499:H500"/>
    <mergeCell ref="A524:B524"/>
    <mergeCell ref="A525:H525"/>
    <mergeCell ref="A526:B526"/>
    <mergeCell ref="A527:B527"/>
    <mergeCell ref="A477:B477"/>
    <mergeCell ref="C469:H469"/>
    <mergeCell ref="A430:H430"/>
    <mergeCell ref="A431:B431"/>
    <mergeCell ref="A432:B432"/>
    <mergeCell ref="A433:B433"/>
    <mergeCell ref="A434:B434"/>
    <mergeCell ref="A435:B435"/>
    <mergeCell ref="A436:B436"/>
    <mergeCell ref="A472:H472"/>
    <mergeCell ref="A473:B473"/>
    <mergeCell ref="A474:B474"/>
    <mergeCell ref="A475:B475"/>
    <mergeCell ref="A476:B476"/>
    <mergeCell ref="A469:B469"/>
    <mergeCell ref="A470:B470"/>
    <mergeCell ref="A450:B450"/>
    <mergeCell ref="A441:B441"/>
    <mergeCell ref="A442:B442"/>
    <mergeCell ref="A443:B443"/>
    <mergeCell ref="A444:H444"/>
    <mergeCell ref="A445:B445"/>
    <mergeCell ref="A446:B446"/>
    <mergeCell ref="A447:B447"/>
    <mergeCell ref="A420:B420"/>
    <mergeCell ref="A421:B421"/>
    <mergeCell ref="A422:B422"/>
    <mergeCell ref="A471:B471"/>
    <mergeCell ref="A462:B462"/>
    <mergeCell ref="A463:B463"/>
    <mergeCell ref="A464:B464"/>
    <mergeCell ref="A465:H465"/>
    <mergeCell ref="A466:B466"/>
    <mergeCell ref="A467:B467"/>
    <mergeCell ref="A468:B468"/>
    <mergeCell ref="A455:B455"/>
    <mergeCell ref="A456:B456"/>
    <mergeCell ref="A457:B457"/>
    <mergeCell ref="A458:H458"/>
    <mergeCell ref="A459:B459"/>
    <mergeCell ref="A460:B460"/>
    <mergeCell ref="A461:B461"/>
    <mergeCell ref="A437:H437"/>
    <mergeCell ref="A438:B438"/>
    <mergeCell ref="A439:B439"/>
    <mergeCell ref="A440:B440"/>
    <mergeCell ref="A427:B427"/>
    <mergeCell ref="A428:B428"/>
    <mergeCell ref="A429:B429"/>
    <mergeCell ref="A416:H416"/>
    <mergeCell ref="A417:B417"/>
    <mergeCell ref="A418:B418"/>
    <mergeCell ref="A419:B419"/>
    <mergeCell ref="A406:B406"/>
    <mergeCell ref="A407:B407"/>
    <mergeCell ref="A408:B408"/>
    <mergeCell ref="C428:H428"/>
    <mergeCell ref="A448:B448"/>
    <mergeCell ref="A449:B449"/>
    <mergeCell ref="A384:H384"/>
    <mergeCell ref="A385:H385"/>
    <mergeCell ref="A386:H386"/>
    <mergeCell ref="A387:H387"/>
    <mergeCell ref="A388:H388"/>
    <mergeCell ref="A389:B389"/>
    <mergeCell ref="A423:H423"/>
    <mergeCell ref="A424:B424"/>
    <mergeCell ref="A425:B425"/>
    <mergeCell ref="A426:B426"/>
    <mergeCell ref="A398:B398"/>
    <mergeCell ref="A399:B399"/>
    <mergeCell ref="A400:B400"/>
    <mergeCell ref="A401:B401"/>
    <mergeCell ref="A402:H402"/>
    <mergeCell ref="A403:B403"/>
    <mergeCell ref="A404:B404"/>
    <mergeCell ref="A405:B405"/>
    <mergeCell ref="A390:B390"/>
    <mergeCell ref="A391:B391"/>
    <mergeCell ref="A392:B392"/>
    <mergeCell ref="A393:B393"/>
    <mergeCell ref="A394:B394"/>
    <mergeCell ref="A395:H395"/>
    <mergeCell ref="A396:B396"/>
    <mergeCell ref="A397:B397"/>
    <mergeCell ref="A358:H358"/>
    <mergeCell ref="A359:B359"/>
    <mergeCell ref="A360:B360"/>
    <mergeCell ref="A361:B361"/>
    <mergeCell ref="A362:B362"/>
    <mergeCell ref="A363:B363"/>
    <mergeCell ref="A364:B364"/>
    <mergeCell ref="A365:B365"/>
    <mergeCell ref="A350:H350"/>
    <mergeCell ref="A351:B351"/>
    <mergeCell ref="A352:B352"/>
    <mergeCell ref="A353:B353"/>
    <mergeCell ref="A354:B354"/>
    <mergeCell ref="A355:B355"/>
    <mergeCell ref="A356:B356"/>
    <mergeCell ref="A357:B357"/>
    <mergeCell ref="A382:H382"/>
    <mergeCell ref="A318:H318"/>
    <mergeCell ref="A319:H319"/>
    <mergeCell ref="A320:H320"/>
    <mergeCell ref="A325:H325"/>
    <mergeCell ref="A331:H331"/>
    <mergeCell ref="A332:H332"/>
    <mergeCell ref="A317:B317"/>
    <mergeCell ref="C314:H314"/>
    <mergeCell ref="A342:H342"/>
    <mergeCell ref="A343:B343"/>
    <mergeCell ref="A344:B344"/>
    <mergeCell ref="A345:B345"/>
    <mergeCell ref="A346:B346"/>
    <mergeCell ref="A347:B347"/>
    <mergeCell ref="A348:B348"/>
    <mergeCell ref="A349:B349"/>
    <mergeCell ref="A333:H333"/>
    <mergeCell ref="A334:H334"/>
    <mergeCell ref="A335:B335"/>
    <mergeCell ref="A336:B336"/>
    <mergeCell ref="A337:B337"/>
    <mergeCell ref="A338:B338"/>
    <mergeCell ref="A339:B339"/>
    <mergeCell ref="A340:B340"/>
    <mergeCell ref="A341:B341"/>
    <mergeCell ref="A329:B329"/>
    <mergeCell ref="A330:B330"/>
    <mergeCell ref="D326:H326"/>
    <mergeCell ref="D327:H327"/>
    <mergeCell ref="D328:H328"/>
    <mergeCell ref="A321:B321"/>
    <mergeCell ref="A322:B322"/>
    <mergeCell ref="A312:B312"/>
    <mergeCell ref="A313:B313"/>
    <mergeCell ref="A314:B314"/>
    <mergeCell ref="A315:B315"/>
    <mergeCell ref="A316:B316"/>
    <mergeCell ref="A275:B275"/>
    <mergeCell ref="C275:D275"/>
    <mergeCell ref="E275:F275"/>
    <mergeCell ref="G275:H275"/>
    <mergeCell ref="A279:H279"/>
    <mergeCell ref="A280:H280"/>
    <mergeCell ref="A281:H281"/>
    <mergeCell ref="A289:H289"/>
    <mergeCell ref="A297:H297"/>
    <mergeCell ref="A306:B306"/>
    <mergeCell ref="A307:B307"/>
    <mergeCell ref="A304:B304"/>
    <mergeCell ref="A305:B305"/>
    <mergeCell ref="A282:B282"/>
    <mergeCell ref="A283:B283"/>
    <mergeCell ref="A284:B284"/>
    <mergeCell ref="A285:B285"/>
    <mergeCell ref="A286:B286"/>
    <mergeCell ref="A287:B287"/>
    <mergeCell ref="A288:B288"/>
    <mergeCell ref="A290:B290"/>
    <mergeCell ref="A291:B291"/>
    <mergeCell ref="A292:B292"/>
    <mergeCell ref="A293:B293"/>
    <mergeCell ref="A294:B294"/>
    <mergeCell ref="A295:B295"/>
    <mergeCell ref="A296:B296"/>
    <mergeCell ref="C274:D274"/>
    <mergeCell ref="E274:F274"/>
    <mergeCell ref="G274:H274"/>
    <mergeCell ref="A269:B269"/>
    <mergeCell ref="C269:D269"/>
    <mergeCell ref="E269:F269"/>
    <mergeCell ref="G269:H269"/>
    <mergeCell ref="A270:B270"/>
    <mergeCell ref="C270:D270"/>
    <mergeCell ref="E270:F270"/>
    <mergeCell ref="G270:H270"/>
    <mergeCell ref="A271:B271"/>
    <mergeCell ref="C271:D271"/>
    <mergeCell ref="E271:F271"/>
    <mergeCell ref="G271:H271"/>
    <mergeCell ref="A238:B238"/>
    <mergeCell ref="A239:B239"/>
    <mergeCell ref="A240:B240"/>
    <mergeCell ref="C267:D267"/>
    <mergeCell ref="A241:B241"/>
    <mergeCell ref="A242:B242"/>
    <mergeCell ref="A243:B243"/>
    <mergeCell ref="A244:B244"/>
    <mergeCell ref="A245:B245"/>
    <mergeCell ref="A246:B246"/>
    <mergeCell ref="A247:B247"/>
    <mergeCell ref="A250:B250"/>
    <mergeCell ref="C250:D250"/>
    <mergeCell ref="C251:D251"/>
    <mergeCell ref="C252:D252"/>
    <mergeCell ref="E252:F252"/>
    <mergeCell ref="A254:F254"/>
    <mergeCell ref="A268:B268"/>
    <mergeCell ref="C268:D268"/>
    <mergeCell ref="E268:F268"/>
    <mergeCell ref="G268:H268"/>
    <mergeCell ref="A55:B55"/>
    <mergeCell ref="D55:H55"/>
    <mergeCell ref="C74:H74"/>
    <mergeCell ref="A75:B76"/>
    <mergeCell ref="C75:F75"/>
    <mergeCell ref="C76:H76"/>
    <mergeCell ref="A77:B78"/>
    <mergeCell ref="C77:F77"/>
    <mergeCell ref="C78:H78"/>
    <mergeCell ref="D56:H56"/>
    <mergeCell ref="D57:H57"/>
    <mergeCell ref="D58:H58"/>
    <mergeCell ref="D59:H59"/>
    <mergeCell ref="D60:H60"/>
    <mergeCell ref="D61:H61"/>
    <mergeCell ref="D62:H62"/>
    <mergeCell ref="D63:H63"/>
    <mergeCell ref="D64:H64"/>
    <mergeCell ref="A232:H232"/>
    <mergeCell ref="A233:C234"/>
    <mergeCell ref="E233:F233"/>
    <mergeCell ref="E234:F234"/>
    <mergeCell ref="A235:B235"/>
    <mergeCell ref="E220:F231"/>
    <mergeCell ref="G220:H231"/>
    <mergeCell ref="A221:B221"/>
    <mergeCell ref="A222:B222"/>
    <mergeCell ref="A223:B223"/>
    <mergeCell ref="A224:B224"/>
    <mergeCell ref="A225:B225"/>
    <mergeCell ref="A226:B226"/>
    <mergeCell ref="A227:B227"/>
    <mergeCell ref="A228:B228"/>
    <mergeCell ref="A229:B229"/>
    <mergeCell ref="A230:B230"/>
    <mergeCell ref="A231:B231"/>
    <mergeCell ref="D45:H45"/>
    <mergeCell ref="A46:B46"/>
    <mergeCell ref="D46:H46"/>
    <mergeCell ref="A47:B47"/>
    <mergeCell ref="D47:H47"/>
    <mergeCell ref="A48:B48"/>
    <mergeCell ref="D48:H48"/>
    <mergeCell ref="A49:B49"/>
    <mergeCell ref="D49:H49"/>
    <mergeCell ref="A79:B80"/>
    <mergeCell ref="C79:F79"/>
    <mergeCell ref="C80:H80"/>
    <mergeCell ref="D51:H51"/>
    <mergeCell ref="A70:B70"/>
    <mergeCell ref="C70:F70"/>
    <mergeCell ref="A72:B72"/>
    <mergeCell ref="C72:F72"/>
    <mergeCell ref="A81:B82"/>
    <mergeCell ref="C81:F81"/>
    <mergeCell ref="A184:H184"/>
    <mergeCell ref="A185:C186"/>
    <mergeCell ref="E185:F185"/>
    <mergeCell ref="A158:B158"/>
    <mergeCell ref="A159:B159"/>
    <mergeCell ref="E235:F235"/>
    <mergeCell ref="A236:B236"/>
    <mergeCell ref="E236:F247"/>
    <mergeCell ref="G236:H247"/>
    <mergeCell ref="A237:B237"/>
    <mergeCell ref="A200:H200"/>
    <mergeCell ref="A201:C202"/>
    <mergeCell ref="E201:F201"/>
    <mergeCell ref="E202:F202"/>
    <mergeCell ref="A203:B203"/>
    <mergeCell ref="E203:F203"/>
    <mergeCell ref="A204:B204"/>
    <mergeCell ref="E204:F215"/>
    <mergeCell ref="G204:H215"/>
    <mergeCell ref="A205:B205"/>
    <mergeCell ref="A206:B206"/>
    <mergeCell ref="A207:B207"/>
    <mergeCell ref="A208:B208"/>
    <mergeCell ref="A209:B209"/>
    <mergeCell ref="A210:B210"/>
    <mergeCell ref="A211:B211"/>
    <mergeCell ref="A212:B212"/>
    <mergeCell ref="A213:B213"/>
    <mergeCell ref="A214:B214"/>
    <mergeCell ref="A215:B215"/>
    <mergeCell ref="A216:H216"/>
    <mergeCell ref="A217:C218"/>
    <mergeCell ref="E217:F217"/>
    <mergeCell ref="E218:F218"/>
    <mergeCell ref="A219:B219"/>
    <mergeCell ref="E219:F219"/>
    <mergeCell ref="A220:B220"/>
    <mergeCell ref="A160:B160"/>
    <mergeCell ref="A163:B163"/>
    <mergeCell ref="A164:B164"/>
    <mergeCell ref="A165:B165"/>
    <mergeCell ref="A166:B166"/>
    <mergeCell ref="A167:B167"/>
    <mergeCell ref="E186:F186"/>
    <mergeCell ref="A187:B187"/>
    <mergeCell ref="E187:F187"/>
    <mergeCell ref="A188:B188"/>
    <mergeCell ref="E188:F199"/>
    <mergeCell ref="G188:H199"/>
    <mergeCell ref="A189:B189"/>
    <mergeCell ref="A190:B190"/>
    <mergeCell ref="A191:B191"/>
    <mergeCell ref="A192:B192"/>
    <mergeCell ref="A193:B193"/>
    <mergeCell ref="A194:B194"/>
    <mergeCell ref="A195:B195"/>
    <mergeCell ref="A196:B196"/>
    <mergeCell ref="A197:B197"/>
    <mergeCell ref="A198:B198"/>
    <mergeCell ref="A199:B199"/>
    <mergeCell ref="A168:H168"/>
    <mergeCell ref="A169:C170"/>
    <mergeCell ref="E169:F169"/>
    <mergeCell ref="E170:F170"/>
    <mergeCell ref="A171:B171"/>
    <mergeCell ref="E171:F171"/>
    <mergeCell ref="A172:B172"/>
    <mergeCell ref="E172:F183"/>
    <mergeCell ref="G172:H183"/>
    <mergeCell ref="A173:B173"/>
    <mergeCell ref="A174:B174"/>
    <mergeCell ref="A175:B175"/>
    <mergeCell ref="A176:B176"/>
    <mergeCell ref="A177:B177"/>
    <mergeCell ref="A178:B178"/>
    <mergeCell ref="A179:B179"/>
    <mergeCell ref="A180:B180"/>
    <mergeCell ref="A181:B181"/>
    <mergeCell ref="A182:B182"/>
    <mergeCell ref="A183:B183"/>
    <mergeCell ref="A104:H104"/>
    <mergeCell ref="A136:H136"/>
    <mergeCell ref="A137:C138"/>
    <mergeCell ref="E137:F137"/>
    <mergeCell ref="E138:F138"/>
    <mergeCell ref="A139:B139"/>
    <mergeCell ref="E139:F139"/>
    <mergeCell ref="A140:B140"/>
    <mergeCell ref="E140:F151"/>
    <mergeCell ref="G140:H151"/>
    <mergeCell ref="A141:B141"/>
    <mergeCell ref="A142:B142"/>
    <mergeCell ref="A143:B143"/>
    <mergeCell ref="A144:B144"/>
    <mergeCell ref="A145:B145"/>
    <mergeCell ref="A146:B146"/>
    <mergeCell ref="A147:B147"/>
    <mergeCell ref="A148:B148"/>
    <mergeCell ref="A149:B149"/>
    <mergeCell ref="A150:B150"/>
    <mergeCell ref="A151:B151"/>
    <mergeCell ref="C82:H82"/>
    <mergeCell ref="E105:F105"/>
    <mergeCell ref="A127:B127"/>
    <mergeCell ref="A128:B128"/>
    <mergeCell ref="A129:B129"/>
    <mergeCell ref="A130:B130"/>
    <mergeCell ref="A131:B131"/>
    <mergeCell ref="A132:B132"/>
    <mergeCell ref="A133:B133"/>
    <mergeCell ref="A134:B134"/>
    <mergeCell ref="A135:B13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A83:B83"/>
    <mergeCell ref="C83:F83"/>
    <mergeCell ref="A30:B30"/>
    <mergeCell ref="A26:B26"/>
    <mergeCell ref="A27:B27"/>
    <mergeCell ref="A60:B60"/>
    <mergeCell ref="A68:B68"/>
    <mergeCell ref="A71:B71"/>
    <mergeCell ref="A84:B84"/>
    <mergeCell ref="A85:B85"/>
    <mergeCell ref="A69:B69"/>
    <mergeCell ref="C68:H68"/>
    <mergeCell ref="C69:F69"/>
    <mergeCell ref="C71:F71"/>
    <mergeCell ref="C73:F73"/>
    <mergeCell ref="A73:B74"/>
    <mergeCell ref="A61:B61"/>
    <mergeCell ref="A62:B62"/>
    <mergeCell ref="A63:B63"/>
    <mergeCell ref="A64:B64"/>
    <mergeCell ref="A65:B65"/>
    <mergeCell ref="A66:B66"/>
    <mergeCell ref="D65:H65"/>
    <mergeCell ref="D66:H66"/>
    <mergeCell ref="A50:B50"/>
    <mergeCell ref="D50:H50"/>
    <mergeCell ref="A51:B51"/>
    <mergeCell ref="A52:B52"/>
    <mergeCell ref="D52:H52"/>
    <mergeCell ref="A53:B53"/>
    <mergeCell ref="D53:H53"/>
    <mergeCell ref="A54:B54"/>
    <mergeCell ref="D54:H54"/>
    <mergeCell ref="A45:B45"/>
    <mergeCell ref="A4:B4"/>
    <mergeCell ref="C15:D15"/>
    <mergeCell ref="C16:D16"/>
    <mergeCell ref="C17:D17"/>
    <mergeCell ref="A14:B14"/>
    <mergeCell ref="A15:B15"/>
    <mergeCell ref="A16:B16"/>
    <mergeCell ref="A17:B17"/>
    <mergeCell ref="A18:B18"/>
    <mergeCell ref="A19:B19"/>
    <mergeCell ref="A20:B20"/>
    <mergeCell ref="A21:B21"/>
    <mergeCell ref="A22:B2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87:F87"/>
    <mergeCell ref="C3:D3"/>
    <mergeCell ref="C4:D4"/>
    <mergeCell ref="E2:F2"/>
    <mergeCell ref="E14:F14"/>
    <mergeCell ref="E15:F15"/>
    <mergeCell ref="E16:F16"/>
    <mergeCell ref="E17:F17"/>
    <mergeCell ref="E18:F18"/>
    <mergeCell ref="E19:F19"/>
    <mergeCell ref="A94:B94"/>
    <mergeCell ref="A95:B95"/>
    <mergeCell ref="A97:B97"/>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C14:D14"/>
    <mergeCell ref="C2:D2"/>
    <mergeCell ref="B926:H926"/>
    <mergeCell ref="A920:H920"/>
    <mergeCell ref="E3:F3"/>
    <mergeCell ref="E4:F4"/>
    <mergeCell ref="E108:F119"/>
    <mergeCell ref="G108:H119"/>
    <mergeCell ref="A109:B109"/>
    <mergeCell ref="A110:B110"/>
    <mergeCell ref="A111:B111"/>
    <mergeCell ref="A112:B112"/>
    <mergeCell ref="A113:B113"/>
    <mergeCell ref="A114:B114"/>
    <mergeCell ref="A115:B115"/>
    <mergeCell ref="A116:B116"/>
    <mergeCell ref="A117:B117"/>
    <mergeCell ref="A118:B118"/>
    <mergeCell ref="A119:B119"/>
    <mergeCell ref="A93:B93"/>
    <mergeCell ref="C27:D27"/>
    <mergeCell ref="A100:B100"/>
    <mergeCell ref="A101:B101"/>
    <mergeCell ref="A102:B102"/>
    <mergeCell ref="A103:B103"/>
    <mergeCell ref="A502:B502"/>
    <mergeCell ref="C266:D266"/>
    <mergeCell ref="E276:F276"/>
    <mergeCell ref="A249:H249"/>
    <mergeCell ref="G250:H250"/>
    <mergeCell ref="G6:H6"/>
    <mergeCell ref="C86:F86"/>
    <mergeCell ref="E90:F90"/>
    <mergeCell ref="B927:H927"/>
    <mergeCell ref="B922:H922"/>
    <mergeCell ref="B921:H921"/>
    <mergeCell ref="B925:H925"/>
    <mergeCell ref="B924:H924"/>
    <mergeCell ref="B923:H923"/>
    <mergeCell ref="D935:H935"/>
    <mergeCell ref="A975:H975"/>
    <mergeCell ref="E1056:F1056"/>
    <mergeCell ref="A1056:B1056"/>
    <mergeCell ref="C1056:D1056"/>
    <mergeCell ref="G14:H14"/>
    <mergeCell ref="G16:H16"/>
    <mergeCell ref="G17:H17"/>
    <mergeCell ref="G15:H15"/>
    <mergeCell ref="G18:H18"/>
    <mergeCell ref="G19:H19"/>
    <mergeCell ref="G31:H31"/>
    <mergeCell ref="G22:H22"/>
    <mergeCell ref="G36:H36"/>
    <mergeCell ref="G35:H35"/>
    <mergeCell ref="E92:F103"/>
    <mergeCell ref="A505:B505"/>
    <mergeCell ref="E266:F266"/>
    <mergeCell ref="C265:D265"/>
    <mergeCell ref="E267:F267"/>
    <mergeCell ref="A503:B503"/>
    <mergeCell ref="A501:H501"/>
    <mergeCell ref="A87:B87"/>
    <mergeCell ref="C84:F84"/>
    <mergeCell ref="C85:F85"/>
    <mergeCell ref="G248:H248"/>
    <mergeCell ref="A5:H5"/>
    <mergeCell ref="A33:H33"/>
    <mergeCell ref="G30:H30"/>
    <mergeCell ref="G29:H29"/>
    <mergeCell ref="A13:H13"/>
    <mergeCell ref="C26:D26"/>
    <mergeCell ref="G1056:H1056"/>
    <mergeCell ref="A932:H932"/>
    <mergeCell ref="D934:H934"/>
    <mergeCell ref="A1047:H1047"/>
    <mergeCell ref="A1053:H1053"/>
    <mergeCell ref="A1054:H1054"/>
    <mergeCell ref="A1055:H1055"/>
    <mergeCell ref="A1048:H1048"/>
    <mergeCell ref="A1049:H1049"/>
    <mergeCell ref="A1050:H1050"/>
    <mergeCell ref="A1051:H1051"/>
    <mergeCell ref="A934:C934"/>
    <mergeCell ref="A1046:H1046"/>
    <mergeCell ref="A1052:H1052"/>
    <mergeCell ref="A1019:H1019"/>
    <mergeCell ref="D933:H933"/>
    <mergeCell ref="A935:C935"/>
    <mergeCell ref="G252:H252"/>
    <mergeCell ref="G256:H256"/>
    <mergeCell ref="A253:H253"/>
    <mergeCell ref="E250:F250"/>
    <mergeCell ref="A252:B252"/>
    <mergeCell ref="E251:F251"/>
    <mergeCell ref="G251:H251"/>
    <mergeCell ref="A504:B504"/>
    <mergeCell ref="A29:B29"/>
    <mergeCell ref="A1:H1"/>
    <mergeCell ref="A933:C933"/>
    <mergeCell ref="G27:H27"/>
    <mergeCell ref="G28:H28"/>
    <mergeCell ref="A37:H37"/>
    <mergeCell ref="A44:H44"/>
    <mergeCell ref="A67:H67"/>
    <mergeCell ref="A257:H257"/>
    <mergeCell ref="G255:H255"/>
    <mergeCell ref="G7:H7"/>
    <mergeCell ref="A25:H25"/>
    <mergeCell ref="G26:H26"/>
    <mergeCell ref="G20:H20"/>
    <mergeCell ref="G21:H21"/>
    <mergeCell ref="A9:A11"/>
    <mergeCell ref="G254:H254"/>
    <mergeCell ref="A302:H302"/>
    <mergeCell ref="A276:B276"/>
    <mergeCell ref="G276:H276"/>
    <mergeCell ref="A264:H264"/>
    <mergeCell ref="A265:B265"/>
    <mergeCell ref="E265:F265"/>
    <mergeCell ref="A308:B308"/>
    <mergeCell ref="A309:B309"/>
    <mergeCell ref="A303:B303"/>
    <mergeCell ref="C276:D276"/>
    <mergeCell ref="A506:B506"/>
    <mergeCell ref="A508:B508"/>
    <mergeCell ref="A509:B509"/>
    <mergeCell ref="A92:B92"/>
    <mergeCell ref="E91:F91"/>
    <mergeCell ref="A162:B162"/>
    <mergeCell ref="C18:D18"/>
    <mergeCell ref="C19:D19"/>
    <mergeCell ref="C20:D20"/>
    <mergeCell ref="C21:D21"/>
    <mergeCell ref="C22:D22"/>
    <mergeCell ref="C24:H24"/>
    <mergeCell ref="C23:H23"/>
    <mergeCell ref="A96:B96"/>
    <mergeCell ref="A99:B99"/>
    <mergeCell ref="E106:F106"/>
    <mergeCell ref="A107:B107"/>
    <mergeCell ref="E107:F107"/>
    <mergeCell ref="A108:B108"/>
    <mergeCell ref="A56:B56"/>
    <mergeCell ref="A57:B57"/>
    <mergeCell ref="A58:B58"/>
    <mergeCell ref="A23:B23"/>
    <mergeCell ref="A24:B24"/>
    <mergeCell ref="E20:F20"/>
    <mergeCell ref="E21:F21"/>
    <mergeCell ref="E22:F22"/>
    <mergeCell ref="C28:D28"/>
    <mergeCell ref="A59:B59"/>
    <mergeCell ref="A86:B86"/>
    <mergeCell ref="A105:C106"/>
    <mergeCell ref="E89:F89"/>
    <mergeCell ref="C29:D29"/>
    <mergeCell ref="C30:D30"/>
    <mergeCell ref="C31:D31"/>
    <mergeCell ref="C32:H32"/>
    <mergeCell ref="A28:B28"/>
    <mergeCell ref="C259:D259"/>
    <mergeCell ref="G258:H258"/>
    <mergeCell ref="G259:H259"/>
    <mergeCell ref="G263:H263"/>
    <mergeCell ref="C263:D263"/>
    <mergeCell ref="A255:F255"/>
    <mergeCell ref="A89:C90"/>
    <mergeCell ref="A98:B98"/>
    <mergeCell ref="E121:F121"/>
    <mergeCell ref="E122:F122"/>
    <mergeCell ref="A120:H120"/>
    <mergeCell ref="A121:C122"/>
    <mergeCell ref="A256:F256"/>
    <mergeCell ref="A251:B251"/>
    <mergeCell ref="A123:B123"/>
    <mergeCell ref="E123:F123"/>
    <mergeCell ref="A124:B124"/>
    <mergeCell ref="E124:F135"/>
    <mergeCell ref="G124:H135"/>
    <mergeCell ref="A125:B125"/>
    <mergeCell ref="A126:B126"/>
    <mergeCell ref="A152:H152"/>
    <mergeCell ref="A153:C154"/>
    <mergeCell ref="E153:F153"/>
    <mergeCell ref="E154:F154"/>
    <mergeCell ref="A155:B155"/>
    <mergeCell ref="E155:F155"/>
    <mergeCell ref="A156:B156"/>
    <mergeCell ref="E156:F167"/>
    <mergeCell ref="G156:H167"/>
    <mergeCell ref="A157:B157"/>
    <mergeCell ref="A161:B161"/>
    <mergeCell ref="A413:B413"/>
    <mergeCell ref="A414:B414"/>
    <mergeCell ref="C414:H414"/>
    <mergeCell ref="A415:B415"/>
    <mergeCell ref="A383:H383"/>
    <mergeCell ref="B928:H928"/>
    <mergeCell ref="C345:H345"/>
    <mergeCell ref="C353:H353"/>
    <mergeCell ref="C361:H361"/>
    <mergeCell ref="C360:H360"/>
    <mergeCell ref="A366:H366"/>
    <mergeCell ref="A367:B367"/>
    <mergeCell ref="G92:H103"/>
    <mergeCell ref="A88:H88"/>
    <mergeCell ref="A91:B91"/>
    <mergeCell ref="A910:H910"/>
    <mergeCell ref="A911:B911"/>
    <mergeCell ref="A912:B912"/>
    <mergeCell ref="A913:B913"/>
    <mergeCell ref="A914:B914"/>
    <mergeCell ref="A917:B917"/>
    <mergeCell ref="A918:B918"/>
    <mergeCell ref="A919:B919"/>
    <mergeCell ref="A248:F248"/>
    <mergeCell ref="A277:H277"/>
    <mergeCell ref="E258:F258"/>
    <mergeCell ref="E259:F259"/>
    <mergeCell ref="E263:F263"/>
    <mergeCell ref="A258:B258"/>
    <mergeCell ref="A259:B259"/>
    <mergeCell ref="C258:D258"/>
    <mergeCell ref="A263:B263"/>
    <mergeCell ref="A482:B482"/>
    <mergeCell ref="A483:B483"/>
    <mergeCell ref="A484:H484"/>
    <mergeCell ref="A485:B485"/>
    <mergeCell ref="A486:B486"/>
    <mergeCell ref="A487:B487"/>
    <mergeCell ref="A488:B488"/>
    <mergeCell ref="C442:H442"/>
    <mergeCell ref="C456:H456"/>
    <mergeCell ref="C470:H470"/>
    <mergeCell ref="A368:B368"/>
    <mergeCell ref="A369:B369"/>
    <mergeCell ref="A370:B370"/>
    <mergeCell ref="A371:B371"/>
    <mergeCell ref="A372:B372"/>
    <mergeCell ref="A373:B373"/>
    <mergeCell ref="A374:H374"/>
    <mergeCell ref="A375:B375"/>
    <mergeCell ref="A376:B376"/>
    <mergeCell ref="A377:B377"/>
    <mergeCell ref="A378:B378"/>
    <mergeCell ref="A379:B379"/>
    <mergeCell ref="A380:B380"/>
    <mergeCell ref="A381:B381"/>
    <mergeCell ref="C381:H381"/>
    <mergeCell ref="C404:H404"/>
    <mergeCell ref="C425:H425"/>
    <mergeCell ref="C400:H400"/>
    <mergeCell ref="A409:H409"/>
    <mergeCell ref="A410:B410"/>
    <mergeCell ref="A411:B411"/>
    <mergeCell ref="A412:B412"/>
    <mergeCell ref="G265:H265"/>
    <mergeCell ref="A266:B266"/>
    <mergeCell ref="G266:H266"/>
    <mergeCell ref="A267:B267"/>
    <mergeCell ref="G267:H267"/>
    <mergeCell ref="A272:B272"/>
    <mergeCell ref="C272:D272"/>
    <mergeCell ref="E272:F272"/>
    <mergeCell ref="G272:H272"/>
    <mergeCell ref="A273:B273"/>
    <mergeCell ref="C273:D273"/>
    <mergeCell ref="E273:F273"/>
    <mergeCell ref="G273:H273"/>
    <mergeCell ref="A274:B274"/>
    <mergeCell ref="C871:H873"/>
    <mergeCell ref="C878:H880"/>
    <mergeCell ref="C913:H914"/>
    <mergeCell ref="C908:H909"/>
    <mergeCell ref="C903:H904"/>
    <mergeCell ref="C898:H899"/>
    <mergeCell ref="A489:H489"/>
    <mergeCell ref="C432:H432"/>
    <mergeCell ref="C446:H446"/>
    <mergeCell ref="A451:H451"/>
    <mergeCell ref="A452:B452"/>
    <mergeCell ref="A453:B453"/>
    <mergeCell ref="A454:B454"/>
    <mergeCell ref="C474:H474"/>
    <mergeCell ref="A478:H478"/>
    <mergeCell ref="A479:B479"/>
    <mergeCell ref="A480:B480"/>
    <mergeCell ref="A481:B481"/>
    <mergeCell ref="B930:H930"/>
    <mergeCell ref="A323:B323"/>
    <mergeCell ref="A324:B324"/>
    <mergeCell ref="A326:B326"/>
    <mergeCell ref="A327:B327"/>
    <mergeCell ref="A328:B328"/>
    <mergeCell ref="A298:B298"/>
    <mergeCell ref="A299:B299"/>
    <mergeCell ref="A300:H300"/>
    <mergeCell ref="A301:H301"/>
    <mergeCell ref="A310:H310"/>
    <mergeCell ref="A311:B311"/>
    <mergeCell ref="B929:H929"/>
    <mergeCell ref="B931:H931"/>
    <mergeCell ref="A260:B260"/>
    <mergeCell ref="C260:D260"/>
    <mergeCell ref="E260:F260"/>
    <mergeCell ref="G260:H260"/>
    <mergeCell ref="A261:B261"/>
    <mergeCell ref="C261:D261"/>
    <mergeCell ref="E261:F261"/>
    <mergeCell ref="G261:H261"/>
    <mergeCell ref="A262:B262"/>
    <mergeCell ref="C262:D262"/>
    <mergeCell ref="E262:F262"/>
    <mergeCell ref="G262:H262"/>
    <mergeCell ref="D291:H291"/>
    <mergeCell ref="D292:H292"/>
    <mergeCell ref="D293:H293"/>
    <mergeCell ref="D294:H294"/>
    <mergeCell ref="D295:H295"/>
    <mergeCell ref="D290:H290"/>
  </mergeCells>
  <dataValidations count="7">
    <dataValidation type="list" allowBlank="1" showInputMessage="1" showErrorMessage="1" sqref="G6:H6">
      <formula1>"Mr. Suraj Khare,Mr. Gaurav Pawar, Mr.Vinayak,Mr.Manish,Mr.Vaibhav Gite,Miss Ankita Mohite"</formula1>
    </dataValidation>
    <dataValidation type="list" allowBlank="1" showInputMessage="1" showErrorMessage="1" sqref="G26:H26">
      <formula1>"Middle,Upper"</formula1>
    </dataValidation>
    <dataValidation type="list" allowBlank="1" showInputMessage="1" showErrorMessage="1" sqref="C252">
      <formula1>"300000,350000,400000,500000,600000,700000,800000,900000,1000000,1200000,1400000,1500000,1600000"</formula1>
    </dataValidation>
    <dataValidation type="list" allowBlank="1" showInputMessage="1" showErrorMessage="1" sqref="F278">
      <formula1>"Fungible area,Balcony Area+ Utility,Chajja Area,Cornice Area,AP Area,WS Area"</formula1>
    </dataValidation>
    <dataValidation type="list" allowBlank="1" showInputMessage="1" showErrorMessage="1" sqref="C27:D27">
      <formula1>"Bitumen,Concrete"</formula1>
    </dataValidation>
    <dataValidation type="list" allowBlank="1" showInputMessage="1" showErrorMessage="1" sqref="C68:H68 G35:H35">
      <formula1>"Yes,No"</formula1>
    </dataValidation>
    <dataValidation type="list" allowBlank="1" showInputMessage="1" showErrorMessage="1" sqref="C278">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10" manualBreakCount="10">
    <brk id="87" max="16383" man="1"/>
    <brk id="119" max="16383" man="1"/>
    <brk id="151" max="16383" man="1"/>
    <brk id="183" max="16383" man="1"/>
    <brk id="215" max="16383" man="1"/>
    <brk id="252" max="16383" man="1"/>
    <brk id="317" max="16383" man="1"/>
    <brk id="931" max="8" man="1"/>
    <brk id="974" max="16383" man="1"/>
    <brk id="101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8" t="s">
        <v>68</v>
      </c>
      <c r="B3" s="118"/>
      <c r="C3" s="118"/>
      <c r="D3" s="118"/>
      <c r="E3" s="118"/>
      <c r="F3" s="118"/>
      <c r="G3" s="118"/>
      <c r="H3" s="118"/>
      <c r="I3" s="118"/>
    </row>
    <row r="4" spans="1:11" s="1" customFormat="1" ht="20.25" customHeight="1" x14ac:dyDescent="0.3">
      <c r="A4" s="198">
        <v>1</v>
      </c>
      <c r="B4" s="198"/>
      <c r="C4" s="198"/>
      <c r="D4" s="199" t="s">
        <v>4</v>
      </c>
      <c r="E4" s="30" t="s">
        <v>117</v>
      </c>
      <c r="F4" s="131" t="s">
        <v>104</v>
      </c>
      <c r="G4" s="131"/>
      <c r="H4" s="30" t="s">
        <v>118</v>
      </c>
      <c r="I4" s="30" t="s">
        <v>119</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98"/>
      <c r="B5" s="198"/>
      <c r="C5" s="198"/>
      <c r="D5" s="199"/>
      <c r="E5" s="30">
        <v>3</v>
      </c>
      <c r="F5" s="131">
        <v>1</v>
      </c>
      <c r="G5" s="131"/>
      <c r="H5" s="30">
        <v>0</v>
      </c>
      <c r="I5" s="30">
        <f ca="1">--TRIM(RIGHT(SUBSTITUTE(LEFT(A4,_xlfn.AGGREGATE(16,6,FIND({0,1,2,3,4,5,6,7,8,9},A4,ROW(INDIRECT("1:"&amp;LEN(A4)))),1))," ",REPT(" ",LEN(A4))),LEN(A4)))</f>
        <v>1</v>
      </c>
      <c r="J5" s="16" t="s">
        <v>123</v>
      </c>
      <c r="K5" s="17"/>
    </row>
    <row r="6" spans="1:11" s="1" customFormat="1" ht="20.25" customHeight="1" x14ac:dyDescent="0.3">
      <c r="A6" s="119" t="s">
        <v>121</v>
      </c>
      <c r="B6" s="119"/>
      <c r="C6" s="119" t="s">
        <v>131</v>
      </c>
      <c r="D6" s="119"/>
      <c r="E6" s="31" t="s">
        <v>132</v>
      </c>
      <c r="F6" s="119" t="s">
        <v>122</v>
      </c>
      <c r="G6" s="119"/>
      <c r="H6" s="27" t="s">
        <v>120</v>
      </c>
      <c r="I6" s="27"/>
      <c r="J6" s="19" t="s">
        <v>133</v>
      </c>
      <c r="K6" s="18">
        <f ca="1">I5*25%</f>
        <v>0.25</v>
      </c>
    </row>
    <row r="7" spans="1:11" s="1" customFormat="1" ht="20.25" customHeight="1" x14ac:dyDescent="0.3">
      <c r="A7" s="117" t="s">
        <v>134</v>
      </c>
      <c r="B7" s="117"/>
      <c r="C7" s="131">
        <f ca="1">K8</f>
        <v>1</v>
      </c>
      <c r="D7" s="131"/>
      <c r="E7" s="29">
        <f ca="1">((100/I5)*C7)/100</f>
        <v>1</v>
      </c>
      <c r="F7" s="117">
        <f ca="1">(((C7/I5*10)+(C8/I5*25)+(25/(F5+H5+I5)*C9)+(5/(I5)*C10)+(2.5/(I5)*C11)+(2.5/(I5)*C12)+(5/I5*C13)+(2.5/I5*C14)+(2.5/I5*C15)+(5/I5*C16)+(10/I5*C17)+(5/I5*C18))/100)</f>
        <v>0.35</v>
      </c>
      <c r="G7" s="117"/>
      <c r="H7" s="117" t="str">
        <f ca="1">J4</f>
        <v>Excavation work Completed. Plinth work completed</v>
      </c>
      <c r="I7" s="117"/>
      <c r="J7" s="19" t="s">
        <v>124</v>
      </c>
      <c r="K7" s="23">
        <f ca="1">I5*50%</f>
        <v>0.5</v>
      </c>
    </row>
    <row r="8" spans="1:11" s="1" customFormat="1" ht="20.25" x14ac:dyDescent="0.3">
      <c r="A8" s="117" t="s">
        <v>105</v>
      </c>
      <c r="B8" s="117"/>
      <c r="C8" s="197">
        <f ca="1">K16</f>
        <v>1</v>
      </c>
      <c r="D8" s="131"/>
      <c r="E8" s="29">
        <f ca="1">((100/I5)*C8)/100</f>
        <v>1</v>
      </c>
      <c r="F8" s="117"/>
      <c r="G8" s="117"/>
      <c r="H8" s="117"/>
      <c r="I8" s="117"/>
      <c r="J8" s="19" t="s">
        <v>125</v>
      </c>
      <c r="K8" s="23">
        <f ca="1">I5</f>
        <v>1</v>
      </c>
    </row>
    <row r="9" spans="1:11" s="1" customFormat="1" ht="21" customHeight="1" x14ac:dyDescent="0.35">
      <c r="A9" s="117" t="s">
        <v>135</v>
      </c>
      <c r="B9" s="117"/>
      <c r="C9" s="131">
        <v>0</v>
      </c>
      <c r="D9" s="131"/>
      <c r="E9" s="29">
        <f ca="1">((100/(F5+H5+I5))*C9)/100</f>
        <v>0</v>
      </c>
      <c r="F9" s="117"/>
      <c r="G9" s="117"/>
      <c r="H9" s="117"/>
      <c r="I9" s="117"/>
      <c r="J9" s="19" t="s">
        <v>126</v>
      </c>
      <c r="K9" s="24">
        <f ca="1">(IF(E5&gt;1,(I5/(E5+2)),I5*0.2))</f>
        <v>0.2</v>
      </c>
    </row>
    <row r="10" spans="1:11" s="1" customFormat="1" ht="21" customHeight="1" x14ac:dyDescent="0.35">
      <c r="A10" s="117" t="s">
        <v>136</v>
      </c>
      <c r="B10" s="117"/>
      <c r="C10" s="131">
        <v>0</v>
      </c>
      <c r="D10" s="131"/>
      <c r="E10" s="29">
        <f ca="1">((100/I5)*C10)/100</f>
        <v>0</v>
      </c>
      <c r="F10" s="117"/>
      <c r="G10" s="117"/>
      <c r="H10" s="117"/>
      <c r="I10" s="117"/>
      <c r="J10" s="19" t="s">
        <v>127</v>
      </c>
      <c r="K10" s="24">
        <f ca="1">(IF(E5&gt;1,(I5/(E5+2)+K9),I5*0.2+K9))</f>
        <v>0.4</v>
      </c>
    </row>
    <row r="11" spans="1:11" s="1" customFormat="1" ht="21" customHeight="1" x14ac:dyDescent="0.35">
      <c r="A11" s="129" t="s">
        <v>137</v>
      </c>
      <c r="B11" s="130"/>
      <c r="C11" s="131">
        <v>0</v>
      </c>
      <c r="D11" s="131"/>
      <c r="E11" s="29">
        <f ca="1">((100/I5)*C11)/100</f>
        <v>0</v>
      </c>
      <c r="F11" s="117"/>
      <c r="G11" s="117"/>
      <c r="H11" s="117"/>
      <c r="I11" s="117"/>
      <c r="J11" s="19" t="s">
        <v>138</v>
      </c>
      <c r="K11" s="24">
        <f ca="1">(IF(E5&gt;1,(I5/(E5+2)+K10),0))</f>
        <v>0.60000000000000009</v>
      </c>
    </row>
    <row r="12" spans="1:11" s="1" customFormat="1" ht="21" customHeight="1" x14ac:dyDescent="0.35">
      <c r="A12" s="129" t="s">
        <v>169</v>
      </c>
      <c r="B12" s="130"/>
      <c r="C12" s="131">
        <v>0</v>
      </c>
      <c r="D12" s="131"/>
      <c r="E12" s="29">
        <f ca="1">((100/I5)*C12)/100</f>
        <v>0</v>
      </c>
      <c r="F12" s="117"/>
      <c r="G12" s="117"/>
      <c r="H12" s="117"/>
      <c r="I12" s="117"/>
      <c r="J12" s="19" t="s">
        <v>139</v>
      </c>
      <c r="K12" s="24">
        <f ca="1">(IF(E5&gt;2,(I5/(E5+2)+K11),0))</f>
        <v>0.8</v>
      </c>
    </row>
    <row r="13" spans="1:11" s="1" customFormat="1" ht="57.75" customHeight="1" x14ac:dyDescent="0.35">
      <c r="A13" s="129" t="s">
        <v>166</v>
      </c>
      <c r="B13" s="130"/>
      <c r="C13" s="131">
        <v>0</v>
      </c>
      <c r="D13" s="131"/>
      <c r="E13" s="29">
        <f ca="1">((100/(I5))*C13)/100</f>
        <v>0</v>
      </c>
      <c r="F13" s="117"/>
      <c r="G13" s="117"/>
      <c r="H13" s="117"/>
      <c r="I13" s="117"/>
      <c r="J13" s="19" t="s">
        <v>141</v>
      </c>
      <c r="K13" s="25">
        <f>(IF(E5&gt;3,(I5/(E5+2)+K12),0))</f>
        <v>0</v>
      </c>
    </row>
    <row r="14" spans="1:11" s="1" customFormat="1" ht="21" x14ac:dyDescent="0.35">
      <c r="A14" s="117" t="s">
        <v>140</v>
      </c>
      <c r="B14" s="117"/>
      <c r="C14" s="131">
        <v>0</v>
      </c>
      <c r="D14" s="131"/>
      <c r="E14" s="29">
        <f ca="1">((100/(I5))*C14)/100</f>
        <v>0</v>
      </c>
      <c r="F14" s="117"/>
      <c r="G14" s="117"/>
      <c r="H14" s="117"/>
      <c r="I14" s="117"/>
      <c r="J14" s="19" t="s">
        <v>142</v>
      </c>
      <c r="K14" s="24">
        <f>(IF(E5&gt;4,(I5/(E5+2)+K13),0))</f>
        <v>0</v>
      </c>
    </row>
    <row r="15" spans="1:11" s="1" customFormat="1" ht="21" customHeight="1" x14ac:dyDescent="0.35">
      <c r="A15" s="117" t="s">
        <v>168</v>
      </c>
      <c r="B15" s="117"/>
      <c r="C15" s="131">
        <v>0</v>
      </c>
      <c r="D15" s="131"/>
      <c r="E15" s="29">
        <f ca="1">((100/I5)*C15)/100</f>
        <v>0</v>
      </c>
      <c r="F15" s="117"/>
      <c r="G15" s="117"/>
      <c r="H15" s="117"/>
      <c r="I15" s="117"/>
      <c r="J15" s="19" t="s">
        <v>128</v>
      </c>
      <c r="K15" s="24">
        <f>(IF(E5=1,(I5/(E5+3)+K10),IF(E5=0,(I5*0.3+K10),IF(E5&gt;1,0))))</f>
        <v>0</v>
      </c>
    </row>
    <row r="16" spans="1:11" s="1" customFormat="1" ht="21.75" thickBot="1" x14ac:dyDescent="0.4">
      <c r="A16" s="117" t="s">
        <v>167</v>
      </c>
      <c r="B16" s="117"/>
      <c r="C16" s="131">
        <v>0</v>
      </c>
      <c r="D16" s="131"/>
      <c r="E16" s="29">
        <f ca="1">((100/I5)*C16)/100</f>
        <v>0</v>
      </c>
      <c r="F16" s="117"/>
      <c r="G16" s="117"/>
      <c r="H16" s="117"/>
      <c r="I16" s="117"/>
      <c r="J16" s="21" t="s">
        <v>129</v>
      </c>
      <c r="K16" s="26">
        <f ca="1">(IF(E5&gt;1.5,(I5/(E5+2)+K10+MAX(0,K11-K10)+MAX(0,K12-K11)+MAX(0,K13-K12)+MAX(0,K14-K13)+MAX(0,K15-K14)),IF(E5=1,(I5/(E5+3)+K15),IF(E5=0,I5*0.3+K15))))</f>
        <v>1</v>
      </c>
    </row>
    <row r="17" spans="1:9" s="1" customFormat="1" ht="20.25" x14ac:dyDescent="0.25">
      <c r="A17" s="117" t="s">
        <v>143</v>
      </c>
      <c r="B17" s="117"/>
      <c r="C17" s="131">
        <v>0</v>
      </c>
      <c r="D17" s="131"/>
      <c r="E17" s="29">
        <f ca="1">((100/(I5))*C17)/100</f>
        <v>0</v>
      </c>
      <c r="F17" s="117"/>
      <c r="G17" s="117"/>
      <c r="H17" s="117"/>
      <c r="I17" s="117"/>
    </row>
    <row r="18" spans="1:9" s="1" customFormat="1" ht="20.25" x14ac:dyDescent="0.25">
      <c r="A18" s="117" t="s">
        <v>144</v>
      </c>
      <c r="B18" s="117"/>
      <c r="C18" s="131">
        <v>0</v>
      </c>
      <c r="D18" s="131"/>
      <c r="E18" s="29">
        <f ca="1">((100/(I5))*C18)/100</f>
        <v>0</v>
      </c>
      <c r="F18" s="117"/>
      <c r="G18" s="117"/>
      <c r="H18" s="117"/>
      <c r="I18" s="117"/>
    </row>
    <row r="23" spans="1:9" x14ac:dyDescent="0.25">
      <c r="B23" s="196" t="s">
        <v>170</v>
      </c>
      <c r="C23" s="196"/>
      <c r="D23" s="196"/>
      <c r="E23" s="196"/>
      <c r="F23" s="196"/>
      <c r="G23" s="196"/>
    </row>
    <row r="24" spans="1:9" ht="14.45" customHeight="1" x14ac:dyDescent="0.25">
      <c r="B24" s="191" t="s">
        <v>171</v>
      </c>
      <c r="C24" s="191" t="s">
        <v>172</v>
      </c>
      <c r="D24" s="194" t="s">
        <v>173</v>
      </c>
      <c r="E24" s="195" t="s">
        <v>174</v>
      </c>
      <c r="F24" s="192" t="s">
        <v>175</v>
      </c>
      <c r="G24" s="191" t="s">
        <v>176</v>
      </c>
    </row>
    <row r="25" spans="1:9" x14ac:dyDescent="0.25">
      <c r="B25" s="191"/>
      <c r="C25" s="191"/>
      <c r="D25" s="194"/>
      <c r="E25" s="195"/>
      <c r="F25" s="192"/>
      <c r="G25" s="191"/>
    </row>
    <row r="26" spans="1:9" x14ac:dyDescent="0.25">
      <c r="B26" s="37" t="s">
        <v>177</v>
      </c>
      <c r="C26" s="38">
        <v>10</v>
      </c>
      <c r="D26" s="38">
        <v>1</v>
      </c>
      <c r="E26" s="39"/>
      <c r="F26" s="40">
        <f>((E26/D26)*0.05)*100</f>
        <v>0</v>
      </c>
      <c r="G26" s="40">
        <f t="shared" ref="G26:G37" si="0">((E26/D26)*(C26/100))*100</f>
        <v>0</v>
      </c>
    </row>
    <row r="27" spans="1:9" x14ac:dyDescent="0.25">
      <c r="B27" s="37" t="s">
        <v>178</v>
      </c>
      <c r="C27" s="39">
        <v>10</v>
      </c>
      <c r="D27" s="39">
        <v>1</v>
      </c>
      <c r="E27" s="39"/>
      <c r="F27" s="40">
        <f>((E27/D27)*0.05)*100</f>
        <v>0</v>
      </c>
      <c r="G27" s="40">
        <f t="shared" si="0"/>
        <v>0</v>
      </c>
    </row>
    <row r="28" spans="1:9" x14ac:dyDescent="0.25">
      <c r="B28" s="37" t="s">
        <v>179</v>
      </c>
      <c r="C28" s="39">
        <v>15</v>
      </c>
      <c r="D28" s="39">
        <v>1</v>
      </c>
      <c r="E28" s="39"/>
      <c r="F28" s="40">
        <f>((E28/D28)*0.15)*100</f>
        <v>0</v>
      </c>
      <c r="G28" s="40">
        <f t="shared" si="0"/>
        <v>0</v>
      </c>
    </row>
    <row r="29" spans="1:9" x14ac:dyDescent="0.25">
      <c r="B29" s="41" t="s">
        <v>180</v>
      </c>
      <c r="C29" s="39">
        <v>25</v>
      </c>
      <c r="D29" s="39">
        <v>40</v>
      </c>
      <c r="E29" s="39"/>
      <c r="F29" s="40">
        <f>((E29/D29)*0.25)*100</f>
        <v>0</v>
      </c>
      <c r="G29" s="40">
        <f t="shared" si="0"/>
        <v>0</v>
      </c>
    </row>
    <row r="30" spans="1:9" x14ac:dyDescent="0.25">
      <c r="B30" s="41" t="s">
        <v>181</v>
      </c>
      <c r="C30" s="39">
        <v>5</v>
      </c>
      <c r="D30" s="39">
        <v>39</v>
      </c>
      <c r="E30" s="39"/>
      <c r="F30" s="40">
        <f>((E30/D30)*0.05)*100</f>
        <v>0</v>
      </c>
      <c r="G30" s="40">
        <f t="shared" si="0"/>
        <v>0</v>
      </c>
    </row>
    <row r="31" spans="1:9" ht="30" x14ac:dyDescent="0.25">
      <c r="B31" s="41" t="s">
        <v>182</v>
      </c>
      <c r="C31" s="39">
        <v>2.5</v>
      </c>
      <c r="D31" s="39">
        <v>39</v>
      </c>
      <c r="E31" s="39"/>
      <c r="F31" s="40">
        <f>((E31/D31)*0.025)*100</f>
        <v>0</v>
      </c>
      <c r="G31" s="40">
        <f t="shared" si="0"/>
        <v>0</v>
      </c>
    </row>
    <row r="32" spans="1:9" ht="30" x14ac:dyDescent="0.25">
      <c r="B32" s="41" t="s">
        <v>183</v>
      </c>
      <c r="C32" s="39">
        <v>2.5</v>
      </c>
      <c r="D32" s="39">
        <v>39</v>
      </c>
      <c r="E32" s="39"/>
      <c r="F32" s="40">
        <f>((E32/D32)*0.025)*100</f>
        <v>0</v>
      </c>
      <c r="G32" s="40">
        <f t="shared" si="0"/>
        <v>0</v>
      </c>
    </row>
    <row r="33" spans="1:7" ht="45" x14ac:dyDescent="0.25">
      <c r="B33" s="42" t="s">
        <v>184</v>
      </c>
      <c r="C33" s="39">
        <v>5</v>
      </c>
      <c r="D33" s="39">
        <v>39</v>
      </c>
      <c r="E33" s="39"/>
      <c r="F33" s="40">
        <f>((E33/D33)*0.05)*100</f>
        <v>0</v>
      </c>
      <c r="G33" s="40">
        <f t="shared" si="0"/>
        <v>0</v>
      </c>
    </row>
    <row r="34" spans="1:7" ht="30" x14ac:dyDescent="0.25">
      <c r="B34" s="42" t="s">
        <v>185</v>
      </c>
      <c r="C34" s="39">
        <v>5</v>
      </c>
      <c r="D34" s="39">
        <v>39</v>
      </c>
      <c r="E34" s="39"/>
      <c r="F34" s="40">
        <f>((E34/D34)*0.1)*100</f>
        <v>0</v>
      </c>
      <c r="G34" s="40">
        <f t="shared" si="0"/>
        <v>0</v>
      </c>
    </row>
    <row r="35" spans="1:7" ht="30" x14ac:dyDescent="0.25">
      <c r="B35" s="42" t="s">
        <v>186</v>
      </c>
      <c r="C35" s="39">
        <v>5</v>
      </c>
      <c r="D35" s="39">
        <v>39</v>
      </c>
      <c r="E35" s="39"/>
      <c r="F35" s="40">
        <f>((E35/D35)*0.05)*100</f>
        <v>0</v>
      </c>
      <c r="G35" s="40">
        <f t="shared" si="0"/>
        <v>0</v>
      </c>
    </row>
    <row r="36" spans="1:7" ht="60" x14ac:dyDescent="0.25">
      <c r="B36" s="42" t="s">
        <v>187</v>
      </c>
      <c r="C36" s="39">
        <v>10</v>
      </c>
      <c r="D36" s="39">
        <v>39</v>
      </c>
      <c r="E36" s="39"/>
      <c r="F36" s="40">
        <f>((E36/D36)*0.1)*100</f>
        <v>0</v>
      </c>
      <c r="G36" s="40">
        <f t="shared" si="0"/>
        <v>0</v>
      </c>
    </row>
    <row r="37" spans="1:7" ht="45" x14ac:dyDescent="0.25">
      <c r="B37" s="42" t="s">
        <v>188</v>
      </c>
      <c r="C37" s="39">
        <v>5</v>
      </c>
      <c r="D37" s="39">
        <v>39</v>
      </c>
      <c r="E37" s="39"/>
      <c r="F37" s="40">
        <f>((E37/D37)*0.1)*100</f>
        <v>0</v>
      </c>
      <c r="G37" s="40">
        <f t="shared" si="0"/>
        <v>0</v>
      </c>
    </row>
    <row r="38" spans="1:7" ht="15.75" x14ac:dyDescent="0.25">
      <c r="B38" s="43" t="s">
        <v>189</v>
      </c>
      <c r="C38" s="44">
        <f>SUM(C26:C37)</f>
        <v>100</v>
      </c>
      <c r="D38" s="43"/>
      <c r="E38" s="43"/>
      <c r="F38" s="44">
        <f>SUM(F26:F37)</f>
        <v>0</v>
      </c>
      <c r="G38" s="44">
        <f>SUM(G26:G37)</f>
        <v>0</v>
      </c>
    </row>
    <row r="39" spans="1:7" x14ac:dyDescent="0.25">
      <c r="B39" s="192" t="s">
        <v>190</v>
      </c>
      <c r="C39" s="192"/>
      <c r="D39" s="192"/>
      <c r="E39" s="192"/>
      <c r="F39" s="192"/>
      <c r="G39" s="192"/>
    </row>
    <row r="40" spans="1:7" x14ac:dyDescent="0.25">
      <c r="B40" s="193" t="s">
        <v>191</v>
      </c>
      <c r="C40" s="193"/>
      <c r="D40" s="193"/>
      <c r="E40" s="193" t="s">
        <v>192</v>
      </c>
      <c r="F40" s="193"/>
      <c r="G40" s="193"/>
    </row>
    <row r="41" spans="1:7" x14ac:dyDescent="0.25">
      <c r="B41" s="189" t="s">
        <v>193</v>
      </c>
      <c r="C41" s="189"/>
      <c r="D41" s="189"/>
      <c r="E41" s="189" t="s">
        <v>194</v>
      </c>
      <c r="F41" s="189"/>
      <c r="G41" s="189"/>
    </row>
    <row r="42" spans="1:7" x14ac:dyDescent="0.25">
      <c r="B42" s="189" t="s">
        <v>195</v>
      </c>
      <c r="C42" s="189"/>
      <c r="D42" s="189"/>
      <c r="E42" s="189" t="s">
        <v>196</v>
      </c>
      <c r="F42" s="189"/>
      <c r="G42" s="189"/>
    </row>
    <row r="43" spans="1:7" x14ac:dyDescent="0.25">
      <c r="B43" s="190" t="s">
        <v>197</v>
      </c>
      <c r="C43" s="190"/>
      <c r="D43" s="190"/>
      <c r="E43" s="190" t="s">
        <v>198</v>
      </c>
      <c r="F43" s="190"/>
      <c r="G43" s="190"/>
    </row>
    <row r="45" spans="1:7" ht="15.75" thickBot="1" x14ac:dyDescent="0.3"/>
    <row r="46" spans="1:7" ht="17.25" thickTop="1" thickBot="1" x14ac:dyDescent="0.3">
      <c r="A46" s="45" t="s">
        <v>199</v>
      </c>
      <c r="B46" s="45" t="s">
        <v>171</v>
      </c>
      <c r="C46" s="46" t="s">
        <v>200</v>
      </c>
      <c r="D46" s="46" t="s">
        <v>201</v>
      </c>
      <c r="E46" s="46" t="s">
        <v>202</v>
      </c>
    </row>
    <row r="47" spans="1:7" ht="31.5" thickTop="1" thickBot="1" x14ac:dyDescent="0.3">
      <c r="A47" s="47">
        <v>1</v>
      </c>
      <c r="B47" s="48" t="s">
        <v>203</v>
      </c>
      <c r="C47" s="49">
        <v>0</v>
      </c>
      <c r="D47" s="50">
        <v>0.1</v>
      </c>
      <c r="E47" s="49">
        <v>0.1</v>
      </c>
    </row>
    <row r="48" spans="1:7" ht="31.5" thickTop="1" thickBot="1" x14ac:dyDescent="0.3">
      <c r="A48" s="47">
        <v>2</v>
      </c>
      <c r="B48" s="48" t="s">
        <v>204</v>
      </c>
      <c r="C48" s="49" t="s">
        <v>205</v>
      </c>
      <c r="D48" s="50" t="s">
        <v>206</v>
      </c>
      <c r="E48" s="49">
        <v>0.3</v>
      </c>
    </row>
    <row r="49" spans="1:5" ht="61.5" thickTop="1" thickBot="1" x14ac:dyDescent="0.3">
      <c r="A49" s="47">
        <v>3</v>
      </c>
      <c r="B49" s="48" t="s">
        <v>207</v>
      </c>
      <c r="C49" s="49" t="s">
        <v>208</v>
      </c>
      <c r="D49" s="50" t="s">
        <v>209</v>
      </c>
      <c r="E49" s="49">
        <v>0.45</v>
      </c>
    </row>
    <row r="50" spans="1:5" ht="76.5" thickTop="1" thickBot="1" x14ac:dyDescent="0.3">
      <c r="A50" s="47">
        <v>4</v>
      </c>
      <c r="B50" s="48" t="s">
        <v>210</v>
      </c>
      <c r="C50" s="49" t="s">
        <v>211</v>
      </c>
      <c r="D50" s="50" t="s">
        <v>212</v>
      </c>
      <c r="E50" s="49">
        <v>0.7</v>
      </c>
    </row>
    <row r="51" spans="1:5" ht="76.5" thickTop="1" thickBot="1" x14ac:dyDescent="0.3">
      <c r="A51" s="47">
        <v>5</v>
      </c>
      <c r="B51" s="48" t="s">
        <v>213</v>
      </c>
      <c r="C51" s="49" t="s">
        <v>214</v>
      </c>
      <c r="D51" s="50" t="s">
        <v>215</v>
      </c>
      <c r="E51" s="49">
        <v>0.75</v>
      </c>
    </row>
    <row r="52" spans="1:5" ht="76.5" thickTop="1" thickBot="1" x14ac:dyDescent="0.3">
      <c r="A52" s="47">
        <v>6</v>
      </c>
      <c r="B52" s="48" t="s">
        <v>216</v>
      </c>
      <c r="C52" s="49" t="s">
        <v>217</v>
      </c>
      <c r="D52" s="50" t="s">
        <v>218</v>
      </c>
      <c r="E52" s="49">
        <v>0.8</v>
      </c>
    </row>
    <row r="53" spans="1:5" ht="121.5" thickTop="1" thickBot="1" x14ac:dyDescent="0.3">
      <c r="A53" s="47">
        <v>7</v>
      </c>
      <c r="B53" s="48" t="s">
        <v>219</v>
      </c>
      <c r="C53" s="49" t="s">
        <v>220</v>
      </c>
      <c r="D53" s="50" t="s">
        <v>221</v>
      </c>
      <c r="E53" s="49">
        <v>0.85</v>
      </c>
    </row>
    <row r="54" spans="1:5" ht="211.5" thickTop="1" thickBot="1" x14ac:dyDescent="0.3">
      <c r="A54" s="47">
        <v>8</v>
      </c>
      <c r="B54" s="48" t="s">
        <v>222</v>
      </c>
      <c r="C54" s="49" t="s">
        <v>223</v>
      </c>
      <c r="D54" s="50" t="s">
        <v>224</v>
      </c>
      <c r="E54" s="49">
        <v>0.95</v>
      </c>
    </row>
    <row r="55" spans="1:5" ht="91.5" thickTop="1" thickBot="1" x14ac:dyDescent="0.3">
      <c r="A55" s="47">
        <v>9</v>
      </c>
      <c r="B55" s="48" t="s">
        <v>225</v>
      </c>
      <c r="C55" s="49" t="s">
        <v>226</v>
      </c>
      <c r="D55" s="50" t="s">
        <v>227</v>
      </c>
      <c r="E55" s="49">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6" t="s">
        <v>245</v>
      </c>
    </row>
    <row r="3" spans="2:3" x14ac:dyDescent="0.25">
      <c r="B3" s="39">
        <v>2</v>
      </c>
      <c r="C3" s="57" t="s">
        <v>246</v>
      </c>
    </row>
    <row r="4" spans="2:3" x14ac:dyDescent="0.25">
      <c r="B4" s="39">
        <v>3</v>
      </c>
      <c r="C4" s="39" t="s">
        <v>247</v>
      </c>
    </row>
    <row r="5" spans="2:3" x14ac:dyDescent="0.25">
      <c r="B5" s="39">
        <v>4</v>
      </c>
      <c r="C5" s="57" t="s">
        <v>248</v>
      </c>
    </row>
    <row r="6" spans="2:3" x14ac:dyDescent="0.25">
      <c r="B6" s="39">
        <v>5</v>
      </c>
      <c r="C6" s="39" t="s">
        <v>249</v>
      </c>
    </row>
    <row r="7" spans="2:3" ht="30" x14ac:dyDescent="0.25">
      <c r="B7" s="39">
        <v>6</v>
      </c>
      <c r="C7" s="57" t="s">
        <v>250</v>
      </c>
    </row>
    <row r="8" spans="2:3" ht="75" x14ac:dyDescent="0.25">
      <c r="B8" s="39">
        <v>7</v>
      </c>
      <c r="C8" s="57" t="s">
        <v>251</v>
      </c>
    </row>
    <row r="9" spans="2:3" x14ac:dyDescent="0.25">
      <c r="B9" s="39">
        <v>8</v>
      </c>
      <c r="C9" s="39" t="s">
        <v>252</v>
      </c>
    </row>
    <row r="10" spans="2:3" x14ac:dyDescent="0.25">
      <c r="B10" s="39">
        <v>9</v>
      </c>
      <c r="C10" s="39" t="s">
        <v>253</v>
      </c>
    </row>
    <row r="11" spans="2:3" x14ac:dyDescent="0.25">
      <c r="B11" s="39">
        <v>10</v>
      </c>
      <c r="C11" s="39" t="s">
        <v>254</v>
      </c>
    </row>
    <row r="12" spans="2:3" x14ac:dyDescent="0.25">
      <c r="B12" s="39">
        <v>11</v>
      </c>
      <c r="C12" s="39" t="s">
        <v>255</v>
      </c>
    </row>
    <row r="13" spans="2:3" x14ac:dyDescent="0.25">
      <c r="B13" s="39">
        <v>12</v>
      </c>
      <c r="C13" s="39" t="s">
        <v>256</v>
      </c>
    </row>
    <row r="14" spans="2:3" x14ac:dyDescent="0.25">
      <c r="B14" s="39">
        <v>13</v>
      </c>
      <c r="C14" s="39" t="s">
        <v>257</v>
      </c>
    </row>
    <row r="15" spans="2:3" x14ac:dyDescent="0.25">
      <c r="B15" s="39">
        <v>14</v>
      </c>
      <c r="C15" s="39" t="s">
        <v>247</v>
      </c>
    </row>
    <row r="16" spans="2:3" x14ac:dyDescent="0.25">
      <c r="B16" s="39">
        <v>15</v>
      </c>
      <c r="C16" s="39" t="s">
        <v>240</v>
      </c>
    </row>
    <row r="17" spans="2:3" x14ac:dyDescent="0.25">
      <c r="B17" s="58">
        <v>16</v>
      </c>
      <c r="C17" s="59" t="s">
        <v>258</v>
      </c>
    </row>
    <row r="18" spans="2:3" x14ac:dyDescent="0.25">
      <c r="B18" s="60">
        <v>17</v>
      </c>
      <c r="C18" s="59" t="s">
        <v>259</v>
      </c>
    </row>
    <row r="19" spans="2:3" x14ac:dyDescent="0.25">
      <c r="B19" s="61">
        <v>18</v>
      </c>
      <c r="C19" s="39" t="s">
        <v>260</v>
      </c>
    </row>
    <row r="20" spans="2:3" x14ac:dyDescent="0.25">
      <c r="B20" s="60">
        <v>19</v>
      </c>
      <c r="C20" s="39" t="s">
        <v>261</v>
      </c>
    </row>
    <row r="21" spans="2:3" x14ac:dyDescent="0.25">
      <c r="B21" s="39">
        <v>20</v>
      </c>
      <c r="C21" s="39" t="s">
        <v>262</v>
      </c>
    </row>
    <row r="22" spans="2:3" x14ac:dyDescent="0.25">
      <c r="B22" s="60">
        <v>21</v>
      </c>
      <c r="C22" s="39" t="s">
        <v>260</v>
      </c>
    </row>
    <row r="23" spans="2:3" s="63" customFormat="1" ht="30" x14ac:dyDescent="0.25">
      <c r="B23" s="62">
        <v>22</v>
      </c>
      <c r="C23" s="56" t="s">
        <v>263</v>
      </c>
    </row>
    <row r="24" spans="2:3" s="63" customFormat="1" ht="30" x14ac:dyDescent="0.25">
      <c r="B24" s="64">
        <v>23</v>
      </c>
      <c r="C24" s="56" t="s">
        <v>264</v>
      </c>
    </row>
    <row r="25" spans="2:3" x14ac:dyDescent="0.25">
      <c r="B25" s="39">
        <v>24</v>
      </c>
      <c r="C25" s="39" t="s">
        <v>265</v>
      </c>
    </row>
    <row r="26" spans="2:3" x14ac:dyDescent="0.25">
      <c r="B26" s="60">
        <v>25</v>
      </c>
      <c r="C26" s="39" t="s">
        <v>266</v>
      </c>
    </row>
    <row r="27" spans="2:3" x14ac:dyDescent="0.25">
      <c r="B27" s="64">
        <v>26</v>
      </c>
      <c r="C27" s="39" t="s">
        <v>267</v>
      </c>
    </row>
    <row r="28" spans="2:3" x14ac:dyDescent="0.25">
      <c r="B28" s="60">
        <v>27</v>
      </c>
      <c r="C28" s="39" t="s">
        <v>268</v>
      </c>
    </row>
    <row r="29" spans="2:3" ht="60" x14ac:dyDescent="0.25">
      <c r="B29" s="65">
        <v>28</v>
      </c>
      <c r="C29" s="57" t="s">
        <v>269</v>
      </c>
    </row>
    <row r="30" spans="2:3" x14ac:dyDescent="0.25">
      <c r="B30" s="64">
        <v>29</v>
      </c>
      <c r="C30" s="39" t="s">
        <v>270</v>
      </c>
    </row>
    <row r="31" spans="2:3" ht="30" x14ac:dyDescent="0.25">
      <c r="B31" s="64">
        <v>30</v>
      </c>
      <c r="C31" s="57" t="s">
        <v>298</v>
      </c>
    </row>
    <row r="32" spans="2:3" x14ac:dyDescent="0.25">
      <c r="B32" s="64">
        <v>31</v>
      </c>
      <c r="C32" s="39" t="s">
        <v>299</v>
      </c>
    </row>
    <row r="33" spans="2:3" x14ac:dyDescent="0.25">
      <c r="B33" s="64">
        <v>32</v>
      </c>
      <c r="C33" s="39" t="s">
        <v>300</v>
      </c>
    </row>
    <row r="34" spans="2:3" ht="30" x14ac:dyDescent="0.25">
      <c r="B34" s="64">
        <v>33</v>
      </c>
      <c r="C34" s="59" t="s">
        <v>301</v>
      </c>
    </row>
    <row r="35" spans="2:3" x14ac:dyDescent="0.25">
      <c r="B35" s="64">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6"/>
    <col min="2" max="2" width="12.28515625" style="66" customWidth="1"/>
    <col min="3" max="16384" width="9.140625" style="66"/>
  </cols>
  <sheetData>
    <row r="2" spans="1:12" x14ac:dyDescent="0.25">
      <c r="B2" s="67" t="s">
        <v>271</v>
      </c>
      <c r="C2" s="200"/>
      <c r="D2" s="200"/>
    </row>
    <row r="3" spans="1:12" x14ac:dyDescent="0.25">
      <c r="D3" s="68"/>
      <c r="E3" s="68"/>
      <c r="F3" s="68"/>
      <c r="G3" s="68"/>
      <c r="H3" s="68"/>
      <c r="I3" s="68"/>
    </row>
    <row r="4" spans="1:12" x14ac:dyDescent="0.25">
      <c r="A4" s="67" t="s">
        <v>272</v>
      </c>
      <c r="B4" s="55" t="s">
        <v>273</v>
      </c>
      <c r="C4" s="201" t="s">
        <v>274</v>
      </c>
      <c r="D4" s="201"/>
      <c r="E4" s="201"/>
      <c r="F4" s="55"/>
      <c r="G4" s="202" t="s">
        <v>275</v>
      </c>
      <c r="H4" s="202"/>
      <c r="I4" s="202"/>
      <c r="J4" s="203" t="s">
        <v>276</v>
      </c>
      <c r="K4" s="203"/>
      <c r="L4" s="203"/>
    </row>
    <row r="5" spans="1:12" x14ac:dyDescent="0.25">
      <c r="A5" s="67"/>
      <c r="B5" s="55"/>
      <c r="C5" s="55" t="s">
        <v>277</v>
      </c>
      <c r="D5" s="55" t="s">
        <v>278</v>
      </c>
      <c r="E5" s="55" t="s">
        <v>279</v>
      </c>
      <c r="F5" s="55"/>
      <c r="G5" s="55" t="s">
        <v>277</v>
      </c>
      <c r="H5" s="55" t="s">
        <v>278</v>
      </c>
      <c r="I5" s="55" t="s">
        <v>279</v>
      </c>
      <c r="J5" s="55" t="s">
        <v>277</v>
      </c>
      <c r="K5" s="55" t="s">
        <v>278</v>
      </c>
      <c r="L5" s="55" t="s">
        <v>279</v>
      </c>
    </row>
    <row r="6" spans="1:12" x14ac:dyDescent="0.25">
      <c r="B6" s="54" t="s">
        <v>280</v>
      </c>
      <c r="C6" s="54"/>
      <c r="D6" s="54"/>
      <c r="E6" s="54">
        <f>C6*D6</f>
        <v>0</v>
      </c>
      <c r="F6" s="54" t="s">
        <v>281</v>
      </c>
      <c r="G6" s="54"/>
      <c r="H6" s="54"/>
      <c r="I6" s="54">
        <f>G6*H6</f>
        <v>0</v>
      </c>
      <c r="J6" s="54"/>
      <c r="K6" s="54"/>
      <c r="L6" s="54">
        <f>J6*K6</f>
        <v>0</v>
      </c>
    </row>
    <row r="7" spans="1:12" x14ac:dyDescent="0.25">
      <c r="B7" s="54"/>
      <c r="C7" s="54"/>
      <c r="D7" s="54"/>
      <c r="E7" s="54">
        <f t="shared" ref="E7:E41" si="0">C7*D7</f>
        <v>0</v>
      </c>
      <c r="F7" s="54" t="s">
        <v>281</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282</v>
      </c>
      <c r="G9" s="54"/>
      <c r="H9" s="54"/>
      <c r="I9" s="54">
        <f t="shared" si="1"/>
        <v>0</v>
      </c>
      <c r="J9" s="54"/>
      <c r="K9" s="54"/>
      <c r="L9" s="54">
        <f t="shared" si="2"/>
        <v>0</v>
      </c>
    </row>
    <row r="10" spans="1:12" x14ac:dyDescent="0.25">
      <c r="B10" s="54" t="s">
        <v>283</v>
      </c>
      <c r="C10" s="54"/>
      <c r="D10" s="54"/>
      <c r="E10" s="54">
        <f t="shared" si="0"/>
        <v>0</v>
      </c>
      <c r="F10" s="54" t="s">
        <v>282</v>
      </c>
      <c r="G10" s="54"/>
      <c r="H10" s="54"/>
      <c r="I10" s="54">
        <f t="shared" si="1"/>
        <v>0</v>
      </c>
      <c r="J10" s="54"/>
      <c r="K10" s="54"/>
      <c r="L10" s="54">
        <f t="shared" si="2"/>
        <v>0</v>
      </c>
    </row>
    <row r="11" spans="1:12" x14ac:dyDescent="0.25">
      <c r="B11" s="54"/>
      <c r="C11" s="54"/>
      <c r="D11" s="54"/>
      <c r="E11" s="54">
        <f t="shared" si="0"/>
        <v>0</v>
      </c>
      <c r="F11" s="54" t="s">
        <v>284</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285</v>
      </c>
      <c r="C14" s="54"/>
      <c r="D14" s="54"/>
      <c r="E14" s="54">
        <f t="shared" si="0"/>
        <v>0</v>
      </c>
      <c r="F14" s="54" t="s">
        <v>282</v>
      </c>
      <c r="G14" s="54"/>
      <c r="H14" s="54"/>
      <c r="I14" s="54">
        <f t="shared" si="1"/>
        <v>0</v>
      </c>
      <c r="J14" s="54"/>
      <c r="K14" s="54"/>
      <c r="L14" s="54">
        <f t="shared" si="2"/>
        <v>0</v>
      </c>
    </row>
    <row r="15" spans="1:12" x14ac:dyDescent="0.25">
      <c r="B15" s="54"/>
      <c r="C15" s="54"/>
      <c r="D15" s="54"/>
      <c r="E15" s="54">
        <f t="shared" si="0"/>
        <v>0</v>
      </c>
      <c r="F15" s="54" t="s">
        <v>284</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286</v>
      </c>
      <c r="C18" s="54"/>
      <c r="D18" s="54"/>
      <c r="E18" s="54">
        <f t="shared" si="0"/>
        <v>0</v>
      </c>
      <c r="F18" s="54" t="s">
        <v>282</v>
      </c>
      <c r="G18" s="54"/>
      <c r="H18" s="54"/>
      <c r="I18" s="54">
        <f t="shared" si="1"/>
        <v>0</v>
      </c>
      <c r="J18" s="54"/>
      <c r="K18" s="54"/>
      <c r="L18" s="54">
        <f t="shared" si="2"/>
        <v>0</v>
      </c>
    </row>
    <row r="19" spans="2:12" x14ac:dyDescent="0.25">
      <c r="B19" s="54"/>
      <c r="C19" s="54"/>
      <c r="D19" s="54"/>
      <c r="E19" s="54">
        <f t="shared" si="0"/>
        <v>0</v>
      </c>
      <c r="F19" s="54" t="s">
        <v>284</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287</v>
      </c>
      <c r="C21" s="54"/>
      <c r="D21" s="54"/>
      <c r="E21" s="54">
        <f t="shared" si="0"/>
        <v>0</v>
      </c>
      <c r="F21" s="54" t="s">
        <v>282</v>
      </c>
      <c r="G21" s="54"/>
      <c r="H21" s="54"/>
      <c r="I21" s="54">
        <f t="shared" si="1"/>
        <v>0</v>
      </c>
      <c r="J21" s="54"/>
      <c r="K21" s="54"/>
      <c r="L21" s="54">
        <f t="shared" si="2"/>
        <v>0</v>
      </c>
    </row>
    <row r="22" spans="2:12" x14ac:dyDescent="0.25">
      <c r="B22" s="54"/>
      <c r="C22" s="54"/>
      <c r="D22" s="54"/>
      <c r="E22" s="54">
        <f t="shared" si="0"/>
        <v>0</v>
      </c>
      <c r="F22" s="54" t="s">
        <v>284</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288</v>
      </c>
      <c r="C24" s="54"/>
      <c r="D24" s="54"/>
      <c r="E24" s="54">
        <f t="shared" si="0"/>
        <v>0</v>
      </c>
      <c r="F24" s="54" t="s">
        <v>289</v>
      </c>
      <c r="G24" s="54"/>
      <c r="H24" s="54"/>
      <c r="I24" s="54">
        <f t="shared" si="1"/>
        <v>0</v>
      </c>
      <c r="J24" s="54"/>
      <c r="K24" s="54"/>
      <c r="L24" s="54">
        <f t="shared" si="2"/>
        <v>0</v>
      </c>
    </row>
    <row r="25" spans="2:12" x14ac:dyDescent="0.25">
      <c r="B25" s="54"/>
      <c r="C25" s="54"/>
      <c r="D25" s="54"/>
      <c r="E25" s="54">
        <f t="shared" si="0"/>
        <v>0</v>
      </c>
      <c r="F25" s="54" t="s">
        <v>289</v>
      </c>
      <c r="G25" s="54"/>
      <c r="H25" s="54"/>
      <c r="I25" s="54">
        <f t="shared" si="1"/>
        <v>0</v>
      </c>
      <c r="J25" s="54"/>
      <c r="K25" s="54"/>
      <c r="L25" s="54">
        <f t="shared" si="2"/>
        <v>0</v>
      </c>
    </row>
    <row r="26" spans="2:12" x14ac:dyDescent="0.25">
      <c r="B26" s="54"/>
      <c r="C26" s="54"/>
      <c r="D26" s="54"/>
      <c r="E26" s="54">
        <f t="shared" si="0"/>
        <v>0</v>
      </c>
      <c r="F26" s="54" t="s">
        <v>289</v>
      </c>
      <c r="G26" s="54"/>
      <c r="H26" s="54"/>
      <c r="I26" s="54">
        <f t="shared" si="1"/>
        <v>0</v>
      </c>
      <c r="J26" s="54"/>
      <c r="K26" s="54"/>
      <c r="L26" s="54">
        <f t="shared" si="2"/>
        <v>0</v>
      </c>
    </row>
    <row r="27" spans="2:12" x14ac:dyDescent="0.25">
      <c r="B27" s="54"/>
      <c r="C27" s="54"/>
      <c r="D27" s="54"/>
      <c r="E27" s="54">
        <f t="shared" si="0"/>
        <v>0</v>
      </c>
      <c r="F27" s="54" t="s">
        <v>289</v>
      </c>
      <c r="G27" s="54"/>
      <c r="H27" s="54"/>
      <c r="I27" s="54">
        <f t="shared" si="1"/>
        <v>0</v>
      </c>
      <c r="J27" s="54"/>
      <c r="K27" s="54"/>
      <c r="L27" s="54">
        <f t="shared" si="2"/>
        <v>0</v>
      </c>
    </row>
    <row r="28" spans="2:12" x14ac:dyDescent="0.25">
      <c r="B28" s="54" t="s">
        <v>290</v>
      </c>
      <c r="C28" s="54"/>
      <c r="D28" s="54"/>
      <c r="E28" s="54">
        <f t="shared" si="0"/>
        <v>0</v>
      </c>
      <c r="F28" s="54" t="s">
        <v>289</v>
      </c>
      <c r="G28" s="54"/>
      <c r="H28" s="54"/>
      <c r="I28" s="54">
        <f t="shared" si="1"/>
        <v>0</v>
      </c>
      <c r="J28" s="54"/>
      <c r="K28" s="54"/>
      <c r="L28" s="54">
        <f t="shared" si="2"/>
        <v>0</v>
      </c>
    </row>
    <row r="29" spans="2:12" x14ac:dyDescent="0.25">
      <c r="B29" s="54" t="s">
        <v>291</v>
      </c>
      <c r="C29" s="54"/>
      <c r="D29" s="54"/>
      <c r="E29" s="54">
        <f t="shared" si="0"/>
        <v>0</v>
      </c>
      <c r="F29" s="54" t="s">
        <v>289</v>
      </c>
      <c r="G29" s="54"/>
      <c r="H29" s="54"/>
      <c r="I29" s="54">
        <f t="shared" si="1"/>
        <v>0</v>
      </c>
      <c r="J29" s="54"/>
      <c r="K29" s="54"/>
      <c r="L29" s="54">
        <f t="shared" si="2"/>
        <v>0</v>
      </c>
    </row>
    <row r="30" spans="2:12" x14ac:dyDescent="0.25">
      <c r="B30" s="54" t="s">
        <v>292</v>
      </c>
      <c r="C30" s="54"/>
      <c r="D30" s="54"/>
      <c r="E30" s="54">
        <f t="shared" si="0"/>
        <v>0</v>
      </c>
      <c r="F30" s="54"/>
      <c r="G30" s="54"/>
      <c r="H30" s="54"/>
      <c r="I30" s="54">
        <f t="shared" si="1"/>
        <v>0</v>
      </c>
      <c r="J30" s="54"/>
      <c r="K30" s="54"/>
      <c r="L30" s="54">
        <f t="shared" si="2"/>
        <v>0</v>
      </c>
    </row>
    <row r="31" spans="2:12" x14ac:dyDescent="0.25">
      <c r="B31" s="54"/>
      <c r="C31" s="54"/>
      <c r="D31" s="54"/>
      <c r="E31" s="54">
        <f t="shared" si="0"/>
        <v>0</v>
      </c>
      <c r="F31" s="54"/>
      <c r="G31" s="54"/>
      <c r="H31" s="54"/>
      <c r="I31" s="54">
        <f t="shared" si="1"/>
        <v>0</v>
      </c>
      <c r="J31" s="54"/>
      <c r="K31" s="54"/>
      <c r="L31" s="54">
        <f t="shared" si="2"/>
        <v>0</v>
      </c>
    </row>
    <row r="32" spans="2:12" x14ac:dyDescent="0.25">
      <c r="B32" s="54"/>
      <c r="C32" s="54"/>
      <c r="D32" s="54"/>
      <c r="E32" s="54">
        <f t="shared" si="0"/>
        <v>0</v>
      </c>
      <c r="F32" s="54"/>
      <c r="G32" s="54"/>
      <c r="H32" s="54"/>
      <c r="I32" s="54">
        <f t="shared" si="1"/>
        <v>0</v>
      </c>
      <c r="J32" s="54"/>
      <c r="K32" s="54"/>
      <c r="L32" s="54">
        <f t="shared" si="2"/>
        <v>0</v>
      </c>
    </row>
    <row r="33" spans="2:12" x14ac:dyDescent="0.25">
      <c r="B33" s="54" t="s">
        <v>293</v>
      </c>
      <c r="C33" s="54"/>
      <c r="D33" s="54"/>
      <c r="E33" s="54">
        <f t="shared" si="0"/>
        <v>0</v>
      </c>
      <c r="F33" s="54"/>
      <c r="G33" s="54"/>
      <c r="H33" s="54"/>
      <c r="I33" s="54">
        <f t="shared" si="1"/>
        <v>0</v>
      </c>
      <c r="J33" s="54"/>
      <c r="K33" s="54"/>
      <c r="L33" s="54">
        <f t="shared" si="2"/>
        <v>0</v>
      </c>
    </row>
    <row r="34" spans="2:12" x14ac:dyDescent="0.25">
      <c r="B34" s="54" t="s">
        <v>294</v>
      </c>
      <c r="C34" s="54"/>
      <c r="D34" s="54"/>
      <c r="E34" s="54">
        <f t="shared" si="0"/>
        <v>0</v>
      </c>
      <c r="F34" s="54"/>
      <c r="G34" s="54"/>
      <c r="H34" s="54"/>
      <c r="I34" s="54">
        <f t="shared" si="1"/>
        <v>0</v>
      </c>
      <c r="J34" s="54"/>
      <c r="K34" s="54"/>
      <c r="L34" s="54">
        <f t="shared" si="2"/>
        <v>0</v>
      </c>
    </row>
    <row r="35" spans="2:12" x14ac:dyDescent="0.25">
      <c r="B35" s="54" t="s">
        <v>295</v>
      </c>
      <c r="C35" s="54"/>
      <c r="D35" s="54"/>
      <c r="E35" s="54">
        <f t="shared" si="0"/>
        <v>0</v>
      </c>
      <c r="F35" s="54"/>
      <c r="G35" s="54"/>
      <c r="H35" s="54"/>
      <c r="I35" s="54">
        <f t="shared" si="1"/>
        <v>0</v>
      </c>
      <c r="J35" s="54"/>
      <c r="K35" s="54"/>
      <c r="L35" s="54">
        <f t="shared" si="2"/>
        <v>0</v>
      </c>
    </row>
    <row r="36" spans="2:12" x14ac:dyDescent="0.25">
      <c r="B36" s="54" t="s">
        <v>296</v>
      </c>
      <c r="C36" s="54"/>
      <c r="D36" s="54"/>
      <c r="E36" s="54">
        <f t="shared" si="0"/>
        <v>0</v>
      </c>
      <c r="F36" s="54"/>
      <c r="G36" s="54"/>
      <c r="H36" s="54"/>
      <c r="I36" s="54">
        <f t="shared" ref="I36:I41" si="3">G36*H36</f>
        <v>0</v>
      </c>
      <c r="J36" s="54"/>
      <c r="K36" s="54"/>
      <c r="L36" s="54">
        <f t="shared" ref="L36:L41" si="4">J36*K36</f>
        <v>0</v>
      </c>
    </row>
    <row r="37" spans="2:12" x14ac:dyDescent="0.25">
      <c r="B37" s="54"/>
      <c r="C37" s="54"/>
      <c r="D37" s="54"/>
      <c r="E37" s="54">
        <f t="shared" si="0"/>
        <v>0</v>
      </c>
      <c r="F37" s="54"/>
      <c r="G37" s="54"/>
      <c r="H37" s="54"/>
      <c r="I37" s="54">
        <f t="shared" si="3"/>
        <v>0</v>
      </c>
      <c r="J37" s="54"/>
      <c r="K37" s="54"/>
      <c r="L37" s="54">
        <f t="shared" si="4"/>
        <v>0</v>
      </c>
    </row>
    <row r="38" spans="2:12" x14ac:dyDescent="0.25">
      <c r="B38" s="54" t="s">
        <v>297</v>
      </c>
      <c r="C38" s="54"/>
      <c r="D38" s="54"/>
      <c r="E38" s="54">
        <f t="shared" si="0"/>
        <v>0</v>
      </c>
      <c r="F38" s="54"/>
      <c r="G38" s="54"/>
      <c r="H38" s="54"/>
      <c r="I38" s="54">
        <f t="shared" si="3"/>
        <v>0</v>
      </c>
      <c r="J38" s="54"/>
      <c r="K38" s="54"/>
      <c r="L38" s="54">
        <f t="shared" si="4"/>
        <v>0</v>
      </c>
    </row>
    <row r="39" spans="2:12" x14ac:dyDescent="0.25">
      <c r="B39" s="54"/>
      <c r="C39" s="54"/>
      <c r="D39" s="54"/>
      <c r="E39" s="54">
        <f t="shared" si="0"/>
        <v>0</v>
      </c>
      <c r="F39" s="54"/>
      <c r="G39" s="54"/>
      <c r="H39" s="54"/>
      <c r="I39" s="54">
        <f t="shared" si="3"/>
        <v>0</v>
      </c>
      <c r="J39" s="54"/>
      <c r="K39" s="54"/>
      <c r="L39" s="54">
        <f t="shared" si="4"/>
        <v>0</v>
      </c>
    </row>
    <row r="40" spans="2:12" x14ac:dyDescent="0.25">
      <c r="B40" s="54"/>
      <c r="C40" s="54"/>
      <c r="D40" s="54"/>
      <c r="E40" s="54">
        <f t="shared" si="0"/>
        <v>0</v>
      </c>
      <c r="F40" s="54"/>
      <c r="G40" s="54"/>
      <c r="H40" s="54"/>
      <c r="I40" s="54">
        <f t="shared" si="3"/>
        <v>0</v>
      </c>
      <c r="J40" s="54"/>
      <c r="K40" s="54"/>
      <c r="L40" s="54">
        <f t="shared" si="4"/>
        <v>0</v>
      </c>
    </row>
    <row r="41" spans="2:12" x14ac:dyDescent="0.25">
      <c r="B41" s="54"/>
      <c r="C41" s="54"/>
      <c r="D41" s="54"/>
      <c r="E41" s="54">
        <f t="shared" si="0"/>
        <v>0</v>
      </c>
      <c r="F41" s="54"/>
      <c r="G41" s="54"/>
      <c r="H41" s="54"/>
      <c r="I41" s="54">
        <f t="shared" si="3"/>
        <v>0</v>
      </c>
      <c r="J41" s="54"/>
      <c r="K41" s="54"/>
      <c r="L41" s="54">
        <f t="shared" si="4"/>
        <v>0</v>
      </c>
    </row>
    <row r="42" spans="2:12" x14ac:dyDescent="0.25">
      <c r="B42" s="54" t="s">
        <v>154</v>
      </c>
      <c r="C42" s="54"/>
      <c r="D42" s="54">
        <f>E42*10.764</f>
        <v>0</v>
      </c>
      <c r="E42" s="69">
        <f>SUM(E6:E41)</f>
        <v>0</v>
      </c>
      <c r="F42" s="54"/>
      <c r="G42" s="54"/>
      <c r="H42" s="54">
        <f>I42*10.764</f>
        <v>0</v>
      </c>
      <c r="I42" s="70">
        <f>SUM(I6:I41)</f>
        <v>0</v>
      </c>
      <c r="J42" s="54"/>
      <c r="K42" s="54">
        <f>L42*10.764</f>
        <v>0</v>
      </c>
      <c r="L42" s="71">
        <f>SUM(L6:L41)</f>
        <v>0</v>
      </c>
    </row>
    <row r="44" spans="2:12" x14ac:dyDescent="0.25">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2025-07-05T05:49:53Z</cp:lastPrinted>
  <dcterms:created xsi:type="dcterms:W3CDTF">2010-11-23T11:42:48Z</dcterms:created>
  <dcterms:modified xsi:type="dcterms:W3CDTF">2025-07-05T05:57:38Z</dcterms:modified>
</cp:coreProperties>
</file>