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E:\Shruti\July 25\Old\"/>
    </mc:Choice>
  </mc:AlternateContent>
  <bookViews>
    <workbookView xWindow="0" yWindow="0" windowWidth="20490" windowHeight="7755"/>
  </bookViews>
  <sheets>
    <sheet name="Report" sheetId="3" r:id="rId1"/>
    <sheet name="Sheet3" sheetId="6" r:id="rId2"/>
  </sheets>
  <definedNames>
    <definedName name="_xlnm.Print_Area" localSheetId="0">Report!$A$1:$I$467</definedName>
  </definedNames>
  <calcPr calcId="15251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4" i="3" l="1"/>
  <c r="C95" i="3" l="1"/>
  <c r="C96" i="3" s="1"/>
  <c r="C79" i="3"/>
  <c r="C80" i="3" s="1"/>
  <c r="C62" i="3"/>
  <c r="C64" i="3" l="1"/>
  <c r="C110" i="3"/>
  <c r="C112" i="3" s="1"/>
  <c r="M84" i="3" l="1"/>
  <c r="K83" i="3"/>
  <c r="K82" i="3"/>
  <c r="K81" i="3"/>
  <c r="K80" i="3"/>
  <c r="M116" i="3"/>
  <c r="K114" i="3"/>
  <c r="K113" i="3"/>
  <c r="M100" i="3"/>
  <c r="K98" i="3"/>
  <c r="K97" i="3"/>
  <c r="K96" i="3"/>
  <c r="M68" i="3"/>
  <c r="K66" i="3"/>
  <c r="K65" i="3"/>
  <c r="K64" i="3"/>
  <c r="I73" i="3"/>
  <c r="I105" i="3"/>
  <c r="I57" i="3"/>
  <c r="I89" i="3"/>
  <c r="E86" i="3" l="1"/>
  <c r="E82" i="3"/>
  <c r="E78" i="3"/>
  <c r="K77" i="3"/>
  <c r="K78" i="3" s="1"/>
  <c r="E75" i="3"/>
  <c r="E81" i="3"/>
  <c r="E77" i="3"/>
  <c r="K74" i="3"/>
  <c r="E85" i="3"/>
  <c r="K76" i="3"/>
  <c r="E84" i="3"/>
  <c r="E80" i="3"/>
  <c r="E79" i="3"/>
  <c r="E83" i="3"/>
  <c r="K75" i="3"/>
  <c r="E118" i="3"/>
  <c r="E114" i="3"/>
  <c r="E110" i="3"/>
  <c r="E117" i="3"/>
  <c r="E109" i="3"/>
  <c r="K108" i="3"/>
  <c r="C107" i="3" s="1"/>
  <c r="E116" i="3"/>
  <c r="E112" i="3"/>
  <c r="K115" i="3"/>
  <c r="K107" i="3"/>
  <c r="E113" i="3"/>
  <c r="K106" i="3"/>
  <c r="E115" i="3"/>
  <c r="E111" i="3"/>
  <c r="K109" i="3"/>
  <c r="K110" i="3" s="1"/>
  <c r="K111" i="3" s="1"/>
  <c r="K112" i="3" s="1"/>
  <c r="E102" i="3"/>
  <c r="E98" i="3"/>
  <c r="E94" i="3"/>
  <c r="E101" i="3"/>
  <c r="K93" i="3"/>
  <c r="K94" i="3" s="1"/>
  <c r="K99" i="3" s="1"/>
  <c r="E97" i="3"/>
  <c r="E93" i="3"/>
  <c r="K90" i="3"/>
  <c r="K92" i="3"/>
  <c r="C91" i="3" s="1"/>
  <c r="E100" i="3"/>
  <c r="E96" i="3"/>
  <c r="E95" i="3"/>
  <c r="K91" i="3"/>
  <c r="E99" i="3"/>
  <c r="K59" i="3"/>
  <c r="E65" i="3"/>
  <c r="E61" i="3"/>
  <c r="K60" i="3"/>
  <c r="E67" i="3"/>
  <c r="E63" i="3"/>
  <c r="E70" i="3"/>
  <c r="E66" i="3"/>
  <c r="E62" i="3"/>
  <c r="E69" i="3"/>
  <c r="K61" i="3"/>
  <c r="K62" i="3" s="1"/>
  <c r="K58" i="3"/>
  <c r="E68" i="3"/>
  <c r="E64" i="3"/>
  <c r="K79" i="3" l="1"/>
  <c r="K84" i="3" s="1"/>
  <c r="C76" i="3" s="1"/>
  <c r="K116" i="3"/>
  <c r="C108" i="3" s="1"/>
  <c r="E108" i="3" s="1"/>
  <c r="E107" i="3"/>
  <c r="K95" i="3"/>
  <c r="K100" i="3" s="1"/>
  <c r="C92" i="3" s="1"/>
  <c r="E92" i="3" s="1"/>
  <c r="E91" i="3"/>
  <c r="K67" i="3"/>
  <c r="K63" i="3"/>
  <c r="E59" i="3"/>
  <c r="F107" i="3" l="1"/>
  <c r="J104" i="3" s="1"/>
  <c r="H107" i="3" s="1"/>
  <c r="F91" i="3"/>
  <c r="J88" i="3" s="1"/>
  <c r="H91" i="3" s="1"/>
  <c r="F75" i="3"/>
  <c r="J72" i="3" s="1"/>
  <c r="H75" i="3" s="1"/>
  <c r="E76" i="3"/>
  <c r="K68" i="3"/>
  <c r="C60" i="3" s="1"/>
  <c r="E60" i="3" l="1"/>
  <c r="F59" i="3"/>
  <c r="H119" i="3" s="1"/>
  <c r="J56" i="3" l="1"/>
  <c r="H59" i="3" s="1"/>
  <c r="J20" i="3" l="1"/>
  <c r="F287" i="3"/>
  <c r="I287" i="3" s="1"/>
  <c r="F286" i="3"/>
  <c r="I286" i="3" s="1"/>
  <c r="F285" i="3"/>
  <c r="I285" i="3" s="1"/>
  <c r="F284" i="3"/>
  <c r="I284" i="3" s="1"/>
  <c r="C284" i="3"/>
  <c r="C285" i="3" s="1"/>
  <c r="C286" i="3" s="1"/>
  <c r="C287" i="3" s="1"/>
  <c r="F283" i="3"/>
  <c r="I283" i="3" s="1"/>
  <c r="A283" i="3"/>
  <c r="F293" i="3"/>
  <c r="F292" i="3"/>
  <c r="F291" i="3"/>
  <c r="F290" i="3"/>
  <c r="F289" i="3"/>
  <c r="F278" i="3"/>
  <c r="F277" i="3"/>
  <c r="F268" i="3"/>
  <c r="F267" i="3"/>
  <c r="F261" i="3"/>
  <c r="F254" i="3"/>
  <c r="I254" i="3" s="1"/>
  <c r="F253" i="3"/>
  <c r="I253" i="3" s="1"/>
  <c r="F250" i="3"/>
  <c r="I250" i="3" s="1"/>
  <c r="C250" i="3"/>
  <c r="C251" i="3" s="1"/>
  <c r="C252" i="3" s="1"/>
  <c r="C253" i="3" s="1"/>
  <c r="C254" i="3" s="1"/>
  <c r="F249" i="3"/>
  <c r="I249" i="3" s="1"/>
  <c r="A249" i="3"/>
  <c r="F247" i="3"/>
  <c r="F246" i="3"/>
  <c r="F243" i="3"/>
  <c r="F242" i="3"/>
  <c r="F233" i="3"/>
  <c r="I233" i="3" s="1"/>
  <c r="F232" i="3"/>
  <c r="I232" i="3" s="1"/>
  <c r="F239" i="3"/>
  <c r="F237" i="3"/>
  <c r="F236" i="3"/>
  <c r="F235" i="3"/>
  <c r="F231" i="3"/>
  <c r="I231" i="3" s="1"/>
  <c r="F230" i="3"/>
  <c r="I230" i="3" s="1"/>
  <c r="F229" i="3"/>
  <c r="I229" i="3" s="1"/>
  <c r="C229" i="3"/>
  <c r="C230" i="3" s="1"/>
  <c r="C231" i="3" s="1"/>
  <c r="C232" i="3" s="1"/>
  <c r="C233" i="3" s="1"/>
  <c r="F228" i="3"/>
  <c r="I228" i="3" s="1"/>
  <c r="A228" i="3"/>
  <c r="F240" i="3"/>
  <c r="F209" i="3"/>
  <c r="F210" i="3"/>
  <c r="F211" i="3"/>
  <c r="F202" i="3"/>
  <c r="F201" i="3"/>
  <c r="F200" i="3"/>
  <c r="F199" i="3"/>
  <c r="F198" i="3"/>
  <c r="F196" i="3"/>
  <c r="F195" i="3"/>
  <c r="F194" i="3"/>
  <c r="F193" i="3"/>
  <c r="F192" i="3"/>
  <c r="F190" i="3"/>
  <c r="F189" i="3"/>
  <c r="F188" i="3"/>
  <c r="F187" i="3"/>
  <c r="F186" i="3"/>
  <c r="F184" i="3"/>
  <c r="F183" i="3"/>
  <c r="F182" i="3"/>
  <c r="F181" i="3"/>
  <c r="F180" i="3"/>
  <c r="F178" i="3"/>
  <c r="F177" i="3"/>
  <c r="F176" i="3"/>
  <c r="F175" i="3"/>
  <c r="F174" i="3"/>
  <c r="F172" i="3"/>
  <c r="F171" i="3"/>
  <c r="F170" i="3"/>
  <c r="F169" i="3"/>
  <c r="F168" i="3"/>
  <c r="F165" i="3"/>
  <c r="F164" i="3"/>
  <c r="F166" i="3"/>
  <c r="F163" i="3"/>
  <c r="F162" i="3"/>
  <c r="F160" i="3"/>
  <c r="F157" i="3"/>
  <c r="F156" i="3"/>
  <c r="F154" i="3"/>
  <c r="F153" i="3"/>
  <c r="F151" i="3"/>
  <c r="F150" i="3"/>
  <c r="F324" i="3"/>
  <c r="F323" i="3"/>
  <c r="F319" i="3"/>
  <c r="F318" i="3"/>
  <c r="F310" i="3"/>
  <c r="F309" i="3"/>
  <c r="F308" i="3"/>
  <c r="F307" i="3"/>
  <c r="F305" i="3"/>
  <c r="F302" i="3"/>
  <c r="F304" i="3"/>
  <c r="F303" i="3"/>
  <c r="F300" i="3"/>
  <c r="F299" i="3"/>
  <c r="H15" i="3"/>
  <c r="J162" i="3" l="1"/>
  <c r="H132" i="3"/>
  <c r="H131" i="3"/>
  <c r="A299" i="3"/>
  <c r="I325" i="3" l="1"/>
  <c r="I324" i="3"/>
  <c r="I323" i="3"/>
  <c r="I320" i="3"/>
  <c r="I319" i="3"/>
  <c r="I318" i="3"/>
  <c r="I316" i="3"/>
  <c r="I315" i="3"/>
  <c r="I310" i="3"/>
  <c r="I309" i="3"/>
  <c r="I308" i="3"/>
  <c r="I307" i="3"/>
  <c r="I305" i="3"/>
  <c r="I304" i="3"/>
  <c r="K302" i="3"/>
  <c r="I300" i="3"/>
  <c r="I299" i="3"/>
  <c r="I326" i="3"/>
  <c r="C324" i="3"/>
  <c r="C325" i="3" s="1"/>
  <c r="C326" i="3" s="1"/>
  <c r="A323" i="3"/>
  <c r="I321" i="3"/>
  <c r="C319" i="3"/>
  <c r="C320" i="3" s="1"/>
  <c r="C321" i="3" s="1"/>
  <c r="A318" i="3"/>
  <c r="C316" i="3"/>
  <c r="A315" i="3"/>
  <c r="C308" i="3"/>
  <c r="C309" i="3" s="1"/>
  <c r="C310" i="3" s="1"/>
  <c r="A307" i="3"/>
  <c r="I303" i="3"/>
  <c r="C303" i="3"/>
  <c r="C304" i="3" s="1"/>
  <c r="C305" i="3" s="1"/>
  <c r="A302" i="3"/>
  <c r="C300" i="3"/>
  <c r="I293" i="3"/>
  <c r="I292" i="3"/>
  <c r="I291" i="3"/>
  <c r="I290" i="3"/>
  <c r="I289" i="3"/>
  <c r="H281" i="3"/>
  <c r="F281" i="3"/>
  <c r="I281" i="3" s="1"/>
  <c r="F280" i="3"/>
  <c r="I280" i="3" s="1"/>
  <c r="F279" i="3"/>
  <c r="I279" i="3" s="1"/>
  <c r="I278" i="3"/>
  <c r="H277" i="3"/>
  <c r="F274" i="3"/>
  <c r="I274" i="3" s="1"/>
  <c r="F273" i="3"/>
  <c r="I273" i="3" s="1"/>
  <c r="I268" i="3"/>
  <c r="I267" i="3"/>
  <c r="I261" i="3"/>
  <c r="I247" i="3"/>
  <c r="I246" i="3"/>
  <c r="I243" i="3"/>
  <c r="I242" i="3"/>
  <c r="I240" i="3"/>
  <c r="I239" i="3"/>
  <c r="F238" i="3"/>
  <c r="I238" i="3" s="1"/>
  <c r="I237" i="3"/>
  <c r="I235" i="3"/>
  <c r="F226" i="3"/>
  <c r="I226" i="3" s="1"/>
  <c r="F225" i="3"/>
  <c r="I225" i="3" s="1"/>
  <c r="F224" i="3"/>
  <c r="I224" i="3" s="1"/>
  <c r="F223" i="3"/>
  <c r="I223" i="3" s="1"/>
  <c r="F219" i="3"/>
  <c r="I219" i="3" s="1"/>
  <c r="F218" i="3"/>
  <c r="I218" i="3" s="1"/>
  <c r="F217" i="3"/>
  <c r="F216" i="3"/>
  <c r="I216" i="3" s="1"/>
  <c r="F212" i="3"/>
  <c r="H209" i="3"/>
  <c r="K199" i="3"/>
  <c r="J165" i="3"/>
  <c r="N150" i="3"/>
  <c r="C290" i="3"/>
  <c r="C291" i="3" s="1"/>
  <c r="C292" i="3" s="1"/>
  <c r="C293" i="3" s="1"/>
  <c r="A289" i="3"/>
  <c r="C278" i="3"/>
  <c r="C279" i="3" s="1"/>
  <c r="C280" i="3" s="1"/>
  <c r="C281" i="3" s="1"/>
  <c r="A277" i="3"/>
  <c r="C272" i="3"/>
  <c r="C273" i="3" s="1"/>
  <c r="C274" i="3" s="1"/>
  <c r="C275" i="3" s="1"/>
  <c r="A271" i="3"/>
  <c r="C266" i="3"/>
  <c r="C267" i="3" s="1"/>
  <c r="C268" i="3" s="1"/>
  <c r="C269" i="3" s="1"/>
  <c r="A265" i="3"/>
  <c r="C260" i="3"/>
  <c r="C261" i="3" s="1"/>
  <c r="C262" i="3" s="1"/>
  <c r="C263" i="3" s="1"/>
  <c r="A259" i="3"/>
  <c r="C243" i="3"/>
  <c r="C244" i="3" s="1"/>
  <c r="C245" i="3" s="1"/>
  <c r="C246" i="3" s="1"/>
  <c r="C247" i="3" s="1"/>
  <c r="A242" i="3"/>
  <c r="I236" i="3"/>
  <c r="C236" i="3"/>
  <c r="C237" i="3" s="1"/>
  <c r="C238" i="3" s="1"/>
  <c r="C239" i="3" s="1"/>
  <c r="C240" i="3" s="1"/>
  <c r="A235" i="3"/>
  <c r="C222" i="3"/>
  <c r="C223" i="3" s="1"/>
  <c r="C224" i="3" s="1"/>
  <c r="C225" i="3" s="1"/>
  <c r="C226" i="3" s="1"/>
  <c r="A221" i="3"/>
  <c r="I217" i="3"/>
  <c r="C215" i="3"/>
  <c r="C216" i="3" s="1"/>
  <c r="C217" i="3" s="1"/>
  <c r="C218" i="3" s="1"/>
  <c r="C219" i="3" s="1"/>
  <c r="A214" i="3"/>
  <c r="H138" i="3" l="1"/>
  <c r="F138" i="3"/>
  <c r="F137" i="3"/>
  <c r="H137" i="3"/>
  <c r="I302" i="3"/>
  <c r="I139" i="3" s="1"/>
  <c r="I140" i="3"/>
  <c r="F136" i="3"/>
  <c r="H140" i="3"/>
  <c r="F139" i="3"/>
  <c r="H139" i="3"/>
  <c r="F140" i="3"/>
  <c r="H136" i="3"/>
  <c r="I277" i="3"/>
  <c r="I138" i="3" s="1"/>
  <c r="I212" i="3"/>
  <c r="I211" i="3"/>
  <c r="I210" i="3"/>
  <c r="C208" i="3"/>
  <c r="C209" i="3" s="1"/>
  <c r="C210" i="3" s="1"/>
  <c r="C211" i="3" s="1"/>
  <c r="C212" i="3" s="1"/>
  <c r="A207" i="3"/>
  <c r="I196" i="3"/>
  <c r="I195" i="3"/>
  <c r="I194" i="3"/>
  <c r="I193" i="3"/>
  <c r="C193" i="3"/>
  <c r="C194" i="3" s="1"/>
  <c r="C195" i="3" s="1"/>
  <c r="C196" i="3" s="1"/>
  <c r="I192" i="3"/>
  <c r="A192" i="3"/>
  <c r="I202" i="3"/>
  <c r="I201" i="3"/>
  <c r="I200" i="3"/>
  <c r="I199" i="3"/>
  <c r="C199" i="3"/>
  <c r="C200" i="3" s="1"/>
  <c r="C201" i="3" s="1"/>
  <c r="C202" i="3" s="1"/>
  <c r="I198" i="3"/>
  <c r="A198" i="3"/>
  <c r="I190" i="3"/>
  <c r="I189" i="3"/>
  <c r="I188" i="3"/>
  <c r="I187" i="3"/>
  <c r="C187" i="3"/>
  <c r="C188" i="3" s="1"/>
  <c r="C189" i="3" s="1"/>
  <c r="C190" i="3" s="1"/>
  <c r="I186" i="3"/>
  <c r="A186" i="3"/>
  <c r="I184" i="3"/>
  <c r="I183" i="3"/>
  <c r="I182" i="3"/>
  <c r="I181" i="3"/>
  <c r="C181" i="3"/>
  <c r="C182" i="3" s="1"/>
  <c r="C183" i="3" s="1"/>
  <c r="C184" i="3" s="1"/>
  <c r="I180" i="3"/>
  <c r="A180" i="3"/>
  <c r="I178" i="3"/>
  <c r="I177" i="3"/>
  <c r="I176" i="3"/>
  <c r="I175" i="3"/>
  <c r="I174" i="3"/>
  <c r="C175" i="3"/>
  <c r="C176" i="3" s="1"/>
  <c r="C177" i="3" s="1"/>
  <c r="C178" i="3" s="1"/>
  <c r="A174" i="3"/>
  <c r="I172" i="3"/>
  <c r="I171" i="3"/>
  <c r="I170" i="3"/>
  <c r="I169" i="3"/>
  <c r="I168" i="3"/>
  <c r="C169" i="3"/>
  <c r="C170" i="3" s="1"/>
  <c r="C171" i="3" s="1"/>
  <c r="C172" i="3" s="1"/>
  <c r="A168" i="3"/>
  <c r="I165" i="3"/>
  <c r="I164" i="3"/>
  <c r="I166" i="3"/>
  <c r="I163" i="3"/>
  <c r="I162" i="3"/>
  <c r="C163" i="3"/>
  <c r="C164" i="3" s="1"/>
  <c r="C165" i="3" s="1"/>
  <c r="C166" i="3" s="1"/>
  <c r="A162" i="3"/>
  <c r="I160" i="3"/>
  <c r="I157" i="3"/>
  <c r="I156" i="3"/>
  <c r="C157" i="3"/>
  <c r="C158" i="3" s="1"/>
  <c r="C159" i="3" s="1"/>
  <c r="C160" i="3" s="1"/>
  <c r="A156" i="3"/>
  <c r="I153" i="3"/>
  <c r="I154" i="3"/>
  <c r="C154" i="3"/>
  <c r="A153" i="3"/>
  <c r="F141" i="3" l="1"/>
  <c r="H141" i="3"/>
  <c r="I209" i="3"/>
  <c r="I137" i="3" s="1"/>
  <c r="A150" i="3" l="1"/>
  <c r="C151" i="3"/>
  <c r="E331" i="3" l="1"/>
  <c r="E330" i="3"/>
  <c r="H133" i="3"/>
  <c r="I151" i="3" l="1"/>
  <c r="I150" i="3"/>
  <c r="I136" i="3" l="1"/>
  <c r="I141" i="3" s="1"/>
  <c r="E332" i="3" l="1"/>
</calcChain>
</file>

<file path=xl/comments1.xml><?xml version="1.0" encoding="utf-8"?>
<comments xmlns="http://schemas.openxmlformats.org/spreadsheetml/2006/main">
  <authors>
    <author>SACHIN</author>
  </authors>
  <commentList>
    <comment ref="H6" authorId="0" shapeId="0">
      <text>
        <r>
          <rPr>
            <b/>
            <sz val="20"/>
            <color indexed="81"/>
            <rFont val="Tahoma"/>
            <family val="2"/>
          </rPr>
          <t>Rushil Sanghvi or Fahad</t>
        </r>
        <r>
          <rPr>
            <sz val="20"/>
            <color indexed="81"/>
            <rFont val="Tahoma"/>
            <family val="2"/>
          </rPr>
          <t xml:space="preserve">
</t>
        </r>
      </text>
    </comment>
    <comment ref="E9" authorId="0" shapeId="0">
      <text>
        <r>
          <rPr>
            <b/>
            <sz val="18"/>
            <color indexed="81"/>
            <rFont val="Tahoma"/>
            <family val="2"/>
          </rPr>
          <t>Initiation  Address</t>
        </r>
      </text>
    </comment>
    <comment ref="E10" authorId="0" shapeId="0">
      <text>
        <r>
          <rPr>
            <b/>
            <sz val="18"/>
            <color indexed="81"/>
            <rFont val="Tahoma"/>
            <family val="2"/>
          </rPr>
          <t>Plan Address</t>
        </r>
      </text>
    </comment>
    <comment ref="E11" authorId="0" shapeId="0">
      <text>
        <r>
          <rPr>
            <b/>
            <sz val="16"/>
            <color indexed="81"/>
            <rFont val="Tahoma"/>
            <family val="2"/>
          </rPr>
          <t>Map Address</t>
        </r>
      </text>
    </comment>
    <comment ref="C17" authorId="0" shapeId="0">
      <text>
        <r>
          <rPr>
            <b/>
            <sz val="12"/>
            <color indexed="81"/>
            <rFont val="Tahoma"/>
            <family val="2"/>
          </rPr>
          <t>Maybe same as RERA Registration Validity or different</t>
        </r>
      </text>
    </comment>
    <comment ref="H17" authorId="0" shapeId="0">
      <text>
        <r>
          <rPr>
            <b/>
            <sz val="18"/>
            <color indexed="81"/>
            <rFont val="Tahoma"/>
            <family val="2"/>
          </rPr>
          <t>From Rera</t>
        </r>
      </text>
    </comment>
    <comment ref="H20" authorId="0" shapeId="0">
      <text>
        <r>
          <rPr>
            <b/>
            <sz val="16"/>
            <color indexed="81"/>
            <rFont val="Tahoma"/>
            <family val="2"/>
          </rPr>
          <t>From RERA</t>
        </r>
      </text>
    </comment>
    <comment ref="A39" authorId="0" shapeId="0">
      <text>
        <r>
          <rPr>
            <b/>
            <sz val="16"/>
            <color indexed="81"/>
            <rFont val="Tahoma"/>
            <family val="2"/>
          </rPr>
          <t>As per Layout</t>
        </r>
      </text>
    </comment>
    <comment ref="H131" authorId="0" shapeId="0">
      <text>
        <r>
          <rPr>
            <b/>
            <sz val="16"/>
            <color indexed="81"/>
            <rFont val="Tahoma"/>
            <family val="2"/>
          </rPr>
          <t>Ready Recknor</t>
        </r>
      </text>
    </comment>
  </commentList>
</comments>
</file>

<file path=xl/sharedStrings.xml><?xml version="1.0" encoding="utf-8"?>
<sst xmlns="http://schemas.openxmlformats.org/spreadsheetml/2006/main" count="682" uniqueCount="302">
  <si>
    <t>Boundaries</t>
  </si>
  <si>
    <t>North</t>
  </si>
  <si>
    <t>East</t>
  </si>
  <si>
    <t>West</t>
  </si>
  <si>
    <t>:</t>
  </si>
  <si>
    <t>As per Actual at site</t>
  </si>
  <si>
    <t>South</t>
  </si>
  <si>
    <t>As per Documents</t>
  </si>
  <si>
    <t>As per Site / Actual</t>
  </si>
  <si>
    <t>Government Guideline/ Circle rate for Land (Rs per sqft)</t>
  </si>
  <si>
    <t>Name of Valuation Agency</t>
  </si>
  <si>
    <t>Boundaries Matching</t>
  </si>
  <si>
    <t>If No, then reason thereon</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</si>
  <si>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</si>
  <si>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</si>
  <si>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</si>
  <si>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</si>
  <si>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</si>
  <si>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</si>
  <si>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</si>
  <si>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</si>
  <si>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</si>
  <si>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</si>
  <si>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</si>
  <si>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</si>
  <si>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</si>
  <si>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Latitude</t>
  </si>
  <si>
    <t>Longitude</t>
  </si>
  <si>
    <t>Valuer Certification/Disclaimer</t>
  </si>
  <si>
    <t>Extra Amenities available</t>
  </si>
  <si>
    <t>Infrastructure in the area</t>
  </si>
  <si>
    <t>Status of Holding</t>
  </si>
  <si>
    <t>Government Guideline/ Circle rate for Flat/Unit/ Built up (Rs per sqft)</t>
  </si>
  <si>
    <t>Branch Name/ID</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</si>
  <si>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</si>
  <si>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</si>
  <si>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</si>
  <si>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</si>
  <si>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</si>
  <si>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</si>
  <si>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</si>
  <si>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</si>
  <si>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</si>
  <si>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</si>
  <si>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</si>
  <si>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</si>
  <si>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</si>
  <si>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</si>
  <si>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</si>
  <si>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</si>
  <si>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</si>
  <si>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</si>
  <si>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</si>
  <si>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</si>
  <si>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</si>
  <si>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</si>
  <si>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</si>
  <si>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</si>
  <si>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</si>
  <si>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</si>
  <si>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If Mixed, No. of Commercial Units</t>
  </si>
  <si>
    <t>Project Structure</t>
  </si>
  <si>
    <t>Building/Tower Name/No.</t>
  </si>
  <si>
    <t>Type (Sale/Rehab)</t>
  </si>
  <si>
    <t>No. of Floors Approved</t>
  </si>
  <si>
    <t>Building Permission &amp; Other Approvals</t>
  </si>
  <si>
    <t>Construction as per Approved/ Sanctioned Plans</t>
  </si>
  <si>
    <t>Environmental Clearance Details</t>
  </si>
  <si>
    <t>Airport Authority Clearance Details</t>
  </si>
  <si>
    <t>Change of User/Zone Certificate Details</t>
  </si>
  <si>
    <t>Other NOC Details</t>
  </si>
  <si>
    <t>Construction Status</t>
  </si>
  <si>
    <t xml:space="preserve">Project Specific Remarks &amp; Observation </t>
  </si>
  <si>
    <t>Name of the Project</t>
  </si>
  <si>
    <t>Guideline Values</t>
  </si>
  <si>
    <t>PSF Rates &amp; Other Charges</t>
  </si>
  <si>
    <t>Measurement Unit of Area (Sq. Ft./Sq. Mt.)</t>
  </si>
  <si>
    <t>Corpus Amount</t>
  </si>
  <si>
    <t>Legal Charges</t>
  </si>
  <si>
    <t>Car Parking Charges</t>
  </si>
  <si>
    <t>Remarks / Observations</t>
  </si>
  <si>
    <t>Site &amp; Building/Tower Photographs</t>
  </si>
  <si>
    <t>Location Cum Root Map (Satelite View)</t>
  </si>
  <si>
    <t>Unit Details, Nomenclature and Area Details</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</si>
  <si>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</si>
  <si>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</si>
  <si>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</si>
  <si>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</si>
  <si>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</si>
  <si>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</si>
  <si>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</si>
  <si>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</si>
  <si>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</si>
  <si>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</si>
  <si>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</si>
  <si>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Developing</t>
  </si>
  <si>
    <t>Sale</t>
  </si>
  <si>
    <t>150000/-</t>
  </si>
  <si>
    <t>75000/-</t>
  </si>
  <si>
    <t>25000/-</t>
  </si>
  <si>
    <t>Flat/Shop No.</t>
  </si>
  <si>
    <t>Description</t>
  </si>
  <si>
    <t>Gross Carpet area</t>
  </si>
  <si>
    <t>Attached Terrace area</t>
  </si>
  <si>
    <t>Floor</t>
  </si>
  <si>
    <t>Godrej One, Vikhroli East, Mumbai</t>
  </si>
  <si>
    <t>Permissible Built up Area (In Sq.Mt)</t>
  </si>
  <si>
    <t>Proposed Built up Area (In Sq.Mt)</t>
  </si>
  <si>
    <t>Plot Area (In Sq.Mt)</t>
  </si>
  <si>
    <t>Entrance, Drop-off points, Central Breezeway, Open Party, Lawn, Zen Garden, Jogging Track, Pet Zone, Amphitheatre, Senior Citizen's Area, Reflexology pathway, Outdoor Activity Lawn, Chlorine-free infinity Pool, Chlorine-free Kid's Pool, Kids Play Area, Barbeque corner, Seating Promenade, Clubhouse, Cafe, Gym, Basketball Court, Futsal Court, Cricket pitch, Sunken Seating with Planters, Canopy covered Walkway, Spa, Reading Room, Yoga/Aerobics Room, Indoor games, Billiards Room.</t>
  </si>
  <si>
    <t>-</t>
  </si>
  <si>
    <t>Yes</t>
  </si>
  <si>
    <t xml:space="preserve">Bitumen </t>
  </si>
  <si>
    <t>III</t>
  </si>
  <si>
    <t>No</t>
  </si>
  <si>
    <t>Low</t>
  </si>
  <si>
    <t>None</t>
  </si>
  <si>
    <t>5,00,000/-</t>
  </si>
  <si>
    <t>PLC Charges</t>
  </si>
  <si>
    <t>215100/-</t>
  </si>
  <si>
    <t>Club House Charges</t>
  </si>
  <si>
    <t>Maintenance charges for 12 months Per Sq. Ft. (on Carpet area)</t>
  </si>
  <si>
    <t>75.07/-</t>
  </si>
  <si>
    <t>Township for 3 Year Per Sq. Ft. (on Carpet area)</t>
  </si>
  <si>
    <t>25.02/-</t>
  </si>
  <si>
    <t>Water &amp; Electricity Charges</t>
  </si>
  <si>
    <t>Gas Connection Charges</t>
  </si>
  <si>
    <t xml:space="preserve">GST </t>
  </si>
  <si>
    <t>Other Charges</t>
  </si>
  <si>
    <t>Ground</t>
  </si>
  <si>
    <t>Plinth</t>
  </si>
  <si>
    <t>:
:</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</si>
  <si>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</si>
  <si>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</si>
  <si>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</si>
  <si>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</si>
  <si>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</si>
  <si>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</si>
  <si>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</si>
  <si>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</si>
  <si>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</si>
  <si>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</si>
  <si>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</si>
  <si>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</si>
  <si>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</si>
  <si>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</si>
  <si>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</si>
  <si>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</si>
  <si>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</si>
  <si>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</si>
  <si>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</si>
  <si>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</si>
  <si>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</si>
  <si>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</si>
  <si>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</si>
  <si>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</si>
  <si>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</si>
  <si>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Saleable area
Loading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</si>
  <si>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</si>
  <si>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</si>
  <si>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</si>
  <si>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</si>
  <si>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</si>
  <si>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</si>
  <si>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</si>
  <si>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</si>
  <si>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</si>
  <si>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</si>
  <si>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</si>
  <si>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</si>
  <si>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</si>
  <si>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</si>
  <si>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</si>
  <si>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</si>
  <si>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</si>
  <si>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9ft</t>
  </si>
  <si>
    <t>Project Address</t>
  </si>
  <si>
    <t>Width of the Road</t>
  </si>
  <si>
    <t>Details of Flats in Building</t>
  </si>
  <si>
    <t>Total Saleable Area</t>
  </si>
  <si>
    <t>Total Carpet Area</t>
  </si>
  <si>
    <t>No. of Unit</t>
  </si>
  <si>
    <t>Building &amp; Wing</t>
  </si>
  <si>
    <t>Sale / Rehab</t>
  </si>
  <si>
    <t>Flats/ Shops/ Offices</t>
  </si>
  <si>
    <t>Total</t>
  </si>
  <si>
    <t>Rate of Flat Per Sq. Ft. 
(on Carpet area)</t>
  </si>
  <si>
    <t>Floor Rise Per Sq. Ft.
(on Carpet area)</t>
  </si>
  <si>
    <t>Date &amp; Time of Site Visit</t>
  </si>
  <si>
    <t>On Carpet area</t>
  </si>
  <si>
    <t>Location Link</t>
  </si>
  <si>
    <t xml:space="preserve">Layout </t>
  </si>
  <si>
    <t>M/s.Alder Residency Private Limited</t>
  </si>
  <si>
    <t>Kalapatu Developers</t>
  </si>
  <si>
    <t xml:space="preserve">101, Kalpataru Synergy, Vakola, Opp. Grand Hyatt, Santacruz (E), Mumbai - 400055 </t>
  </si>
  <si>
    <t>Municipal Corporation of Greater Mumbai.(MCGM)</t>
  </si>
  <si>
    <t>HDFC Bank Ltd
IFSC Code - HDFC0000060</t>
  </si>
  <si>
    <t>Residential</t>
  </si>
  <si>
    <t>https://goo.gl/maps/Z1ddjTDBwhLVNs9K7</t>
  </si>
  <si>
    <t>2.0 KM from Jogeshwari Railway Station</t>
  </si>
  <si>
    <t>About 2.6Km form Hinduja Hospital.</t>
  </si>
  <si>
    <t>0.45 KM from Majas Depot</t>
  </si>
  <si>
    <t>About 0.70 KM from RJMDS English School</t>
  </si>
  <si>
    <t>Approx. 2KM from A - Mart Super Market.</t>
  </si>
  <si>
    <t>Station Road</t>
  </si>
  <si>
    <t>Jogeshwari Gumpha Darshan CHS</t>
  </si>
  <si>
    <t>Building</t>
  </si>
  <si>
    <t>Slum Area</t>
  </si>
  <si>
    <t>18.30M wide Road</t>
  </si>
  <si>
    <t>Adj. CTS 51 to 56</t>
  </si>
  <si>
    <t>Adj. CTS No.33B/1</t>
  </si>
  <si>
    <t>Adj. CTS 60 &amp; 61</t>
  </si>
  <si>
    <t>Jogeshwari - Vikhroli Link Rd, next to Icchapurti Ganesh Temple, Squatters Colony, Jogeshwari East, Mumbai, Maharashtra 400060</t>
  </si>
  <si>
    <t>South Wing A &amp; B (Building No. 2) = 3B + G/St + 1st to 22nd Floor</t>
  </si>
  <si>
    <t>Approved Plan Details
South Wing A &amp; B
(Bldg No. 2)</t>
  </si>
  <si>
    <t>CC Details
South Wing A &amp; B
(Bldg No. 2)</t>
  </si>
  <si>
    <t>North Wing B</t>
  </si>
  <si>
    <t>North Wing C</t>
  </si>
  <si>
    <t>2B + G/St + 1st to 22nd Floor</t>
  </si>
  <si>
    <t>3B + G/St + 1st to 22nd Floor</t>
  </si>
  <si>
    <t>Building No.01</t>
  </si>
  <si>
    <t>2nd &amp; 1st Basement Floor for Parking</t>
  </si>
  <si>
    <t>Ground Floor for Parking</t>
  </si>
  <si>
    <t>1st Floor for Residential &amp; PodiumParking</t>
  </si>
  <si>
    <t>2BHK</t>
  </si>
  <si>
    <t>2nd Floor for Residential &amp; Podium Parking</t>
  </si>
  <si>
    <t>3rd Floor for Residential &amp; Fitness Centre</t>
  </si>
  <si>
    <t>3BHK</t>
  </si>
  <si>
    <t>Fitness Centre</t>
  </si>
  <si>
    <t>4th Floor</t>
  </si>
  <si>
    <t>5th Floor</t>
  </si>
  <si>
    <t>6th Floor</t>
  </si>
  <si>
    <t>7th, 9th, 11th, 13th, 15th, 17th Floor</t>
  </si>
  <si>
    <t>8th, 10th, 12th, 14th &amp; 16th Floor (Part Refuge Area)</t>
  </si>
  <si>
    <t>19th &amp; 21st Floor</t>
  </si>
  <si>
    <t>18th, 20th &amp; 22nd Floor (Part Refuge Area)</t>
  </si>
  <si>
    <t>Entrance Lobby</t>
  </si>
  <si>
    <t>Parking</t>
  </si>
  <si>
    <t>2nd Floor</t>
  </si>
  <si>
    <t>3rd Floor for Residential &amp; Podium Amenties</t>
  </si>
  <si>
    <t xml:space="preserve">5th to 7th, 9th to 14th, 16th to 22nd Floor </t>
  </si>
  <si>
    <t>Refuge Area</t>
  </si>
  <si>
    <t>North Wing E</t>
  </si>
  <si>
    <t>Entrance Lobby &amp; Parking</t>
  </si>
  <si>
    <t>Substation Below</t>
  </si>
  <si>
    <t>Fitness Centre &amp; Entrance Lobby</t>
  </si>
  <si>
    <t>South Wing A</t>
  </si>
  <si>
    <t>South Wing B</t>
  </si>
  <si>
    <t>Building No.02</t>
  </si>
  <si>
    <t>3rd to 1st Basement Floor for Parking</t>
  </si>
  <si>
    <t>1st Floor for Residential, Fitness Centre &amp; Part Gymnasium</t>
  </si>
  <si>
    <t>1BHK</t>
  </si>
  <si>
    <t>2nd to 6th, 8th, 10th, 12th, 14th, 16th, 18th, 20th &amp; 22nd Floor for Residential</t>
  </si>
  <si>
    <t>7th, 9th, 11th, 13th, 15th, 17th, 19th, 21st Floor (Part Refuge Area)</t>
  </si>
  <si>
    <t xml:space="preserve">Flats </t>
  </si>
  <si>
    <t>Middle</t>
  </si>
  <si>
    <t>Approved Layout &amp; Floor Plans, CC</t>
  </si>
  <si>
    <t xml:space="preserve"> (Bldg No.2) South Wing A &amp; B</t>
  </si>
  <si>
    <t>North Wing B - 18/05/2022
South Wing A - 18/05/2022
South Wing B - 11/04/2022</t>
  </si>
  <si>
    <t xml:space="preserve">CC Details
North Wing B (Bldg No.1) </t>
  </si>
  <si>
    <t>P-9274/2021/(CTS NO 33A AND OTHER)/K/E WARD/MAJAS/337/1/ NEW
Date: 31/12/2021</t>
  </si>
  <si>
    <t>Kalpataru Vivant, CTS No.33A, 62 &amp; 76, near Ichapurti Ganesh Mandir Talav Walking Park, Station Road, Majas (Jogeshwari), Jogeshwari (East), Andheri, Mumbai - 400060.</t>
  </si>
  <si>
    <t>Proposed residential building No.01 &amp; 2 on plot bearing CTS Nos.33A, 62 &amp; 76 of Village - Majas at Jogeshwari (East), Mumbai.</t>
  </si>
  <si>
    <t>31000 to 32000</t>
  </si>
  <si>
    <t xml:space="preserve">LOI/IOD Details
North North Wing B, C, E  (Bldg No.1) 
South Wing A &amp; B (Bldg No.2) </t>
  </si>
  <si>
    <t xml:space="preserve">Approved Plan Details
North North Wing B, C, E (Bldg No.1) 
</t>
  </si>
  <si>
    <t xml:space="preserve">P-9245/2021/(CTS NO 33A AND OTHER)/K/E WARD/MAJAS/337/1/ NEW
Date: 11/04/2023
</t>
  </si>
  <si>
    <t>P-9245/2021/(CTS NO 33A AND OTHER)/K/E WARD/MAJAS/337/1/ NEW
Date: 11/04/2023
P-9274/2021/(CTS NO 33A AND OTHER)/K/E WARD/MAJAS/337/1/ NEW
Date: 11/04/2023</t>
  </si>
  <si>
    <t>North Wing B - P51800045409 
North Wing C - P51800047621
North Wing E - P51800047620 
South Wing A - P51800045360
South Wing B - P51800034531</t>
  </si>
  <si>
    <t>North Wing B, C &amp; E - 31/03/2028
South Wing A - 31/03/2028
South Wing B - 31/03/2028</t>
  </si>
  <si>
    <t xml:space="preserve">4th Floor </t>
  </si>
  <si>
    <t>8th Floor (Part Refuge Area)</t>
  </si>
  <si>
    <t>15th Floor (Part Refuge Area)</t>
  </si>
  <si>
    <t>5th to 7th, 9th, 11th, 13th, 15th, 17th, 19th &amp; 21st Floor</t>
  </si>
  <si>
    <t>8th, 10th, 12th, 14th, 16th, 18th, 20th &amp; 22nd Floor</t>
  </si>
  <si>
    <t>As per RERA Site Flats = 349</t>
  </si>
  <si>
    <t>Flats = 496</t>
  </si>
  <si>
    <r>
      <rPr>
        <b/>
        <sz val="16"/>
        <rFont val="Times New Roman"/>
        <family val="1"/>
      </rPr>
      <t>Kalpataru Vivant</t>
    </r>
    <r>
      <rPr>
        <sz val="16"/>
        <rFont val="Times New Roman"/>
        <family val="1"/>
      </rPr>
      <t xml:space="preserve">
Building No. 1 (North Wing B, C &amp; E) 
Building No. 2 (South Wing A &amp; B)</t>
    </r>
  </si>
  <si>
    <t>North Wing E (Building No. 1) = 2B + G/St + 1st to 22nd Floor</t>
  </si>
  <si>
    <t>External Plaster</t>
  </si>
  <si>
    <t>External Plumbing, Elevation and Waterproofing</t>
  </si>
  <si>
    <t>Wooden Work</t>
  </si>
  <si>
    <t>Electrical &amp; Sanitary fittings</t>
  </si>
  <si>
    <t>North Wing C (Building No. 1) = 2B + G/St + 1st to 22nd Floor</t>
  </si>
  <si>
    <t>North Wing B (Building No. 1) = 2B + G/St + 1st to 22nd Floor</t>
  </si>
  <si>
    <t>Name of Engineer Visited the property</t>
  </si>
  <si>
    <t>Authorized Signatory Name &amp; Signature</t>
  </si>
  <si>
    <t>Nishi Singh sales 8657995075</t>
  </si>
  <si>
    <t>Mr. Krishna Maurya 9833226152</t>
  </si>
  <si>
    <t>Mr. Suraj Khare</t>
  </si>
  <si>
    <t>P-9245/2021/(CTS NO. 33A And Other)/K/E Ward/MAJAS/FCC/ 1/New
Date: 24/08/2023
Valid upto dated : 09/03/2024 
Valid Up to: Re-endorsement of earlier plinth C.C. for the building no. 1 and further C.C. upto 22nd upper floor + LMR and OHT for wing ‘B’ i.e. height upto 76.25 mt. AGL as per approved last amended plan dated 11/04/2023.</t>
  </si>
  <si>
    <t xml:space="preserve">(Bldg No.1) North Wing B  </t>
  </si>
  <si>
    <t xml:space="preserve">(Bldg No.1) North Wing C </t>
  </si>
  <si>
    <t xml:space="preserve">(Bldg No.1) North Wing E </t>
  </si>
  <si>
    <t>P-9274/2021/(33A And Other)/K/E Ward/MAJAS/FCC/3/Amend
Date: 24/05/2023
Valid upto dated : 02/03/2024
Valid Up to: Re-endorsement of earlier plinth C.C. and further C.C. upto 21st upper floor for wing ‘A’ and ‘B’ i.e. height upto 66.95 mt. AGL as per approved last amended plan dated 11/04/2023.
P-9245/2021/(CTS NO. 33A And Other)/K/E Ward/MAJAS/ FCC/ 3/Amend
Date: 29/10/2024
Valid upto dated : 28/10/2025
Valid Up to: Re-endorsement of plinth CC up to top of basement for wing F, Re-endorsement of full CC of wing B,C,D,&amp; E and grant further C.C. for wing ‘A’ of the building no. 1 upto top of 22nd upper floor + LMR and OHT i.e. Height 76.25 mt from AGL for the proposed building as per last approved amended plan dated 05.09.2024.</t>
  </si>
  <si>
    <t>CC Details</t>
  </si>
  <si>
    <t>Mr. Nayan Sarate</t>
  </si>
  <si>
    <t xml:space="preserve"> (South Wing A &amp; B) = Since internal visit were not permitted, we were unable to determine building progress from an external visit; so, we are maintaining the same progress as in the previous report.</t>
  </si>
  <si>
    <t xml:space="preserve">1. (North Wing B, C &amp; E) &amp; (South Wing A &amp; B) =  Construction work is in process at the time of Visit. Internal visit was not allowed.
2. We considered  Saleable area as per our calculation.
3. We considered Carpet area as per Approved Plan.
4. We considered Gross carpet area = Net carpet.
5. We have considered rate by verifying it from market inquire.
6. Car parking is subjected to authentic documentation.
7. We consider latest CC from Rera site.
8. Building Name Clarification as per MCGM &amp; Builder is given as follows, North wings (Wing A to F) is Building No. 1 (Wing A to F) &amp; South wings (Wing A to E) is Building No. 2 (Wing A to E)
9. we have updated approved plan for building No.1 (North wing C &amp; E) (On 22/04/2023).
10. We have updated latest CC from MCGM site for Bldg No.01 &amp; Bldg No.02 (South Wing A &amp; B) (On 05/10/2023 &amp; 03/07/2025).
</t>
  </si>
  <si>
    <t>P-9245/2021/(CTS NO. 33A And Other)/K/E Ward/MAJAS/ FCC/ 3/Amend
Date: 29/10/2024
Valid upto dated : 28/10/2025
Valid Up to: Re-endorsement of plinth CC up to top of basement for wing F, Re-endorsement of full CC of wing B,C,D,&amp; E and grant further C.C. for wing ‘A’ of the building no. 1 upto top of 22nd upper floor + LMR and OHT i.e. Height 76.25 mt from AGL for the proposed building as per last approved amended plan dated 05.09.2024.</t>
  </si>
  <si>
    <t>03/07/2025 @ 02:45PM</t>
  </si>
  <si>
    <t xml:space="preserve">P-9245/2021/(CTS NO. 33A And Other)/K/E Ward/MAJAS/ FCC/5/Amend
Date: 09/06/2025
Valid upto dated : 09/03/2026
Valid Up to: Further C.C. for wing ‘F’ of the building no. 1 upto top of 7th upper floor i.e. Height 24.85 mt from AGL &amp; re-endorsed full CC of Wing A,B,C,D,&amp; E i.e. upto 22nd upper floor with top of OHWT and LMR i.e. total height up to 76.250mt as per last approved amended plan dated 19.05.2025.
</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</si>
</sst>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
  </numFmts>
  <fonts count="18"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b/>
      <sz val="16"/>
      <color theme="1"/>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20"/>
      <color indexed="81"/>
      <name val="Tahoma"/>
      <family val="2"/>
    </font>
    <font>
      <sz val="20"/>
      <color indexed="81"/>
      <name val="Tahoma"/>
      <family val="2"/>
    </font>
    <font>
      <sz val="18"/>
      <name val="Times New Roman"/>
      <family val="1"/>
    </font>
    <font>
      <b/>
      <sz val="12"/>
      <color indexed="81"/>
      <name val="Tahoma"/>
      <family val="2"/>
    </font>
    <font>
      <u/>
      <sz val="11"/>
      <color theme="10"/>
      <name val="Calibri"/>
      <family val="2"/>
    </font>
    <font>
      <u/>
      <sz val="18"/>
      <color theme="10"/>
      <name val="Calibri"/>
      <family val="2"/>
    </font>
  </fonts>
  <fills count="5">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thin">
        <color indexed="64"/>
      </bottom>
      <diagonal/>
    </border>
    <border>
      <left/>
      <right/>
      <top/>
      <bottom style="thin">
        <color indexed="64"/>
      </bottom>
      <diagonal/>
    </border>
    <border>
      <left style="thin">
        <color indexed="64"/>
      </left>
      <right style="thin">
        <color indexed="64"/>
      </right>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s>
  <cellStyleXfs count="3">
    <xf numFmtId="0" fontId="0" fillId="0" borderId="0"/>
    <xf numFmtId="0" fontId="1" fillId="0" borderId="0"/>
    <xf numFmtId="0" fontId="16" fillId="0" borderId="0" applyNumberFormat="0" applyFill="0" applyBorder="0" applyAlignment="0" applyProtection="0"/>
  </cellStyleXfs>
  <cellXfs count="172">
    <xf numFmtId="0" fontId="0" fillId="0" borderId="0" xfId="0"/>
    <xf numFmtId="0" fontId="3" fillId="0" borderId="0" xfId="0" applyFont="1" applyAlignment="1">
      <alignment vertical="top"/>
    </xf>
    <xf numFmtId="0" fontId="4" fillId="0" borderId="1" xfId="0" applyFont="1" applyBorder="1" applyAlignment="1">
      <alignment horizontal="center" vertical="top" wrapText="1"/>
    </xf>
    <xf numFmtId="0" fontId="4" fillId="0" borderId="1" xfId="0" applyFont="1" applyBorder="1" applyAlignment="1">
      <alignment vertical="top"/>
    </xf>
    <xf numFmtId="0" fontId="4" fillId="0" borderId="10" xfId="0" applyFont="1" applyBorder="1" applyAlignment="1">
      <alignment vertical="top" wrapText="1"/>
    </xf>
    <xf numFmtId="0" fontId="4" fillId="4" borderId="2" xfId="0" applyFont="1" applyFill="1" applyBorder="1" applyAlignment="1">
      <alignment vertical="top" wrapText="1"/>
    </xf>
    <xf numFmtId="0" fontId="4" fillId="0" borderId="5" xfId="0" applyFont="1" applyBorder="1" applyAlignment="1">
      <alignment vertical="top" wrapText="1"/>
    </xf>
    <xf numFmtId="0" fontId="4" fillId="0" borderId="8" xfId="0" applyFont="1" applyBorder="1" applyAlignment="1">
      <alignment horizontal="center" vertical="top" wrapText="1"/>
    </xf>
    <xf numFmtId="0" fontId="4" fillId="0" borderId="6" xfId="0" applyFont="1" applyBorder="1" applyAlignment="1">
      <alignment vertical="top" wrapText="1"/>
    </xf>
    <xf numFmtId="0" fontId="2" fillId="0" borderId="1" xfId="0" applyFont="1" applyBorder="1" applyAlignment="1">
      <alignment horizontal="center" vertical="top" wrapText="1"/>
    </xf>
    <xf numFmtId="0" fontId="4" fillId="3" borderId="1" xfId="0" applyFont="1" applyFill="1" applyBorder="1" applyAlignment="1">
      <alignment horizontal="left" vertical="top"/>
    </xf>
    <xf numFmtId="0" fontId="3" fillId="3" borderId="0" xfId="0" applyFont="1" applyFill="1" applyAlignment="1">
      <alignment vertical="top"/>
    </xf>
    <xf numFmtId="0" fontId="4" fillId="0" borderId="1" xfId="0" applyFont="1" applyBorder="1" applyAlignment="1">
      <alignment horizontal="center" vertical="top"/>
    </xf>
    <xf numFmtId="0" fontId="3" fillId="0" borderId="0" xfId="0" applyFont="1" applyAlignment="1">
      <alignment horizontal="center" vertical="top"/>
    </xf>
    <xf numFmtId="0" fontId="4" fillId="4" borderId="1" xfId="0" applyFont="1" applyFill="1" applyBorder="1" applyAlignment="1">
      <alignment vertical="top"/>
    </xf>
    <xf numFmtId="0" fontId="4" fillId="0" borderId="6" xfId="0" applyFont="1" applyBorder="1" applyAlignment="1">
      <alignment horizontal="center" vertical="top" wrapText="1"/>
    </xf>
    <xf numFmtId="0" fontId="4" fillId="0" borderId="1" xfId="0" applyFont="1" applyBorder="1" applyAlignment="1">
      <alignment horizontal="left" vertical="top" wrapText="1"/>
    </xf>
    <xf numFmtId="0" fontId="4" fillId="4" borderId="1" xfId="0" applyFont="1" applyFill="1" applyBorder="1" applyAlignment="1">
      <alignment horizontal="left" vertical="top" wrapText="1"/>
    </xf>
    <xf numFmtId="0" fontId="4" fillId="3" borderId="1" xfId="0" applyFont="1" applyFill="1" applyBorder="1" applyAlignment="1">
      <alignment horizontal="left" vertical="top" wrapText="1"/>
    </xf>
    <xf numFmtId="1" fontId="6" fillId="4" borderId="1" xfId="1" applyNumberFormat="1" applyFont="1" applyFill="1" applyBorder="1" applyAlignment="1">
      <alignment horizontal="center" vertical="center"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4" fillId="0" borderId="5" xfId="0" applyFont="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0" borderId="8" xfId="0" applyFont="1" applyBorder="1" applyAlignment="1">
      <alignment vertical="top" wrapText="1"/>
    </xf>
    <xf numFmtId="0" fontId="4" fillId="0" borderId="6" xfId="0" applyFont="1" applyBorder="1" applyAlignment="1">
      <alignment horizontal="left"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2" xfId="0" applyFont="1" applyFill="1" applyBorder="1" applyAlignment="1">
      <alignment vertical="top" wrapText="1"/>
    </xf>
    <xf numFmtId="0" fontId="4" fillId="4" borderId="0" xfId="0" applyFont="1" applyFill="1" applyAlignment="1">
      <alignment vertical="top" wrapText="1"/>
    </xf>
    <xf numFmtId="1" fontId="5" fillId="0" borderId="6" xfId="1" applyNumberFormat="1" applyFont="1" applyBorder="1" applyAlignment="1">
      <alignment horizontal="center" vertical="top" wrapText="1"/>
    </xf>
    <xf numFmtId="9" fontId="5" fillId="0" borderId="8" xfId="1" applyNumberFormat="1" applyFont="1" applyBorder="1" applyAlignment="1">
      <alignment horizontal="center" vertical="center" wrapText="1"/>
    </xf>
    <xf numFmtId="0" fontId="3" fillId="0" borderId="16" xfId="1" applyFont="1" applyBorder="1" applyProtection="1">
      <protection hidden="1"/>
    </xf>
    <xf numFmtId="0" fontId="3" fillId="0" borderId="0" xfId="1" applyFont="1" applyProtection="1">
      <protection hidden="1"/>
    </xf>
    <xf numFmtId="0" fontId="3" fillId="0" borderId="17" xfId="1" applyFont="1" applyBorder="1" applyProtection="1">
      <protection hidden="1"/>
    </xf>
    <xf numFmtId="0" fontId="3" fillId="0" borderId="17" xfId="1" applyFont="1" applyBorder="1"/>
    <xf numFmtId="0" fontId="8" fillId="0" borderId="0" xfId="0" applyFont="1" applyProtection="1">
      <protection hidden="1"/>
    </xf>
    <xf numFmtId="9" fontId="8" fillId="0" borderId="0" xfId="0" applyNumberFormat="1" applyFont="1" applyProtection="1">
      <protection hidden="1"/>
    </xf>
    <xf numFmtId="0" fontId="8" fillId="0" borderId="18" xfId="0" applyFont="1" applyBorder="1" applyProtection="1">
      <protection hidden="1"/>
    </xf>
    <xf numFmtId="0" fontId="8" fillId="0" borderId="17" xfId="0" applyFont="1" applyBorder="1" applyProtection="1">
      <protection hidden="1"/>
    </xf>
    <xf numFmtId="1" fontId="9" fillId="0" borderId="17" xfId="0" applyNumberFormat="1" applyFont="1" applyBorder="1"/>
    <xf numFmtId="1" fontId="9" fillId="0" borderId="17" xfId="0" applyNumberFormat="1" applyFont="1" applyBorder="1" applyAlignment="1">
      <alignment horizontal="right"/>
    </xf>
    <xf numFmtId="1" fontId="9" fillId="0" borderId="19" xfId="0" applyNumberFormat="1" applyFont="1" applyBorder="1"/>
    <xf numFmtId="0" fontId="4" fillId="2" borderId="1" xfId="0" applyFont="1" applyFill="1" applyBorder="1" applyAlignment="1">
      <alignment vertical="top"/>
    </xf>
    <xf numFmtId="0" fontId="4" fillId="0" borderId="2" xfId="0" applyFont="1" applyBorder="1" applyAlignment="1">
      <alignment vertical="top" wrapText="1"/>
    </xf>
    <xf numFmtId="1" fontId="5" fillId="4" borderId="1" xfId="1" applyNumberFormat="1" applyFont="1" applyFill="1" applyBorder="1" applyAlignment="1">
      <alignment horizontal="center" vertical="top" wrapText="1"/>
    </xf>
    <xf numFmtId="1" fontId="6" fillId="4" borderId="1" xfId="1" applyNumberFormat="1" applyFont="1" applyFill="1" applyBorder="1" applyAlignment="1">
      <alignment horizontal="center" vertical="top" wrapText="1"/>
    </xf>
    <xf numFmtId="14" fontId="4" fillId="4" borderId="1" xfId="0" applyNumberFormat="1" applyFont="1" applyFill="1" applyBorder="1" applyAlignment="1">
      <alignment horizontal="left" vertical="top" wrapText="1"/>
    </xf>
    <xf numFmtId="0" fontId="4" fillId="4" borderId="1" xfId="0"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1" fontId="6" fillId="4" borderId="5" xfId="1" applyNumberFormat="1" applyFont="1" applyFill="1" applyBorder="1" applyAlignment="1">
      <alignment vertical="center" wrapText="1"/>
    </xf>
    <xf numFmtId="1" fontId="3" fillId="0" borderId="1" xfId="0" applyNumberFormat="1" applyFont="1" applyBorder="1" applyAlignment="1">
      <alignment horizontal="center" vertical="center"/>
    </xf>
    <xf numFmtId="1" fontId="3" fillId="0" borderId="0" xfId="0" applyNumberFormat="1" applyFont="1" applyAlignment="1">
      <alignment horizontal="center" vertical="center"/>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0" fontId="3" fillId="0" borderId="9" xfId="0" applyFont="1" applyBorder="1" applyAlignment="1">
      <alignment vertical="top"/>
    </xf>
    <xf numFmtId="0" fontId="4" fillId="4" borderId="14" xfId="0" applyFont="1" applyFill="1" applyBorder="1" applyAlignment="1">
      <alignment vertical="top" wrapText="1"/>
    </xf>
    <xf numFmtId="0" fontId="4" fillId="4" borderId="9" xfId="0" applyFont="1" applyFill="1" applyBorder="1" applyAlignment="1">
      <alignment vertical="top" wrapText="1"/>
    </xf>
    <xf numFmtId="0" fontId="4" fillId="4" borderId="15" xfId="0" applyFont="1" applyFill="1" applyBorder="1" applyAlignment="1">
      <alignment horizontal="center" vertical="top" wrapText="1"/>
    </xf>
    <xf numFmtId="0" fontId="4" fillId="0" borderId="6" xfId="0" applyFont="1" applyBorder="1" applyAlignment="1">
      <alignment horizontal="left" vertical="top" wrapText="1"/>
    </xf>
    <xf numFmtId="0" fontId="4" fillId="0" borderId="1" xfId="0" applyFont="1" applyBorder="1" applyAlignment="1">
      <alignment vertical="top" wrapText="1"/>
    </xf>
    <xf numFmtId="0" fontId="4" fillId="4" borderId="1" xfId="0" applyFont="1" applyFill="1" applyBorder="1" applyAlignment="1">
      <alignment horizontal="left" vertical="top" wrapText="1"/>
    </xf>
    <xf numFmtId="0" fontId="4" fillId="0" borderId="14" xfId="0" applyFont="1" applyBorder="1" applyAlignment="1">
      <alignment horizontal="left" vertical="top" wrapText="1"/>
    </xf>
    <xf numFmtId="0" fontId="4" fillId="0" borderId="9" xfId="0" applyFont="1" applyBorder="1" applyAlignment="1">
      <alignment horizontal="left" vertical="top" wrapText="1"/>
    </xf>
    <xf numFmtId="0" fontId="4" fillId="0" borderId="15" xfId="0" applyFont="1" applyBorder="1" applyAlignment="1">
      <alignment horizontal="left" vertical="top" wrapText="1"/>
    </xf>
    <xf numFmtId="0" fontId="4" fillId="0" borderId="1" xfId="0" applyFont="1" applyBorder="1" applyAlignment="1">
      <alignment horizontal="center" vertical="center" wrapText="1"/>
    </xf>
    <xf numFmtId="0" fontId="4" fillId="4" borderId="2"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5" xfId="0" applyFont="1" applyFill="1" applyBorder="1" applyAlignment="1">
      <alignment horizontal="center" vertical="center" wrapText="1"/>
    </xf>
    <xf numFmtId="0" fontId="4" fillId="4" borderId="1" xfId="0" applyFont="1" applyFill="1" applyBorder="1" applyAlignment="1">
      <alignment horizontal="center" vertical="center" wrapText="1"/>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2" fillId="2" borderId="1" xfId="0" applyFont="1" applyFill="1" applyBorder="1" applyAlignment="1">
      <alignment horizontal="center" vertical="top"/>
    </xf>
    <xf numFmtId="9" fontId="2" fillId="4" borderId="1" xfId="1" applyNumberFormat="1" applyFont="1" applyFill="1" applyBorder="1" applyAlignment="1" applyProtection="1">
      <alignment horizontal="left" vertical="top" wrapText="1"/>
      <protection hidden="1"/>
    </xf>
    <xf numFmtId="9" fontId="2" fillId="4" borderId="1" xfId="1" applyNumberFormat="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1" fontId="4" fillId="4" borderId="1" xfId="1" applyNumberFormat="1" applyFont="1" applyFill="1" applyBorder="1" applyAlignment="1" applyProtection="1">
      <alignment horizontal="center" vertical="center"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0" fontId="4" fillId="4" borderId="2" xfId="1" applyFont="1" applyFill="1" applyBorder="1" applyAlignment="1" applyProtection="1">
      <alignment horizontal="center" vertical="center" wrapText="1"/>
      <protection hidden="1"/>
    </xf>
    <xf numFmtId="0" fontId="4" fillId="4" borderId="5" xfId="1" applyFont="1" applyFill="1" applyBorder="1" applyAlignment="1" applyProtection="1">
      <alignment horizontal="center" vertical="center" wrapText="1"/>
      <protection hidden="1"/>
    </xf>
    <xf numFmtId="1" fontId="6" fillId="4" borderId="1"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1" fontId="5" fillId="4" borderId="2" xfId="1" applyNumberFormat="1" applyFont="1" applyFill="1" applyBorder="1" applyAlignment="1">
      <alignment horizontal="center" vertical="center" wrapText="1"/>
    </xf>
    <xf numFmtId="1" fontId="5" fillId="4" borderId="3" xfId="1" applyNumberFormat="1" applyFont="1" applyFill="1" applyBorder="1" applyAlignment="1">
      <alignment horizontal="center" vertical="center" wrapText="1"/>
    </xf>
    <xf numFmtId="1" fontId="5" fillId="4" borderId="15" xfId="1" applyNumberFormat="1" applyFont="1" applyFill="1" applyBorder="1" applyAlignment="1">
      <alignment horizontal="center" vertical="center" wrapText="1"/>
    </xf>
    <xf numFmtId="1" fontId="6" fillId="4" borderId="7" xfId="1" applyNumberFormat="1" applyFont="1" applyFill="1" applyBorder="1" applyAlignment="1">
      <alignment horizontal="center" vertical="center" wrapText="1"/>
    </xf>
    <xf numFmtId="1" fontId="6" fillId="4" borderId="11" xfId="1" applyNumberFormat="1" applyFont="1" applyFill="1" applyBorder="1" applyAlignment="1">
      <alignment horizontal="center" vertical="center" wrapText="1"/>
    </xf>
    <xf numFmtId="1" fontId="6" fillId="4" borderId="12" xfId="1" applyNumberFormat="1" applyFont="1" applyFill="1" applyBorder="1" applyAlignment="1">
      <alignment horizontal="center" vertical="center" wrapText="1"/>
    </xf>
    <xf numFmtId="1" fontId="6" fillId="4" borderId="13" xfId="1" applyNumberFormat="1" applyFont="1" applyFill="1" applyBorder="1" applyAlignment="1">
      <alignment horizontal="center" vertical="center" wrapText="1"/>
    </xf>
    <xf numFmtId="1" fontId="6" fillId="4" borderId="14" xfId="1" applyNumberFormat="1" applyFont="1" applyFill="1" applyBorder="1" applyAlignment="1">
      <alignment horizontal="center" vertical="center" wrapText="1"/>
    </xf>
    <xf numFmtId="1" fontId="6" fillId="4" borderId="15" xfId="1" applyNumberFormat="1" applyFont="1" applyFill="1" applyBorder="1" applyAlignment="1">
      <alignment horizontal="center" vertical="center" wrapText="1"/>
    </xf>
    <xf numFmtId="1" fontId="6" fillId="4" borderId="4" xfId="1" applyNumberFormat="1" applyFont="1" applyFill="1" applyBorder="1" applyAlignment="1">
      <alignment horizontal="center" vertical="center" wrapText="1"/>
    </xf>
    <xf numFmtId="1" fontId="6" fillId="4" borderId="9" xfId="1" applyNumberFormat="1" applyFont="1" applyFill="1" applyBorder="1" applyAlignment="1">
      <alignment horizontal="center" vertical="center" wrapText="1"/>
    </xf>
    <xf numFmtId="0" fontId="4" fillId="0" borderId="1" xfId="0" applyFont="1" applyBorder="1" applyAlignment="1">
      <alignment horizontal="left" vertical="top" wrapText="1"/>
    </xf>
    <xf numFmtId="1" fontId="5" fillId="0" borderId="1" xfId="1" applyNumberFormat="1" applyFont="1" applyBorder="1" applyAlignment="1">
      <alignment horizontal="center"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0" fontId="4" fillId="0" borderId="2" xfId="0" applyFont="1" applyBorder="1" applyAlignment="1">
      <alignment horizontal="left" vertical="top" wrapText="1"/>
    </xf>
    <xf numFmtId="0" fontId="4" fillId="0" borderId="3" xfId="0" applyFont="1" applyBorder="1" applyAlignment="1">
      <alignment horizontal="left" vertical="top" wrapText="1"/>
    </xf>
    <xf numFmtId="0" fontId="4" fillId="0" borderId="5" xfId="0" applyFont="1" applyBorder="1" applyAlignment="1">
      <alignment horizontal="left" vertical="top" wrapText="1"/>
    </xf>
    <xf numFmtId="2" fontId="4" fillId="4" borderId="1" xfId="0" applyNumberFormat="1" applyFont="1" applyFill="1" applyBorder="1" applyAlignment="1">
      <alignment horizontal="left" vertical="top" wrapText="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 fillId="2" borderId="11" xfId="0"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4" fillId="4" borderId="2" xfId="0" applyFont="1" applyFill="1" applyBorder="1" applyAlignment="1">
      <alignment horizontal="left" vertical="top" wrapText="1"/>
    </xf>
    <xf numFmtId="0" fontId="4" fillId="4" borderId="5" xfId="0" applyFont="1" applyFill="1" applyBorder="1" applyAlignment="1">
      <alignment horizontal="left" vertical="top" wrapText="1"/>
    </xf>
    <xf numFmtId="0" fontId="4" fillId="3" borderId="1" xfId="0" applyFont="1" applyFill="1" applyBorder="1" applyAlignment="1">
      <alignment horizontal="left" vertical="top" wrapText="1"/>
    </xf>
    <xf numFmtId="0" fontId="4" fillId="0" borderId="1" xfId="0" applyFont="1" applyBorder="1" applyAlignment="1">
      <alignment horizontal="left" vertical="top"/>
    </xf>
    <xf numFmtId="0" fontId="4" fillId="3" borderId="2" xfId="0" applyFont="1" applyFill="1" applyBorder="1" applyAlignment="1">
      <alignment horizontal="left" vertical="top"/>
    </xf>
    <xf numFmtId="0" fontId="4" fillId="3" borderId="5" xfId="0" applyFont="1" applyFill="1" applyBorder="1" applyAlignment="1">
      <alignment horizontal="left" vertical="top"/>
    </xf>
    <xf numFmtId="0" fontId="4" fillId="4" borderId="3" xfId="0" applyFont="1" applyFill="1" applyBorder="1" applyAlignment="1">
      <alignment horizontal="left" vertical="top" wrapText="1"/>
    </xf>
    <xf numFmtId="0" fontId="4" fillId="4" borderId="7" xfId="0" applyFont="1" applyFill="1" applyBorder="1" applyAlignment="1">
      <alignment horizontal="left" vertical="top" wrapText="1"/>
    </xf>
    <xf numFmtId="0" fontId="4" fillId="4" borderId="11" xfId="0" applyFont="1" applyFill="1" applyBorder="1" applyAlignment="1">
      <alignment horizontal="left" vertical="top" wrapText="1"/>
    </xf>
    <xf numFmtId="0" fontId="4" fillId="4" borderId="1" xfId="0" applyFont="1" applyFill="1" applyBorder="1" applyAlignment="1">
      <alignment horizontal="center" vertical="top" wrapText="1"/>
    </xf>
    <xf numFmtId="0" fontId="2" fillId="0" borderId="1" xfId="0" applyFont="1" applyBorder="1" applyAlignment="1">
      <alignment horizontal="center" vertical="top" wrapText="1"/>
    </xf>
    <xf numFmtId="0" fontId="4" fillId="0" borderId="1" xfId="0" applyFont="1" applyBorder="1" applyAlignment="1">
      <alignment horizontal="center" vertical="top" wrapText="1"/>
    </xf>
    <xf numFmtId="0" fontId="2" fillId="2" borderId="1" xfId="0" applyFont="1" applyFill="1" applyBorder="1" applyAlignment="1">
      <alignment horizontal="left" vertical="top"/>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0" xfId="0" applyFont="1" applyAlignment="1">
      <alignment horizontal="left" vertical="top" wrapText="1"/>
    </xf>
    <xf numFmtId="0" fontId="4" fillId="0" borderId="13" xfId="0" applyFont="1" applyBorder="1" applyAlignment="1">
      <alignment horizontal="left" vertical="top" wrapText="1"/>
    </xf>
    <xf numFmtId="0" fontId="2" fillId="2" borderId="14" xfId="0" applyFont="1" applyFill="1" applyBorder="1" applyAlignment="1">
      <alignment horizontal="center" vertical="top"/>
    </xf>
    <xf numFmtId="0" fontId="2" fillId="2" borderId="9" xfId="0" applyFont="1" applyFill="1" applyBorder="1" applyAlignment="1">
      <alignment horizontal="center" vertical="top"/>
    </xf>
    <xf numFmtId="0" fontId="2" fillId="2" borderId="15" xfId="0" applyFont="1" applyFill="1" applyBorder="1" applyAlignment="1">
      <alignment horizontal="center" vertical="top"/>
    </xf>
    <xf numFmtId="0" fontId="4" fillId="0" borderId="6" xfId="0" applyFont="1" applyBorder="1" applyAlignment="1">
      <alignment horizontal="left" vertical="top" wrapText="1"/>
    </xf>
    <xf numFmtId="14" fontId="4" fillId="4" borderId="2" xfId="0" applyNumberFormat="1" applyFont="1" applyFill="1" applyBorder="1" applyAlignment="1">
      <alignment horizontal="left" vertical="top" wrapText="1"/>
    </xf>
    <xf numFmtId="14" fontId="4" fillId="4" borderId="3" xfId="0" applyNumberFormat="1" applyFont="1" applyFill="1" applyBorder="1" applyAlignment="1">
      <alignment horizontal="left" vertical="top" wrapText="1"/>
    </xf>
    <xf numFmtId="14" fontId="4" fillId="4" borderId="5" xfId="0" applyNumberFormat="1" applyFont="1" applyFill="1" applyBorder="1" applyAlignment="1">
      <alignment horizontal="left" vertical="top" wrapText="1"/>
    </xf>
    <xf numFmtId="0" fontId="2" fillId="2" borderId="8" xfId="0" applyFont="1" applyFill="1" applyBorder="1" applyAlignment="1">
      <alignment horizontal="left" vertical="top"/>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4" fillId="0" borderId="8" xfId="0" applyFont="1" applyBorder="1" applyAlignment="1">
      <alignment vertical="top" wrapText="1"/>
    </xf>
    <xf numFmtId="0" fontId="4" fillId="4" borderId="8" xfId="0" applyFont="1" applyFill="1" applyBorder="1" applyAlignment="1">
      <alignment horizontal="left" vertical="top"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2" fillId="2" borderId="8" xfId="0" applyFont="1" applyFill="1" applyBorder="1" applyAlignment="1">
      <alignment horizontal="center" vertical="top"/>
    </xf>
    <xf numFmtId="0" fontId="2" fillId="2" borderId="5" xfId="0" applyFont="1" applyFill="1" applyBorder="1" applyAlignment="1">
      <alignment horizontal="center" vertical="top" wrapText="1"/>
    </xf>
    <xf numFmtId="0" fontId="4" fillId="4" borderId="1" xfId="0" applyFont="1" applyFill="1" applyBorder="1" applyAlignment="1">
      <alignment horizontal="left" vertical="top"/>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2" fillId="0" borderId="3" xfId="0" applyFont="1" applyBorder="1" applyAlignment="1">
      <alignment horizontal="center" vertical="top" wrapText="1"/>
    </xf>
    <xf numFmtId="0" fontId="4" fillId="4" borderId="4" xfId="0" applyFont="1" applyFill="1" applyBorder="1" applyAlignment="1">
      <alignment horizontal="left" vertical="top" wrapText="1"/>
    </xf>
    <xf numFmtId="17" fontId="4" fillId="4" borderId="2" xfId="0" applyNumberFormat="1" applyFont="1" applyFill="1" applyBorder="1" applyAlignment="1">
      <alignment horizontal="left" vertical="top" wrapText="1"/>
    </xf>
    <xf numFmtId="14" fontId="4" fillId="4" borderId="1" xfId="0" applyNumberFormat="1" applyFont="1" applyFill="1" applyBorder="1" applyAlignment="1">
      <alignment horizontal="left" vertical="top" wrapText="1"/>
    </xf>
    <xf numFmtId="0" fontId="17" fillId="4" borderId="2" xfId="2" applyFont="1" applyFill="1" applyBorder="1" applyAlignment="1">
      <alignment horizontal="left" vertical="top" wrapText="1"/>
    </xf>
    <xf numFmtId="0" fontId="14" fillId="4" borderId="3" xfId="0" applyFont="1" applyFill="1" applyBorder="1" applyAlignment="1">
      <alignment horizontal="left" vertical="top" wrapText="1"/>
    </xf>
    <xf numFmtId="14" fontId="4" fillId="4" borderId="7" xfId="0" applyNumberFormat="1" applyFont="1" applyFill="1" applyBorder="1" applyAlignment="1">
      <alignment horizontal="left" vertical="top" wrapText="1"/>
    </xf>
    <xf numFmtId="164" fontId="4" fillId="4" borderId="7" xfId="0" applyNumberFormat="1" applyFont="1" applyFill="1" applyBorder="1" applyAlignment="1">
      <alignment horizontal="left" vertical="top" wrapText="1"/>
    </xf>
    <xf numFmtId="164" fontId="4" fillId="4" borderId="4" xfId="0" applyNumberFormat="1" applyFont="1" applyFill="1" applyBorder="1" applyAlignment="1">
      <alignment horizontal="left" vertical="top" wrapText="1"/>
    </xf>
    <xf numFmtId="164" fontId="4" fillId="4" borderId="11" xfId="0" applyNumberFormat="1" applyFont="1" applyFill="1" applyBorder="1" applyAlignment="1">
      <alignment horizontal="left" vertical="top" wrapText="1"/>
    </xf>
    <xf numFmtId="1" fontId="6" fillId="4" borderId="2" xfId="1" applyNumberFormat="1" applyFont="1" applyFill="1" applyBorder="1" applyAlignment="1">
      <alignment horizontal="center" vertical="center" wrapText="1"/>
    </xf>
    <xf numFmtId="1" fontId="6" fillId="4" borderId="3" xfId="1" applyNumberFormat="1" applyFont="1" applyFill="1" applyBorder="1" applyAlignment="1">
      <alignment horizontal="center" vertical="center" wrapText="1"/>
    </xf>
    <xf numFmtId="0" fontId="7" fillId="0" borderId="14" xfId="0" applyFont="1" applyBorder="1" applyAlignment="1">
      <alignment horizontal="center" vertical="center" wrapText="1"/>
    </xf>
    <xf numFmtId="0" fontId="7" fillId="0" borderId="9" xfId="0" applyFont="1" applyBorder="1" applyAlignment="1">
      <alignment horizontal="center" vertical="center" wrapText="1"/>
    </xf>
    <xf numFmtId="9" fontId="2" fillId="4" borderId="14" xfId="1" applyNumberFormat="1" applyFont="1" applyFill="1" applyBorder="1" applyAlignment="1" applyProtection="1">
      <alignment horizontal="center" vertical="center" wrapText="1"/>
      <protection hidden="1"/>
    </xf>
    <xf numFmtId="9" fontId="2" fillId="4" borderId="15" xfId="1" applyNumberFormat="1" applyFont="1" applyFill="1" applyBorder="1" applyAlignment="1" applyProtection="1">
      <alignment horizontal="center" vertical="center" wrapText="1"/>
      <protection hidden="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1" fontId="5" fillId="4" borderId="5" xfId="1" applyNumberFormat="1" applyFont="1" applyFill="1" applyBorder="1" applyAlignment="1">
      <alignment horizontal="center" vertical="center" wrapText="1"/>
    </xf>
  </cellXfs>
  <cellStyles count="3">
    <cellStyle name="Hyperlink" xfId="2" builtinId="8"/>
    <cellStyle name="Normal" xfId="0" builtinId="0"/>
    <cellStyle name="Normal 3" xfId="1"/>
  </cellStyles>
  <dxfs count="0"/>
  <tableStyles count="0" defaultTableStyle="TableStyleMedium9" defaultPivotStyle="PivotStyleLight16"/>
  <colors>
    <mruColors>
      <color rgb="FFFCF56A"/>
      <color rgb="FFFFFFFF"/>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1558247</xdr:colOff>
      <xdr:row>418</xdr:row>
      <xdr:rowOff>137786</xdr:rowOff>
    </xdr:from>
    <xdr:to>
      <xdr:col>8</xdr:col>
      <xdr:colOff>190500</xdr:colOff>
      <xdr:row>433</xdr:row>
      <xdr:rowOff>152083</xdr:rowOff>
    </xdr:to>
    <xdr:pic>
      <xdr:nvPicPr>
        <xdr:cNvPr id="2" name="Picture 1">
          <a:extLst>
            <a:ext uri="{FF2B5EF4-FFF2-40B4-BE49-F238E27FC236}">
              <a16:creationId xmlns:a16="http://schemas.microsoft.com/office/drawing/2014/main" xmlns="" id="{00000000-0008-0000-00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558247" y="139272059"/>
          <a:ext cx="7429889" cy="3910888"/>
        </a:xfrm>
        <a:prstGeom prst="rect">
          <a:avLst/>
        </a:prstGeom>
        <a:ln>
          <a:solidFill>
            <a:schemeClr val="tx1"/>
          </a:solidFill>
        </a:ln>
      </xdr:spPr>
    </xdr:pic>
    <xdr:clientData/>
  </xdr:twoCellAnchor>
  <xdr:twoCellAnchor>
    <xdr:from>
      <xdr:col>2</xdr:col>
      <xdr:colOff>202498</xdr:colOff>
      <xdr:row>434</xdr:row>
      <xdr:rowOff>17649</xdr:rowOff>
    </xdr:from>
    <xdr:to>
      <xdr:col>7</xdr:col>
      <xdr:colOff>987137</xdr:colOff>
      <xdr:row>449</xdr:row>
      <xdr:rowOff>215493</xdr:rowOff>
    </xdr:to>
    <xdr:grpSp>
      <xdr:nvGrpSpPr>
        <xdr:cNvPr id="9" name="Group 8"/>
        <xdr:cNvGrpSpPr/>
      </xdr:nvGrpSpPr>
      <xdr:grpSpPr>
        <a:xfrm>
          <a:off x="2366034" y="142253113"/>
          <a:ext cx="5751246" cy="4075880"/>
          <a:chOff x="1778452" y="143273648"/>
          <a:chExt cx="5789593" cy="4094435"/>
        </a:xfrm>
      </xdr:grpSpPr>
      <xdr:pic>
        <xdr:nvPicPr>
          <xdr:cNvPr id="3" name="Picture 2">
            <a:extLst>
              <a:ext uri="{FF2B5EF4-FFF2-40B4-BE49-F238E27FC236}">
                <a16:creationId xmlns:a16="http://schemas.microsoft.com/office/drawing/2014/main" xmlns="" id="{00000000-0008-0000-0000-000003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778452" y="143273648"/>
            <a:ext cx="5789593" cy="4094435"/>
          </a:xfrm>
          <a:prstGeom prst="rect">
            <a:avLst/>
          </a:prstGeom>
          <a:ln>
            <a:solidFill>
              <a:schemeClr val="tx1"/>
            </a:solidFill>
          </a:ln>
        </xdr:spPr>
      </xdr:pic>
      <xdr:sp macro="" textlink="">
        <xdr:nvSpPr>
          <xdr:cNvPr id="4" name="Rectangle 3">
            <a:extLst>
              <a:ext uri="{FF2B5EF4-FFF2-40B4-BE49-F238E27FC236}">
                <a16:creationId xmlns:a16="http://schemas.microsoft.com/office/drawing/2014/main" xmlns="" id="{00000000-0008-0000-0000-000004000000}"/>
              </a:ext>
            </a:extLst>
          </xdr:cNvPr>
          <xdr:cNvSpPr/>
        </xdr:nvSpPr>
        <xdr:spPr>
          <a:xfrm rot="1472412">
            <a:off x="4033297" y="144706211"/>
            <a:ext cx="1932745" cy="1008903"/>
          </a:xfrm>
          <a:prstGeom prst="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 name="TextBox 4">
            <a:extLst>
              <a:ext uri="{FF2B5EF4-FFF2-40B4-BE49-F238E27FC236}">
                <a16:creationId xmlns:a16="http://schemas.microsoft.com/office/drawing/2014/main" xmlns="" id="{00000000-0008-0000-0000-000005000000}"/>
              </a:ext>
            </a:extLst>
          </xdr:cNvPr>
          <xdr:cNvSpPr txBox="1"/>
        </xdr:nvSpPr>
        <xdr:spPr>
          <a:xfrm>
            <a:off x="5466484" y="144003237"/>
            <a:ext cx="1728833" cy="783618"/>
          </a:xfrm>
          <a:prstGeom prst="rect">
            <a:avLst/>
          </a:prstGeom>
          <a:solidFill>
            <a:schemeClr val="bg1"/>
          </a:solid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IN" sz="2000" b="1"/>
              <a:t>Kalpataru Vivant</a:t>
            </a:r>
          </a:p>
        </xdr:txBody>
      </xdr:sp>
      <xdr:cxnSp macro="">
        <xdr:nvCxnSpPr>
          <xdr:cNvPr id="7" name="Straight Arrow Connector 6">
            <a:extLst>
              <a:ext uri="{FF2B5EF4-FFF2-40B4-BE49-F238E27FC236}">
                <a16:creationId xmlns:a16="http://schemas.microsoft.com/office/drawing/2014/main" xmlns="" id="{00000000-0008-0000-0000-000007000000}"/>
              </a:ext>
            </a:extLst>
          </xdr:cNvPr>
          <xdr:cNvCxnSpPr>
            <a:stCxn id="5" idx="2"/>
          </xdr:cNvCxnSpPr>
        </xdr:nvCxnSpPr>
        <xdr:spPr>
          <a:xfrm flipH="1">
            <a:off x="5191128" y="144786855"/>
            <a:ext cx="1139773" cy="522214"/>
          </a:xfrm>
          <a:prstGeom prst="straightConnector1">
            <a:avLst/>
          </a:prstGeom>
          <a:ln w="571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0</xdr:col>
      <xdr:colOff>1771650</xdr:colOff>
      <xdr:row>380</xdr:row>
      <xdr:rowOff>28575</xdr:rowOff>
    </xdr:from>
    <xdr:to>
      <xdr:col>8</xdr:col>
      <xdr:colOff>208650</xdr:colOff>
      <xdr:row>413</xdr:row>
      <xdr:rowOff>55665</xdr:rowOff>
    </xdr:to>
    <xdr:pic>
      <xdr:nvPicPr>
        <xdr:cNvPr id="10" name="Picture 9">
          <a:extLst>
            <a:ext uri="{FF2B5EF4-FFF2-40B4-BE49-F238E27FC236}">
              <a16:creationId xmlns:a16="http://schemas.microsoft.com/office/drawing/2014/main" xmlns="" id="{00000000-0008-0000-0000-00000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771650" y="68941950"/>
          <a:ext cx="7200000" cy="8513867"/>
        </a:xfrm>
        <a:prstGeom prst="rect">
          <a:avLst/>
        </a:prstGeom>
        <a:ln>
          <a:solidFill>
            <a:schemeClr val="tx1"/>
          </a:solidFill>
        </a:ln>
      </xdr:spPr>
    </xdr:pic>
    <xdr:clientData/>
  </xdr:twoCellAnchor>
  <xdr:twoCellAnchor>
    <xdr:from>
      <xdr:col>12</xdr:col>
      <xdr:colOff>197983</xdr:colOff>
      <xdr:row>342</xdr:row>
      <xdr:rowOff>87036</xdr:rowOff>
    </xdr:from>
    <xdr:to>
      <xdr:col>14</xdr:col>
      <xdr:colOff>478891</xdr:colOff>
      <xdr:row>343</xdr:row>
      <xdr:rowOff>196596</xdr:rowOff>
    </xdr:to>
    <xdr:sp macro="" textlink="">
      <xdr:nvSpPr>
        <xdr:cNvPr id="24" name="Rectangle 23">
          <a:extLst>
            <a:ext uri="{FF2B5EF4-FFF2-40B4-BE49-F238E27FC236}">
              <a16:creationId xmlns:a16="http://schemas.microsoft.com/office/drawing/2014/main" xmlns="" id="{00000000-0008-0000-0000-000018000000}"/>
            </a:ext>
          </a:extLst>
        </xdr:cNvPr>
        <xdr:cNvSpPr/>
      </xdr:nvSpPr>
      <xdr:spPr>
        <a:xfrm>
          <a:off x="14308590" y="107202465"/>
          <a:ext cx="1832122" cy="368095"/>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South Tower A &amp; B</a:t>
          </a:r>
          <a:endParaRPr lang="en-IN" b="1">
            <a:solidFill>
              <a:srgbClr val="FF0000"/>
            </a:solidFill>
          </a:endParaRPr>
        </a:p>
      </xdr:txBody>
    </xdr:sp>
    <xdr:clientData/>
  </xdr:twoCellAnchor>
  <xdr:twoCellAnchor>
    <xdr:from>
      <xdr:col>9</xdr:col>
      <xdr:colOff>0</xdr:colOff>
      <xdr:row>343</xdr:row>
      <xdr:rowOff>196596</xdr:rowOff>
    </xdr:from>
    <xdr:to>
      <xdr:col>9</xdr:col>
      <xdr:colOff>1697288</xdr:colOff>
      <xdr:row>345</xdr:row>
      <xdr:rowOff>47619</xdr:rowOff>
    </xdr:to>
    <xdr:sp macro="" textlink="">
      <xdr:nvSpPr>
        <xdr:cNvPr id="25" name="Rectangle 24">
          <a:extLst>
            <a:ext uri="{FF2B5EF4-FFF2-40B4-BE49-F238E27FC236}">
              <a16:creationId xmlns:a16="http://schemas.microsoft.com/office/drawing/2014/main" xmlns="" id="{00000000-0008-0000-0000-000019000000}"/>
            </a:ext>
          </a:extLst>
        </xdr:cNvPr>
        <xdr:cNvSpPr/>
      </xdr:nvSpPr>
      <xdr:spPr>
        <a:xfrm>
          <a:off x="10395857" y="107570560"/>
          <a:ext cx="1697288" cy="368095"/>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South Tower A &amp; B</a:t>
          </a:r>
          <a:endParaRPr lang="en-IN" b="1">
            <a:solidFill>
              <a:srgbClr val="FF0000"/>
            </a:solidFill>
          </a:endParaRPr>
        </a:p>
      </xdr:txBody>
    </xdr:sp>
    <xdr:clientData/>
  </xdr:twoCellAnchor>
  <xdr:twoCellAnchor>
    <xdr:from>
      <xdr:col>13</xdr:col>
      <xdr:colOff>730747</xdr:colOff>
      <xdr:row>334</xdr:row>
      <xdr:rowOff>86138</xdr:rowOff>
    </xdr:from>
    <xdr:to>
      <xdr:col>15</xdr:col>
      <xdr:colOff>511902</xdr:colOff>
      <xdr:row>335</xdr:row>
      <xdr:rowOff>195696</xdr:rowOff>
    </xdr:to>
    <xdr:sp macro="" textlink="">
      <xdr:nvSpPr>
        <xdr:cNvPr id="27" name="Rectangle 26">
          <a:extLst>
            <a:ext uri="{FF2B5EF4-FFF2-40B4-BE49-F238E27FC236}">
              <a16:creationId xmlns:a16="http://schemas.microsoft.com/office/drawing/2014/main" xmlns="" id="{00000000-0008-0000-0000-00001B000000}"/>
            </a:ext>
          </a:extLst>
        </xdr:cNvPr>
        <xdr:cNvSpPr/>
      </xdr:nvSpPr>
      <xdr:spPr>
        <a:xfrm>
          <a:off x="15453676" y="105133281"/>
          <a:ext cx="1332369" cy="368094"/>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North Towers</a:t>
          </a:r>
          <a:endParaRPr lang="en-IN" b="1">
            <a:solidFill>
              <a:srgbClr val="FF0000"/>
            </a:solidFill>
          </a:endParaRPr>
        </a:p>
      </xdr:txBody>
    </xdr:sp>
    <xdr:clientData/>
  </xdr:twoCellAnchor>
  <xdr:twoCellAnchor>
    <xdr:from>
      <xdr:col>0</xdr:col>
      <xdr:colOff>169214</xdr:colOff>
      <xdr:row>332</xdr:row>
      <xdr:rowOff>168419</xdr:rowOff>
    </xdr:from>
    <xdr:to>
      <xdr:col>8</xdr:col>
      <xdr:colOff>1489364</xdr:colOff>
      <xdr:row>373</xdr:row>
      <xdr:rowOff>138544</xdr:rowOff>
    </xdr:to>
    <xdr:grpSp>
      <xdr:nvGrpSpPr>
        <xdr:cNvPr id="8" name="Group 7"/>
        <xdr:cNvGrpSpPr/>
      </xdr:nvGrpSpPr>
      <xdr:grpSpPr>
        <a:xfrm>
          <a:off x="169214" y="116074062"/>
          <a:ext cx="10083150" cy="10570089"/>
          <a:chOff x="169214" y="117014192"/>
          <a:chExt cx="10117786" cy="10620807"/>
        </a:xfrm>
      </xdr:grpSpPr>
      <xdr:pic>
        <xdr:nvPicPr>
          <xdr:cNvPr id="28" name="Picture 2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817441" y="123989586"/>
            <a:ext cx="2551721" cy="3645413"/>
          </a:xfrm>
          <a:prstGeom prst="rect">
            <a:avLst/>
          </a:prstGeom>
          <a:ln>
            <a:solidFill>
              <a:schemeClr val="tx1"/>
            </a:solidFill>
          </a:ln>
        </xdr:spPr>
      </xdr:pic>
      <xdr:pic>
        <xdr:nvPicPr>
          <xdr:cNvPr id="29" name="Picture 28"/>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b="10719"/>
          <a:stretch/>
        </xdr:blipFill>
        <xdr:spPr>
          <a:xfrm>
            <a:off x="848590" y="123998182"/>
            <a:ext cx="2837772" cy="3619501"/>
          </a:xfrm>
          <a:prstGeom prst="rect">
            <a:avLst/>
          </a:prstGeom>
          <a:ln>
            <a:solidFill>
              <a:schemeClr val="tx1"/>
            </a:solidFill>
          </a:ln>
        </xdr:spPr>
      </xdr:pic>
      <xdr:grpSp>
        <xdr:nvGrpSpPr>
          <xdr:cNvPr id="6" name="Group 5"/>
          <xdr:cNvGrpSpPr/>
        </xdr:nvGrpSpPr>
        <xdr:grpSpPr>
          <a:xfrm>
            <a:off x="169214" y="117014192"/>
            <a:ext cx="10117786" cy="6845448"/>
            <a:chOff x="169214" y="117014192"/>
            <a:chExt cx="10117786" cy="6845448"/>
          </a:xfrm>
        </xdr:grpSpPr>
        <xdr:grpSp>
          <xdr:nvGrpSpPr>
            <xdr:cNvPr id="17" name="Group 16"/>
            <xdr:cNvGrpSpPr/>
          </xdr:nvGrpSpPr>
          <xdr:grpSpPr>
            <a:xfrm>
              <a:off x="169214" y="117014192"/>
              <a:ext cx="10073751" cy="6845448"/>
              <a:chOff x="531043" y="134329748"/>
              <a:chExt cx="8432160" cy="6480271"/>
            </a:xfrm>
          </xdr:grpSpPr>
          <xdr:pic>
            <xdr:nvPicPr>
              <xdr:cNvPr id="18" name="Picture 17"/>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a:ext>
                </a:extLst>
              </a:blip>
              <a:srcRect b="13474"/>
              <a:stretch/>
            </xdr:blipFill>
            <xdr:spPr>
              <a:xfrm>
                <a:off x="577850" y="134334249"/>
                <a:ext cx="3840000" cy="2836218"/>
              </a:xfrm>
              <a:prstGeom prst="rect">
                <a:avLst/>
              </a:prstGeom>
              <a:ln>
                <a:solidFill>
                  <a:schemeClr val="tx1"/>
                </a:solidFill>
              </a:ln>
            </xdr:spPr>
          </xdr:pic>
          <xdr:pic>
            <xdr:nvPicPr>
              <xdr:cNvPr id="19" name="Picture 18"/>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a:ext>
                </a:extLst>
              </a:blip>
              <a:srcRect b="6643"/>
              <a:stretch/>
            </xdr:blipFill>
            <xdr:spPr>
              <a:xfrm>
                <a:off x="4552858" y="134334250"/>
                <a:ext cx="2160000" cy="2819825"/>
              </a:xfrm>
              <a:prstGeom prst="rect">
                <a:avLst/>
              </a:prstGeom>
              <a:ln>
                <a:solidFill>
                  <a:schemeClr val="tx1"/>
                </a:solidFill>
              </a:ln>
            </xdr:spPr>
          </xdr:pic>
          <xdr:pic>
            <xdr:nvPicPr>
              <xdr:cNvPr id="20" name="Picture 19"/>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a:ext>
                </a:extLst>
              </a:blip>
              <a:srcRect b="9177"/>
              <a:stretch/>
            </xdr:blipFill>
            <xdr:spPr>
              <a:xfrm>
                <a:off x="2686322" y="137325409"/>
                <a:ext cx="2047265" cy="3463942"/>
              </a:xfrm>
              <a:prstGeom prst="rect">
                <a:avLst/>
              </a:prstGeom>
              <a:ln>
                <a:solidFill>
                  <a:schemeClr val="tx1"/>
                </a:solidFill>
              </a:ln>
            </xdr:spPr>
          </xdr:pic>
          <xdr:pic>
            <xdr:nvPicPr>
              <xdr:cNvPr id="21" name="Picture 20"/>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a:ext>
                </a:extLst>
              </a:blip>
              <a:srcRect b="7625"/>
              <a:stretch/>
            </xdr:blipFill>
            <xdr:spPr>
              <a:xfrm>
                <a:off x="531043" y="137313515"/>
                <a:ext cx="2047265" cy="3496504"/>
              </a:xfrm>
              <a:prstGeom prst="rect">
                <a:avLst/>
              </a:prstGeom>
              <a:ln>
                <a:solidFill>
                  <a:schemeClr val="tx1"/>
                </a:solidFill>
              </a:ln>
            </xdr:spPr>
          </xdr:pic>
          <xdr:pic>
            <xdr:nvPicPr>
              <xdr:cNvPr id="22" name="Picture 21"/>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a:ext>
                </a:extLst>
              </a:blip>
              <a:srcRect b="7469"/>
              <a:stretch/>
            </xdr:blipFill>
            <xdr:spPr>
              <a:xfrm>
                <a:off x="4821876" y="137325404"/>
                <a:ext cx="2047265" cy="3445071"/>
              </a:xfrm>
              <a:prstGeom prst="rect">
                <a:avLst/>
              </a:prstGeom>
              <a:ln>
                <a:solidFill>
                  <a:schemeClr val="tx1"/>
                </a:solidFill>
              </a:ln>
            </xdr:spPr>
          </xdr:pic>
          <xdr:pic>
            <xdr:nvPicPr>
              <xdr:cNvPr id="23" name="Picture 22"/>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a:ext>
                </a:extLst>
              </a:blip>
              <a:srcRect b="11040"/>
              <a:stretch/>
            </xdr:blipFill>
            <xdr:spPr>
              <a:xfrm>
                <a:off x="6803203" y="134329748"/>
                <a:ext cx="2160000" cy="2807943"/>
              </a:xfrm>
              <a:prstGeom prst="rect">
                <a:avLst/>
              </a:prstGeom>
              <a:ln>
                <a:solidFill>
                  <a:schemeClr val="tx1"/>
                </a:solidFill>
              </a:ln>
            </xdr:spPr>
          </xdr:pic>
        </xdr:grpSp>
        <xdr:pic>
          <xdr:nvPicPr>
            <xdr:cNvPr id="30" name="Picture 29"/>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a:ext>
              </a:extLst>
            </a:blip>
            <a:srcRect b="12549"/>
            <a:stretch/>
          </xdr:blipFill>
          <xdr:spPr>
            <a:xfrm>
              <a:off x="7858867" y="120162268"/>
              <a:ext cx="2428133" cy="3662731"/>
            </a:xfrm>
            <a:prstGeom prst="rect">
              <a:avLst/>
            </a:prstGeom>
            <a:ln>
              <a:solidFill>
                <a:schemeClr val="tx1"/>
              </a:solidFill>
            </a:ln>
          </xdr:spPr>
        </xdr:pic>
      </xdr:grpSp>
      <xdr:pic>
        <xdr:nvPicPr>
          <xdr:cNvPr id="31" name="Picture 30"/>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a:ext>
            </a:extLst>
          </a:blip>
          <a:srcRect b="10719"/>
          <a:stretch/>
        </xdr:blipFill>
        <xdr:spPr>
          <a:xfrm>
            <a:off x="3821394" y="123998182"/>
            <a:ext cx="2837772" cy="3619501"/>
          </a:xfrm>
          <a:prstGeom prst="rect">
            <a:avLst/>
          </a:prstGeom>
          <a:ln>
            <a:solidFill>
              <a:schemeClr val="tx1"/>
            </a:solidFill>
          </a:ln>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Z1ddjTDBwhLVNs9K7"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D467"/>
  <sheetViews>
    <sheetView tabSelected="1" view="pageBreakPreview" topLeftCell="A426" zoomScale="70" zoomScaleNormal="85" zoomScaleSheetLayoutView="70" zoomScalePageLayoutView="85" workbookViewId="0">
      <selection activeCell="I444" sqref="I444"/>
    </sheetView>
  </sheetViews>
  <sheetFormatPr defaultColWidth="9.140625" defaultRowHeight="17.100000000000001" customHeight="1" x14ac:dyDescent="0.25"/>
  <cols>
    <col min="1" max="1" width="31.140625" style="1" customWidth="1"/>
    <col min="2" max="2" width="1.28515625" style="1" customWidth="1"/>
    <col min="3" max="3" width="17.42578125" style="1" customWidth="1"/>
    <col min="4" max="4" width="1.42578125" style="13" customWidth="1"/>
    <col min="5" max="6" width="27.140625" style="1" customWidth="1"/>
    <col min="7" max="7" width="1.42578125" style="1" customWidth="1"/>
    <col min="8" max="8" width="24.42578125" style="1" customWidth="1"/>
    <col min="9" max="9" width="24.42578125" style="13" customWidth="1"/>
    <col min="10" max="10" width="33.85546875" style="1" customWidth="1"/>
    <col min="11" max="11" width="12.7109375" style="1" bestFit="1" customWidth="1"/>
    <col min="12" max="12" width="9.140625" style="1"/>
    <col min="13" max="13" width="13.7109375" style="1" bestFit="1" customWidth="1"/>
    <col min="14" max="14" width="14.140625" style="1" bestFit="1" customWidth="1"/>
    <col min="15" max="20" width="9.140625" style="1"/>
    <col min="21" max="23" width="0" style="1" hidden="1" customWidth="1"/>
    <col min="24" max="26" width="9.140625" style="1"/>
    <col min="27" max="27" width="7.85546875" style="1" customWidth="1"/>
    <col min="28" max="16384" width="9.140625" style="1"/>
  </cols>
  <sheetData>
    <row r="1" spans="1:10" ht="20.25" x14ac:dyDescent="0.25">
      <c r="A1" s="110" t="s">
        <v>41</v>
      </c>
      <c r="B1" s="111"/>
      <c r="C1" s="111"/>
      <c r="D1" s="111"/>
      <c r="E1" s="111"/>
      <c r="F1" s="111"/>
      <c r="G1" s="111"/>
      <c r="H1" s="111"/>
      <c r="I1" s="112"/>
    </row>
    <row r="2" spans="1:10" ht="42" customHeight="1" x14ac:dyDescent="0.25">
      <c r="A2" s="142" t="s">
        <v>10</v>
      </c>
      <c r="B2" s="142"/>
      <c r="C2" s="142"/>
      <c r="D2" s="4" t="s">
        <v>4</v>
      </c>
      <c r="E2" s="143" t="s">
        <v>93</v>
      </c>
      <c r="F2" s="143"/>
      <c r="G2" s="97" t="s">
        <v>14</v>
      </c>
      <c r="H2" s="97"/>
      <c r="I2" s="48">
        <v>45840</v>
      </c>
    </row>
    <row r="3" spans="1:10" ht="63" customHeight="1" x14ac:dyDescent="0.25">
      <c r="A3" s="101" t="s">
        <v>42</v>
      </c>
      <c r="B3" s="102"/>
      <c r="C3" s="103"/>
      <c r="D3" s="20" t="s">
        <v>4</v>
      </c>
      <c r="E3" s="113" t="s">
        <v>277</v>
      </c>
      <c r="F3" s="119"/>
      <c r="G3" s="97" t="s">
        <v>188</v>
      </c>
      <c r="H3" s="97"/>
      <c r="I3" s="48" t="s">
        <v>300</v>
      </c>
    </row>
    <row r="4" spans="1:10" ht="43.5" customHeight="1" x14ac:dyDescent="0.25">
      <c r="A4" s="101" t="s">
        <v>39</v>
      </c>
      <c r="B4" s="102"/>
      <c r="C4" s="103"/>
      <c r="D4" s="25" t="s">
        <v>4</v>
      </c>
      <c r="E4" s="113" t="s">
        <v>288</v>
      </c>
      <c r="F4" s="114"/>
      <c r="G4" s="97" t="s">
        <v>36</v>
      </c>
      <c r="H4" s="97"/>
      <c r="I4" s="48" t="str">
        <f ca="1">TEXT(TODAY(),"DD/MM/YYYY")</f>
        <v>03/07/2025</v>
      </c>
      <c r="J4" s="1" t="s">
        <v>287</v>
      </c>
    </row>
    <row r="5" spans="1:10" ht="20.25" x14ac:dyDescent="0.25">
      <c r="A5" s="75" t="s">
        <v>43</v>
      </c>
      <c r="B5" s="75"/>
      <c r="C5" s="75"/>
      <c r="D5" s="75"/>
      <c r="E5" s="75"/>
      <c r="F5" s="75"/>
      <c r="G5" s="75"/>
      <c r="H5" s="75"/>
      <c r="I5" s="146"/>
    </row>
    <row r="6" spans="1:10" ht="43.5" customHeight="1" x14ac:dyDescent="0.25">
      <c r="A6" s="144" t="s">
        <v>33</v>
      </c>
      <c r="B6" s="144"/>
      <c r="C6" s="144"/>
      <c r="D6" s="2" t="s">
        <v>4</v>
      </c>
      <c r="E6" s="21" t="s">
        <v>105</v>
      </c>
      <c r="F6" s="20" t="s">
        <v>38</v>
      </c>
      <c r="G6" s="2" t="s">
        <v>4</v>
      </c>
      <c r="H6" s="64" t="s">
        <v>289</v>
      </c>
      <c r="I6" s="64"/>
    </row>
    <row r="7" spans="1:10" ht="44.25" customHeight="1" x14ac:dyDescent="0.25">
      <c r="A7" s="144" t="s">
        <v>45</v>
      </c>
      <c r="B7" s="144"/>
      <c r="C7" s="144"/>
      <c r="D7" s="2" t="s">
        <v>4</v>
      </c>
      <c r="E7" s="5" t="s">
        <v>192</v>
      </c>
      <c r="F7" s="20" t="s">
        <v>46</v>
      </c>
      <c r="G7" s="2" t="s">
        <v>4</v>
      </c>
      <c r="H7" s="113" t="s">
        <v>193</v>
      </c>
      <c r="I7" s="114"/>
    </row>
    <row r="8" spans="1:10" ht="45" customHeight="1" x14ac:dyDescent="0.25">
      <c r="A8" s="144" t="s">
        <v>47</v>
      </c>
      <c r="B8" s="144"/>
      <c r="C8" s="144"/>
      <c r="D8" s="2" t="s">
        <v>4</v>
      </c>
      <c r="E8" s="145" t="s">
        <v>194</v>
      </c>
      <c r="F8" s="145"/>
      <c r="G8" s="145"/>
      <c r="H8" s="145"/>
      <c r="I8" s="145"/>
    </row>
    <row r="9" spans="1:10" ht="45" customHeight="1" x14ac:dyDescent="0.25">
      <c r="A9" s="97" t="s">
        <v>176</v>
      </c>
      <c r="B9" s="20" t="s">
        <v>4</v>
      </c>
      <c r="C9" s="20" t="s">
        <v>44</v>
      </c>
      <c r="D9" s="2" t="s">
        <v>4</v>
      </c>
      <c r="E9" s="113" t="s">
        <v>212</v>
      </c>
      <c r="F9" s="119"/>
      <c r="G9" s="119"/>
      <c r="H9" s="119"/>
      <c r="I9" s="114"/>
    </row>
    <row r="10" spans="1:10" ht="44.25" customHeight="1" x14ac:dyDescent="0.25">
      <c r="A10" s="97"/>
      <c r="B10" s="20" t="s">
        <v>4</v>
      </c>
      <c r="C10" s="20" t="s">
        <v>13</v>
      </c>
      <c r="D10" s="2" t="s">
        <v>4</v>
      </c>
      <c r="E10" s="113" t="s">
        <v>262</v>
      </c>
      <c r="F10" s="119"/>
      <c r="G10" s="119"/>
      <c r="H10" s="119"/>
      <c r="I10" s="114"/>
    </row>
    <row r="11" spans="1:10" ht="62.25" customHeight="1" x14ac:dyDescent="0.25">
      <c r="A11" s="97"/>
      <c r="B11" s="20" t="s">
        <v>4</v>
      </c>
      <c r="C11" s="20" t="s">
        <v>5</v>
      </c>
      <c r="D11" s="2" t="s">
        <v>4</v>
      </c>
      <c r="E11" s="113" t="s">
        <v>261</v>
      </c>
      <c r="F11" s="119"/>
      <c r="G11" s="119"/>
      <c r="H11" s="119"/>
      <c r="I11" s="114"/>
    </row>
    <row r="12" spans="1:10" ht="20.25" x14ac:dyDescent="0.25">
      <c r="A12" s="97" t="s">
        <v>37</v>
      </c>
      <c r="B12" s="97"/>
      <c r="C12" s="97"/>
      <c r="D12" s="2" t="s">
        <v>4</v>
      </c>
      <c r="E12" s="64" t="s">
        <v>256</v>
      </c>
      <c r="F12" s="64"/>
      <c r="G12" s="64"/>
      <c r="H12" s="64"/>
      <c r="I12" s="64"/>
    </row>
    <row r="13" spans="1:10" ht="20.100000000000001" customHeight="1" x14ac:dyDescent="0.25">
      <c r="A13" s="75" t="s">
        <v>48</v>
      </c>
      <c r="B13" s="75"/>
      <c r="C13" s="75"/>
      <c r="D13" s="75"/>
      <c r="E13" s="75"/>
      <c r="F13" s="75"/>
      <c r="G13" s="75"/>
      <c r="H13" s="75"/>
      <c r="I13" s="75"/>
    </row>
    <row r="14" spans="1:10" ht="60.75" x14ac:dyDescent="0.25">
      <c r="A14" s="20" t="s">
        <v>31</v>
      </c>
      <c r="B14" s="2" t="s">
        <v>4</v>
      </c>
      <c r="C14" s="120" t="s">
        <v>94</v>
      </c>
      <c r="D14" s="152"/>
      <c r="E14" s="121"/>
      <c r="F14" s="16" t="s">
        <v>49</v>
      </c>
      <c r="G14" s="2" t="s">
        <v>4</v>
      </c>
      <c r="H14" s="64" t="s">
        <v>195</v>
      </c>
      <c r="I14" s="64"/>
    </row>
    <row r="15" spans="1:10" ht="61.5" customHeight="1" x14ac:dyDescent="0.25">
      <c r="A15" s="20" t="s">
        <v>50</v>
      </c>
      <c r="B15" s="2" t="s">
        <v>4</v>
      </c>
      <c r="C15" s="120" t="s">
        <v>268</v>
      </c>
      <c r="D15" s="152"/>
      <c r="E15" s="121"/>
      <c r="F15" s="20" t="s">
        <v>51</v>
      </c>
      <c r="G15" s="2" t="s">
        <v>4</v>
      </c>
      <c r="H15" s="154" t="str">
        <f>C17</f>
        <v>North Wing B, C &amp; E - 31/03/2028
South Wing A - 31/03/2028
South Wing B - 31/03/2028</v>
      </c>
      <c r="I15" s="64"/>
    </row>
    <row r="16" spans="1:10" ht="63.75" customHeight="1" x14ac:dyDescent="0.25">
      <c r="A16" s="45" t="s">
        <v>52</v>
      </c>
      <c r="B16" s="2" t="s">
        <v>4</v>
      </c>
      <c r="C16" s="157" t="s">
        <v>258</v>
      </c>
      <c r="D16" s="152"/>
      <c r="E16" s="121"/>
      <c r="F16" s="20" t="s">
        <v>53</v>
      </c>
      <c r="G16" s="2" t="s">
        <v>4</v>
      </c>
      <c r="H16" s="153" t="s">
        <v>258</v>
      </c>
      <c r="I16" s="114"/>
    </row>
    <row r="17" spans="1:10" ht="63" customHeight="1" x14ac:dyDescent="0.25">
      <c r="A17" s="45" t="s">
        <v>54</v>
      </c>
      <c r="B17" s="2" t="s">
        <v>4</v>
      </c>
      <c r="C17" s="157" t="s">
        <v>269</v>
      </c>
      <c r="D17" s="152"/>
      <c r="E17" s="121"/>
      <c r="F17" s="20" t="s">
        <v>55</v>
      </c>
      <c r="G17" s="2" t="s">
        <v>4</v>
      </c>
      <c r="H17" s="113" t="s">
        <v>196</v>
      </c>
      <c r="I17" s="114"/>
    </row>
    <row r="18" spans="1:10" ht="40.5" x14ac:dyDescent="0.25">
      <c r="A18" s="45" t="s">
        <v>56</v>
      </c>
      <c r="B18" s="2" t="s">
        <v>4</v>
      </c>
      <c r="C18" s="120" t="s">
        <v>197</v>
      </c>
      <c r="D18" s="152"/>
      <c r="E18" s="121"/>
      <c r="F18" s="20" t="s">
        <v>108</v>
      </c>
      <c r="G18" s="2" t="s">
        <v>4</v>
      </c>
      <c r="H18" s="64">
        <v>22661.727999999999</v>
      </c>
      <c r="I18" s="64"/>
    </row>
    <row r="19" spans="1:10" ht="40.5" x14ac:dyDescent="0.25">
      <c r="A19" s="20" t="s">
        <v>57</v>
      </c>
      <c r="B19" s="2" t="s">
        <v>4</v>
      </c>
      <c r="C19" s="158">
        <v>1</v>
      </c>
      <c r="D19" s="159"/>
      <c r="E19" s="160"/>
      <c r="F19" s="20" t="s">
        <v>107</v>
      </c>
      <c r="G19" s="2" t="s">
        <v>4</v>
      </c>
      <c r="H19" s="64">
        <v>35651.716</v>
      </c>
      <c r="I19" s="64"/>
    </row>
    <row r="20" spans="1:10" ht="40.5" x14ac:dyDescent="0.25">
      <c r="A20" s="20" t="s">
        <v>106</v>
      </c>
      <c r="B20" s="2" t="s">
        <v>4</v>
      </c>
      <c r="C20" s="120">
        <v>22661.727999999999</v>
      </c>
      <c r="D20" s="152"/>
      <c r="E20" s="121"/>
      <c r="F20" s="6" t="s">
        <v>58</v>
      </c>
      <c r="G20" s="2" t="s">
        <v>4</v>
      </c>
      <c r="H20" s="113" t="s">
        <v>275</v>
      </c>
      <c r="I20" s="114"/>
      <c r="J20" s="1">
        <f>44+58+43+43+44+58+24+33+2</f>
        <v>349</v>
      </c>
    </row>
    <row r="21" spans="1:10" ht="40.5" x14ac:dyDescent="0.25">
      <c r="A21" s="20" t="s">
        <v>59</v>
      </c>
      <c r="B21" s="2" t="s">
        <v>4</v>
      </c>
      <c r="C21" s="120" t="s">
        <v>276</v>
      </c>
      <c r="D21" s="152"/>
      <c r="E21" s="121"/>
      <c r="F21" s="20" t="s">
        <v>60</v>
      </c>
      <c r="G21" s="2" t="s">
        <v>4</v>
      </c>
      <c r="H21" s="64" t="s">
        <v>173</v>
      </c>
      <c r="I21" s="64"/>
    </row>
    <row r="22" spans="1:10" ht="20.25" x14ac:dyDescent="0.25">
      <c r="A22" s="45" t="s">
        <v>26</v>
      </c>
      <c r="B22" s="2" t="s">
        <v>4</v>
      </c>
      <c r="C22" s="120">
        <v>19.137608400000001</v>
      </c>
      <c r="D22" s="152"/>
      <c r="E22" s="121"/>
      <c r="F22" s="26" t="s">
        <v>27</v>
      </c>
      <c r="G22" s="26" t="s">
        <v>4</v>
      </c>
      <c r="H22" s="120">
        <v>72.861808800000006</v>
      </c>
      <c r="I22" s="121"/>
    </row>
    <row r="23" spans="1:10" ht="23.25" x14ac:dyDescent="0.25">
      <c r="A23" s="45" t="s">
        <v>190</v>
      </c>
      <c r="B23" s="2" t="s">
        <v>4</v>
      </c>
      <c r="C23" s="155" t="s">
        <v>198</v>
      </c>
      <c r="D23" s="156"/>
      <c r="E23" s="156"/>
      <c r="F23" s="156"/>
      <c r="G23" s="156"/>
      <c r="H23" s="156"/>
      <c r="I23" s="156"/>
    </row>
    <row r="24" spans="1:10" ht="108.75" customHeight="1" x14ac:dyDescent="0.25">
      <c r="A24" s="45" t="s">
        <v>29</v>
      </c>
      <c r="B24" s="2" t="s">
        <v>4</v>
      </c>
      <c r="C24" s="64" t="s">
        <v>109</v>
      </c>
      <c r="D24" s="64"/>
      <c r="E24" s="64"/>
      <c r="F24" s="64"/>
      <c r="G24" s="64"/>
      <c r="H24" s="64"/>
      <c r="I24" s="64"/>
    </row>
    <row r="25" spans="1:10" ht="24" customHeight="1" x14ac:dyDescent="0.25">
      <c r="A25" s="110" t="s">
        <v>22</v>
      </c>
      <c r="B25" s="111"/>
      <c r="C25" s="111"/>
      <c r="D25" s="111"/>
      <c r="E25" s="111"/>
      <c r="F25" s="111"/>
      <c r="G25" s="111"/>
      <c r="H25" s="111"/>
      <c r="I25" s="112"/>
    </row>
    <row r="26" spans="1:10" ht="20.25" x14ac:dyDescent="0.25">
      <c r="A26" s="20" t="s">
        <v>30</v>
      </c>
      <c r="B26" s="2" t="s">
        <v>4</v>
      </c>
      <c r="C26" s="64" t="s">
        <v>95</v>
      </c>
      <c r="D26" s="64"/>
      <c r="E26" s="64"/>
      <c r="F26" s="20" t="s">
        <v>15</v>
      </c>
      <c r="G26" s="2" t="s">
        <v>4</v>
      </c>
      <c r="H26" s="64" t="s">
        <v>255</v>
      </c>
      <c r="I26" s="64"/>
    </row>
    <row r="27" spans="1:10" ht="20.25" x14ac:dyDescent="0.25">
      <c r="A27" s="20" t="s">
        <v>16</v>
      </c>
      <c r="B27" s="2" t="s">
        <v>4</v>
      </c>
      <c r="C27" s="64" t="s">
        <v>112</v>
      </c>
      <c r="D27" s="64"/>
      <c r="E27" s="64"/>
      <c r="F27" s="20" t="s">
        <v>177</v>
      </c>
      <c r="G27" s="2" t="s">
        <v>4</v>
      </c>
      <c r="H27" s="64" t="s">
        <v>175</v>
      </c>
      <c r="I27" s="64"/>
    </row>
    <row r="28" spans="1:10" ht="40.5" x14ac:dyDescent="0.25">
      <c r="A28" s="20" t="s">
        <v>25</v>
      </c>
      <c r="B28" s="2" t="s">
        <v>4</v>
      </c>
      <c r="C28" s="64" t="s">
        <v>111</v>
      </c>
      <c r="D28" s="64"/>
      <c r="E28" s="64"/>
      <c r="F28" s="20" t="s">
        <v>18</v>
      </c>
      <c r="G28" s="2" t="s">
        <v>4</v>
      </c>
      <c r="H28" s="64" t="s">
        <v>201</v>
      </c>
      <c r="I28" s="64"/>
    </row>
    <row r="29" spans="1:10" ht="40.5" x14ac:dyDescent="0.25">
      <c r="A29" s="45" t="s">
        <v>133</v>
      </c>
      <c r="B29" s="2" t="s">
        <v>4</v>
      </c>
      <c r="C29" s="64" t="s">
        <v>202</v>
      </c>
      <c r="D29" s="64"/>
      <c r="E29" s="64"/>
      <c r="F29" s="20" t="s">
        <v>134</v>
      </c>
      <c r="G29" s="2" t="s">
        <v>4</v>
      </c>
      <c r="H29" s="113" t="s">
        <v>200</v>
      </c>
      <c r="I29" s="114"/>
    </row>
    <row r="30" spans="1:10" ht="44.25" customHeight="1" x14ac:dyDescent="0.25">
      <c r="A30" s="20" t="s">
        <v>19</v>
      </c>
      <c r="B30" s="2" t="s">
        <v>4</v>
      </c>
      <c r="C30" s="64" t="s">
        <v>203</v>
      </c>
      <c r="D30" s="64"/>
      <c r="E30" s="64"/>
      <c r="F30" s="20" t="s">
        <v>17</v>
      </c>
      <c r="G30" s="2" t="s">
        <v>4</v>
      </c>
      <c r="H30" s="64" t="s">
        <v>199</v>
      </c>
      <c r="I30" s="64"/>
    </row>
    <row r="31" spans="1:10" ht="21.75" customHeight="1" x14ac:dyDescent="0.25">
      <c r="A31" s="45" t="s">
        <v>139</v>
      </c>
      <c r="B31" s="2" t="s">
        <v>4</v>
      </c>
      <c r="C31" s="64" t="s">
        <v>140</v>
      </c>
      <c r="D31" s="64"/>
      <c r="E31" s="64"/>
      <c r="F31" s="20" t="s">
        <v>141</v>
      </c>
      <c r="G31" s="2" t="s">
        <v>4</v>
      </c>
      <c r="H31" s="113" t="s">
        <v>140</v>
      </c>
      <c r="I31" s="114"/>
    </row>
    <row r="32" spans="1:10" ht="21.75" customHeight="1" x14ac:dyDescent="0.25">
      <c r="A32" s="45" t="s">
        <v>142</v>
      </c>
      <c r="B32" s="2" t="s">
        <v>4</v>
      </c>
      <c r="C32" s="113" t="s">
        <v>140</v>
      </c>
      <c r="D32" s="119"/>
      <c r="E32" s="119"/>
      <c r="F32" s="119"/>
      <c r="G32" s="119"/>
      <c r="H32" s="119"/>
      <c r="I32" s="114"/>
    </row>
    <row r="33" spans="1:9" ht="20.25" x14ac:dyDescent="0.25">
      <c r="A33" s="105" t="s">
        <v>40</v>
      </c>
      <c r="B33" s="106"/>
      <c r="C33" s="106"/>
      <c r="D33" s="106"/>
      <c r="E33" s="106"/>
      <c r="F33" s="106"/>
      <c r="G33" s="106"/>
      <c r="H33" s="106"/>
      <c r="I33" s="147"/>
    </row>
    <row r="34" spans="1:9" ht="40.5" x14ac:dyDescent="0.25">
      <c r="A34" s="101" t="s">
        <v>20</v>
      </c>
      <c r="B34" s="102"/>
      <c r="C34" s="103"/>
      <c r="D34" s="2" t="s">
        <v>4</v>
      </c>
      <c r="E34" s="21" t="s">
        <v>113</v>
      </c>
      <c r="F34" s="20" t="s">
        <v>21</v>
      </c>
      <c r="G34" s="7" t="s">
        <v>4</v>
      </c>
      <c r="H34" s="113" t="s">
        <v>114</v>
      </c>
      <c r="I34" s="114"/>
    </row>
    <row r="35" spans="1:9" ht="40.5" x14ac:dyDescent="0.25">
      <c r="A35" s="101" t="s">
        <v>24</v>
      </c>
      <c r="B35" s="102"/>
      <c r="C35" s="103"/>
      <c r="D35" s="2" t="s">
        <v>4</v>
      </c>
      <c r="E35" s="21" t="s">
        <v>114</v>
      </c>
      <c r="F35" s="8" t="s">
        <v>35</v>
      </c>
      <c r="G35" s="2" t="s">
        <v>4</v>
      </c>
      <c r="H35" s="113" t="s">
        <v>114</v>
      </c>
      <c r="I35" s="114"/>
    </row>
    <row r="36" spans="1:9" ht="40.5" x14ac:dyDescent="0.25">
      <c r="A36" s="101" t="s">
        <v>34</v>
      </c>
      <c r="B36" s="102"/>
      <c r="C36" s="103"/>
      <c r="D36" s="2" t="s">
        <v>4</v>
      </c>
      <c r="E36" s="5" t="s">
        <v>115</v>
      </c>
      <c r="F36" s="20" t="s">
        <v>23</v>
      </c>
      <c r="G36" s="22" t="s">
        <v>4</v>
      </c>
      <c r="H36" s="113" t="s">
        <v>116</v>
      </c>
      <c r="I36" s="114"/>
    </row>
    <row r="37" spans="1:9" ht="20.25" x14ac:dyDescent="0.25">
      <c r="A37" s="110" t="s">
        <v>0</v>
      </c>
      <c r="B37" s="111"/>
      <c r="C37" s="111"/>
      <c r="D37" s="111"/>
      <c r="E37" s="111"/>
      <c r="F37" s="111"/>
      <c r="G37" s="111"/>
      <c r="H37" s="111"/>
      <c r="I37" s="112"/>
    </row>
    <row r="38" spans="1:9" ht="20.25" x14ac:dyDescent="0.25">
      <c r="A38" s="149" t="s">
        <v>0</v>
      </c>
      <c r="B38" s="151"/>
      <c r="C38" s="150"/>
      <c r="D38" s="2" t="s">
        <v>4</v>
      </c>
      <c r="E38" s="9" t="s">
        <v>1</v>
      </c>
      <c r="F38" s="9" t="s">
        <v>6</v>
      </c>
      <c r="G38" s="149" t="s">
        <v>2</v>
      </c>
      <c r="H38" s="150"/>
      <c r="I38" s="9" t="s">
        <v>3</v>
      </c>
    </row>
    <row r="39" spans="1:9" ht="46.5" customHeight="1" x14ac:dyDescent="0.25">
      <c r="A39" s="101" t="s">
        <v>7</v>
      </c>
      <c r="B39" s="102"/>
      <c r="C39" s="103"/>
      <c r="D39" s="2" t="s">
        <v>4</v>
      </c>
      <c r="E39" s="49" t="s">
        <v>210</v>
      </c>
      <c r="F39" s="49" t="s">
        <v>211</v>
      </c>
      <c r="G39" s="69" t="s">
        <v>208</v>
      </c>
      <c r="H39" s="71"/>
      <c r="I39" s="49" t="s">
        <v>209</v>
      </c>
    </row>
    <row r="40" spans="1:9" ht="40.5" customHeight="1" x14ac:dyDescent="0.25">
      <c r="A40" s="101" t="s">
        <v>8</v>
      </c>
      <c r="B40" s="102"/>
      <c r="C40" s="103"/>
      <c r="D40" s="2" t="s">
        <v>4</v>
      </c>
      <c r="E40" s="49" t="s">
        <v>206</v>
      </c>
      <c r="F40" s="49" t="s">
        <v>205</v>
      </c>
      <c r="G40" s="69" t="s">
        <v>204</v>
      </c>
      <c r="H40" s="71"/>
      <c r="I40" s="49" t="s">
        <v>207</v>
      </c>
    </row>
    <row r="41" spans="1:9" ht="20.25" customHeight="1" x14ac:dyDescent="0.25">
      <c r="A41" s="101" t="s">
        <v>11</v>
      </c>
      <c r="B41" s="102"/>
      <c r="C41" s="103"/>
      <c r="D41" s="2" t="s">
        <v>4</v>
      </c>
      <c r="E41" s="17" t="s">
        <v>111</v>
      </c>
      <c r="F41" s="20" t="s">
        <v>12</v>
      </c>
      <c r="G41" s="2" t="s">
        <v>4</v>
      </c>
      <c r="H41" s="113" t="s">
        <v>110</v>
      </c>
      <c r="I41" s="114"/>
    </row>
    <row r="42" spans="1:9" ht="20.25" x14ac:dyDescent="0.25">
      <c r="A42" s="110" t="s">
        <v>61</v>
      </c>
      <c r="B42" s="111"/>
      <c r="C42" s="111"/>
      <c r="D42" s="111"/>
      <c r="E42" s="111"/>
      <c r="F42" s="111"/>
      <c r="G42" s="111"/>
      <c r="H42" s="111"/>
      <c r="I42" s="112"/>
    </row>
    <row r="43" spans="1:9" ht="21" customHeight="1" x14ac:dyDescent="0.25">
      <c r="A43" s="123" t="s">
        <v>62</v>
      </c>
      <c r="B43" s="123"/>
      <c r="C43" s="123" t="s">
        <v>63</v>
      </c>
      <c r="D43" s="123"/>
      <c r="E43" s="123" t="s">
        <v>174</v>
      </c>
      <c r="F43" s="123"/>
      <c r="G43" s="123"/>
      <c r="H43" s="123" t="s">
        <v>64</v>
      </c>
      <c r="I43" s="123"/>
    </row>
    <row r="44" spans="1:9" ht="40.5" customHeight="1" x14ac:dyDescent="0.25">
      <c r="A44" s="124" t="s">
        <v>291</v>
      </c>
      <c r="B44" s="124"/>
      <c r="C44" s="122" t="s">
        <v>96</v>
      </c>
      <c r="D44" s="122"/>
      <c r="E44" s="64" t="s">
        <v>218</v>
      </c>
      <c r="F44" s="64"/>
      <c r="G44" s="64"/>
      <c r="H44" s="64" t="s">
        <v>218</v>
      </c>
      <c r="I44" s="64"/>
    </row>
    <row r="45" spans="1:9" ht="40.5" customHeight="1" x14ac:dyDescent="0.25">
      <c r="A45" s="124" t="s">
        <v>292</v>
      </c>
      <c r="B45" s="124"/>
      <c r="C45" s="122" t="s">
        <v>96</v>
      </c>
      <c r="D45" s="122"/>
      <c r="E45" s="64" t="s">
        <v>218</v>
      </c>
      <c r="F45" s="64"/>
      <c r="G45" s="64"/>
      <c r="H45" s="64" t="s">
        <v>218</v>
      </c>
      <c r="I45" s="64"/>
    </row>
    <row r="46" spans="1:9" ht="41.25" customHeight="1" x14ac:dyDescent="0.25">
      <c r="A46" s="124" t="s">
        <v>293</v>
      </c>
      <c r="B46" s="124"/>
      <c r="C46" s="122" t="s">
        <v>96</v>
      </c>
      <c r="D46" s="122"/>
      <c r="E46" s="64" t="s">
        <v>218</v>
      </c>
      <c r="F46" s="64"/>
      <c r="G46" s="64"/>
      <c r="H46" s="64" t="s">
        <v>218</v>
      </c>
      <c r="I46" s="64"/>
    </row>
    <row r="47" spans="1:9" ht="40.5" customHeight="1" x14ac:dyDescent="0.25">
      <c r="A47" s="124" t="s">
        <v>257</v>
      </c>
      <c r="B47" s="124"/>
      <c r="C47" s="122" t="s">
        <v>96</v>
      </c>
      <c r="D47" s="122"/>
      <c r="E47" s="64" t="s">
        <v>219</v>
      </c>
      <c r="F47" s="64"/>
      <c r="G47" s="64"/>
      <c r="H47" s="64" t="s">
        <v>219</v>
      </c>
      <c r="I47" s="64"/>
    </row>
    <row r="48" spans="1:9" ht="20.25" x14ac:dyDescent="0.25">
      <c r="A48" s="75" t="s">
        <v>65</v>
      </c>
      <c r="B48" s="75"/>
      <c r="C48" s="75"/>
      <c r="D48" s="75"/>
      <c r="E48" s="75"/>
      <c r="F48" s="75"/>
      <c r="G48" s="75"/>
      <c r="H48" s="75"/>
      <c r="I48" s="75"/>
    </row>
    <row r="49" spans="1:11" ht="186.75" customHeight="1" x14ac:dyDescent="0.25">
      <c r="A49" s="16" t="s">
        <v>66</v>
      </c>
      <c r="B49" s="16" t="s">
        <v>4</v>
      </c>
      <c r="C49" s="64" t="s">
        <v>111</v>
      </c>
      <c r="D49" s="64"/>
      <c r="E49" s="64"/>
      <c r="F49" s="16" t="s">
        <v>264</v>
      </c>
      <c r="G49" s="16" t="s">
        <v>4</v>
      </c>
      <c r="H49" s="64" t="s">
        <v>267</v>
      </c>
      <c r="I49" s="64"/>
    </row>
    <row r="50" spans="1:11" ht="246.75" customHeight="1" x14ac:dyDescent="0.25">
      <c r="A50" s="16" t="s">
        <v>259</v>
      </c>
      <c r="B50" s="16" t="s">
        <v>4</v>
      </c>
      <c r="C50" s="64" t="s">
        <v>290</v>
      </c>
      <c r="D50" s="64"/>
      <c r="E50" s="64"/>
      <c r="F50" s="16" t="s">
        <v>265</v>
      </c>
      <c r="G50" s="16" t="s">
        <v>4</v>
      </c>
      <c r="H50" s="64" t="s">
        <v>266</v>
      </c>
      <c r="I50" s="64"/>
    </row>
    <row r="51" spans="1:11" ht="210.75" customHeight="1" x14ac:dyDescent="0.25">
      <c r="A51" s="63" t="s">
        <v>215</v>
      </c>
      <c r="B51" s="63" t="s">
        <v>4</v>
      </c>
      <c r="C51" s="120" t="s">
        <v>294</v>
      </c>
      <c r="D51" s="152"/>
      <c r="E51" s="121"/>
      <c r="F51" s="62" t="s">
        <v>214</v>
      </c>
      <c r="G51" s="8" t="s">
        <v>4</v>
      </c>
      <c r="H51" s="120" t="s">
        <v>260</v>
      </c>
      <c r="I51" s="121"/>
    </row>
    <row r="52" spans="1:11" ht="292.5" customHeight="1" x14ac:dyDescent="0.25">
      <c r="A52" s="63" t="s">
        <v>295</v>
      </c>
      <c r="B52" s="63"/>
      <c r="C52" s="64" t="s">
        <v>299</v>
      </c>
      <c r="D52" s="64"/>
      <c r="E52" s="64"/>
      <c r="F52" s="63" t="s">
        <v>295</v>
      </c>
      <c r="G52" s="8" t="s">
        <v>4</v>
      </c>
      <c r="H52" s="64" t="s">
        <v>301</v>
      </c>
      <c r="I52" s="64"/>
    </row>
    <row r="53" spans="1:11" ht="46.5" customHeight="1" x14ac:dyDescent="0.25">
      <c r="A53" s="16" t="s">
        <v>67</v>
      </c>
      <c r="B53" s="16" t="s">
        <v>4</v>
      </c>
      <c r="C53" s="64" t="s">
        <v>173</v>
      </c>
      <c r="D53" s="64"/>
      <c r="E53" s="64"/>
      <c r="F53" s="16" t="s">
        <v>68</v>
      </c>
      <c r="G53" s="16" t="s">
        <v>4</v>
      </c>
      <c r="H53" s="64" t="s">
        <v>173</v>
      </c>
      <c r="I53" s="64"/>
    </row>
    <row r="54" spans="1:11" ht="45" customHeight="1" x14ac:dyDescent="0.25">
      <c r="A54" s="16" t="s">
        <v>69</v>
      </c>
      <c r="B54" s="16" t="s">
        <v>4</v>
      </c>
      <c r="C54" s="64" t="s">
        <v>110</v>
      </c>
      <c r="D54" s="64"/>
      <c r="E54" s="64"/>
      <c r="F54" s="16" t="s">
        <v>70</v>
      </c>
      <c r="G54" s="16" t="s">
        <v>4</v>
      </c>
      <c r="H54" s="64" t="s">
        <v>173</v>
      </c>
      <c r="I54" s="64"/>
    </row>
    <row r="55" spans="1:11" ht="21" thickBot="1" x14ac:dyDescent="0.3">
      <c r="A55" s="75" t="s">
        <v>71</v>
      </c>
      <c r="B55" s="75"/>
      <c r="C55" s="75"/>
      <c r="D55" s="75"/>
      <c r="E55" s="75"/>
      <c r="F55" s="75"/>
      <c r="G55" s="75"/>
      <c r="H55" s="75"/>
      <c r="I55" s="75"/>
    </row>
    <row r="56" spans="1:11" ht="20.25" customHeight="1" x14ac:dyDescent="0.3">
      <c r="A56" s="76" t="s">
        <v>284</v>
      </c>
      <c r="B56" s="76"/>
      <c r="C56" s="76"/>
      <c r="D56" s="77" t="s">
        <v>4</v>
      </c>
      <c r="E56" s="56" t="s">
        <v>143</v>
      </c>
      <c r="F56" s="74" t="s">
        <v>129</v>
      </c>
      <c r="G56" s="74"/>
      <c r="H56" s="56" t="s">
        <v>144</v>
      </c>
      <c r="I56" s="56" t="s">
        <v>145</v>
      </c>
      <c r="J56" s="33" t="str">
        <f ca="1">(IF(F59&gt;99%,"All work completed. Please provide OC.",IF(F59&gt;89.8%,"Plinth, RCC, Brick, Plaster, Flooring, Wooden, Plumbing, Electrification, etc., work Completed. Finishing work is in process.",IF(F59&lt;94%,(IF(C59=0,"Work not yet Started.",IF(E59=25%,"Piling work in process",IF(E59=50%,"Excavation work in process",IF(E59=100%,"Excavation work Completed. ","0")))&amp;(IF(C60=0%,"",IF(C60=K61,"Footing work is process",IF(C60=K62,"Footing work Completed",IF(C60=K63,"1st Basement Completed",IF(C60=K64,"1st &amp; 2nd Basement Completed",IF(C60=K65,"1st to 3rd Basement Completed",IF(C60=K66,"1st to 4th Basement Completed",IF(C60=K67,"Plinth work is process",IF(C60=K68,"Plinth work completed","0")))))))))))&amp;(IF(C61=(F57+H57+I57),", RCC Slab",IF(C61&gt;0,", RCC upto "&amp;C61&amp;" Slab",""))&amp;(IF(C62=I57,", Brickwork",IF(C62&gt;0,", Brickwork upto "&amp;C62&amp;" Floor",""))&amp;(IF(C63=I57,", Internal Plaster",IF(C63&gt;0,", Internal Plaster upto "&amp;C63&amp;" Floor",""))&amp;(IF(C64=I57,", External Plaster",IF(C64&gt;0,", External Plaster upto "&amp;C64&amp;" Floor",""))&amp;(IF(C65=I57,", External Plumbing, Elevation and Waterproofing",IF(C65&gt;0,", External Plumbing, Elevation and Waterproofing upto "&amp;C65&amp;" Floor",""))&amp;(IF(C66=I57,", Flooring &amp; Fitting",IF(C66&gt;0,", Flooring &amp; Fitting upto "&amp;C66&amp;" Floor",""))&amp;(IF(C67=I57,", Wooden Work",IF(C67&gt;0,", Wooden Work upto "&amp;C67&amp;" Floor",""))&amp;(IF(C68=I57,", Electrical &amp; Sanitary fittings",IF(C68&gt;0,", Electrical &amp; Sanitary fittings upto "&amp;C68&amp;" Floor",""))&amp;(IF(C69&gt;0,", Finishing upto "&amp;C69&amp;" Floor","")&amp;(IF(C61&gt;0.5," Completed",""))))))))))))))))</f>
        <v>Excavation work Completed. Plinth work completed, RCC Slab, Brickwork, Internal Plaster, External Plaster, External Plumbing, Elevation and Waterproofing upto 15 Floor, Flooring &amp; Fitting upto 3 Floor, Wooden Work upto 3 Floor Completed</v>
      </c>
      <c r="K56" s="35"/>
    </row>
    <row r="57" spans="1:11" ht="20.25" x14ac:dyDescent="0.3">
      <c r="A57" s="76"/>
      <c r="B57" s="76"/>
      <c r="C57" s="76"/>
      <c r="D57" s="77"/>
      <c r="E57" s="56">
        <v>2</v>
      </c>
      <c r="F57" s="74">
        <v>1</v>
      </c>
      <c r="G57" s="74"/>
      <c r="H57" s="56">
        <v>0</v>
      </c>
      <c r="I57" s="56">
        <f ca="1">--TRIM(RIGHT(SUBSTITUTE(LEFT(A56,_xlfn.AGGREGATE(16,6,FIND({0,1,2,3,4,5,6,7,8,9},A56,ROW(INDIRECT("1:"&amp;LEN(A56)))),1))," ",REPT(" ",LEN(A56))),LEN(A56)))</f>
        <v>22</v>
      </c>
      <c r="J57" s="34" t="s">
        <v>149</v>
      </c>
      <c r="K57" s="35"/>
    </row>
    <row r="58" spans="1:11" ht="20.25" customHeight="1" x14ac:dyDescent="0.3">
      <c r="A58" s="78" t="s">
        <v>147</v>
      </c>
      <c r="B58" s="78"/>
      <c r="C58" s="78" t="s">
        <v>158</v>
      </c>
      <c r="D58" s="78"/>
      <c r="E58" s="57" t="s">
        <v>159</v>
      </c>
      <c r="F58" s="78" t="s">
        <v>148</v>
      </c>
      <c r="G58" s="78"/>
      <c r="H58" s="44" t="s">
        <v>146</v>
      </c>
      <c r="I58" s="44"/>
      <c r="J58" s="37" t="s">
        <v>160</v>
      </c>
      <c r="K58" s="36">
        <f ca="1">I57*25%</f>
        <v>5.5</v>
      </c>
    </row>
    <row r="59" spans="1:11" ht="20.25" customHeight="1" x14ac:dyDescent="0.3">
      <c r="A59" s="73" t="s">
        <v>161</v>
      </c>
      <c r="B59" s="73"/>
      <c r="C59" s="74">
        <v>22</v>
      </c>
      <c r="D59" s="74"/>
      <c r="E59" s="55">
        <f ca="1">((100/I57)*C59)/100</f>
        <v>1.0000000000000002</v>
      </c>
      <c r="F59" s="73">
        <f ca="1">(((C59/I57*5)+(C60/I57*20)+(25/(F57+H57+I57)*C61)+(5/(I57)*C62)+(2.5/(I57)*C63)+(2.5/(I57)*C64)+(5/I57*C65)+(10/I57*C66)+(2.5/I57*C67)+(2.5/I57*C68)+(10/I57*C69)+(10/I57*C70))/100)</f>
        <v>0.65113636363636362</v>
      </c>
      <c r="G59" s="73"/>
      <c r="H59" s="73" t="str">
        <f ca="1">J56</f>
        <v>Excavation work Completed. Plinth work completed, RCC Slab, Brickwork, Internal Plaster, External Plaster, External Plumbing, Elevation and Waterproofing upto 15 Floor, Flooring &amp; Fitting upto 3 Floor, Wooden Work upto 3 Floor Completed</v>
      </c>
      <c r="I59" s="73"/>
      <c r="J59" s="37" t="s">
        <v>150</v>
      </c>
      <c r="K59" s="40">
        <f ca="1">I57*50%</f>
        <v>11</v>
      </c>
    </row>
    <row r="60" spans="1:11" ht="20.25" x14ac:dyDescent="0.3">
      <c r="A60" s="73" t="s">
        <v>130</v>
      </c>
      <c r="B60" s="73"/>
      <c r="C60" s="79">
        <f ca="1">K68</f>
        <v>22</v>
      </c>
      <c r="D60" s="74"/>
      <c r="E60" s="55">
        <f ca="1">((100/I57)*C60)/100</f>
        <v>1.0000000000000002</v>
      </c>
      <c r="F60" s="73"/>
      <c r="G60" s="73"/>
      <c r="H60" s="73"/>
      <c r="I60" s="73"/>
      <c r="J60" s="37" t="s">
        <v>151</v>
      </c>
      <c r="K60" s="40">
        <f ca="1">I57</f>
        <v>22</v>
      </c>
    </row>
    <row r="61" spans="1:11" ht="21" customHeight="1" x14ac:dyDescent="0.35">
      <c r="A61" s="73" t="s">
        <v>162</v>
      </c>
      <c r="B61" s="73"/>
      <c r="C61" s="74">
        <v>23</v>
      </c>
      <c r="D61" s="74"/>
      <c r="E61" s="55">
        <f ca="1">((100/(F57+H57+I57))*C61)/100</f>
        <v>1</v>
      </c>
      <c r="F61" s="73"/>
      <c r="G61" s="73"/>
      <c r="H61" s="73"/>
      <c r="I61" s="73"/>
      <c r="J61" s="37" t="s">
        <v>152</v>
      </c>
      <c r="K61" s="41">
        <f ca="1">(IF(E57&gt;1,(I57/(E57+2)),I57/4))</f>
        <v>5.5</v>
      </c>
    </row>
    <row r="62" spans="1:11" ht="21" customHeight="1" x14ac:dyDescent="0.35">
      <c r="A62" s="73" t="s">
        <v>163</v>
      </c>
      <c r="B62" s="73"/>
      <c r="C62" s="74">
        <f>C61-F57</f>
        <v>22</v>
      </c>
      <c r="D62" s="74"/>
      <c r="E62" s="55">
        <f ca="1">((100/I57)*C62)/100</f>
        <v>1.0000000000000002</v>
      </c>
      <c r="F62" s="73"/>
      <c r="G62" s="73"/>
      <c r="H62" s="73"/>
      <c r="I62" s="73"/>
      <c r="J62" s="37" t="s">
        <v>153</v>
      </c>
      <c r="K62" s="41">
        <f ca="1">(IF(E57&gt;1,(I57/(E57+2)+K61),I57/4+K61))</f>
        <v>11</v>
      </c>
    </row>
    <row r="63" spans="1:11" ht="21" customHeight="1" x14ac:dyDescent="0.35">
      <c r="A63" s="80" t="s">
        <v>164</v>
      </c>
      <c r="B63" s="81"/>
      <c r="C63" s="74">
        <v>22</v>
      </c>
      <c r="D63" s="74"/>
      <c r="E63" s="55">
        <f ca="1">((100/I57)*C63)/100</f>
        <v>1.0000000000000002</v>
      </c>
      <c r="F63" s="73"/>
      <c r="G63" s="73"/>
      <c r="H63" s="73"/>
      <c r="I63" s="73"/>
      <c r="J63" s="37" t="s">
        <v>165</v>
      </c>
      <c r="K63" s="41">
        <f ca="1">(IF(E57&gt;1,(I57/(E57+2)+K62),0))</f>
        <v>16.5</v>
      </c>
    </row>
    <row r="64" spans="1:11" ht="21" customHeight="1" x14ac:dyDescent="0.35">
      <c r="A64" s="80" t="s">
        <v>279</v>
      </c>
      <c r="B64" s="81"/>
      <c r="C64" s="82">
        <f>C63</f>
        <v>22</v>
      </c>
      <c r="D64" s="83"/>
      <c r="E64" s="55">
        <f ca="1">((100/I57)*C64)/100</f>
        <v>1.0000000000000002</v>
      </c>
      <c r="F64" s="73"/>
      <c r="G64" s="73"/>
      <c r="H64" s="73"/>
      <c r="I64" s="73"/>
      <c r="J64" s="37" t="s">
        <v>166</v>
      </c>
      <c r="K64" s="41">
        <f>(IF(E57&gt;2,(I57/(E57+2)+K63),0))</f>
        <v>0</v>
      </c>
    </row>
    <row r="65" spans="1:13" ht="57.75" customHeight="1" x14ac:dyDescent="0.35">
      <c r="A65" s="80" t="s">
        <v>280</v>
      </c>
      <c r="B65" s="81"/>
      <c r="C65" s="74">
        <v>15</v>
      </c>
      <c r="D65" s="74"/>
      <c r="E65" s="55">
        <f ca="1">((100/(I57))*C65)/100</f>
        <v>0.68181818181818188</v>
      </c>
      <c r="F65" s="73"/>
      <c r="G65" s="73"/>
      <c r="H65" s="73"/>
      <c r="I65" s="73"/>
      <c r="J65" s="37" t="s">
        <v>168</v>
      </c>
      <c r="K65" s="42">
        <f>(IF(E57&gt;3,(I57/(E57+2)+K64),0))</f>
        <v>0</v>
      </c>
    </row>
    <row r="66" spans="1:13" ht="21" x14ac:dyDescent="0.35">
      <c r="A66" s="73" t="s">
        <v>167</v>
      </c>
      <c r="B66" s="73"/>
      <c r="C66" s="74">
        <v>3</v>
      </c>
      <c r="D66" s="74"/>
      <c r="E66" s="55">
        <f ca="1">((100/(I57))*C66)/100</f>
        <v>0.13636363636363635</v>
      </c>
      <c r="F66" s="73"/>
      <c r="G66" s="73"/>
      <c r="H66" s="73"/>
      <c r="I66" s="73"/>
      <c r="J66" s="37" t="s">
        <v>169</v>
      </c>
      <c r="K66" s="41">
        <f>(IF(E57&gt;4,(I57/(E57+2)+K65),0))</f>
        <v>0</v>
      </c>
    </row>
    <row r="67" spans="1:13" ht="21" x14ac:dyDescent="0.35">
      <c r="A67" s="73" t="s">
        <v>281</v>
      </c>
      <c r="B67" s="73"/>
      <c r="C67" s="74">
        <v>3</v>
      </c>
      <c r="D67" s="74"/>
      <c r="E67" s="55">
        <f ca="1">((100/I57)*C67)/100</f>
        <v>0.13636363636363635</v>
      </c>
      <c r="F67" s="73"/>
      <c r="G67" s="73"/>
      <c r="H67" s="73"/>
      <c r="I67" s="73"/>
      <c r="J67" s="37" t="s">
        <v>154</v>
      </c>
      <c r="K67" s="41">
        <f>(IF(E57=1,(I57/(E57+3)+K62),IF(E57=0,(I57/4+K62),IF(E57&gt;1,0))))</f>
        <v>0</v>
      </c>
    </row>
    <row r="68" spans="1:13" ht="42.75" customHeight="1" thickBot="1" x14ac:dyDescent="0.4">
      <c r="A68" s="73" t="s">
        <v>282</v>
      </c>
      <c r="B68" s="73"/>
      <c r="C68" s="74">
        <v>0</v>
      </c>
      <c r="D68" s="74"/>
      <c r="E68" s="55">
        <f ca="1">((100/I57)*C68)/100</f>
        <v>0</v>
      </c>
      <c r="F68" s="73"/>
      <c r="G68" s="73"/>
      <c r="H68" s="73"/>
      <c r="I68" s="73"/>
      <c r="J68" s="39" t="s">
        <v>155</v>
      </c>
      <c r="K68" s="43">
        <f ca="1">(IF(E57&gt;1.5,(I57/(E57+2)+K61+MAX(0,K62-K61)+MAX(0,K63-K62)+MAX(0,K64-K63)+MAX(0,K65-K64)+MAX(0,K66-K65)),IF(E57=1,(I57/(E57+3)+K67),IF(E57=0,I57/4+K67))))</f>
        <v>22</v>
      </c>
      <c r="M68" s="1" t="e">
        <f>(IF(D56&gt;1.5,(H56/(D56+2)+J61+MAX(0,J62-J61)+MAX(0,J63-J62)+MAX(0,J64-J63)+MAX(0,J65-J64)+MAX(0,J66-J65)),IF(D56=1,(H56/(D56+3)+J66),IF(D56=0,H56*0.3+J66))))</f>
        <v>#VALUE!</v>
      </c>
    </row>
    <row r="69" spans="1:13" ht="20.25" x14ac:dyDescent="0.25">
      <c r="A69" s="73" t="s">
        <v>170</v>
      </c>
      <c r="B69" s="73"/>
      <c r="C69" s="74">
        <v>0</v>
      </c>
      <c r="D69" s="74"/>
      <c r="E69" s="55">
        <f ca="1">((100/(I57))*C69)/100</f>
        <v>0</v>
      </c>
      <c r="F69" s="73"/>
      <c r="G69" s="73"/>
      <c r="H69" s="73"/>
      <c r="I69" s="73"/>
    </row>
    <row r="70" spans="1:13" ht="20.25" x14ac:dyDescent="0.25">
      <c r="A70" s="73" t="s">
        <v>171</v>
      </c>
      <c r="B70" s="73"/>
      <c r="C70" s="74">
        <v>0</v>
      </c>
      <c r="D70" s="74"/>
      <c r="E70" s="55">
        <f ca="1">((100/(I57))*C70)/100</f>
        <v>0</v>
      </c>
      <c r="F70" s="73"/>
      <c r="G70" s="73"/>
      <c r="H70" s="73"/>
      <c r="I70" s="73"/>
    </row>
    <row r="71" spans="1:13" ht="21" thickBot="1" x14ac:dyDescent="0.3">
      <c r="A71" s="75" t="s">
        <v>71</v>
      </c>
      <c r="B71" s="75"/>
      <c r="C71" s="75"/>
      <c r="D71" s="75"/>
      <c r="E71" s="75"/>
      <c r="F71" s="75"/>
      <c r="G71" s="75"/>
      <c r="H71" s="75"/>
      <c r="I71" s="75"/>
    </row>
    <row r="72" spans="1:13" ht="20.25" customHeight="1" x14ac:dyDescent="0.3">
      <c r="A72" s="76" t="s">
        <v>283</v>
      </c>
      <c r="B72" s="76"/>
      <c r="C72" s="76"/>
      <c r="D72" s="77" t="s">
        <v>4</v>
      </c>
      <c r="E72" s="56" t="s">
        <v>143</v>
      </c>
      <c r="F72" s="74" t="s">
        <v>129</v>
      </c>
      <c r="G72" s="74"/>
      <c r="H72" s="56" t="s">
        <v>144</v>
      </c>
      <c r="I72" s="56" t="s">
        <v>145</v>
      </c>
      <c r="J72" s="33" t="str">
        <f ca="1">(IF(F75&gt;99%,"All work completed. Please provide OC.",IF(F75&gt;89.8%,"Plinth, RCC, Brick, Plaster, Flooring, Wooden, Plumbing, Electrification, etc., work Completed. Finishing work is in process.",IF(F75&lt;94%,(IF(C75=0,"Work not yet Started.",IF(E75=25%,"Piling work in process",IF(E75=50%,"Excavation work in process",IF(E75=100%,"Excavation work Completed. ","0")))&amp;(IF(C76=0%,"",IF(C76=K77,"Footing work is process",IF(C76=K78,"Footing work Completed",IF(C76=K79,"1st Basement Completed",IF(C76=K80,"1st &amp; 2nd Basement Completed",IF(C76=K81,"1st to 3rd Basement Completed",IF(C76=K82,"1st to 4th Basement Completed",IF(C76=K83,"Plinth work is process",IF(C76=K84,"Plinth work completed","0")))))))))))&amp;(IF(C77=(F73+H73+I73),", RCC Slab",IF(C77&gt;0,", RCC upto "&amp;C77&amp;" Slab",""))&amp;(IF(C78=I73,", Brickwork",IF(C78&gt;0,", Brickwork upto "&amp;C78&amp;" Floor",""))&amp;(IF(C79=I73,", Internal Plaster",IF(C79&gt;0,", Internal Plaster upto "&amp;C79&amp;" Floor",""))&amp;(IF(C80=I73,", External Plaster",IF(C80&gt;0,", External Plaster upto "&amp;C80&amp;" Floor",""))&amp;(IF(C81=I73,", External Plumbing, Elevation and Waterproofing",IF(C81&gt;0,", External Plumbing, Elevation and Waterproofing upto "&amp;C81&amp;" Floor",""))&amp;(IF(C82=I73,", Flooring &amp; Fitting",IF(C82&gt;0,", Flooring &amp; Fitting upto "&amp;C82&amp;" Floor",""))&amp;(IF(C83=I73,", Wooden Work",IF(C83&gt;0,", Wooden Work upto "&amp;C83&amp;" Floor",""))&amp;(IF(C84=I73,", Electrical &amp; Sanitary fittings",IF(C84&gt;0,", Electrical &amp; Sanitary fittings upto "&amp;C84&amp;" Floor",""))&amp;(IF(C85&gt;0,", Finishing upto "&amp;C85&amp;" Floor","")&amp;(IF(C77&gt;0.5," Completed",""))))))))))))))))</f>
        <v>Excavation work Completed. Plinth work completed, RCC Slab, Brickwork, Internal Plaster upto 18 Floor, External Plaster upto 18 Floor, External Plumbing, Elevation and Waterproofing upto 13 Floor Completed</v>
      </c>
      <c r="K72" s="35"/>
    </row>
    <row r="73" spans="1:13" ht="20.25" x14ac:dyDescent="0.3">
      <c r="A73" s="76"/>
      <c r="B73" s="76"/>
      <c r="C73" s="76"/>
      <c r="D73" s="77"/>
      <c r="E73" s="56">
        <v>2</v>
      </c>
      <c r="F73" s="74">
        <v>1</v>
      </c>
      <c r="G73" s="74"/>
      <c r="H73" s="56">
        <v>0</v>
      </c>
      <c r="I73" s="56">
        <f ca="1">--TRIM(RIGHT(SUBSTITUTE(LEFT(A72,_xlfn.AGGREGATE(16,6,FIND({0,1,2,3,4,5,6,7,8,9},A72,ROW(INDIRECT("1:"&amp;LEN(A72)))),1))," ",REPT(" ",LEN(A72))),LEN(A72)))</f>
        <v>22</v>
      </c>
      <c r="J73" s="34" t="s">
        <v>149</v>
      </c>
      <c r="K73" s="35"/>
    </row>
    <row r="74" spans="1:13" ht="20.25" customHeight="1" x14ac:dyDescent="0.3">
      <c r="A74" s="78" t="s">
        <v>147</v>
      </c>
      <c r="B74" s="78"/>
      <c r="C74" s="78" t="s">
        <v>158</v>
      </c>
      <c r="D74" s="78"/>
      <c r="E74" s="57" t="s">
        <v>159</v>
      </c>
      <c r="F74" s="78" t="s">
        <v>148</v>
      </c>
      <c r="G74" s="78"/>
      <c r="H74" s="44" t="s">
        <v>146</v>
      </c>
      <c r="I74" s="44"/>
      <c r="J74" s="37" t="s">
        <v>160</v>
      </c>
      <c r="K74" s="36">
        <f ca="1">I73*25%</f>
        <v>5.5</v>
      </c>
    </row>
    <row r="75" spans="1:13" ht="20.25" customHeight="1" x14ac:dyDescent="0.3">
      <c r="A75" s="73" t="s">
        <v>161</v>
      </c>
      <c r="B75" s="73"/>
      <c r="C75" s="74">
        <v>22</v>
      </c>
      <c r="D75" s="74"/>
      <c r="E75" s="55">
        <f ca="1">((100/I73)*C75)/100</f>
        <v>1.0000000000000002</v>
      </c>
      <c r="F75" s="73">
        <f ca="1">(((C75/I73*5)+(C76/I73*20)+(25/(F73+H73+I73)*C77)+(5/(I73)*C78)+(2.5/(I73)*C79)+(2.5/(I73)*C80)+(5/I73*C81)+(10/I73*C82)+(2.5/I73*C83)+(2.5/I73*C84)+(10/I73*C85)+(10/I73*C86))/100)</f>
        <v>0.62045454545454548</v>
      </c>
      <c r="G75" s="73"/>
      <c r="H75" s="73" t="str">
        <f ca="1">J72</f>
        <v>Excavation work Completed. Plinth work completed, RCC Slab, Brickwork, Internal Plaster upto 18 Floor, External Plaster upto 18 Floor, External Plumbing, Elevation and Waterproofing upto 13 Floor Completed</v>
      </c>
      <c r="I75" s="73"/>
      <c r="J75" s="37" t="s">
        <v>150</v>
      </c>
      <c r="K75" s="40">
        <f ca="1">I73*50%</f>
        <v>11</v>
      </c>
    </row>
    <row r="76" spans="1:13" ht="20.25" x14ac:dyDescent="0.3">
      <c r="A76" s="73" t="s">
        <v>130</v>
      </c>
      <c r="B76" s="73"/>
      <c r="C76" s="79">
        <f ca="1">K84</f>
        <v>22</v>
      </c>
      <c r="D76" s="74"/>
      <c r="E76" s="55">
        <f ca="1">((100/I73)*C76)/100</f>
        <v>1.0000000000000002</v>
      </c>
      <c r="F76" s="73"/>
      <c r="G76" s="73"/>
      <c r="H76" s="73"/>
      <c r="I76" s="73"/>
      <c r="J76" s="37" t="s">
        <v>151</v>
      </c>
      <c r="K76" s="40">
        <f ca="1">I73</f>
        <v>22</v>
      </c>
    </row>
    <row r="77" spans="1:13" ht="21" customHeight="1" x14ac:dyDescent="0.35">
      <c r="A77" s="73" t="s">
        <v>162</v>
      </c>
      <c r="B77" s="73"/>
      <c r="C77" s="74">
        <v>23</v>
      </c>
      <c r="D77" s="74"/>
      <c r="E77" s="55">
        <f ca="1">((100/(F73+H73+I73))*C77)/100</f>
        <v>1</v>
      </c>
      <c r="F77" s="73"/>
      <c r="G77" s="73"/>
      <c r="H77" s="73"/>
      <c r="I77" s="73"/>
      <c r="J77" s="37" t="s">
        <v>152</v>
      </c>
      <c r="K77" s="41">
        <f ca="1">(IF(E73&gt;1,(I73/(E73+2)),I73/4))</f>
        <v>5.5</v>
      </c>
    </row>
    <row r="78" spans="1:13" ht="21" customHeight="1" x14ac:dyDescent="0.35">
      <c r="A78" s="73" t="s">
        <v>163</v>
      </c>
      <c r="B78" s="73"/>
      <c r="C78" s="74">
        <v>22</v>
      </c>
      <c r="D78" s="74"/>
      <c r="E78" s="55">
        <f ca="1">((100/I73)*C78)/100</f>
        <v>1.0000000000000002</v>
      </c>
      <c r="F78" s="73"/>
      <c r="G78" s="73"/>
      <c r="H78" s="73"/>
      <c r="I78" s="73"/>
      <c r="J78" s="37" t="s">
        <v>153</v>
      </c>
      <c r="K78" s="41">
        <f ca="1">(IF(E73&gt;1,(I73/(E73+2)+K77),I73/4+K77))</f>
        <v>11</v>
      </c>
    </row>
    <row r="79" spans="1:13" ht="21" customHeight="1" x14ac:dyDescent="0.35">
      <c r="A79" s="80" t="s">
        <v>164</v>
      </c>
      <c r="B79" s="81"/>
      <c r="C79" s="74">
        <f>C78-4</f>
        <v>18</v>
      </c>
      <c r="D79" s="74"/>
      <c r="E79" s="55">
        <f ca="1">((100/I73)*C79)/100</f>
        <v>0.81818181818181823</v>
      </c>
      <c r="F79" s="73"/>
      <c r="G79" s="73"/>
      <c r="H79" s="73"/>
      <c r="I79" s="73"/>
      <c r="J79" s="37" t="s">
        <v>165</v>
      </c>
      <c r="K79" s="41">
        <f ca="1">(IF(E73&gt;1,(I73/(E73+2)+K78),0))</f>
        <v>16.5</v>
      </c>
    </row>
    <row r="80" spans="1:13" ht="21" customHeight="1" x14ac:dyDescent="0.35">
      <c r="A80" s="80" t="s">
        <v>279</v>
      </c>
      <c r="B80" s="81"/>
      <c r="C80" s="82">
        <f>C79</f>
        <v>18</v>
      </c>
      <c r="D80" s="83"/>
      <c r="E80" s="55">
        <f ca="1">((100/I73)*C80)/100</f>
        <v>0.81818181818181823</v>
      </c>
      <c r="F80" s="73"/>
      <c r="G80" s="73"/>
      <c r="H80" s="73"/>
      <c r="I80" s="73"/>
      <c r="J80" s="37" t="s">
        <v>166</v>
      </c>
      <c r="K80" s="41">
        <f>(IF(E73&gt;2,(I73/(E73+2)+K79),0))</f>
        <v>0</v>
      </c>
    </row>
    <row r="81" spans="1:13" ht="57.75" customHeight="1" x14ac:dyDescent="0.35">
      <c r="A81" s="80" t="s">
        <v>280</v>
      </c>
      <c r="B81" s="81"/>
      <c r="C81" s="82">
        <v>13</v>
      </c>
      <c r="D81" s="83"/>
      <c r="E81" s="55">
        <f ca="1">((100/(I73))*C81)/100</f>
        <v>0.59090909090909094</v>
      </c>
      <c r="F81" s="73"/>
      <c r="G81" s="73"/>
      <c r="H81" s="73"/>
      <c r="I81" s="73"/>
      <c r="J81" s="37" t="s">
        <v>168</v>
      </c>
      <c r="K81" s="42">
        <f>(IF(E73&gt;3,(I73/(E73+2)+K80),0))</f>
        <v>0</v>
      </c>
    </row>
    <row r="82" spans="1:13" ht="21" x14ac:dyDescent="0.35">
      <c r="A82" s="73" t="s">
        <v>167</v>
      </c>
      <c r="B82" s="73"/>
      <c r="C82" s="74">
        <v>0</v>
      </c>
      <c r="D82" s="74"/>
      <c r="E82" s="55">
        <f ca="1">((100/(I73))*C82)/100</f>
        <v>0</v>
      </c>
      <c r="F82" s="73"/>
      <c r="G82" s="73"/>
      <c r="H82" s="73"/>
      <c r="I82" s="73"/>
      <c r="J82" s="37" t="s">
        <v>169</v>
      </c>
      <c r="K82" s="41">
        <f>(IF(E73&gt;4,(I73/(E73+2)+K81),0))</f>
        <v>0</v>
      </c>
    </row>
    <row r="83" spans="1:13" ht="21" x14ac:dyDescent="0.35">
      <c r="A83" s="73" t="s">
        <v>281</v>
      </c>
      <c r="B83" s="73"/>
      <c r="C83" s="74">
        <v>0</v>
      </c>
      <c r="D83" s="74"/>
      <c r="E83" s="55">
        <f ca="1">((100/I73)*C83)/100</f>
        <v>0</v>
      </c>
      <c r="F83" s="73"/>
      <c r="G83" s="73"/>
      <c r="H83" s="73"/>
      <c r="I83" s="73"/>
      <c r="J83" s="37" t="s">
        <v>154</v>
      </c>
      <c r="K83" s="41">
        <f>(IF(E73=1,(I73/(E73+3)+K78),IF(E73=0,(I73/4+K78),IF(E73&gt;1,0))))</f>
        <v>0</v>
      </c>
    </row>
    <row r="84" spans="1:13" ht="42.75" customHeight="1" thickBot="1" x14ac:dyDescent="0.4">
      <c r="A84" s="73" t="s">
        <v>282</v>
      </c>
      <c r="B84" s="73"/>
      <c r="C84" s="74">
        <v>0</v>
      </c>
      <c r="D84" s="74"/>
      <c r="E84" s="55">
        <f ca="1">((100/I73)*C84)/100</f>
        <v>0</v>
      </c>
      <c r="F84" s="73"/>
      <c r="G84" s="73"/>
      <c r="H84" s="73"/>
      <c r="I84" s="73"/>
      <c r="J84" s="39" t="s">
        <v>155</v>
      </c>
      <c r="K84" s="43">
        <f ca="1">(IF(E73&gt;1.5,(I73/(E73+2)+K77+MAX(0,K78-K77)+MAX(0,K79-K78)+MAX(0,K80-K79)+MAX(0,K81-K80)+MAX(0,K82-K81)),IF(E73=1,(I73/(E73+3)+K83),IF(E73=0,I73/4+K83))))</f>
        <v>22</v>
      </c>
      <c r="M84" s="1" t="e">
        <f>(IF(D72&gt;1.5,(H72/(D72+2)+J77+MAX(0,J78-J77)+MAX(0,J79-J78)+MAX(0,J80-J79)+MAX(0,J81-J80)+MAX(0,J82-J81)),IF(D72=1,(H72/(D72+3)+J82),IF(D72=0,H72*0.3+J82))))</f>
        <v>#VALUE!</v>
      </c>
    </row>
    <row r="85" spans="1:13" ht="20.25" x14ac:dyDescent="0.25">
      <c r="A85" s="73" t="s">
        <v>170</v>
      </c>
      <c r="B85" s="73"/>
      <c r="C85" s="74">
        <v>0</v>
      </c>
      <c r="D85" s="74"/>
      <c r="E85" s="55">
        <f ca="1">((100/(I73))*C85)/100</f>
        <v>0</v>
      </c>
      <c r="F85" s="73"/>
      <c r="G85" s="73"/>
      <c r="H85" s="73"/>
      <c r="I85" s="73"/>
    </row>
    <row r="86" spans="1:13" ht="20.25" x14ac:dyDescent="0.25">
      <c r="A86" s="73" t="s">
        <v>171</v>
      </c>
      <c r="B86" s="73"/>
      <c r="C86" s="74">
        <v>0</v>
      </c>
      <c r="D86" s="74"/>
      <c r="E86" s="55">
        <f ca="1">((100/(I73))*C86)/100</f>
        <v>0</v>
      </c>
      <c r="F86" s="73"/>
      <c r="G86" s="73"/>
      <c r="H86" s="73"/>
      <c r="I86" s="73"/>
    </row>
    <row r="87" spans="1:13" ht="21" thickBot="1" x14ac:dyDescent="0.3">
      <c r="A87" s="75" t="s">
        <v>71</v>
      </c>
      <c r="B87" s="75"/>
      <c r="C87" s="75"/>
      <c r="D87" s="75"/>
      <c r="E87" s="75"/>
      <c r="F87" s="75"/>
      <c r="G87" s="75"/>
      <c r="H87" s="75"/>
      <c r="I87" s="75"/>
    </row>
    <row r="88" spans="1:13" ht="20.25" customHeight="1" x14ac:dyDescent="0.3">
      <c r="A88" s="76" t="s">
        <v>278</v>
      </c>
      <c r="B88" s="76"/>
      <c r="C88" s="76"/>
      <c r="D88" s="77" t="s">
        <v>4</v>
      </c>
      <c r="E88" s="56" t="s">
        <v>143</v>
      </c>
      <c r="F88" s="74" t="s">
        <v>129</v>
      </c>
      <c r="G88" s="74"/>
      <c r="H88" s="56" t="s">
        <v>144</v>
      </c>
      <c r="I88" s="56" t="s">
        <v>145</v>
      </c>
      <c r="J88" s="33" t="str">
        <f ca="1">(IF(F91&gt;99%,"All work completed. Please provide OC.",IF(F91&gt;89.8%,"Plinth, RCC, Brick, Plaster, Flooring, Wooden, Plumbing, Electrification, etc., work Completed. Finishing work is in process.",IF(F91&lt;94%,(IF(C91=0,"Work not yet Started.",IF(E91=25%,"Piling work in process",IF(E91=50%,"Excavation work in process",IF(E91=100%,"Excavation work Completed. ","0")))&amp;(IF(C92=0%,"",IF(C92=K93,"Footing work is process",IF(C92=K94,"Footing work Completed",IF(C92=K95,"1st Basement Completed",IF(C92=K96,"1st &amp; 2nd Basement Completed",IF(C92=K97,"1st to 3rd Basement Completed",IF(C92=K98,"1st to 4th Basement Completed",IF(C92=K99,"Plinth work is process",IF(C92=K100,"Plinth work completed","0")))))))))))&amp;(IF(C93=(F89+H89+I89),", RCC Slab",IF(C93&gt;0,", RCC upto "&amp;C93&amp;" Slab",""))&amp;(IF(C94=I89,", Brickwork",IF(C94&gt;0,", Brickwork upto "&amp;C94&amp;" Floor",""))&amp;(IF(C95=I89,", Internal Plaster",IF(C95&gt;0,", Internal Plaster upto "&amp;C95&amp;" Floor",""))&amp;(IF(C96=I89,", External Plaster",IF(C96&gt;0,", External Plaster upto "&amp;C96&amp;" Floor",""))&amp;(IF(C97=I89,", External Plumbing, Elevation and Waterproofing",IF(C97&gt;0,", External Plumbing, Elevation and Waterproofing upto "&amp;C97&amp;" Floor",""))&amp;(IF(C98=I89,", Flooring &amp; Fitting",IF(C98&gt;0,", Flooring &amp; Fitting upto "&amp;C98&amp;" Floor",""))&amp;(IF(C99=I89,", Wooden Work",IF(C99&gt;0,", Wooden Work upto "&amp;C99&amp;" Floor",""))&amp;(IF(C100=I89,", Electrical &amp; Sanitary fittings",IF(C100&gt;0,", Electrical &amp; Sanitary fittings upto "&amp;C100&amp;" Floor",""))&amp;(IF(C101&gt;0,", Finishing upto "&amp;C101&amp;" Floor","")&amp;(IF(C93&gt;0.5," Completed",""))))))))))))))))</f>
        <v>Excavation work Completed. Plinth work completed, RCC Slab, Brickwork, Internal Plaster upto 18 Floor, External Plaster upto 18 Floor, External Plumbing, Elevation and Waterproofing upto 12 Floor Completed</v>
      </c>
      <c r="K88" s="35"/>
    </row>
    <row r="89" spans="1:13" ht="20.25" x14ac:dyDescent="0.3">
      <c r="A89" s="76"/>
      <c r="B89" s="76"/>
      <c r="C89" s="76"/>
      <c r="D89" s="77"/>
      <c r="E89" s="56">
        <v>2</v>
      </c>
      <c r="F89" s="74">
        <v>1</v>
      </c>
      <c r="G89" s="74"/>
      <c r="H89" s="56">
        <v>0</v>
      </c>
      <c r="I89" s="56">
        <f ca="1">--TRIM(RIGHT(SUBSTITUTE(LEFT(A88,_xlfn.AGGREGATE(16,6,FIND({0,1,2,3,4,5,6,7,8,9},A88,ROW(INDIRECT("1:"&amp;LEN(A88)))),1))," ",REPT(" ",LEN(A88))),LEN(A88)))</f>
        <v>22</v>
      </c>
      <c r="J89" s="34" t="s">
        <v>149</v>
      </c>
      <c r="K89" s="35"/>
    </row>
    <row r="90" spans="1:13" ht="20.25" customHeight="1" x14ac:dyDescent="0.3">
      <c r="A90" s="78" t="s">
        <v>147</v>
      </c>
      <c r="B90" s="78"/>
      <c r="C90" s="78" t="s">
        <v>158</v>
      </c>
      <c r="D90" s="78"/>
      <c r="E90" s="57" t="s">
        <v>159</v>
      </c>
      <c r="F90" s="78" t="s">
        <v>148</v>
      </c>
      <c r="G90" s="78"/>
      <c r="H90" s="44" t="s">
        <v>146</v>
      </c>
      <c r="I90" s="44"/>
      <c r="J90" s="37" t="s">
        <v>160</v>
      </c>
      <c r="K90" s="36">
        <f ca="1">I89*25%</f>
        <v>5.5</v>
      </c>
    </row>
    <row r="91" spans="1:13" ht="20.25" customHeight="1" x14ac:dyDescent="0.3">
      <c r="A91" s="73" t="s">
        <v>161</v>
      </c>
      <c r="B91" s="73"/>
      <c r="C91" s="74">
        <f ca="1">K92</f>
        <v>22</v>
      </c>
      <c r="D91" s="74"/>
      <c r="E91" s="55">
        <f ca="1">((100/I89)*C91)/100</f>
        <v>1.0000000000000002</v>
      </c>
      <c r="F91" s="73">
        <f ca="1">(((C91/I89*5)+(C92/I89*20)+(25/(F89+H89+I89)*C93)+(5/(I89)*C94)+(2.5/(I89)*C95)+(2.5/(I89)*C96)+(5/I89*C97)+(10/I89*C98)+(2.5/I89*C99)+(2.5/I89*C100)+(10/I89*C101)+(10/I89*C102))/100)</f>
        <v>0.61818181818181817</v>
      </c>
      <c r="G91" s="73"/>
      <c r="H91" s="73" t="str">
        <f ca="1">J88</f>
        <v>Excavation work Completed. Plinth work completed, RCC Slab, Brickwork, Internal Plaster upto 18 Floor, External Plaster upto 18 Floor, External Plumbing, Elevation and Waterproofing upto 12 Floor Completed</v>
      </c>
      <c r="I91" s="73"/>
      <c r="J91" s="37" t="s">
        <v>150</v>
      </c>
      <c r="K91" s="40">
        <f ca="1">I89*50%</f>
        <v>11</v>
      </c>
    </row>
    <row r="92" spans="1:13" ht="20.25" x14ac:dyDescent="0.3">
      <c r="A92" s="73" t="s">
        <v>130</v>
      </c>
      <c r="B92" s="73"/>
      <c r="C92" s="79">
        <f ca="1">K100</f>
        <v>22</v>
      </c>
      <c r="D92" s="74"/>
      <c r="E92" s="55">
        <f ca="1">((100/I89)*C92)/100</f>
        <v>1.0000000000000002</v>
      </c>
      <c r="F92" s="73"/>
      <c r="G92" s="73"/>
      <c r="H92" s="73"/>
      <c r="I92" s="73"/>
      <c r="J92" s="37" t="s">
        <v>151</v>
      </c>
      <c r="K92" s="40">
        <f ca="1">I89</f>
        <v>22</v>
      </c>
    </row>
    <row r="93" spans="1:13" ht="21" customHeight="1" x14ac:dyDescent="0.35">
      <c r="A93" s="73" t="s">
        <v>162</v>
      </c>
      <c r="B93" s="73"/>
      <c r="C93" s="74">
        <v>23</v>
      </c>
      <c r="D93" s="74"/>
      <c r="E93" s="55">
        <f ca="1">((100/(F89+H89+I89))*C93)/100</f>
        <v>1</v>
      </c>
      <c r="F93" s="73"/>
      <c r="G93" s="73"/>
      <c r="H93" s="73"/>
      <c r="I93" s="73"/>
      <c r="J93" s="37" t="s">
        <v>152</v>
      </c>
      <c r="K93" s="41">
        <f ca="1">(IF(E89&gt;1,(I89/(E89+2)),I89/4))</f>
        <v>5.5</v>
      </c>
    </row>
    <row r="94" spans="1:13" ht="21" customHeight="1" x14ac:dyDescent="0.35">
      <c r="A94" s="73" t="s">
        <v>163</v>
      </c>
      <c r="B94" s="73"/>
      <c r="C94" s="74">
        <v>22</v>
      </c>
      <c r="D94" s="74"/>
      <c r="E94" s="55">
        <f ca="1">((100/I89)*C94)/100</f>
        <v>1.0000000000000002</v>
      </c>
      <c r="F94" s="73"/>
      <c r="G94" s="73"/>
      <c r="H94" s="73"/>
      <c r="I94" s="73"/>
      <c r="J94" s="37" t="s">
        <v>153</v>
      </c>
      <c r="K94" s="41">
        <f ca="1">(IF(E89&gt;1,(I89/(E89+2)+K93),I89/4+K93))</f>
        <v>11</v>
      </c>
    </row>
    <row r="95" spans="1:13" ht="21" customHeight="1" x14ac:dyDescent="0.35">
      <c r="A95" s="80" t="s">
        <v>164</v>
      </c>
      <c r="B95" s="81"/>
      <c r="C95" s="74">
        <f>C94-4</f>
        <v>18</v>
      </c>
      <c r="D95" s="74"/>
      <c r="E95" s="55">
        <f ca="1">((100/I89)*C95)/100</f>
        <v>0.81818181818181823</v>
      </c>
      <c r="F95" s="73"/>
      <c r="G95" s="73"/>
      <c r="H95" s="73"/>
      <c r="I95" s="73"/>
      <c r="J95" s="37" t="s">
        <v>165</v>
      </c>
      <c r="K95" s="41">
        <f ca="1">(IF(E89&gt;1,(I89/(E89+2)+K94),0))</f>
        <v>16.5</v>
      </c>
    </row>
    <row r="96" spans="1:13" ht="21" customHeight="1" x14ac:dyDescent="0.35">
      <c r="A96" s="80" t="s">
        <v>279</v>
      </c>
      <c r="B96" s="81"/>
      <c r="C96" s="82">
        <f>C95</f>
        <v>18</v>
      </c>
      <c r="D96" s="83"/>
      <c r="E96" s="55">
        <f ca="1">((100/I89)*C96)/100</f>
        <v>0.81818181818181823</v>
      </c>
      <c r="F96" s="73"/>
      <c r="G96" s="73"/>
      <c r="H96" s="73"/>
      <c r="I96" s="73"/>
      <c r="J96" s="37" t="s">
        <v>166</v>
      </c>
      <c r="K96" s="41">
        <f>(IF(E89&gt;2,(I89/(E89+2)+K95),0))</f>
        <v>0</v>
      </c>
    </row>
    <row r="97" spans="1:13" ht="57.75" customHeight="1" x14ac:dyDescent="0.35">
      <c r="A97" s="80" t="s">
        <v>280</v>
      </c>
      <c r="B97" s="81"/>
      <c r="C97" s="74">
        <v>12</v>
      </c>
      <c r="D97" s="74"/>
      <c r="E97" s="55">
        <f ca="1">((100/(I89))*C97)/100</f>
        <v>0.54545454545454541</v>
      </c>
      <c r="F97" s="73"/>
      <c r="G97" s="73"/>
      <c r="H97" s="73"/>
      <c r="I97" s="73"/>
      <c r="J97" s="37" t="s">
        <v>168</v>
      </c>
      <c r="K97" s="42">
        <f>(IF(E89&gt;3,(I89/(E89+2)+K96),0))</f>
        <v>0</v>
      </c>
    </row>
    <row r="98" spans="1:13" ht="21" x14ac:dyDescent="0.35">
      <c r="A98" s="73" t="s">
        <v>167</v>
      </c>
      <c r="B98" s="73"/>
      <c r="C98" s="74">
        <v>0</v>
      </c>
      <c r="D98" s="74"/>
      <c r="E98" s="55">
        <f ca="1">((100/(I89))*C98)/100</f>
        <v>0</v>
      </c>
      <c r="F98" s="73"/>
      <c r="G98" s="73"/>
      <c r="H98" s="73"/>
      <c r="I98" s="73"/>
      <c r="J98" s="37" t="s">
        <v>169</v>
      </c>
      <c r="K98" s="41">
        <f>(IF(E89&gt;4,(I89/(E89+2)+K97),0))</f>
        <v>0</v>
      </c>
    </row>
    <row r="99" spans="1:13" ht="21" customHeight="1" x14ac:dyDescent="0.35">
      <c r="A99" s="73" t="s">
        <v>281</v>
      </c>
      <c r="B99" s="73"/>
      <c r="C99" s="74">
        <v>0</v>
      </c>
      <c r="D99" s="74"/>
      <c r="E99" s="55">
        <f ca="1">((100/I89)*C99)/100</f>
        <v>0</v>
      </c>
      <c r="F99" s="73"/>
      <c r="G99" s="73"/>
      <c r="H99" s="73"/>
      <c r="I99" s="73"/>
      <c r="J99" s="37" t="s">
        <v>154</v>
      </c>
      <c r="K99" s="41">
        <f>(IF(E89=1,(I89/(E89+3)+K94),IF(E89=0,(I89/4+K94),IF(E89&gt;1,0))))</f>
        <v>0</v>
      </c>
    </row>
    <row r="100" spans="1:13" ht="33.75" customHeight="1" thickBot="1" x14ac:dyDescent="0.4">
      <c r="A100" s="73" t="s">
        <v>282</v>
      </c>
      <c r="B100" s="73"/>
      <c r="C100" s="74">
        <v>0</v>
      </c>
      <c r="D100" s="74"/>
      <c r="E100" s="55">
        <f ca="1">((100/I89)*C100)/100</f>
        <v>0</v>
      </c>
      <c r="F100" s="73"/>
      <c r="G100" s="73"/>
      <c r="H100" s="73"/>
      <c r="I100" s="73"/>
      <c r="J100" s="39" t="s">
        <v>155</v>
      </c>
      <c r="K100" s="43">
        <f ca="1">(IF(E89&gt;1.5,(I89/(E89+2)+K93+MAX(0,K94-K93)+MAX(0,K95-K94)+MAX(0,K96-K95)+MAX(0,K97-K96)+MAX(0,K98-K97)),IF(E89=1,(I89/(E89+3)+K99),IF(E89=0,I89/4+K99))))</f>
        <v>22</v>
      </c>
      <c r="M100" s="1" t="e">
        <f>(IF(D88&gt;1.5,(H88/(D88+2)+J93+MAX(0,J94-J93)+MAX(0,J95-J94)+MAX(0,J96-J95)+MAX(0,J97-J96)+MAX(0,J98-J97)),IF(D88=1,(H88/(D88+3)+J98),IF(D88=0,H88*0.3+J98))))</f>
        <v>#VALUE!</v>
      </c>
    </row>
    <row r="101" spans="1:13" ht="20.25" x14ac:dyDescent="0.25">
      <c r="A101" s="73" t="s">
        <v>170</v>
      </c>
      <c r="B101" s="73"/>
      <c r="C101" s="74">
        <v>0</v>
      </c>
      <c r="D101" s="74"/>
      <c r="E101" s="55">
        <f ca="1">((100/(I89))*C101)/100</f>
        <v>0</v>
      </c>
      <c r="F101" s="73"/>
      <c r="G101" s="73"/>
      <c r="H101" s="73"/>
      <c r="I101" s="73"/>
    </row>
    <row r="102" spans="1:13" ht="20.25" x14ac:dyDescent="0.25">
      <c r="A102" s="73" t="s">
        <v>171</v>
      </c>
      <c r="B102" s="73"/>
      <c r="C102" s="74">
        <v>0</v>
      </c>
      <c r="D102" s="74"/>
      <c r="E102" s="55">
        <f ca="1">((100/(I89))*C102)/100</f>
        <v>0</v>
      </c>
      <c r="F102" s="73"/>
      <c r="G102" s="73"/>
      <c r="H102" s="73"/>
      <c r="I102" s="73"/>
    </row>
    <row r="103" spans="1:13" ht="21" thickBot="1" x14ac:dyDescent="0.3">
      <c r="A103" s="75" t="s">
        <v>71</v>
      </c>
      <c r="B103" s="75"/>
      <c r="C103" s="75"/>
      <c r="D103" s="75"/>
      <c r="E103" s="75"/>
      <c r="F103" s="75"/>
      <c r="G103" s="75"/>
      <c r="H103" s="75"/>
      <c r="I103" s="75"/>
    </row>
    <row r="104" spans="1:13" ht="20.25" customHeight="1" x14ac:dyDescent="0.3">
      <c r="A104" s="76" t="s">
        <v>213</v>
      </c>
      <c r="B104" s="76"/>
      <c r="C104" s="76"/>
      <c r="D104" s="77" t="s">
        <v>4</v>
      </c>
      <c r="E104" s="56" t="s">
        <v>143</v>
      </c>
      <c r="F104" s="74" t="s">
        <v>129</v>
      </c>
      <c r="G104" s="74"/>
      <c r="H104" s="56" t="s">
        <v>144</v>
      </c>
      <c r="I104" s="56" t="s">
        <v>145</v>
      </c>
      <c r="J104" s="33" t="str">
        <f ca="1">(IF(F107&gt;99%,"All work completed. Please provide OC.",IF(F107&gt;89.8%,"Plinth, RCC, Brick, Plaster, Flooring, Wooden, Plumbing, Electrification, etc., work Completed. Finishing work is in process.",IF(F107&lt;94%,(IF(C107=0,"Work not yet Started.",IF(E107=25%,"Piling work in process",IF(E107=50%,"Excavation work in process",IF(E107=100%,"Excavation work Completed. ","0")))&amp;(IF(C108=0%,"",IF(C108=K109,"Footing work is process",IF(C108=K110,"Footing work Completed",IF(C108=K111,"1st Basement Completed",IF(C108=K112,"1st &amp; 2nd Basement Completed",IF(C108=K113,"1st to 3rd Basement Completed",IF(C108=K114,"1st to 4th Basement Completed",IF(C108=K115,"Plinth work is process",IF(C108=K116,"Plinth work completed","0")))))))))))&amp;(IF(C109=(F105+H105+I105),", RCC Slab",IF(C109&gt;0,", RCC upto "&amp;C109&amp;" Slab",""))&amp;(IF(C110=I105,", Brickwork",IF(C110&gt;0,", Brickwork upto "&amp;C110&amp;" Floor",""))&amp;(IF(C111=I105,", Internal Plaster",IF(C111&gt;0,", Internal Plaster upto "&amp;C111&amp;" Floor",""))&amp;(IF(C112=I105,", External Plaster",IF(C112&gt;0,", External Plaster upto "&amp;C112&amp;" Floor",""))&amp;(IF(C113=I105,", External Plumbing, Elevation and Waterproofing",IF(C113&gt;0,", External Plumbing, Elevation and Waterproofing upto "&amp;C113&amp;" Floor",""))&amp;(IF(C114=I105,", Flooring &amp; Fitting",IF(C114&gt;0,", Flooring &amp; Fitting upto "&amp;C114&amp;" Floor",""))&amp;(IF(C115=I105,", Wooden Work",IF(C115&gt;0,", Wooden Work upto "&amp;C115&amp;" Floor",""))&amp;(IF(C116=I105,", Electrical &amp; Sanitary fittings",IF(C116&gt;0,", Electrical &amp; Sanitary fittings upto "&amp;C116&amp;" Floor",""))&amp;(IF(C117&gt;0,", Finishing upto "&amp;C117&amp;" Floor","")&amp;(IF(C109&gt;0.5," Completed",""))))))))))))))))</f>
        <v>Excavation work Completed. Plinth work completed, RCC Slab, Brickwork, Internal Plaster, External Plaster, External Plumbing, Elevation and Waterproofing upto 16 Floor, Flooring &amp; Fitting upto 8 Floor, Wooden Work upto 3 Floor Completed</v>
      </c>
      <c r="K104" s="35"/>
    </row>
    <row r="105" spans="1:13" ht="20.25" x14ac:dyDescent="0.3">
      <c r="A105" s="76"/>
      <c r="B105" s="76"/>
      <c r="C105" s="76"/>
      <c r="D105" s="77"/>
      <c r="E105" s="56">
        <v>3</v>
      </c>
      <c r="F105" s="74">
        <v>1</v>
      </c>
      <c r="G105" s="74"/>
      <c r="H105" s="56">
        <v>0</v>
      </c>
      <c r="I105" s="56">
        <f ca="1">--TRIM(RIGHT(SUBSTITUTE(LEFT(A104,_xlfn.AGGREGATE(16,6,FIND({0,1,2,3,4,5,6,7,8,9},A104,ROW(INDIRECT("1:"&amp;LEN(A104)))),1))," ",REPT(" ",LEN(A104))),LEN(A104)))</f>
        <v>22</v>
      </c>
      <c r="J105" s="34" t="s">
        <v>149</v>
      </c>
      <c r="K105" s="35"/>
    </row>
    <row r="106" spans="1:13" ht="20.25" customHeight="1" x14ac:dyDescent="0.3">
      <c r="A106" s="78" t="s">
        <v>147</v>
      </c>
      <c r="B106" s="78"/>
      <c r="C106" s="78" t="s">
        <v>158</v>
      </c>
      <c r="D106" s="78"/>
      <c r="E106" s="57" t="s">
        <v>159</v>
      </c>
      <c r="F106" s="78" t="s">
        <v>148</v>
      </c>
      <c r="G106" s="78"/>
      <c r="H106" s="44" t="s">
        <v>146</v>
      </c>
      <c r="I106" s="44"/>
      <c r="J106" s="37" t="s">
        <v>160</v>
      </c>
      <c r="K106" s="36">
        <f ca="1">I105*25%</f>
        <v>5.5</v>
      </c>
    </row>
    <row r="107" spans="1:13" ht="20.25" customHeight="1" x14ac:dyDescent="0.3">
      <c r="A107" s="73" t="s">
        <v>161</v>
      </c>
      <c r="B107" s="73"/>
      <c r="C107" s="74">
        <f ca="1">K108</f>
        <v>22</v>
      </c>
      <c r="D107" s="74"/>
      <c r="E107" s="55">
        <f ca="1">((100/I105)*C107)/100</f>
        <v>1.0000000000000002</v>
      </c>
      <c r="F107" s="73">
        <f ca="1">(((C107/I105*5)+(C108/I105*20)+(25/(F105+H105+I105)*C109)+(5/(I105)*C110)+(2.5/(I105)*C111)+(2.5/(I105)*C112)+(5/I105*C113)+(10/I105*C114)+(2.5/I105*C115)+(2.5/I105*C116)+(10/I105*C117)+(10/I105*C118))/100)</f>
        <v>0.67613636363636365</v>
      </c>
      <c r="G107" s="73"/>
      <c r="H107" s="73" t="str">
        <f ca="1">J104</f>
        <v>Excavation work Completed. Plinth work completed, RCC Slab, Brickwork, Internal Plaster, External Plaster, External Plumbing, Elevation and Waterproofing upto 16 Floor, Flooring &amp; Fitting upto 8 Floor, Wooden Work upto 3 Floor Completed</v>
      </c>
      <c r="I107" s="73"/>
      <c r="J107" s="37" t="s">
        <v>150</v>
      </c>
      <c r="K107" s="40">
        <f ca="1">I105*50%</f>
        <v>11</v>
      </c>
    </row>
    <row r="108" spans="1:13" ht="20.25" x14ac:dyDescent="0.3">
      <c r="A108" s="73" t="s">
        <v>130</v>
      </c>
      <c r="B108" s="73"/>
      <c r="C108" s="79">
        <f ca="1">K116</f>
        <v>22</v>
      </c>
      <c r="D108" s="74"/>
      <c r="E108" s="55">
        <f ca="1">((100/I105)*C108)/100</f>
        <v>1.0000000000000002</v>
      </c>
      <c r="F108" s="73"/>
      <c r="G108" s="73"/>
      <c r="H108" s="73"/>
      <c r="I108" s="73"/>
      <c r="J108" s="37" t="s">
        <v>151</v>
      </c>
      <c r="K108" s="40">
        <f ca="1">I105</f>
        <v>22</v>
      </c>
    </row>
    <row r="109" spans="1:13" ht="21" customHeight="1" x14ac:dyDescent="0.35">
      <c r="A109" s="73" t="s">
        <v>162</v>
      </c>
      <c r="B109" s="73"/>
      <c r="C109" s="74">
        <v>23</v>
      </c>
      <c r="D109" s="74"/>
      <c r="E109" s="55">
        <f ca="1">((100/(F105+H105+I105))*C109)/100</f>
        <v>1</v>
      </c>
      <c r="F109" s="73"/>
      <c r="G109" s="73"/>
      <c r="H109" s="73"/>
      <c r="I109" s="73"/>
      <c r="J109" s="37" t="s">
        <v>152</v>
      </c>
      <c r="K109" s="41">
        <f ca="1">(IF(E105&gt;1,(I105/(E105+2)),I105/4))</f>
        <v>4.4000000000000004</v>
      </c>
    </row>
    <row r="110" spans="1:13" ht="21" customHeight="1" x14ac:dyDescent="0.35">
      <c r="A110" s="73" t="s">
        <v>163</v>
      </c>
      <c r="B110" s="73"/>
      <c r="C110" s="74">
        <f>C109-F105</f>
        <v>22</v>
      </c>
      <c r="D110" s="74"/>
      <c r="E110" s="55">
        <f ca="1">((100/I105)*C110)/100</f>
        <v>1.0000000000000002</v>
      </c>
      <c r="F110" s="73"/>
      <c r="G110" s="73"/>
      <c r="H110" s="73"/>
      <c r="I110" s="73"/>
      <c r="J110" s="37" t="s">
        <v>153</v>
      </c>
      <c r="K110" s="41">
        <f ca="1">(IF(E105&gt;1,(I105/(E105+2)+K109),I105/4+K109))</f>
        <v>8.8000000000000007</v>
      </c>
    </row>
    <row r="111" spans="1:13" ht="21" customHeight="1" x14ac:dyDescent="0.35">
      <c r="A111" s="80" t="s">
        <v>164</v>
      </c>
      <c r="B111" s="81"/>
      <c r="C111" s="74">
        <v>22</v>
      </c>
      <c r="D111" s="74"/>
      <c r="E111" s="55">
        <f ca="1">((100/I105)*C111)/100</f>
        <v>1.0000000000000002</v>
      </c>
      <c r="F111" s="73"/>
      <c r="G111" s="73"/>
      <c r="H111" s="73"/>
      <c r="I111" s="73"/>
      <c r="J111" s="37" t="s">
        <v>165</v>
      </c>
      <c r="K111" s="41">
        <f ca="1">(IF(E105&gt;1,(I105/(E105+2)+K110),0))</f>
        <v>13.200000000000001</v>
      </c>
    </row>
    <row r="112" spans="1:13" ht="21" customHeight="1" x14ac:dyDescent="0.35">
      <c r="A112" s="80" t="s">
        <v>279</v>
      </c>
      <c r="B112" s="81"/>
      <c r="C112" s="82">
        <f>C111</f>
        <v>22</v>
      </c>
      <c r="D112" s="83"/>
      <c r="E112" s="55">
        <f ca="1">((100/I105)*C112)/100</f>
        <v>1.0000000000000002</v>
      </c>
      <c r="F112" s="73"/>
      <c r="G112" s="73"/>
      <c r="H112" s="73"/>
      <c r="I112" s="73"/>
      <c r="J112" s="37" t="s">
        <v>166</v>
      </c>
      <c r="K112" s="41">
        <f ca="1">(IF(E105&gt;2,(I105/(E105+2)+K111),0))</f>
        <v>17.600000000000001</v>
      </c>
    </row>
    <row r="113" spans="1:13" ht="57.75" customHeight="1" x14ac:dyDescent="0.35">
      <c r="A113" s="80" t="s">
        <v>280</v>
      </c>
      <c r="B113" s="81"/>
      <c r="C113" s="74">
        <v>16</v>
      </c>
      <c r="D113" s="74"/>
      <c r="E113" s="55">
        <f ca="1">((100/(I105))*C113)/100</f>
        <v>0.72727272727272729</v>
      </c>
      <c r="F113" s="73"/>
      <c r="G113" s="73"/>
      <c r="H113" s="73"/>
      <c r="I113" s="73"/>
      <c r="J113" s="37" t="s">
        <v>168</v>
      </c>
      <c r="K113" s="42">
        <f>(IF(E105&gt;3,(I105/(E105+2)+K112),0))</f>
        <v>0</v>
      </c>
    </row>
    <row r="114" spans="1:13" ht="21" x14ac:dyDescent="0.35">
      <c r="A114" s="73" t="s">
        <v>167</v>
      </c>
      <c r="B114" s="73"/>
      <c r="C114" s="74">
        <v>8</v>
      </c>
      <c r="D114" s="74"/>
      <c r="E114" s="55">
        <f ca="1">((100/(I105))*C114)/100</f>
        <v>0.36363636363636365</v>
      </c>
      <c r="F114" s="73"/>
      <c r="G114" s="73"/>
      <c r="H114" s="73"/>
      <c r="I114" s="73"/>
      <c r="J114" s="37" t="s">
        <v>169</v>
      </c>
      <c r="K114" s="41">
        <f>(IF(E105&gt;4,(I105/(E105+2)+K113),0))</f>
        <v>0</v>
      </c>
    </row>
    <row r="115" spans="1:13" ht="21" customHeight="1" x14ac:dyDescent="0.35">
      <c r="A115" s="73" t="s">
        <v>281</v>
      </c>
      <c r="B115" s="73"/>
      <c r="C115" s="74">
        <v>3</v>
      </c>
      <c r="D115" s="74"/>
      <c r="E115" s="55">
        <f ca="1">((100/I105)*C115)/100</f>
        <v>0.13636363636363635</v>
      </c>
      <c r="F115" s="73"/>
      <c r="G115" s="73"/>
      <c r="H115" s="73"/>
      <c r="I115" s="73"/>
      <c r="J115" s="37" t="s">
        <v>154</v>
      </c>
      <c r="K115" s="41">
        <f>(IF(E105=1,(I105/(E105+3)+K110),IF(E105=0,(I105/4+K110),IF(E105&gt;1,0))))</f>
        <v>0</v>
      </c>
    </row>
    <row r="116" spans="1:13" ht="41.25" customHeight="1" thickBot="1" x14ac:dyDescent="0.4">
      <c r="A116" s="73" t="s">
        <v>282</v>
      </c>
      <c r="B116" s="73"/>
      <c r="C116" s="74">
        <v>0</v>
      </c>
      <c r="D116" s="74"/>
      <c r="E116" s="55">
        <f ca="1">((100/I105)*C116)/100</f>
        <v>0</v>
      </c>
      <c r="F116" s="73"/>
      <c r="G116" s="73"/>
      <c r="H116" s="73"/>
      <c r="I116" s="73"/>
      <c r="J116" s="39" t="s">
        <v>155</v>
      </c>
      <c r="K116" s="43">
        <f ca="1">(IF(E105&gt;1.5,(I105/(E105+2)+K109+MAX(0,K110-K109)+MAX(0,K111-K110)+MAX(0,K112-K111)+MAX(0,K113-K112)+MAX(0,K114-K113)),IF(E105=1,(I105/(E105+3)+K115),IF(E105=0,I105/4+K115))))</f>
        <v>22</v>
      </c>
      <c r="M116" s="1" t="e">
        <f>(IF(D104&gt;1.5,(H104/(D104+2)+J109+MAX(0,J110-J109)+MAX(0,J111-J110)+MAX(0,J112-J111)+MAX(0,J113-J112)+MAX(0,J114-J113)),IF(D104=1,(H104/(D104+3)+J114),IF(D104=0,H104*0.3+J114))))</f>
        <v>#VALUE!</v>
      </c>
    </row>
    <row r="117" spans="1:13" ht="20.25" x14ac:dyDescent="0.25">
      <c r="A117" s="73" t="s">
        <v>170</v>
      </c>
      <c r="B117" s="73"/>
      <c r="C117" s="74">
        <v>0</v>
      </c>
      <c r="D117" s="74"/>
      <c r="E117" s="55">
        <f ca="1">((100/(I105))*C117)/100</f>
        <v>0</v>
      </c>
      <c r="F117" s="73"/>
      <c r="G117" s="73"/>
      <c r="H117" s="73"/>
      <c r="I117" s="73"/>
    </row>
    <row r="118" spans="1:13" ht="20.25" x14ac:dyDescent="0.25">
      <c r="A118" s="73" t="s">
        <v>171</v>
      </c>
      <c r="B118" s="73"/>
      <c r="C118" s="74">
        <v>0</v>
      </c>
      <c r="D118" s="74"/>
      <c r="E118" s="55">
        <f ca="1">((100/(I105))*C118)/100</f>
        <v>0</v>
      </c>
      <c r="F118" s="73"/>
      <c r="G118" s="73"/>
      <c r="H118" s="73"/>
      <c r="I118" s="73"/>
    </row>
    <row r="119" spans="1:13" ht="36.75" customHeight="1" x14ac:dyDescent="0.3">
      <c r="A119" s="163" t="s">
        <v>156</v>
      </c>
      <c r="B119" s="164"/>
      <c r="C119" s="164"/>
      <c r="D119" s="164"/>
      <c r="E119" s="164"/>
      <c r="F119" s="164"/>
      <c r="G119" s="164"/>
      <c r="H119" s="165">
        <f ca="1">AVERAGE(F59,F75,F91,F107)</f>
        <v>0.64147727272727273</v>
      </c>
      <c r="I119" s="166"/>
      <c r="J119" s="37"/>
      <c r="K119" s="38"/>
      <c r="L119" s="38"/>
    </row>
    <row r="120" spans="1:13" ht="20.25" x14ac:dyDescent="0.25">
      <c r="A120" s="110" t="s">
        <v>75</v>
      </c>
      <c r="B120" s="111"/>
      <c r="C120" s="111"/>
      <c r="D120" s="111"/>
      <c r="E120" s="111"/>
      <c r="F120" s="111"/>
      <c r="G120" s="111"/>
      <c r="H120" s="111"/>
      <c r="I120" s="112"/>
    </row>
    <row r="121" spans="1:13" ht="60.75" x14ac:dyDescent="0.25">
      <c r="A121" s="97" t="s">
        <v>76</v>
      </c>
      <c r="B121" s="97"/>
      <c r="C121" s="97"/>
      <c r="D121" s="3" t="s">
        <v>4</v>
      </c>
      <c r="E121" s="14" t="s">
        <v>135</v>
      </c>
      <c r="F121" s="20" t="s">
        <v>172</v>
      </c>
      <c r="G121" s="3" t="s">
        <v>4</v>
      </c>
      <c r="H121" s="148" t="s">
        <v>189</v>
      </c>
      <c r="I121" s="148"/>
    </row>
    <row r="122" spans="1:13" ht="40.5" customHeight="1" x14ac:dyDescent="0.25">
      <c r="A122" s="97" t="s">
        <v>186</v>
      </c>
      <c r="B122" s="97"/>
      <c r="C122" s="97"/>
      <c r="D122" s="2" t="s">
        <v>131</v>
      </c>
      <c r="E122" s="17" t="s">
        <v>263</v>
      </c>
      <c r="F122" s="20" t="s">
        <v>187</v>
      </c>
      <c r="G122" s="2" t="s">
        <v>4</v>
      </c>
      <c r="H122" s="64" t="s">
        <v>173</v>
      </c>
      <c r="I122" s="64"/>
    </row>
    <row r="123" spans="1:13" ht="26.25" customHeight="1" x14ac:dyDescent="0.25">
      <c r="A123" s="116" t="s">
        <v>79</v>
      </c>
      <c r="B123" s="116"/>
      <c r="C123" s="116"/>
      <c r="D123" s="3" t="s">
        <v>4</v>
      </c>
      <c r="E123" s="17">
        <v>800000</v>
      </c>
      <c r="F123" s="3" t="s">
        <v>128</v>
      </c>
      <c r="G123" s="3" t="s">
        <v>4</v>
      </c>
      <c r="H123" s="169" t="s">
        <v>136</v>
      </c>
      <c r="I123" s="170"/>
    </row>
    <row r="124" spans="1:13" ht="20.25" hidden="1" x14ac:dyDescent="0.25">
      <c r="A124" s="97" t="s">
        <v>118</v>
      </c>
      <c r="B124" s="97"/>
      <c r="C124" s="97"/>
      <c r="D124" s="2" t="s">
        <v>4</v>
      </c>
      <c r="E124" s="17" t="s">
        <v>119</v>
      </c>
      <c r="F124" s="20" t="s">
        <v>120</v>
      </c>
      <c r="G124" s="2" t="s">
        <v>4</v>
      </c>
      <c r="H124" s="64" t="s">
        <v>97</v>
      </c>
      <c r="I124" s="64"/>
    </row>
    <row r="125" spans="1:13" ht="60.75" hidden="1" x14ac:dyDescent="0.25">
      <c r="A125" s="97" t="s">
        <v>121</v>
      </c>
      <c r="B125" s="97"/>
      <c r="C125" s="97"/>
      <c r="D125" s="2" t="s">
        <v>4</v>
      </c>
      <c r="E125" s="17" t="s">
        <v>122</v>
      </c>
      <c r="F125" s="20" t="s">
        <v>123</v>
      </c>
      <c r="G125" s="2" t="s">
        <v>4</v>
      </c>
      <c r="H125" s="64" t="s">
        <v>124</v>
      </c>
      <c r="I125" s="64"/>
    </row>
    <row r="126" spans="1:13" ht="20.25" hidden="1" x14ac:dyDescent="0.25">
      <c r="A126" s="97" t="s">
        <v>78</v>
      </c>
      <c r="B126" s="97"/>
      <c r="C126" s="97"/>
      <c r="D126" s="2" t="s">
        <v>4</v>
      </c>
      <c r="E126" s="17" t="s">
        <v>99</v>
      </c>
      <c r="F126" s="20" t="s">
        <v>77</v>
      </c>
      <c r="G126" s="2" t="s">
        <v>4</v>
      </c>
      <c r="H126" s="113" t="s">
        <v>99</v>
      </c>
      <c r="I126" s="114"/>
    </row>
    <row r="127" spans="1:13" ht="20.25" hidden="1" x14ac:dyDescent="0.25">
      <c r="A127" s="97" t="s">
        <v>125</v>
      </c>
      <c r="B127" s="97"/>
      <c r="C127" s="97"/>
      <c r="D127" s="2" t="s">
        <v>4</v>
      </c>
      <c r="E127" s="17" t="s">
        <v>98</v>
      </c>
      <c r="F127" s="20" t="s">
        <v>79</v>
      </c>
      <c r="G127" s="2" t="s">
        <v>4</v>
      </c>
      <c r="H127" s="64" t="s">
        <v>117</v>
      </c>
      <c r="I127" s="64"/>
    </row>
    <row r="128" spans="1:13" ht="20.25" hidden="1" x14ac:dyDescent="0.25">
      <c r="A128" s="97" t="s">
        <v>126</v>
      </c>
      <c r="B128" s="97"/>
      <c r="C128" s="97"/>
      <c r="D128" s="2" t="s">
        <v>4</v>
      </c>
      <c r="E128" s="18" t="s">
        <v>110</v>
      </c>
      <c r="F128" s="20" t="s">
        <v>127</v>
      </c>
      <c r="G128" s="2" t="s">
        <v>4</v>
      </c>
      <c r="H128" s="115" t="s">
        <v>110</v>
      </c>
      <c r="I128" s="115"/>
    </row>
    <row r="129" spans="1:151 16227:16384" ht="18" hidden="1" customHeight="1" x14ac:dyDescent="0.25">
      <c r="A129" s="116" t="s">
        <v>128</v>
      </c>
      <c r="B129" s="116"/>
      <c r="C129" s="116"/>
      <c r="D129" s="3" t="s">
        <v>4</v>
      </c>
      <c r="E129" s="10"/>
      <c r="F129" s="3" t="s">
        <v>128</v>
      </c>
      <c r="G129" s="3" t="s">
        <v>4</v>
      </c>
      <c r="H129" s="117" t="s">
        <v>110</v>
      </c>
      <c r="I129" s="118"/>
    </row>
    <row r="130" spans="1:151 16227:16384" ht="20.25" x14ac:dyDescent="0.25">
      <c r="A130" s="110" t="s">
        <v>74</v>
      </c>
      <c r="B130" s="111"/>
      <c r="C130" s="111"/>
      <c r="D130" s="111"/>
      <c r="E130" s="111"/>
      <c r="F130" s="111"/>
      <c r="G130" s="111"/>
      <c r="H130" s="111"/>
      <c r="I130" s="112"/>
    </row>
    <row r="131" spans="1:151 16227:16384" ht="20.25" x14ac:dyDescent="0.25">
      <c r="A131" s="101" t="s">
        <v>9</v>
      </c>
      <c r="B131" s="102"/>
      <c r="C131" s="102"/>
      <c r="D131" s="102"/>
      <c r="E131" s="102"/>
      <c r="F131" s="103"/>
      <c r="G131" s="2" t="s">
        <v>4</v>
      </c>
      <c r="H131" s="167">
        <f>63110/10.764</f>
        <v>5863.062058714233</v>
      </c>
      <c r="I131" s="168"/>
    </row>
    <row r="132" spans="1:151 16227:16384" ht="20.25" x14ac:dyDescent="0.25">
      <c r="A132" s="101" t="s">
        <v>32</v>
      </c>
      <c r="B132" s="102"/>
      <c r="C132" s="102"/>
      <c r="D132" s="102"/>
      <c r="E132" s="102"/>
      <c r="F132" s="103"/>
      <c r="G132" s="2" t="s">
        <v>4</v>
      </c>
      <c r="H132" s="104">
        <f>136260/10.764</f>
        <v>12658.862876254181</v>
      </c>
      <c r="I132" s="104"/>
    </row>
    <row r="133" spans="1:151 16227:16384" ht="20.25" x14ac:dyDescent="0.25">
      <c r="A133" s="101" t="s">
        <v>137</v>
      </c>
      <c r="B133" s="102"/>
      <c r="C133" s="102"/>
      <c r="D133" s="102"/>
      <c r="E133" s="102"/>
      <c r="F133" s="103"/>
      <c r="G133" s="2" t="s">
        <v>4</v>
      </c>
      <c r="H133" s="104">
        <f>H131*0.8</f>
        <v>4690.4496469713868</v>
      </c>
      <c r="I133" s="104"/>
    </row>
    <row r="134" spans="1:151 16227:16384" ht="20.25" x14ac:dyDescent="0.25">
      <c r="A134" s="140" t="s">
        <v>83</v>
      </c>
      <c r="B134" s="141"/>
      <c r="C134" s="141"/>
      <c r="D134" s="141"/>
      <c r="E134" s="141"/>
      <c r="F134" s="141"/>
      <c r="G134" s="141"/>
      <c r="H134" s="141"/>
      <c r="I134" s="107"/>
    </row>
    <row r="135" spans="1:151 16227:16384" s="11" customFormat="1" ht="40.5" x14ac:dyDescent="0.25">
      <c r="A135" s="108" t="s">
        <v>182</v>
      </c>
      <c r="B135" s="109"/>
      <c r="C135" s="108" t="s">
        <v>183</v>
      </c>
      <c r="D135" s="109"/>
      <c r="E135" s="46" t="s">
        <v>184</v>
      </c>
      <c r="F135" s="108" t="s">
        <v>181</v>
      </c>
      <c r="G135" s="109"/>
      <c r="H135" s="46" t="s">
        <v>180</v>
      </c>
      <c r="I135" s="46" t="s">
        <v>179</v>
      </c>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EU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c r="XFD135" s="1"/>
    </row>
    <row r="136" spans="1:151 16227:16384" s="11" customFormat="1" ht="20.25" x14ac:dyDescent="0.25">
      <c r="A136" s="99" t="s">
        <v>216</v>
      </c>
      <c r="B136" s="100"/>
      <c r="C136" s="99" t="s">
        <v>96</v>
      </c>
      <c r="D136" s="100"/>
      <c r="E136" s="47" t="s">
        <v>254</v>
      </c>
      <c r="F136" s="99">
        <f>COUNT(F150:F151)+COUNT(F153:F154)+COUNT(F156:F157,F160)+COUNT(F162:F166)+COUNT(F168:F172)+COUNT(F174:F178)+COUNT(F180:F184)*6+COUNT(F186:F190)*5+COUNT(F192:F196)*3+COUNT(F198:F202)*2</f>
        <v>102</v>
      </c>
      <c r="G136" s="100"/>
      <c r="H136" s="47">
        <f>SUM(F150:F151)+SUM(F153:F154)+SUM(F156:F157,F160)+SUM(F162:F166)+SUM(F168:F172)+SUM(F174:F178)+SUM(F180:F184)*6+SUM(F186:F190)*5+SUM(F192:F196)*3+SUM(F198:F202)*2</f>
        <v>82276.375615199984</v>
      </c>
      <c r="I136" s="47">
        <f>SUM(I150:I151)+SUM(I153:I154)+SUM(I156:I157,I160)+SUM(I162:I166)+SUM(I168:I172)+SUM(I174:I178)+SUM(I180:I184)*6+SUM(I186:I190)*5+SUM(I192:I196)*3+SUM(I198:I202)*2</f>
        <v>127528.38220355997</v>
      </c>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EU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c r="XFD136" s="1"/>
    </row>
    <row r="137" spans="1:151 16227:16384" s="11" customFormat="1" ht="20.25" x14ac:dyDescent="0.25">
      <c r="A137" s="99" t="s">
        <v>217</v>
      </c>
      <c r="B137" s="100"/>
      <c r="C137" s="99" t="s">
        <v>96</v>
      </c>
      <c r="D137" s="100"/>
      <c r="E137" s="47" t="s">
        <v>254</v>
      </c>
      <c r="F137" s="99">
        <f>COUNT(F209:F212)+COUNT(F216:F219)+COUNT(F223:F226)+COUNT(F228:F233)+COUNT(F235:F240)*16+COUNT(F242:F243,F246:F247)*2</f>
        <v>122</v>
      </c>
      <c r="G137" s="100"/>
      <c r="H137" s="47">
        <f>SUM(F209:F212)+SUM(F216:F219)+SUM(F223:F226)+SUM(F228:F233)+SUM(F235:F240)*16+SUM(F242:F243,F246:F247)*2</f>
        <v>80620.990819199986</v>
      </c>
      <c r="I137" s="47">
        <f>SUM(I209:I212)+SUM(I216:I219)+SUM(I223:I226)+SUM(I228:I233)+SUM(I235:I240)*16+SUM(I242:I243,I246:I247)*2</f>
        <v>125020.45954475999</v>
      </c>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EU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c r="XFD137" s="1"/>
    </row>
    <row r="138" spans="1:151 16227:16384" s="11" customFormat="1" ht="20.25" x14ac:dyDescent="0.25">
      <c r="A138" s="99" t="s">
        <v>242</v>
      </c>
      <c r="B138" s="100"/>
      <c r="C138" s="99" t="s">
        <v>96</v>
      </c>
      <c r="D138" s="100"/>
      <c r="E138" s="47" t="s">
        <v>254</v>
      </c>
      <c r="F138" s="99">
        <f>COUNT(F261)+COUNT(F267:F268)+COUNT(F273:F274)+COUNT(F277:F281)+COUNT(F289:F293)*18</f>
        <v>100</v>
      </c>
      <c r="G138" s="100"/>
      <c r="H138" s="47">
        <f>SUM(F261)+SUM(F267:F268)+SUM(F273:F274)+SUM(F277:F281)+SUM(F289:F293)*18</f>
        <v>81429.218676000019</v>
      </c>
      <c r="I138" s="47">
        <f>SUM(I261)+SUM(I267:I268)+SUM(I273:I274)+SUM(I277:I281)+SUM(I289:I293)*18</f>
        <v>126315.9323478</v>
      </c>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EU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c r="XFD138" s="1"/>
    </row>
    <row r="139" spans="1:151 16227:16384" s="11" customFormat="1" ht="20.25" x14ac:dyDescent="0.25">
      <c r="A139" s="99" t="s">
        <v>246</v>
      </c>
      <c r="B139" s="100"/>
      <c r="C139" s="99" t="s">
        <v>96</v>
      </c>
      <c r="D139" s="100"/>
      <c r="E139" s="47" t="s">
        <v>254</v>
      </c>
      <c r="F139" s="99">
        <f>COUNT(F299:F300)+COUNT(F302:F305)*13+COUNT(F307:F310)*8</f>
        <v>86</v>
      </c>
      <c r="G139" s="100"/>
      <c r="H139" s="47">
        <f>SUM(F299:F300)+SUM(F302:F305)*13+SUM(F307:F310)*8</f>
        <v>43009.371428399987</v>
      </c>
      <c r="I139" s="47">
        <f>SUM(I299:I300)+SUM(I302:I305)*13+SUM(I307:I310)*8</f>
        <v>66664.525714019997</v>
      </c>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EU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c r="XFD139" s="1"/>
    </row>
    <row r="140" spans="1:151 16227:16384" s="11" customFormat="1" ht="20.25" x14ac:dyDescent="0.25">
      <c r="A140" s="99" t="s">
        <v>247</v>
      </c>
      <c r="B140" s="100"/>
      <c r="C140" s="99" t="s">
        <v>96</v>
      </c>
      <c r="D140" s="100"/>
      <c r="E140" s="47" t="s">
        <v>254</v>
      </c>
      <c r="F140" s="99">
        <f>COUNT(F315:F316)+COUNT(F318:F321)*13+COUNT(F323:F326)*8</f>
        <v>86</v>
      </c>
      <c r="G140" s="100"/>
      <c r="H140" s="47">
        <f>SUM(F315:F316)+SUM(F318:F321)*13+SUM(F323:F326)*8</f>
        <v>43009.371428399987</v>
      </c>
      <c r="I140" s="47">
        <f>SUM(I315:I316)+SUM(I318:I321)*13+SUM(I323:I326)*8</f>
        <v>66664.525714019983</v>
      </c>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EU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c r="XFD140" s="1"/>
    </row>
    <row r="141" spans="1:151 16227:16384" s="11" customFormat="1" ht="20.25" x14ac:dyDescent="0.25">
      <c r="A141" s="108" t="s">
        <v>185</v>
      </c>
      <c r="B141" s="109"/>
      <c r="C141" s="108"/>
      <c r="D141" s="109"/>
      <c r="E141" s="46"/>
      <c r="F141" s="108">
        <f>SUM(F136:G140)</f>
        <v>496</v>
      </c>
      <c r="G141" s="109"/>
      <c r="H141" s="46">
        <f>SUM(H136:H140)</f>
        <v>330345.32796719996</v>
      </c>
      <c r="I141" s="46">
        <f>SUM(I136:I140)</f>
        <v>512193.82552415994</v>
      </c>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EU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c r="XFD141" s="1"/>
    </row>
    <row r="142" spans="1:151 16227:16384" ht="20.25" x14ac:dyDescent="0.25">
      <c r="A142" s="105" t="s">
        <v>178</v>
      </c>
      <c r="B142" s="106"/>
      <c r="C142" s="106"/>
      <c r="D142" s="106"/>
      <c r="E142" s="106"/>
      <c r="F142" s="106"/>
      <c r="G142" s="106"/>
      <c r="H142" s="106"/>
      <c r="I142" s="107"/>
    </row>
    <row r="143" spans="1:151 16227:16384" ht="44.25" customHeight="1" x14ac:dyDescent="0.25">
      <c r="A143" s="98" t="s">
        <v>104</v>
      </c>
      <c r="B143" s="98"/>
      <c r="C143" s="98" t="s">
        <v>100</v>
      </c>
      <c r="D143" s="98"/>
      <c r="E143" s="98" t="s">
        <v>101</v>
      </c>
      <c r="F143" s="98" t="s">
        <v>102</v>
      </c>
      <c r="G143" s="98"/>
      <c r="H143" s="98" t="s">
        <v>103</v>
      </c>
      <c r="I143" s="31" t="s">
        <v>157</v>
      </c>
    </row>
    <row r="144" spans="1:151 16227:16384" s="11" customFormat="1" ht="20.25" x14ac:dyDescent="0.25">
      <c r="A144" s="98"/>
      <c r="B144" s="98"/>
      <c r="C144" s="98"/>
      <c r="D144" s="98"/>
      <c r="E144" s="98"/>
      <c r="F144" s="98"/>
      <c r="G144" s="98"/>
      <c r="H144" s="98"/>
      <c r="I144" s="32">
        <v>0.55000000000000004</v>
      </c>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EU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c r="XFD144" s="1"/>
    </row>
    <row r="145" spans="1:151 16227:16384" s="11" customFormat="1" ht="20.25" x14ac:dyDescent="0.25">
      <c r="A145" s="86" t="s">
        <v>220</v>
      </c>
      <c r="B145" s="87"/>
      <c r="C145" s="87"/>
      <c r="D145" s="87"/>
      <c r="E145" s="87"/>
      <c r="F145" s="87"/>
      <c r="G145" s="87"/>
      <c r="H145" s="87"/>
      <c r="I145" s="88"/>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EU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c r="XFD145" s="1"/>
    </row>
    <row r="146" spans="1:151 16227:16384" s="11" customFormat="1" ht="20.25" x14ac:dyDescent="0.25">
      <c r="A146" s="86" t="s">
        <v>216</v>
      </c>
      <c r="B146" s="87"/>
      <c r="C146" s="87"/>
      <c r="D146" s="87"/>
      <c r="E146" s="87"/>
      <c r="F146" s="87"/>
      <c r="G146" s="87"/>
      <c r="H146" s="87"/>
      <c r="I146" s="88"/>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EU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c r="XFD146" s="1"/>
    </row>
    <row r="147" spans="1:151 16227:16384" s="11" customFormat="1" ht="20.25" x14ac:dyDescent="0.25">
      <c r="A147" s="86" t="s">
        <v>221</v>
      </c>
      <c r="B147" s="87"/>
      <c r="C147" s="87"/>
      <c r="D147" s="87"/>
      <c r="E147" s="87"/>
      <c r="F147" s="87"/>
      <c r="G147" s="87"/>
      <c r="H147" s="87"/>
      <c r="I147" s="88"/>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EU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c r="XFD147" s="1"/>
    </row>
    <row r="148" spans="1:151 16227:16384" s="11" customFormat="1" ht="20.25" x14ac:dyDescent="0.25">
      <c r="A148" s="86" t="s">
        <v>222</v>
      </c>
      <c r="B148" s="87"/>
      <c r="C148" s="87"/>
      <c r="D148" s="87"/>
      <c r="E148" s="87"/>
      <c r="F148" s="87"/>
      <c r="G148" s="87"/>
      <c r="H148" s="87"/>
      <c r="I148" s="88"/>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EU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c r="XFD148" s="1"/>
    </row>
    <row r="149" spans="1:151 16227:16384" s="11" customFormat="1" ht="20.25" x14ac:dyDescent="0.25">
      <c r="A149" s="86" t="s">
        <v>223</v>
      </c>
      <c r="B149" s="87"/>
      <c r="C149" s="87"/>
      <c r="D149" s="87"/>
      <c r="E149" s="87"/>
      <c r="F149" s="87"/>
      <c r="G149" s="87"/>
      <c r="H149" s="87"/>
      <c r="I149" s="88"/>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EU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c r="XFD149" s="1"/>
    </row>
    <row r="150" spans="1:151 16227:16384" s="11" customFormat="1" ht="20.25" customHeight="1" x14ac:dyDescent="0.25">
      <c r="A150" s="89" t="str">
        <f>A149</f>
        <v>1st Floor for Residential &amp; PodiumParking</v>
      </c>
      <c r="B150" s="90"/>
      <c r="C150" s="84">
        <v>1</v>
      </c>
      <c r="D150" s="84"/>
      <c r="E150" s="19" t="s">
        <v>224</v>
      </c>
      <c r="F150" s="50">
        <f>(2.1*0.45+2.3*1.38+3.05*3.65+3.05*5.17+2.3*2.7+2.9*3.41+1.85*0.75+1*0.1+1.75*1.06+0.65*1.43+2.3*1.37+1.85*0.75)*10.764</f>
        <v>602.02513799999997</v>
      </c>
      <c r="G150" s="51"/>
      <c r="H150" s="19">
        <v>0</v>
      </c>
      <c r="I150" s="19">
        <f>F150*(($I$144)+1)+H150</f>
        <v>933.13896390000002</v>
      </c>
      <c r="J150" s="1"/>
      <c r="K150" s="53">
        <v>10.763999999999999</v>
      </c>
      <c r="L150" s="1"/>
      <c r="M150" s="1"/>
      <c r="N150" s="1">
        <f>19900000/F150</f>
        <v>33055.098107880011</v>
      </c>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EU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c r="XFD150" s="1"/>
    </row>
    <row r="151" spans="1:151 16227:16384" s="11" customFormat="1" ht="20.25" customHeight="1" x14ac:dyDescent="0.25">
      <c r="A151" s="93"/>
      <c r="B151" s="94"/>
      <c r="C151" s="84">
        <f>C150+1</f>
        <v>2</v>
      </c>
      <c r="D151" s="84"/>
      <c r="E151" s="19" t="s">
        <v>224</v>
      </c>
      <c r="F151" s="50">
        <f>(3.05*5.8+0.7*3.17+2*0.8+1.075*0.1+2.45*2.7+2*0.8+3.05*3.65+2.95*4.11+0.1*3.51+1.68*1.07+2.3*1.37+2.3*1.37+3.32*1.07)*10.764</f>
        <v>700.64490600000011</v>
      </c>
      <c r="G151" s="51">
        <v>0</v>
      </c>
      <c r="H151" s="19">
        <v>0</v>
      </c>
      <c r="I151" s="19">
        <f t="shared" ref="I151" si="0">F151*(($I$144)+1)+H151</f>
        <v>1085.9996043000001</v>
      </c>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EU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c r="XFD151" s="1"/>
    </row>
    <row r="152" spans="1:151 16227:16384" s="11" customFormat="1" ht="20.25" x14ac:dyDescent="0.25">
      <c r="A152" s="86" t="s">
        <v>225</v>
      </c>
      <c r="B152" s="87"/>
      <c r="C152" s="87"/>
      <c r="D152" s="87"/>
      <c r="E152" s="87"/>
      <c r="F152" s="87"/>
      <c r="G152" s="87"/>
      <c r="H152" s="87"/>
      <c r="I152" s="88"/>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EU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c r="XFD152" s="1"/>
    </row>
    <row r="153" spans="1:151 16227:16384" s="11" customFormat="1" ht="20.25" customHeight="1" x14ac:dyDescent="0.25">
      <c r="A153" s="89" t="str">
        <f>A152</f>
        <v>2nd Floor for Residential &amp; Podium Parking</v>
      </c>
      <c r="B153" s="90"/>
      <c r="C153" s="84">
        <v>1</v>
      </c>
      <c r="D153" s="84"/>
      <c r="E153" s="19" t="s">
        <v>224</v>
      </c>
      <c r="F153" s="50">
        <f>(2.1*0.45+2.3*1.38+3.05*3.65+3.05*5.17+2.3*2.7+2.9*3.41+1.85*0.75+1*0.1+1.75*1.06+0.65*1.43+2.3*1.37+1.85*0.75)*10.764</f>
        <v>602.02513799999997</v>
      </c>
      <c r="G153" s="51">
        <v>0</v>
      </c>
      <c r="H153" s="19">
        <v>0</v>
      </c>
      <c r="I153" s="19">
        <f>F153*(($I$144)+1)+H153</f>
        <v>933.13896390000002</v>
      </c>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EU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c r="XFD153" s="1"/>
    </row>
    <row r="154" spans="1:151 16227:16384" s="11" customFormat="1" ht="20.25" customHeight="1" x14ac:dyDescent="0.25">
      <c r="A154" s="93"/>
      <c r="B154" s="94"/>
      <c r="C154" s="84">
        <f>C153+1</f>
        <v>2</v>
      </c>
      <c r="D154" s="84"/>
      <c r="E154" s="19" t="s">
        <v>224</v>
      </c>
      <c r="F154" s="50">
        <f>(3.05*5.8+0.7*3.17+2*0.8+1.075*0.1+2.45*2.7+2*0.8+3.05*3.65+2.95*4.11+0.1*3.51+1.68*1.07+2.3*1.37+2.3*1.37+3.32*1.07)*10.764</f>
        <v>700.64490600000011</v>
      </c>
      <c r="G154" s="51">
        <v>0</v>
      </c>
      <c r="H154" s="19">
        <v>0</v>
      </c>
      <c r="I154" s="19">
        <f t="shared" ref="I154" si="1">F154*(($I$144)+1)+H154</f>
        <v>1085.9996043000001</v>
      </c>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EU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c r="XFD154" s="1"/>
    </row>
    <row r="155" spans="1:151 16227:16384" s="11" customFormat="1" ht="20.25" x14ac:dyDescent="0.25">
      <c r="A155" s="86" t="s">
        <v>226</v>
      </c>
      <c r="B155" s="87"/>
      <c r="C155" s="87"/>
      <c r="D155" s="87"/>
      <c r="E155" s="87"/>
      <c r="F155" s="87"/>
      <c r="G155" s="87"/>
      <c r="H155" s="87"/>
      <c r="I155" s="88"/>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EU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c r="XFD155" s="1"/>
    </row>
    <row r="156" spans="1:151 16227:16384" s="11" customFormat="1" ht="20.25" customHeight="1" x14ac:dyDescent="0.25">
      <c r="A156" s="89" t="str">
        <f>A155</f>
        <v>3rd Floor for Residential &amp; Fitness Centre</v>
      </c>
      <c r="B156" s="90"/>
      <c r="C156" s="84">
        <v>1</v>
      </c>
      <c r="D156" s="84"/>
      <c r="E156" s="19" t="s">
        <v>224</v>
      </c>
      <c r="F156" s="50">
        <f>(2.1*0.45+2.3*1.38+3.05*3.65+3.05*5.17+2.3*2.7+2.9*3.41+1.85*0.75+1*0.1+1.75*1.06+0.65*1.43+2.3*1.37+1.85*0.75)*10.764</f>
        <v>602.02513799999997</v>
      </c>
      <c r="G156" s="51">
        <v>0</v>
      </c>
      <c r="H156" s="19">
        <v>0</v>
      </c>
      <c r="I156" s="19">
        <f>F156*(($I$144)+1)+H156</f>
        <v>933.13896390000002</v>
      </c>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EU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c r="XFD156" s="1"/>
    </row>
    <row r="157" spans="1:151 16227:16384" s="11" customFormat="1" ht="20.25" customHeight="1" x14ac:dyDescent="0.25">
      <c r="A157" s="91"/>
      <c r="B157" s="92"/>
      <c r="C157" s="84">
        <f>C156+1</f>
        <v>2</v>
      </c>
      <c r="D157" s="84"/>
      <c r="E157" s="19" t="s">
        <v>224</v>
      </c>
      <c r="F157" s="50">
        <f>(3.05*5.8+0.7*3.17+2*0.8+1.075*0.1+2.45*2.7+2*0.8+3.05*3.65+2.95*4.11+0.1*3.51+1.68*1.07+2.3*1.37+2.3*1.37+3.32*1.07)*10.764</f>
        <v>700.64490600000011</v>
      </c>
      <c r="G157" s="51">
        <v>0</v>
      </c>
      <c r="H157" s="19">
        <v>0</v>
      </c>
      <c r="I157" s="19">
        <f t="shared" ref="I157" si="2">F157*(($I$144)+1)+H157</f>
        <v>1085.9996043000001</v>
      </c>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EU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c r="XFD157" s="1"/>
    </row>
    <row r="158" spans="1:151 16227:16384" s="11" customFormat="1" ht="20.25" customHeight="1" x14ac:dyDescent="0.25">
      <c r="A158" s="91"/>
      <c r="B158" s="92"/>
      <c r="C158" s="84">
        <f>C157+1</f>
        <v>3</v>
      </c>
      <c r="D158" s="85"/>
      <c r="E158" s="89" t="s">
        <v>228</v>
      </c>
      <c r="F158" s="95"/>
      <c r="G158" s="95"/>
      <c r="H158" s="95"/>
      <c r="I158" s="90"/>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EU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c r="XFD158" s="1"/>
    </row>
    <row r="159" spans="1:151 16227:16384" s="11" customFormat="1" ht="20.25" customHeight="1" x14ac:dyDescent="0.25">
      <c r="A159" s="91"/>
      <c r="B159" s="92"/>
      <c r="C159" s="84">
        <f>C158+1</f>
        <v>4</v>
      </c>
      <c r="D159" s="84"/>
      <c r="E159" s="93"/>
      <c r="F159" s="96"/>
      <c r="G159" s="96"/>
      <c r="H159" s="96"/>
      <c r="I159" s="94"/>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EU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c r="XFD159" s="1"/>
    </row>
    <row r="160" spans="1:151 16227:16384" s="11" customFormat="1" ht="20.25" customHeight="1" x14ac:dyDescent="0.25">
      <c r="A160" s="93"/>
      <c r="B160" s="94"/>
      <c r="C160" s="84">
        <f>C159+1</f>
        <v>5</v>
      </c>
      <c r="D160" s="85"/>
      <c r="E160" s="19" t="s">
        <v>227</v>
      </c>
      <c r="F160" s="50">
        <f>(2.55*1.2+2.45*2.75+1.88*0.91+3.05*5.49+1.88*0.91+0.47*3.12+2.9*3.46+2.9*3.51+2.3*1.37+3.65*3.05+2.3*1.37+2.3*1.37+1.26*1.07+3.84*1.07)*10.764</f>
        <v>836.2067219999999</v>
      </c>
      <c r="G160" s="51">
        <v>0</v>
      </c>
      <c r="H160" s="19">
        <v>0</v>
      </c>
      <c r="I160" s="19">
        <f t="shared" ref="I160" si="3">F160*(($I$144)+1)+H160</f>
        <v>1296.1204190999999</v>
      </c>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EU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c r="XFD160" s="1"/>
    </row>
    <row r="161" spans="1:151 16227:16384" s="11" customFormat="1" ht="20.25" x14ac:dyDescent="0.25">
      <c r="A161" s="86" t="s">
        <v>229</v>
      </c>
      <c r="B161" s="87"/>
      <c r="C161" s="87"/>
      <c r="D161" s="87"/>
      <c r="E161" s="87"/>
      <c r="F161" s="87"/>
      <c r="G161" s="87"/>
      <c r="H161" s="87"/>
      <c r="I161" s="88"/>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EU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c r="XFD161" s="1"/>
    </row>
    <row r="162" spans="1:151 16227:16384" s="11" customFormat="1" ht="20.25" customHeight="1" x14ac:dyDescent="0.25">
      <c r="A162" s="89" t="str">
        <f>A161</f>
        <v>4th Floor</v>
      </c>
      <c r="B162" s="90"/>
      <c r="C162" s="84">
        <v>1</v>
      </c>
      <c r="D162" s="84"/>
      <c r="E162" s="19" t="s">
        <v>224</v>
      </c>
      <c r="F162" s="50">
        <f>(2.1*0.45+2.3*1.38+3.05*3.65+3.05*5.17+2.3*2.7+2.9*3.41+1.85*0.75+1*0.1+1.75*1.06+0.65*1.43+2.3*1.37+1.85*0.75)*10.764</f>
        <v>602.02513799999997</v>
      </c>
      <c r="G162" s="51">
        <v>0</v>
      </c>
      <c r="H162" s="19">
        <v>0</v>
      </c>
      <c r="I162" s="19">
        <f>F162*(($I$144)+1)+H162</f>
        <v>933.13896390000002</v>
      </c>
      <c r="J162" s="1">
        <f>20300000/618</f>
        <v>32847.896440129451</v>
      </c>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EU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c r="XFD162" s="1"/>
    </row>
    <row r="163" spans="1:151 16227:16384" s="11" customFormat="1" ht="20.25" customHeight="1" x14ac:dyDescent="0.25">
      <c r="A163" s="91"/>
      <c r="B163" s="92"/>
      <c r="C163" s="84">
        <f>C162+1</f>
        <v>2</v>
      </c>
      <c r="D163" s="84"/>
      <c r="E163" s="19" t="s">
        <v>224</v>
      </c>
      <c r="F163" s="50">
        <f>(3.05*5.8+0.7*3.17+2*0.8+1.075*0.1+2.45*2.7+2*0.8+3.05*3.65+2.95*4.11+0.1*3.51+1.68*1.07+2.3*1.37+2.3*1.37+3.32*1.07)*10.764</f>
        <v>700.64490600000011</v>
      </c>
      <c r="G163" s="51">
        <v>0</v>
      </c>
      <c r="H163" s="19">
        <v>0</v>
      </c>
      <c r="I163" s="19">
        <f t="shared" ref="I163:I165" si="4">F163*(($I$144)+1)+H163</f>
        <v>1085.9996043000001</v>
      </c>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EU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c r="XFD163" s="1"/>
    </row>
    <row r="164" spans="1:151 16227:16384" s="11" customFormat="1" ht="20.25" customHeight="1" x14ac:dyDescent="0.25">
      <c r="A164" s="91"/>
      <c r="B164" s="92"/>
      <c r="C164" s="84">
        <f>C163+1</f>
        <v>3</v>
      </c>
      <c r="D164" s="85"/>
      <c r="E164" s="19" t="s">
        <v>227</v>
      </c>
      <c r="F164" s="50">
        <f>(3.05*3.96+1.61*1.02+1.41*2.3+3.05*6.1+0.7*3.57+1.98*0.95+2.45*3.01+1.98*0.95+1.075*0.1+3.32*1.07+2.3*1.37+2.3*1.37+3.05*3.65+1.68*1.07+0.1*3.97+2.95*4.57)*10.764</f>
        <v>925.42628879999995</v>
      </c>
      <c r="G164" s="51">
        <v>0</v>
      </c>
      <c r="H164" s="19">
        <v>0</v>
      </c>
      <c r="I164" s="19">
        <f t="shared" si="4"/>
        <v>1434.41074764</v>
      </c>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EU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c r="XFD164" s="1"/>
    </row>
    <row r="165" spans="1:151 16227:16384" s="11" customFormat="1" ht="20.25" customHeight="1" x14ac:dyDescent="0.25">
      <c r="A165" s="91"/>
      <c r="B165" s="92"/>
      <c r="C165" s="84">
        <f>C164+1</f>
        <v>4</v>
      </c>
      <c r="D165" s="84"/>
      <c r="E165" s="19" t="s">
        <v>227</v>
      </c>
      <c r="F165" s="50">
        <f>(2.3*1.37+3.2*4.34+0.7*1.27+3.35*6.8+0.7*3.57+2.45*1.53+2.3*1.53+3.14*4.9+3.05*3.65+2*0.96+1.095*0.1+2.45*3.08+2*0.96+3.3*1.07+1.07*1.9+0.06*4.3+1.095*0.1)*10.764</f>
        <v>1016.33688</v>
      </c>
      <c r="G165" s="51">
        <v>0</v>
      </c>
      <c r="H165" s="19">
        <v>0</v>
      </c>
      <c r="I165" s="19">
        <f t="shared" si="4"/>
        <v>1575.3221639999999</v>
      </c>
      <c r="J165" s="1">
        <f>32900000/F165</f>
        <v>32371.156304000306</v>
      </c>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EU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c r="XFD165" s="1"/>
    </row>
    <row r="166" spans="1:151 16227:16384" s="11" customFormat="1" ht="20.25" customHeight="1" x14ac:dyDescent="0.25">
      <c r="A166" s="93"/>
      <c r="B166" s="94"/>
      <c r="C166" s="84">
        <f>C165+1</f>
        <v>5</v>
      </c>
      <c r="D166" s="85"/>
      <c r="E166" s="19" t="s">
        <v>227</v>
      </c>
      <c r="F166" s="50">
        <f>(2.55*1.2+2.45*2.75+1.88*0.91+3.05*5.49+1.88*0.91+0.47*3.12+2.9*3.46+2.9*3.51+2.3*1.37+3.65*3.05+2.3*1.37+2.3*1.37+1.26*1.07+3.84*1.07)*10.764</f>
        <v>836.2067219999999</v>
      </c>
      <c r="G166" s="51">
        <v>0</v>
      </c>
      <c r="H166" s="19">
        <v>0</v>
      </c>
      <c r="I166" s="19">
        <f t="shared" ref="I166" si="5">F166*(($I$144)+1)+H166</f>
        <v>1296.1204190999999</v>
      </c>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EU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c r="XFD166" s="1"/>
    </row>
    <row r="167" spans="1:151 16227:16384" s="11" customFormat="1" ht="20.25" x14ac:dyDescent="0.25">
      <c r="A167" s="86" t="s">
        <v>230</v>
      </c>
      <c r="B167" s="87"/>
      <c r="C167" s="87"/>
      <c r="D167" s="87"/>
      <c r="E167" s="87"/>
      <c r="F167" s="87"/>
      <c r="G167" s="87"/>
      <c r="H167" s="87"/>
      <c r="I167" s="88"/>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EU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c r="XFD167" s="1"/>
    </row>
    <row r="168" spans="1:151 16227:16384" s="11" customFormat="1" ht="20.25" customHeight="1" x14ac:dyDescent="0.25">
      <c r="A168" s="89" t="str">
        <f>A167</f>
        <v>5th Floor</v>
      </c>
      <c r="B168" s="90"/>
      <c r="C168" s="84">
        <v>1</v>
      </c>
      <c r="D168" s="84"/>
      <c r="E168" s="19" t="s">
        <v>224</v>
      </c>
      <c r="F168" s="50">
        <f>(2.1*0.45+2.3*1.38+3.05*3.65+3.05*5.17+2.3*2.7+2.9*3.41+1.85*0.75+1*0.1+1.75*1.06+0.65*1.43+2.3*1.37+1.85*0.75)*10.764</f>
        <v>602.02513799999997</v>
      </c>
      <c r="G168" s="51">
        <v>0</v>
      </c>
      <c r="H168" s="19">
        <v>0</v>
      </c>
      <c r="I168" s="19">
        <f>F168*(($I$144)+1)+H168</f>
        <v>933.13896390000002</v>
      </c>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EU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c r="XFD168" s="1"/>
    </row>
    <row r="169" spans="1:151 16227:16384" s="11" customFormat="1" ht="20.25" customHeight="1" x14ac:dyDescent="0.25">
      <c r="A169" s="91"/>
      <c r="B169" s="92"/>
      <c r="C169" s="84">
        <f>C168+1</f>
        <v>2</v>
      </c>
      <c r="D169" s="84"/>
      <c r="E169" s="19" t="s">
        <v>224</v>
      </c>
      <c r="F169" s="50">
        <f>(3.05*5.8+0.7*3.17+2*0.8+1.075*0.1+2.45*2.7+2*0.8+3.05*3.65+2.95*4.11+0.1*3.51+1.68*1.07+2.3*1.37+2.3*1.37+3.32*1.07)*10.764</f>
        <v>700.64490600000011</v>
      </c>
      <c r="G169" s="51">
        <v>0</v>
      </c>
      <c r="H169" s="19">
        <v>0</v>
      </c>
      <c r="I169" s="19">
        <f t="shared" ref="I169:I172" si="6">F169*(($I$144)+1)+H169</f>
        <v>1085.9996043000001</v>
      </c>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EU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c r="XFD169" s="1"/>
    </row>
    <row r="170" spans="1:151 16227:16384" s="11" customFormat="1" ht="20.25" customHeight="1" x14ac:dyDescent="0.25">
      <c r="A170" s="91"/>
      <c r="B170" s="92"/>
      <c r="C170" s="84">
        <f>C169+1</f>
        <v>3</v>
      </c>
      <c r="D170" s="85"/>
      <c r="E170" s="19" t="s">
        <v>227</v>
      </c>
      <c r="F170" s="50">
        <f>(3.05*3.96+1.61*1.02+1.41*2.3+3.05*6.1+0.7*3.57+1.98*0.95+2.45*3.01+1.98*0.95+1.075*0.1+3.32*1.07+2.3*1.37+2.3*1.37+3.05*3.65+1.68*1.07+0.1*3.97+2.95*4.57)*10.764</f>
        <v>925.42628879999995</v>
      </c>
      <c r="G170" s="51">
        <v>0</v>
      </c>
      <c r="H170" s="19">
        <v>0</v>
      </c>
      <c r="I170" s="19">
        <f t="shared" si="6"/>
        <v>1434.41074764</v>
      </c>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EU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c r="XFD170" s="1"/>
    </row>
    <row r="171" spans="1:151 16227:16384" s="11" customFormat="1" ht="20.25" customHeight="1" x14ac:dyDescent="0.25">
      <c r="A171" s="91"/>
      <c r="B171" s="92"/>
      <c r="C171" s="84">
        <f>C170+1</f>
        <v>4</v>
      </c>
      <c r="D171" s="84"/>
      <c r="E171" s="19" t="s">
        <v>227</v>
      </c>
      <c r="F171" s="50">
        <f>(2.3*1.37+3.2*4.34+0.7*1.27+3.35*6.8+0.7*3.57+2.45*1.53+2.3*1.53+3.14*4.9+3.05*3.65+2*0.96+1.095*0.1+2.45*3.08+2*0.96+3.3*1.07+1.07*1.9+0.06*4.3+1.095*0.1)*10.764</f>
        <v>1016.33688</v>
      </c>
      <c r="G171" s="51">
        <v>0</v>
      </c>
      <c r="H171" s="19">
        <v>0</v>
      </c>
      <c r="I171" s="19">
        <f t="shared" si="6"/>
        <v>1575.3221639999999</v>
      </c>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EU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c r="XFD171" s="1"/>
    </row>
    <row r="172" spans="1:151 16227:16384" s="11" customFormat="1" ht="20.25" customHeight="1" x14ac:dyDescent="0.25">
      <c r="A172" s="93"/>
      <c r="B172" s="94"/>
      <c r="C172" s="84">
        <f>C171+1</f>
        <v>5</v>
      </c>
      <c r="D172" s="85"/>
      <c r="E172" s="19" t="s">
        <v>227</v>
      </c>
      <c r="F172" s="50">
        <f>(2.55*1.2+2.45*2.75+1.88*0.91+3.05*5.49+1.88*0.91+0.47*3.12+2.9*3.46+2.9*3.51+2.3*1.37+3.65*3.05+2.3*1.37+2.3*1.37+1.26*1.07+3.84*1.07)*10.764</f>
        <v>836.2067219999999</v>
      </c>
      <c r="G172" s="51">
        <v>0</v>
      </c>
      <c r="H172" s="19">
        <v>0</v>
      </c>
      <c r="I172" s="19">
        <f t="shared" si="6"/>
        <v>1296.1204190999999</v>
      </c>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EU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c r="XFD172" s="1"/>
    </row>
    <row r="173" spans="1:151 16227:16384" s="11" customFormat="1" ht="20.25" x14ac:dyDescent="0.25">
      <c r="A173" s="86" t="s">
        <v>231</v>
      </c>
      <c r="B173" s="87"/>
      <c r="C173" s="87"/>
      <c r="D173" s="87"/>
      <c r="E173" s="87"/>
      <c r="F173" s="87"/>
      <c r="G173" s="87"/>
      <c r="H173" s="87"/>
      <c r="I173" s="88"/>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EU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c r="XFD173" s="1"/>
    </row>
    <row r="174" spans="1:151 16227:16384" s="11" customFormat="1" ht="20.25" customHeight="1" x14ac:dyDescent="0.25">
      <c r="A174" s="89" t="str">
        <f>A173</f>
        <v>6th Floor</v>
      </c>
      <c r="B174" s="90"/>
      <c r="C174" s="84">
        <v>1</v>
      </c>
      <c r="D174" s="84"/>
      <c r="E174" s="19" t="s">
        <v>224</v>
      </c>
      <c r="F174" s="50">
        <f>(2.1*0.45+2.3*1.38+3.05*3.65+3.05*5.17+2.3*2.7+2.9*3.41+1.85*0.75+1*0.1+1.75*1.06+0.65*1.43+2.3*1.37+1.85*0.75)*10.764</f>
        <v>602.02513799999997</v>
      </c>
      <c r="G174" s="51">
        <v>0</v>
      </c>
      <c r="H174" s="19">
        <v>0</v>
      </c>
      <c r="I174" s="19">
        <f>F174*(($I$144)+1)+H174</f>
        <v>933.13896390000002</v>
      </c>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EU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c r="XFD174" s="1"/>
    </row>
    <row r="175" spans="1:151 16227:16384" s="11" customFormat="1" ht="20.25" customHeight="1" x14ac:dyDescent="0.25">
      <c r="A175" s="91"/>
      <c r="B175" s="92"/>
      <c r="C175" s="84">
        <f>C174+1</f>
        <v>2</v>
      </c>
      <c r="D175" s="84"/>
      <c r="E175" s="19" t="s">
        <v>224</v>
      </c>
      <c r="F175" s="50">
        <f>(3.05*5.8+0.7*3.17+2*0.8+1.075*0.1+2.45*2.7+2*0.8+3.05*3.65+2.95*4.11+0.1*3.51+1.68*1.07+2.3*1.37+2.3*1.37+3.32*1.07)*10.764</f>
        <v>700.64490600000011</v>
      </c>
      <c r="G175" s="51">
        <v>0</v>
      </c>
      <c r="H175" s="19">
        <v>0</v>
      </c>
      <c r="I175" s="19">
        <f t="shared" ref="I175:I178" si="7">F175*(($I$144)+1)+H175</f>
        <v>1085.9996043000001</v>
      </c>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EU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c r="XFD175" s="1"/>
    </row>
    <row r="176" spans="1:151 16227:16384" s="11" customFormat="1" ht="20.25" customHeight="1" x14ac:dyDescent="0.25">
      <c r="A176" s="91"/>
      <c r="B176" s="92"/>
      <c r="C176" s="84">
        <f>C175+1</f>
        <v>3</v>
      </c>
      <c r="D176" s="85"/>
      <c r="E176" s="19" t="s">
        <v>227</v>
      </c>
      <c r="F176" s="50">
        <f>(3.05*3.96+1.61*1.02+1.41*2.3+3.05*6.1+0.7*3.57+1.98*0.95+2.45*3.01+1.98*0.95+1.075*0.1+3.32*1.07+2.3*1.37+2.3*1.37+3.05*3.65+1.68*1.07+0.1*3.97+2.95*4.57)*10.764</f>
        <v>925.42628879999995</v>
      </c>
      <c r="G176" s="51">
        <v>0</v>
      </c>
      <c r="H176" s="19">
        <v>0</v>
      </c>
      <c r="I176" s="19">
        <f t="shared" si="7"/>
        <v>1434.41074764</v>
      </c>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EU176" s="1"/>
      <c r="WZC176" s="1"/>
      <c r="WZD176" s="1"/>
      <c r="WZE176" s="1"/>
      <c r="WZF176" s="1"/>
      <c r="WZG176" s="1"/>
      <c r="WZH176" s="1"/>
      <c r="WZI176" s="1"/>
      <c r="WZJ176" s="1"/>
      <c r="WZK176" s="1"/>
      <c r="WZL176" s="1"/>
      <c r="WZM176" s="1"/>
      <c r="WZN176" s="1"/>
      <c r="WZO176" s="1"/>
      <c r="WZP176" s="1"/>
      <c r="WZQ176" s="1"/>
      <c r="WZR176" s="1"/>
      <c r="WZS176" s="1"/>
      <c r="WZT176" s="1"/>
      <c r="WZU176" s="1"/>
      <c r="WZV176" s="1"/>
      <c r="WZW176" s="1"/>
      <c r="WZX176" s="1"/>
      <c r="WZY176" s="1"/>
      <c r="WZZ176" s="1"/>
      <c r="XAA176" s="1"/>
      <c r="XAB176" s="1"/>
      <c r="XAC176" s="1"/>
      <c r="XAD176" s="1"/>
      <c r="XAE176" s="1"/>
      <c r="XAF176" s="1"/>
      <c r="XAG176" s="1"/>
      <c r="XAH176" s="1"/>
      <c r="XAI176" s="1"/>
      <c r="XAJ176" s="1"/>
      <c r="XAK176" s="1"/>
      <c r="XAL176" s="1"/>
      <c r="XAM176" s="1"/>
      <c r="XAN176" s="1"/>
      <c r="XAO176" s="1"/>
      <c r="XAP176" s="1"/>
      <c r="XAQ176" s="1"/>
      <c r="XAR176" s="1"/>
      <c r="XAS176" s="1"/>
      <c r="XAT176" s="1"/>
      <c r="XAU176" s="1"/>
      <c r="XAV176" s="1"/>
      <c r="XAW176" s="1"/>
      <c r="XAX176" s="1"/>
      <c r="XAY176" s="1"/>
      <c r="XAZ176" s="1"/>
      <c r="XBA176" s="1"/>
      <c r="XBB176" s="1"/>
      <c r="XBC176" s="1"/>
      <c r="XBD176" s="1"/>
      <c r="XBE176" s="1"/>
      <c r="XBF176" s="1"/>
      <c r="XBG176" s="1"/>
      <c r="XBH176" s="1"/>
      <c r="XBI176" s="1"/>
      <c r="XBJ176" s="1"/>
      <c r="XBK176" s="1"/>
      <c r="XBL176" s="1"/>
      <c r="XBM176" s="1"/>
      <c r="XBN176" s="1"/>
      <c r="XBO176" s="1"/>
      <c r="XBP176" s="1"/>
      <c r="XBQ176" s="1"/>
      <c r="XBR176" s="1"/>
      <c r="XBS176" s="1"/>
      <c r="XBT176" s="1"/>
      <c r="XBU176" s="1"/>
      <c r="XBV176" s="1"/>
      <c r="XBW176" s="1"/>
      <c r="XBX176" s="1"/>
      <c r="XBY176" s="1"/>
      <c r="XBZ176" s="1"/>
      <c r="XCA176" s="1"/>
      <c r="XCB176" s="1"/>
      <c r="XCC176" s="1"/>
      <c r="XCD176" s="1"/>
      <c r="XCE176" s="1"/>
      <c r="XCF176" s="1"/>
      <c r="XCG176" s="1"/>
      <c r="XCH176" s="1"/>
      <c r="XCI176" s="1"/>
      <c r="XCJ176" s="1"/>
      <c r="XCK176" s="1"/>
      <c r="XCL176" s="1"/>
      <c r="XCM176" s="1"/>
      <c r="XCN176" s="1"/>
      <c r="XCO176" s="1"/>
      <c r="XCP176" s="1"/>
      <c r="XCQ176" s="1"/>
      <c r="XCR176" s="1"/>
      <c r="XCS176" s="1"/>
      <c r="XCT176" s="1"/>
      <c r="XCU176" s="1"/>
      <c r="XCV176" s="1"/>
      <c r="XCW176" s="1"/>
      <c r="XCX176" s="1"/>
      <c r="XCY176" s="1"/>
      <c r="XCZ176" s="1"/>
      <c r="XDA176" s="1"/>
      <c r="XDB176" s="1"/>
      <c r="XDC176" s="1"/>
      <c r="XDD176" s="1"/>
      <c r="XDE176" s="1"/>
      <c r="XDF176" s="1"/>
      <c r="XDG176" s="1"/>
      <c r="XDH176" s="1"/>
      <c r="XDI176" s="1"/>
      <c r="XDJ176" s="1"/>
      <c r="XDK176" s="1"/>
      <c r="XDL176" s="1"/>
      <c r="XDM176" s="1"/>
      <c r="XDN176" s="1"/>
      <c r="XDO176" s="1"/>
      <c r="XDP176" s="1"/>
      <c r="XDQ176" s="1"/>
      <c r="XDR176" s="1"/>
      <c r="XDS176" s="1"/>
      <c r="XDT176" s="1"/>
      <c r="XDU176" s="1"/>
      <c r="XDV176" s="1"/>
      <c r="XDW176" s="1"/>
      <c r="XDX176" s="1"/>
      <c r="XDY176" s="1"/>
      <c r="XDZ176" s="1"/>
      <c r="XEA176" s="1"/>
      <c r="XEB176" s="1"/>
      <c r="XEC176" s="1"/>
      <c r="XED176" s="1"/>
      <c r="XEE176" s="1"/>
      <c r="XEF176" s="1"/>
      <c r="XEG176" s="1"/>
      <c r="XEH176" s="1"/>
      <c r="XEI176" s="1"/>
      <c r="XEJ176" s="1"/>
      <c r="XEK176" s="1"/>
      <c r="XEL176" s="1"/>
      <c r="XEM176" s="1"/>
      <c r="XEN176" s="1"/>
      <c r="XEO176" s="1"/>
      <c r="XEP176" s="1"/>
      <c r="XEQ176" s="1"/>
      <c r="XER176" s="1"/>
      <c r="XES176" s="1"/>
      <c r="XET176" s="1"/>
      <c r="XEU176" s="1"/>
      <c r="XEV176" s="1"/>
      <c r="XEW176" s="1"/>
      <c r="XEX176" s="1"/>
      <c r="XEY176" s="1"/>
      <c r="XEZ176" s="1"/>
      <c r="XFA176" s="1"/>
      <c r="XFB176" s="1"/>
      <c r="XFC176" s="1"/>
      <c r="XFD176" s="1"/>
    </row>
    <row r="177" spans="1:151 16227:16384" s="11" customFormat="1" ht="20.25" customHeight="1" x14ac:dyDescent="0.25">
      <c r="A177" s="91"/>
      <c r="B177" s="92"/>
      <c r="C177" s="84">
        <f>C176+1</f>
        <v>4</v>
      </c>
      <c r="D177" s="84"/>
      <c r="E177" s="19" t="s">
        <v>227</v>
      </c>
      <c r="F177" s="50">
        <f>(2.3*1.37+3.2*4.34+0.7*1.27+3.35*6.8+0.7*3.57+2.45*1.53+2.3*1.53+3.14*4.9+3.05*3.65+2*0.96+1.095*0.1+2.45*3.08+2*0.96+3.3*1.07+1.07*1.9+0.06*4.3+1.095*0.1)*10.764</f>
        <v>1016.33688</v>
      </c>
      <c r="G177" s="51">
        <v>0</v>
      </c>
      <c r="H177" s="19">
        <v>0</v>
      </c>
      <c r="I177" s="19">
        <f t="shared" si="7"/>
        <v>1575.3221639999999</v>
      </c>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EU177" s="1"/>
      <c r="WZC177" s="1"/>
      <c r="WZD177" s="1"/>
      <c r="WZE177" s="1"/>
      <c r="WZF177" s="1"/>
      <c r="WZG177" s="1"/>
      <c r="WZH177" s="1"/>
      <c r="WZI177" s="1"/>
      <c r="WZJ177" s="1"/>
      <c r="WZK177" s="1"/>
      <c r="WZL177" s="1"/>
      <c r="WZM177" s="1"/>
      <c r="WZN177" s="1"/>
      <c r="WZO177" s="1"/>
      <c r="WZP177" s="1"/>
      <c r="WZQ177" s="1"/>
      <c r="WZR177" s="1"/>
      <c r="WZS177" s="1"/>
      <c r="WZT177" s="1"/>
      <c r="WZU177" s="1"/>
      <c r="WZV177" s="1"/>
      <c r="WZW177" s="1"/>
      <c r="WZX177" s="1"/>
      <c r="WZY177" s="1"/>
      <c r="WZZ177" s="1"/>
      <c r="XAA177" s="1"/>
      <c r="XAB177" s="1"/>
      <c r="XAC177" s="1"/>
      <c r="XAD177" s="1"/>
      <c r="XAE177" s="1"/>
      <c r="XAF177" s="1"/>
      <c r="XAG177" s="1"/>
      <c r="XAH177" s="1"/>
      <c r="XAI177" s="1"/>
      <c r="XAJ177" s="1"/>
      <c r="XAK177" s="1"/>
      <c r="XAL177" s="1"/>
      <c r="XAM177" s="1"/>
      <c r="XAN177" s="1"/>
      <c r="XAO177" s="1"/>
      <c r="XAP177" s="1"/>
      <c r="XAQ177" s="1"/>
      <c r="XAR177" s="1"/>
      <c r="XAS177" s="1"/>
      <c r="XAT177" s="1"/>
      <c r="XAU177" s="1"/>
      <c r="XAV177" s="1"/>
      <c r="XAW177" s="1"/>
      <c r="XAX177" s="1"/>
      <c r="XAY177" s="1"/>
      <c r="XAZ177" s="1"/>
      <c r="XBA177" s="1"/>
      <c r="XBB177" s="1"/>
      <c r="XBC177" s="1"/>
      <c r="XBD177" s="1"/>
      <c r="XBE177" s="1"/>
      <c r="XBF177" s="1"/>
      <c r="XBG177" s="1"/>
      <c r="XBH177" s="1"/>
      <c r="XBI177" s="1"/>
      <c r="XBJ177" s="1"/>
      <c r="XBK177" s="1"/>
      <c r="XBL177" s="1"/>
      <c r="XBM177" s="1"/>
      <c r="XBN177" s="1"/>
      <c r="XBO177" s="1"/>
      <c r="XBP177" s="1"/>
      <c r="XBQ177" s="1"/>
      <c r="XBR177" s="1"/>
      <c r="XBS177" s="1"/>
      <c r="XBT177" s="1"/>
      <c r="XBU177" s="1"/>
      <c r="XBV177" s="1"/>
      <c r="XBW177" s="1"/>
      <c r="XBX177" s="1"/>
      <c r="XBY177" s="1"/>
      <c r="XBZ177" s="1"/>
      <c r="XCA177" s="1"/>
      <c r="XCB177" s="1"/>
      <c r="XCC177" s="1"/>
      <c r="XCD177" s="1"/>
      <c r="XCE177" s="1"/>
      <c r="XCF177" s="1"/>
      <c r="XCG177" s="1"/>
      <c r="XCH177" s="1"/>
      <c r="XCI177" s="1"/>
      <c r="XCJ177" s="1"/>
      <c r="XCK177" s="1"/>
      <c r="XCL177" s="1"/>
      <c r="XCM177" s="1"/>
      <c r="XCN177" s="1"/>
      <c r="XCO177" s="1"/>
      <c r="XCP177" s="1"/>
      <c r="XCQ177" s="1"/>
      <c r="XCR177" s="1"/>
      <c r="XCS177" s="1"/>
      <c r="XCT177" s="1"/>
      <c r="XCU177" s="1"/>
      <c r="XCV177" s="1"/>
      <c r="XCW177" s="1"/>
      <c r="XCX177" s="1"/>
      <c r="XCY177" s="1"/>
      <c r="XCZ177" s="1"/>
      <c r="XDA177" s="1"/>
      <c r="XDB177" s="1"/>
      <c r="XDC177" s="1"/>
      <c r="XDD177" s="1"/>
      <c r="XDE177" s="1"/>
      <c r="XDF177" s="1"/>
      <c r="XDG177" s="1"/>
      <c r="XDH177" s="1"/>
      <c r="XDI177" s="1"/>
      <c r="XDJ177" s="1"/>
      <c r="XDK177" s="1"/>
      <c r="XDL177" s="1"/>
      <c r="XDM177" s="1"/>
      <c r="XDN177" s="1"/>
      <c r="XDO177" s="1"/>
      <c r="XDP177" s="1"/>
      <c r="XDQ177" s="1"/>
      <c r="XDR177" s="1"/>
      <c r="XDS177" s="1"/>
      <c r="XDT177" s="1"/>
      <c r="XDU177" s="1"/>
      <c r="XDV177" s="1"/>
      <c r="XDW177" s="1"/>
      <c r="XDX177" s="1"/>
      <c r="XDY177" s="1"/>
      <c r="XDZ177" s="1"/>
      <c r="XEA177" s="1"/>
      <c r="XEB177" s="1"/>
      <c r="XEC177" s="1"/>
      <c r="XED177" s="1"/>
      <c r="XEE177" s="1"/>
      <c r="XEF177" s="1"/>
      <c r="XEG177" s="1"/>
      <c r="XEH177" s="1"/>
      <c r="XEI177" s="1"/>
      <c r="XEJ177" s="1"/>
      <c r="XEK177" s="1"/>
      <c r="XEL177" s="1"/>
      <c r="XEM177" s="1"/>
      <c r="XEN177" s="1"/>
      <c r="XEO177" s="1"/>
      <c r="XEP177" s="1"/>
      <c r="XEQ177" s="1"/>
      <c r="XER177" s="1"/>
      <c r="XES177" s="1"/>
      <c r="XET177" s="1"/>
      <c r="XEU177" s="1"/>
      <c r="XEV177" s="1"/>
      <c r="XEW177" s="1"/>
      <c r="XEX177" s="1"/>
      <c r="XEY177" s="1"/>
      <c r="XEZ177" s="1"/>
      <c r="XFA177" s="1"/>
      <c r="XFB177" s="1"/>
      <c r="XFC177" s="1"/>
      <c r="XFD177" s="1"/>
    </row>
    <row r="178" spans="1:151 16227:16384" s="11" customFormat="1" ht="20.25" customHeight="1" x14ac:dyDescent="0.25">
      <c r="A178" s="93"/>
      <c r="B178" s="94"/>
      <c r="C178" s="84">
        <f>C177+1</f>
        <v>5</v>
      </c>
      <c r="D178" s="85"/>
      <c r="E178" s="19" t="s">
        <v>227</v>
      </c>
      <c r="F178" s="50">
        <f>(2.55*1.2+2.45*2.75+1.88*0.91+3.05*5.49+1.88*0.91+0.47*3.12+2.9*3.46+2.9*3.51+2.3*1.37+3.65*3.05+2.3*1.37+2.3*1.37+1.26*1.07+3.84*1.07)*10.764</f>
        <v>836.2067219999999</v>
      </c>
      <c r="G178" s="51">
        <v>0</v>
      </c>
      <c r="H178" s="19">
        <v>0</v>
      </c>
      <c r="I178" s="19">
        <f t="shared" si="7"/>
        <v>1296.1204190999999</v>
      </c>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EU178" s="1"/>
      <c r="WZC178" s="1"/>
      <c r="WZD178" s="1"/>
      <c r="WZE178" s="1"/>
      <c r="WZF178" s="1"/>
      <c r="WZG178" s="1"/>
      <c r="WZH178" s="1"/>
      <c r="WZI178" s="1"/>
      <c r="WZJ178" s="1"/>
      <c r="WZK178" s="1"/>
      <c r="WZL178" s="1"/>
      <c r="WZM178" s="1"/>
      <c r="WZN178" s="1"/>
      <c r="WZO178" s="1"/>
      <c r="WZP178" s="1"/>
      <c r="WZQ178" s="1"/>
      <c r="WZR178" s="1"/>
      <c r="WZS178" s="1"/>
      <c r="WZT178" s="1"/>
      <c r="WZU178" s="1"/>
      <c r="WZV178" s="1"/>
      <c r="WZW178" s="1"/>
      <c r="WZX178" s="1"/>
      <c r="WZY178" s="1"/>
      <c r="WZZ178" s="1"/>
      <c r="XAA178" s="1"/>
      <c r="XAB178" s="1"/>
      <c r="XAC178" s="1"/>
      <c r="XAD178" s="1"/>
      <c r="XAE178" s="1"/>
      <c r="XAF178" s="1"/>
      <c r="XAG178" s="1"/>
      <c r="XAH178" s="1"/>
      <c r="XAI178" s="1"/>
      <c r="XAJ178" s="1"/>
      <c r="XAK178" s="1"/>
      <c r="XAL178" s="1"/>
      <c r="XAM178" s="1"/>
      <c r="XAN178" s="1"/>
      <c r="XAO178" s="1"/>
      <c r="XAP178" s="1"/>
      <c r="XAQ178" s="1"/>
      <c r="XAR178" s="1"/>
      <c r="XAS178" s="1"/>
      <c r="XAT178" s="1"/>
      <c r="XAU178" s="1"/>
      <c r="XAV178" s="1"/>
      <c r="XAW178" s="1"/>
      <c r="XAX178" s="1"/>
      <c r="XAY178" s="1"/>
      <c r="XAZ178" s="1"/>
      <c r="XBA178" s="1"/>
      <c r="XBB178" s="1"/>
      <c r="XBC178" s="1"/>
      <c r="XBD178" s="1"/>
      <c r="XBE178" s="1"/>
      <c r="XBF178" s="1"/>
      <c r="XBG178" s="1"/>
      <c r="XBH178" s="1"/>
      <c r="XBI178" s="1"/>
      <c r="XBJ178" s="1"/>
      <c r="XBK178" s="1"/>
      <c r="XBL178" s="1"/>
      <c r="XBM178" s="1"/>
      <c r="XBN178" s="1"/>
      <c r="XBO178" s="1"/>
      <c r="XBP178" s="1"/>
      <c r="XBQ178" s="1"/>
      <c r="XBR178" s="1"/>
      <c r="XBS178" s="1"/>
      <c r="XBT178" s="1"/>
      <c r="XBU178" s="1"/>
      <c r="XBV178" s="1"/>
      <c r="XBW178" s="1"/>
      <c r="XBX178" s="1"/>
      <c r="XBY178" s="1"/>
      <c r="XBZ178" s="1"/>
      <c r="XCA178" s="1"/>
      <c r="XCB178" s="1"/>
      <c r="XCC178" s="1"/>
      <c r="XCD178" s="1"/>
      <c r="XCE178" s="1"/>
      <c r="XCF178" s="1"/>
      <c r="XCG178" s="1"/>
      <c r="XCH178" s="1"/>
      <c r="XCI178" s="1"/>
      <c r="XCJ178" s="1"/>
      <c r="XCK178" s="1"/>
      <c r="XCL178" s="1"/>
      <c r="XCM178" s="1"/>
      <c r="XCN178" s="1"/>
      <c r="XCO178" s="1"/>
      <c r="XCP178" s="1"/>
      <c r="XCQ178" s="1"/>
      <c r="XCR178" s="1"/>
      <c r="XCS178" s="1"/>
      <c r="XCT178" s="1"/>
      <c r="XCU178" s="1"/>
      <c r="XCV178" s="1"/>
      <c r="XCW178" s="1"/>
      <c r="XCX178" s="1"/>
      <c r="XCY178" s="1"/>
      <c r="XCZ178" s="1"/>
      <c r="XDA178" s="1"/>
      <c r="XDB178" s="1"/>
      <c r="XDC178" s="1"/>
      <c r="XDD178" s="1"/>
      <c r="XDE178" s="1"/>
      <c r="XDF178" s="1"/>
      <c r="XDG178" s="1"/>
      <c r="XDH178" s="1"/>
      <c r="XDI178" s="1"/>
      <c r="XDJ178" s="1"/>
      <c r="XDK178" s="1"/>
      <c r="XDL178" s="1"/>
      <c r="XDM178" s="1"/>
      <c r="XDN178" s="1"/>
      <c r="XDO178" s="1"/>
      <c r="XDP178" s="1"/>
      <c r="XDQ178" s="1"/>
      <c r="XDR178" s="1"/>
      <c r="XDS178" s="1"/>
      <c r="XDT178" s="1"/>
      <c r="XDU178" s="1"/>
      <c r="XDV178" s="1"/>
      <c r="XDW178" s="1"/>
      <c r="XDX178" s="1"/>
      <c r="XDY178" s="1"/>
      <c r="XDZ178" s="1"/>
      <c r="XEA178" s="1"/>
      <c r="XEB178" s="1"/>
      <c r="XEC178" s="1"/>
      <c r="XED178" s="1"/>
      <c r="XEE178" s="1"/>
      <c r="XEF178" s="1"/>
      <c r="XEG178" s="1"/>
      <c r="XEH178" s="1"/>
      <c r="XEI178" s="1"/>
      <c r="XEJ178" s="1"/>
      <c r="XEK178" s="1"/>
      <c r="XEL178" s="1"/>
      <c r="XEM178" s="1"/>
      <c r="XEN178" s="1"/>
      <c r="XEO178" s="1"/>
      <c r="XEP178" s="1"/>
      <c r="XEQ178" s="1"/>
      <c r="XER178" s="1"/>
      <c r="XES178" s="1"/>
      <c r="XET178" s="1"/>
      <c r="XEU178" s="1"/>
      <c r="XEV178" s="1"/>
      <c r="XEW178" s="1"/>
      <c r="XEX178" s="1"/>
      <c r="XEY178" s="1"/>
      <c r="XEZ178" s="1"/>
      <c r="XFA178" s="1"/>
      <c r="XFB178" s="1"/>
      <c r="XFC178" s="1"/>
      <c r="XFD178" s="1"/>
    </row>
    <row r="179" spans="1:151 16227:16384" s="11" customFormat="1" ht="20.25" x14ac:dyDescent="0.25">
      <c r="A179" s="86" t="s">
        <v>232</v>
      </c>
      <c r="B179" s="87"/>
      <c r="C179" s="87"/>
      <c r="D179" s="87"/>
      <c r="E179" s="87"/>
      <c r="F179" s="87"/>
      <c r="G179" s="87"/>
      <c r="H179" s="87"/>
      <c r="I179" s="88"/>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EU179" s="1"/>
      <c r="WZC179" s="1"/>
      <c r="WZD179" s="1"/>
      <c r="WZE179" s="1"/>
      <c r="WZF179" s="1"/>
      <c r="WZG179" s="1"/>
      <c r="WZH179" s="1"/>
      <c r="WZI179" s="1"/>
      <c r="WZJ179" s="1"/>
      <c r="WZK179" s="1"/>
      <c r="WZL179" s="1"/>
      <c r="WZM179" s="1"/>
      <c r="WZN179" s="1"/>
      <c r="WZO179" s="1"/>
      <c r="WZP179" s="1"/>
      <c r="WZQ179" s="1"/>
      <c r="WZR179" s="1"/>
      <c r="WZS179" s="1"/>
      <c r="WZT179" s="1"/>
      <c r="WZU179" s="1"/>
      <c r="WZV179" s="1"/>
      <c r="WZW179" s="1"/>
      <c r="WZX179" s="1"/>
      <c r="WZY179" s="1"/>
      <c r="WZZ179" s="1"/>
      <c r="XAA179" s="1"/>
      <c r="XAB179" s="1"/>
      <c r="XAC179" s="1"/>
      <c r="XAD179" s="1"/>
      <c r="XAE179" s="1"/>
      <c r="XAF179" s="1"/>
      <c r="XAG179" s="1"/>
      <c r="XAH179" s="1"/>
      <c r="XAI179" s="1"/>
      <c r="XAJ179" s="1"/>
      <c r="XAK179" s="1"/>
      <c r="XAL179" s="1"/>
      <c r="XAM179" s="1"/>
      <c r="XAN179" s="1"/>
      <c r="XAO179" s="1"/>
      <c r="XAP179" s="1"/>
      <c r="XAQ179" s="1"/>
      <c r="XAR179" s="1"/>
      <c r="XAS179" s="1"/>
      <c r="XAT179" s="1"/>
      <c r="XAU179" s="1"/>
      <c r="XAV179" s="1"/>
      <c r="XAW179" s="1"/>
      <c r="XAX179" s="1"/>
      <c r="XAY179" s="1"/>
      <c r="XAZ179" s="1"/>
      <c r="XBA179" s="1"/>
      <c r="XBB179" s="1"/>
      <c r="XBC179" s="1"/>
      <c r="XBD179" s="1"/>
      <c r="XBE179" s="1"/>
      <c r="XBF179" s="1"/>
      <c r="XBG179" s="1"/>
      <c r="XBH179" s="1"/>
      <c r="XBI179" s="1"/>
      <c r="XBJ179" s="1"/>
      <c r="XBK179" s="1"/>
      <c r="XBL179" s="1"/>
      <c r="XBM179" s="1"/>
      <c r="XBN179" s="1"/>
      <c r="XBO179" s="1"/>
      <c r="XBP179" s="1"/>
      <c r="XBQ179" s="1"/>
      <c r="XBR179" s="1"/>
      <c r="XBS179" s="1"/>
      <c r="XBT179" s="1"/>
      <c r="XBU179" s="1"/>
      <c r="XBV179" s="1"/>
      <c r="XBW179" s="1"/>
      <c r="XBX179" s="1"/>
      <c r="XBY179" s="1"/>
      <c r="XBZ179" s="1"/>
      <c r="XCA179" s="1"/>
      <c r="XCB179" s="1"/>
      <c r="XCC179" s="1"/>
      <c r="XCD179" s="1"/>
      <c r="XCE179" s="1"/>
      <c r="XCF179" s="1"/>
      <c r="XCG179" s="1"/>
      <c r="XCH179" s="1"/>
      <c r="XCI179" s="1"/>
      <c r="XCJ179" s="1"/>
      <c r="XCK179" s="1"/>
      <c r="XCL179" s="1"/>
      <c r="XCM179" s="1"/>
      <c r="XCN179" s="1"/>
      <c r="XCO179" s="1"/>
      <c r="XCP179" s="1"/>
      <c r="XCQ179" s="1"/>
      <c r="XCR179" s="1"/>
      <c r="XCS179" s="1"/>
      <c r="XCT179" s="1"/>
      <c r="XCU179" s="1"/>
      <c r="XCV179" s="1"/>
      <c r="XCW179" s="1"/>
      <c r="XCX179" s="1"/>
      <c r="XCY179" s="1"/>
      <c r="XCZ179" s="1"/>
      <c r="XDA179" s="1"/>
      <c r="XDB179" s="1"/>
      <c r="XDC179" s="1"/>
      <c r="XDD179" s="1"/>
      <c r="XDE179" s="1"/>
      <c r="XDF179" s="1"/>
      <c r="XDG179" s="1"/>
      <c r="XDH179" s="1"/>
      <c r="XDI179" s="1"/>
      <c r="XDJ179" s="1"/>
      <c r="XDK179" s="1"/>
      <c r="XDL179" s="1"/>
      <c r="XDM179" s="1"/>
      <c r="XDN179" s="1"/>
      <c r="XDO179" s="1"/>
      <c r="XDP179" s="1"/>
      <c r="XDQ179" s="1"/>
      <c r="XDR179" s="1"/>
      <c r="XDS179" s="1"/>
      <c r="XDT179" s="1"/>
      <c r="XDU179" s="1"/>
      <c r="XDV179" s="1"/>
      <c r="XDW179" s="1"/>
      <c r="XDX179" s="1"/>
      <c r="XDY179" s="1"/>
      <c r="XDZ179" s="1"/>
      <c r="XEA179" s="1"/>
      <c r="XEB179" s="1"/>
      <c r="XEC179" s="1"/>
      <c r="XED179" s="1"/>
      <c r="XEE179" s="1"/>
      <c r="XEF179" s="1"/>
      <c r="XEG179" s="1"/>
      <c r="XEH179" s="1"/>
      <c r="XEI179" s="1"/>
      <c r="XEJ179" s="1"/>
      <c r="XEK179" s="1"/>
      <c r="XEL179" s="1"/>
      <c r="XEM179" s="1"/>
      <c r="XEN179" s="1"/>
      <c r="XEO179" s="1"/>
      <c r="XEP179" s="1"/>
      <c r="XEQ179" s="1"/>
      <c r="XER179" s="1"/>
      <c r="XES179" s="1"/>
      <c r="XET179" s="1"/>
      <c r="XEU179" s="1"/>
      <c r="XEV179" s="1"/>
      <c r="XEW179" s="1"/>
      <c r="XEX179" s="1"/>
      <c r="XEY179" s="1"/>
      <c r="XEZ179" s="1"/>
      <c r="XFA179" s="1"/>
      <c r="XFB179" s="1"/>
      <c r="XFC179" s="1"/>
      <c r="XFD179" s="1"/>
    </row>
    <row r="180" spans="1:151 16227:16384" s="11" customFormat="1" ht="20.25" customHeight="1" x14ac:dyDescent="0.25">
      <c r="A180" s="89" t="str">
        <f>A179</f>
        <v>7th, 9th, 11th, 13th, 15th, 17th Floor</v>
      </c>
      <c r="B180" s="90"/>
      <c r="C180" s="84">
        <v>1</v>
      </c>
      <c r="D180" s="84"/>
      <c r="E180" s="19" t="s">
        <v>224</v>
      </c>
      <c r="F180" s="50">
        <f>(2.1*0.45+2.3*1.38+3.05*3.65+3.05*5.17+2.3*2.7+2.9*3.41+1.85*0.75+1*0.1+1.75*1.06+0.65*1.43+2.3*1.37+1.85*0.75)*10.764</f>
        <v>602.02513799999997</v>
      </c>
      <c r="G180" s="51">
        <v>0</v>
      </c>
      <c r="H180" s="19">
        <v>0</v>
      </c>
      <c r="I180" s="19">
        <f>F180*(($I$144)+1)+H180</f>
        <v>933.13896390000002</v>
      </c>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EU180" s="1"/>
      <c r="WZC180" s="1"/>
      <c r="WZD180" s="1"/>
      <c r="WZE180" s="1"/>
      <c r="WZF180" s="1"/>
      <c r="WZG180" s="1"/>
      <c r="WZH180" s="1"/>
      <c r="WZI180" s="1"/>
      <c r="WZJ180" s="1"/>
      <c r="WZK180" s="1"/>
      <c r="WZL180" s="1"/>
      <c r="WZM180" s="1"/>
      <c r="WZN180" s="1"/>
      <c r="WZO180" s="1"/>
      <c r="WZP180" s="1"/>
      <c r="WZQ180" s="1"/>
      <c r="WZR180" s="1"/>
      <c r="WZS180" s="1"/>
      <c r="WZT180" s="1"/>
      <c r="WZU180" s="1"/>
      <c r="WZV180" s="1"/>
      <c r="WZW180" s="1"/>
      <c r="WZX180" s="1"/>
      <c r="WZY180" s="1"/>
      <c r="WZZ180" s="1"/>
      <c r="XAA180" s="1"/>
      <c r="XAB180" s="1"/>
      <c r="XAC180" s="1"/>
      <c r="XAD180" s="1"/>
      <c r="XAE180" s="1"/>
      <c r="XAF180" s="1"/>
      <c r="XAG180" s="1"/>
      <c r="XAH180" s="1"/>
      <c r="XAI180" s="1"/>
      <c r="XAJ180" s="1"/>
      <c r="XAK180" s="1"/>
      <c r="XAL180" s="1"/>
      <c r="XAM180" s="1"/>
      <c r="XAN180" s="1"/>
      <c r="XAO180" s="1"/>
      <c r="XAP180" s="1"/>
      <c r="XAQ180" s="1"/>
      <c r="XAR180" s="1"/>
      <c r="XAS180" s="1"/>
      <c r="XAT180" s="1"/>
      <c r="XAU180" s="1"/>
      <c r="XAV180" s="1"/>
      <c r="XAW180" s="1"/>
      <c r="XAX180" s="1"/>
      <c r="XAY180" s="1"/>
      <c r="XAZ180" s="1"/>
      <c r="XBA180" s="1"/>
      <c r="XBB180" s="1"/>
      <c r="XBC180" s="1"/>
      <c r="XBD180" s="1"/>
      <c r="XBE180" s="1"/>
      <c r="XBF180" s="1"/>
      <c r="XBG180" s="1"/>
      <c r="XBH180" s="1"/>
      <c r="XBI180" s="1"/>
      <c r="XBJ180" s="1"/>
      <c r="XBK180" s="1"/>
      <c r="XBL180" s="1"/>
      <c r="XBM180" s="1"/>
      <c r="XBN180" s="1"/>
      <c r="XBO180" s="1"/>
      <c r="XBP180" s="1"/>
      <c r="XBQ180" s="1"/>
      <c r="XBR180" s="1"/>
      <c r="XBS180" s="1"/>
      <c r="XBT180" s="1"/>
      <c r="XBU180" s="1"/>
      <c r="XBV180" s="1"/>
      <c r="XBW180" s="1"/>
      <c r="XBX180" s="1"/>
      <c r="XBY180" s="1"/>
      <c r="XBZ180" s="1"/>
      <c r="XCA180" s="1"/>
      <c r="XCB180" s="1"/>
      <c r="XCC180" s="1"/>
      <c r="XCD180" s="1"/>
      <c r="XCE180" s="1"/>
      <c r="XCF180" s="1"/>
      <c r="XCG180" s="1"/>
      <c r="XCH180" s="1"/>
      <c r="XCI180" s="1"/>
      <c r="XCJ180" s="1"/>
      <c r="XCK180" s="1"/>
      <c r="XCL180" s="1"/>
      <c r="XCM180" s="1"/>
      <c r="XCN180" s="1"/>
      <c r="XCO180" s="1"/>
      <c r="XCP180" s="1"/>
      <c r="XCQ180" s="1"/>
      <c r="XCR180" s="1"/>
      <c r="XCS180" s="1"/>
      <c r="XCT180" s="1"/>
      <c r="XCU180" s="1"/>
      <c r="XCV180" s="1"/>
      <c r="XCW180" s="1"/>
      <c r="XCX180" s="1"/>
      <c r="XCY180" s="1"/>
      <c r="XCZ180" s="1"/>
      <c r="XDA180" s="1"/>
      <c r="XDB180" s="1"/>
      <c r="XDC180" s="1"/>
      <c r="XDD180" s="1"/>
      <c r="XDE180" s="1"/>
      <c r="XDF180" s="1"/>
      <c r="XDG180" s="1"/>
      <c r="XDH180" s="1"/>
      <c r="XDI180" s="1"/>
      <c r="XDJ180" s="1"/>
      <c r="XDK180" s="1"/>
      <c r="XDL180" s="1"/>
      <c r="XDM180" s="1"/>
      <c r="XDN180" s="1"/>
      <c r="XDO180" s="1"/>
      <c r="XDP180" s="1"/>
      <c r="XDQ180" s="1"/>
      <c r="XDR180" s="1"/>
      <c r="XDS180" s="1"/>
      <c r="XDT180" s="1"/>
      <c r="XDU180" s="1"/>
      <c r="XDV180" s="1"/>
      <c r="XDW180" s="1"/>
      <c r="XDX180" s="1"/>
      <c r="XDY180" s="1"/>
      <c r="XDZ180" s="1"/>
      <c r="XEA180" s="1"/>
      <c r="XEB180" s="1"/>
      <c r="XEC180" s="1"/>
      <c r="XED180" s="1"/>
      <c r="XEE180" s="1"/>
      <c r="XEF180" s="1"/>
      <c r="XEG180" s="1"/>
      <c r="XEH180" s="1"/>
      <c r="XEI180" s="1"/>
      <c r="XEJ180" s="1"/>
      <c r="XEK180" s="1"/>
      <c r="XEL180" s="1"/>
      <c r="XEM180" s="1"/>
      <c r="XEN180" s="1"/>
      <c r="XEO180" s="1"/>
      <c r="XEP180" s="1"/>
      <c r="XEQ180" s="1"/>
      <c r="XER180" s="1"/>
      <c r="XES180" s="1"/>
      <c r="XET180" s="1"/>
      <c r="XEU180" s="1"/>
      <c r="XEV180" s="1"/>
      <c r="XEW180" s="1"/>
      <c r="XEX180" s="1"/>
      <c r="XEY180" s="1"/>
      <c r="XEZ180" s="1"/>
      <c r="XFA180" s="1"/>
      <c r="XFB180" s="1"/>
      <c r="XFC180" s="1"/>
      <c r="XFD180" s="1"/>
    </row>
    <row r="181" spans="1:151 16227:16384" s="11" customFormat="1" ht="20.25" customHeight="1" x14ac:dyDescent="0.25">
      <c r="A181" s="91"/>
      <c r="B181" s="92"/>
      <c r="C181" s="84">
        <f>C180+1</f>
        <v>2</v>
      </c>
      <c r="D181" s="84"/>
      <c r="E181" s="19" t="s">
        <v>224</v>
      </c>
      <c r="F181" s="50">
        <f>(3.05*5.8+0.7*3.17+2*0.8+1.075*0.1+2.45*2.7+2*0.8+3.05*3.65+2.95*4.11+0.1*3.51+1.68*1.07+2.3*1.37+2.3*1.37+3.32*1.07)*10.764</f>
        <v>700.64490600000011</v>
      </c>
      <c r="G181" s="51">
        <v>0</v>
      </c>
      <c r="H181" s="19">
        <v>0</v>
      </c>
      <c r="I181" s="19">
        <f t="shared" ref="I181:I184" si="8">F181*(($I$144)+1)+H181</f>
        <v>1085.9996043000001</v>
      </c>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EU181" s="1"/>
      <c r="WZC181" s="1"/>
      <c r="WZD181" s="1"/>
      <c r="WZE181" s="1"/>
      <c r="WZF181" s="1"/>
      <c r="WZG181" s="1"/>
      <c r="WZH181" s="1"/>
      <c r="WZI181" s="1"/>
      <c r="WZJ181" s="1"/>
      <c r="WZK181" s="1"/>
      <c r="WZL181" s="1"/>
      <c r="WZM181" s="1"/>
      <c r="WZN181" s="1"/>
      <c r="WZO181" s="1"/>
      <c r="WZP181" s="1"/>
      <c r="WZQ181" s="1"/>
      <c r="WZR181" s="1"/>
      <c r="WZS181" s="1"/>
      <c r="WZT181" s="1"/>
      <c r="WZU181" s="1"/>
      <c r="WZV181" s="1"/>
      <c r="WZW181" s="1"/>
      <c r="WZX181" s="1"/>
      <c r="WZY181" s="1"/>
      <c r="WZZ181" s="1"/>
      <c r="XAA181" s="1"/>
      <c r="XAB181" s="1"/>
      <c r="XAC181" s="1"/>
      <c r="XAD181" s="1"/>
      <c r="XAE181" s="1"/>
      <c r="XAF181" s="1"/>
      <c r="XAG181" s="1"/>
      <c r="XAH181" s="1"/>
      <c r="XAI181" s="1"/>
      <c r="XAJ181" s="1"/>
      <c r="XAK181" s="1"/>
      <c r="XAL181" s="1"/>
      <c r="XAM181" s="1"/>
      <c r="XAN181" s="1"/>
      <c r="XAO181" s="1"/>
      <c r="XAP181" s="1"/>
      <c r="XAQ181" s="1"/>
      <c r="XAR181" s="1"/>
      <c r="XAS181" s="1"/>
      <c r="XAT181" s="1"/>
      <c r="XAU181" s="1"/>
      <c r="XAV181" s="1"/>
      <c r="XAW181" s="1"/>
      <c r="XAX181" s="1"/>
      <c r="XAY181" s="1"/>
      <c r="XAZ181" s="1"/>
      <c r="XBA181" s="1"/>
      <c r="XBB181" s="1"/>
      <c r="XBC181" s="1"/>
      <c r="XBD181" s="1"/>
      <c r="XBE181" s="1"/>
      <c r="XBF181" s="1"/>
      <c r="XBG181" s="1"/>
      <c r="XBH181" s="1"/>
      <c r="XBI181" s="1"/>
      <c r="XBJ181" s="1"/>
      <c r="XBK181" s="1"/>
      <c r="XBL181" s="1"/>
      <c r="XBM181" s="1"/>
      <c r="XBN181" s="1"/>
      <c r="XBO181" s="1"/>
      <c r="XBP181" s="1"/>
      <c r="XBQ181" s="1"/>
      <c r="XBR181" s="1"/>
      <c r="XBS181" s="1"/>
      <c r="XBT181" s="1"/>
      <c r="XBU181" s="1"/>
      <c r="XBV181" s="1"/>
      <c r="XBW181" s="1"/>
      <c r="XBX181" s="1"/>
      <c r="XBY181" s="1"/>
      <c r="XBZ181" s="1"/>
      <c r="XCA181" s="1"/>
      <c r="XCB181" s="1"/>
      <c r="XCC181" s="1"/>
      <c r="XCD181" s="1"/>
      <c r="XCE181" s="1"/>
      <c r="XCF181" s="1"/>
      <c r="XCG181" s="1"/>
      <c r="XCH181" s="1"/>
      <c r="XCI181" s="1"/>
      <c r="XCJ181" s="1"/>
      <c r="XCK181" s="1"/>
      <c r="XCL181" s="1"/>
      <c r="XCM181" s="1"/>
      <c r="XCN181" s="1"/>
      <c r="XCO181" s="1"/>
      <c r="XCP181" s="1"/>
      <c r="XCQ181" s="1"/>
      <c r="XCR181" s="1"/>
      <c r="XCS181" s="1"/>
      <c r="XCT181" s="1"/>
      <c r="XCU181" s="1"/>
      <c r="XCV181" s="1"/>
      <c r="XCW181" s="1"/>
      <c r="XCX181" s="1"/>
      <c r="XCY181" s="1"/>
      <c r="XCZ181" s="1"/>
      <c r="XDA181" s="1"/>
      <c r="XDB181" s="1"/>
      <c r="XDC181" s="1"/>
      <c r="XDD181" s="1"/>
      <c r="XDE181" s="1"/>
      <c r="XDF181" s="1"/>
      <c r="XDG181" s="1"/>
      <c r="XDH181" s="1"/>
      <c r="XDI181" s="1"/>
      <c r="XDJ181" s="1"/>
      <c r="XDK181" s="1"/>
      <c r="XDL181" s="1"/>
      <c r="XDM181" s="1"/>
      <c r="XDN181" s="1"/>
      <c r="XDO181" s="1"/>
      <c r="XDP181" s="1"/>
      <c r="XDQ181" s="1"/>
      <c r="XDR181" s="1"/>
      <c r="XDS181" s="1"/>
      <c r="XDT181" s="1"/>
      <c r="XDU181" s="1"/>
      <c r="XDV181" s="1"/>
      <c r="XDW181" s="1"/>
      <c r="XDX181" s="1"/>
      <c r="XDY181" s="1"/>
      <c r="XDZ181" s="1"/>
      <c r="XEA181" s="1"/>
      <c r="XEB181" s="1"/>
      <c r="XEC181" s="1"/>
      <c r="XED181" s="1"/>
      <c r="XEE181" s="1"/>
      <c r="XEF181" s="1"/>
      <c r="XEG181" s="1"/>
      <c r="XEH181" s="1"/>
      <c r="XEI181" s="1"/>
      <c r="XEJ181" s="1"/>
      <c r="XEK181" s="1"/>
      <c r="XEL181" s="1"/>
      <c r="XEM181" s="1"/>
      <c r="XEN181" s="1"/>
      <c r="XEO181" s="1"/>
      <c r="XEP181" s="1"/>
      <c r="XEQ181" s="1"/>
      <c r="XER181" s="1"/>
      <c r="XES181" s="1"/>
      <c r="XET181" s="1"/>
      <c r="XEU181" s="1"/>
      <c r="XEV181" s="1"/>
      <c r="XEW181" s="1"/>
      <c r="XEX181" s="1"/>
      <c r="XEY181" s="1"/>
      <c r="XEZ181" s="1"/>
      <c r="XFA181" s="1"/>
      <c r="XFB181" s="1"/>
      <c r="XFC181" s="1"/>
      <c r="XFD181" s="1"/>
    </row>
    <row r="182" spans="1:151 16227:16384" s="11" customFormat="1" ht="20.25" customHeight="1" x14ac:dyDescent="0.25">
      <c r="A182" s="91"/>
      <c r="B182" s="92"/>
      <c r="C182" s="84">
        <f>C181+1</f>
        <v>3</v>
      </c>
      <c r="D182" s="85"/>
      <c r="E182" s="19" t="s">
        <v>227</v>
      </c>
      <c r="F182" s="50">
        <f>(3.05*3.96+1.61*1.02+1.41*2.3+3.05*6.1+0.7*3.57+1.98*0.95+2.45*3.01+1.98*0.95+1.075*0.1+3.32*1.07+2.3*1.37+2.3*1.37+3.05*3.65+1.68*1.07+0.1*3.97+2.95*4.57)*10.764</f>
        <v>925.42628879999995</v>
      </c>
      <c r="G182" s="51">
        <v>0</v>
      </c>
      <c r="H182" s="19">
        <v>0</v>
      </c>
      <c r="I182" s="19">
        <f t="shared" si="8"/>
        <v>1434.41074764</v>
      </c>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EU182" s="1"/>
      <c r="WZC182" s="1"/>
      <c r="WZD182" s="1"/>
      <c r="WZE182" s="1"/>
      <c r="WZF182" s="1"/>
      <c r="WZG182" s="1"/>
      <c r="WZH182" s="1"/>
      <c r="WZI182" s="1"/>
      <c r="WZJ182" s="1"/>
      <c r="WZK182" s="1"/>
      <c r="WZL182" s="1"/>
      <c r="WZM182" s="1"/>
      <c r="WZN182" s="1"/>
      <c r="WZO182" s="1"/>
      <c r="WZP182" s="1"/>
      <c r="WZQ182" s="1"/>
      <c r="WZR182" s="1"/>
      <c r="WZS182" s="1"/>
      <c r="WZT182" s="1"/>
      <c r="WZU182" s="1"/>
      <c r="WZV182" s="1"/>
      <c r="WZW182" s="1"/>
      <c r="WZX182" s="1"/>
      <c r="WZY182" s="1"/>
      <c r="WZZ182" s="1"/>
      <c r="XAA182" s="1"/>
      <c r="XAB182" s="1"/>
      <c r="XAC182" s="1"/>
      <c r="XAD182" s="1"/>
      <c r="XAE182" s="1"/>
      <c r="XAF182" s="1"/>
      <c r="XAG182" s="1"/>
      <c r="XAH182" s="1"/>
      <c r="XAI182" s="1"/>
      <c r="XAJ182" s="1"/>
      <c r="XAK182" s="1"/>
      <c r="XAL182" s="1"/>
      <c r="XAM182" s="1"/>
      <c r="XAN182" s="1"/>
      <c r="XAO182" s="1"/>
      <c r="XAP182" s="1"/>
      <c r="XAQ182" s="1"/>
      <c r="XAR182" s="1"/>
      <c r="XAS182" s="1"/>
      <c r="XAT182" s="1"/>
      <c r="XAU182" s="1"/>
      <c r="XAV182" s="1"/>
      <c r="XAW182" s="1"/>
      <c r="XAX182" s="1"/>
      <c r="XAY182" s="1"/>
      <c r="XAZ182" s="1"/>
      <c r="XBA182" s="1"/>
      <c r="XBB182" s="1"/>
      <c r="XBC182" s="1"/>
      <c r="XBD182" s="1"/>
      <c r="XBE182" s="1"/>
      <c r="XBF182" s="1"/>
      <c r="XBG182" s="1"/>
      <c r="XBH182" s="1"/>
      <c r="XBI182" s="1"/>
      <c r="XBJ182" s="1"/>
      <c r="XBK182" s="1"/>
      <c r="XBL182" s="1"/>
      <c r="XBM182" s="1"/>
      <c r="XBN182" s="1"/>
      <c r="XBO182" s="1"/>
      <c r="XBP182" s="1"/>
      <c r="XBQ182" s="1"/>
      <c r="XBR182" s="1"/>
      <c r="XBS182" s="1"/>
      <c r="XBT182" s="1"/>
      <c r="XBU182" s="1"/>
      <c r="XBV182" s="1"/>
      <c r="XBW182" s="1"/>
      <c r="XBX182" s="1"/>
      <c r="XBY182" s="1"/>
      <c r="XBZ182" s="1"/>
      <c r="XCA182" s="1"/>
      <c r="XCB182" s="1"/>
      <c r="XCC182" s="1"/>
      <c r="XCD182" s="1"/>
      <c r="XCE182" s="1"/>
      <c r="XCF182" s="1"/>
      <c r="XCG182" s="1"/>
      <c r="XCH182" s="1"/>
      <c r="XCI182" s="1"/>
      <c r="XCJ182" s="1"/>
      <c r="XCK182" s="1"/>
      <c r="XCL182" s="1"/>
      <c r="XCM182" s="1"/>
      <c r="XCN182" s="1"/>
      <c r="XCO182" s="1"/>
      <c r="XCP182" s="1"/>
      <c r="XCQ182" s="1"/>
      <c r="XCR182" s="1"/>
      <c r="XCS182" s="1"/>
      <c r="XCT182" s="1"/>
      <c r="XCU182" s="1"/>
      <c r="XCV182" s="1"/>
      <c r="XCW182" s="1"/>
      <c r="XCX182" s="1"/>
      <c r="XCY182" s="1"/>
      <c r="XCZ182" s="1"/>
      <c r="XDA182" s="1"/>
      <c r="XDB182" s="1"/>
      <c r="XDC182" s="1"/>
      <c r="XDD182" s="1"/>
      <c r="XDE182" s="1"/>
      <c r="XDF182" s="1"/>
      <c r="XDG182" s="1"/>
      <c r="XDH182" s="1"/>
      <c r="XDI182" s="1"/>
      <c r="XDJ182" s="1"/>
      <c r="XDK182" s="1"/>
      <c r="XDL182" s="1"/>
      <c r="XDM182" s="1"/>
      <c r="XDN182" s="1"/>
      <c r="XDO182" s="1"/>
      <c r="XDP182" s="1"/>
      <c r="XDQ182" s="1"/>
      <c r="XDR182" s="1"/>
      <c r="XDS182" s="1"/>
      <c r="XDT182" s="1"/>
      <c r="XDU182" s="1"/>
      <c r="XDV182" s="1"/>
      <c r="XDW182" s="1"/>
      <c r="XDX182" s="1"/>
      <c r="XDY182" s="1"/>
      <c r="XDZ182" s="1"/>
      <c r="XEA182" s="1"/>
      <c r="XEB182" s="1"/>
      <c r="XEC182" s="1"/>
      <c r="XED182" s="1"/>
      <c r="XEE182" s="1"/>
      <c r="XEF182" s="1"/>
      <c r="XEG182" s="1"/>
      <c r="XEH182" s="1"/>
      <c r="XEI182" s="1"/>
      <c r="XEJ182" s="1"/>
      <c r="XEK182" s="1"/>
      <c r="XEL182" s="1"/>
      <c r="XEM182" s="1"/>
      <c r="XEN182" s="1"/>
      <c r="XEO182" s="1"/>
      <c r="XEP182" s="1"/>
      <c r="XEQ182" s="1"/>
      <c r="XER182" s="1"/>
      <c r="XES182" s="1"/>
      <c r="XET182" s="1"/>
      <c r="XEU182" s="1"/>
      <c r="XEV182" s="1"/>
      <c r="XEW182" s="1"/>
      <c r="XEX182" s="1"/>
      <c r="XEY182" s="1"/>
      <c r="XEZ182" s="1"/>
      <c r="XFA182" s="1"/>
      <c r="XFB182" s="1"/>
      <c r="XFC182" s="1"/>
      <c r="XFD182" s="1"/>
    </row>
    <row r="183" spans="1:151 16227:16384" s="11" customFormat="1" ht="20.25" customHeight="1" x14ac:dyDescent="0.25">
      <c r="A183" s="91"/>
      <c r="B183" s="92"/>
      <c r="C183" s="84">
        <f>C182+1</f>
        <v>4</v>
      </c>
      <c r="D183" s="84"/>
      <c r="E183" s="19" t="s">
        <v>227</v>
      </c>
      <c r="F183" s="50">
        <f>(2.3*1.37+3.2*4.34+0.7*1.27+3.35*6.8+0.7*3.57+2.45*1.53+2.3*1.53+3.14*4.9+3.05*3.65+2*0.96+1.095*0.1+2.45*3.08+2*0.96+3.3*1.07+1.07*1.9+0.06*4.3+1.095*0.1)*10.764</f>
        <v>1016.33688</v>
      </c>
      <c r="G183" s="51">
        <v>0</v>
      </c>
      <c r="H183" s="19">
        <v>0</v>
      </c>
      <c r="I183" s="19">
        <f t="shared" si="8"/>
        <v>1575.3221639999999</v>
      </c>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EU183" s="1"/>
      <c r="WZC183" s="1"/>
      <c r="WZD183" s="1"/>
      <c r="WZE183" s="1"/>
      <c r="WZF183" s="1"/>
      <c r="WZG183" s="1"/>
      <c r="WZH183" s="1"/>
      <c r="WZI183" s="1"/>
      <c r="WZJ183" s="1"/>
      <c r="WZK183" s="1"/>
      <c r="WZL183" s="1"/>
      <c r="WZM183" s="1"/>
      <c r="WZN183" s="1"/>
      <c r="WZO183" s="1"/>
      <c r="WZP183" s="1"/>
      <c r="WZQ183" s="1"/>
      <c r="WZR183" s="1"/>
      <c r="WZS183" s="1"/>
      <c r="WZT183" s="1"/>
      <c r="WZU183" s="1"/>
      <c r="WZV183" s="1"/>
      <c r="WZW183" s="1"/>
      <c r="WZX183" s="1"/>
      <c r="WZY183" s="1"/>
      <c r="WZZ183" s="1"/>
      <c r="XAA183" s="1"/>
      <c r="XAB183" s="1"/>
      <c r="XAC183" s="1"/>
      <c r="XAD183" s="1"/>
      <c r="XAE183" s="1"/>
      <c r="XAF183" s="1"/>
      <c r="XAG183" s="1"/>
      <c r="XAH183" s="1"/>
      <c r="XAI183" s="1"/>
      <c r="XAJ183" s="1"/>
      <c r="XAK183" s="1"/>
      <c r="XAL183" s="1"/>
      <c r="XAM183" s="1"/>
      <c r="XAN183" s="1"/>
      <c r="XAO183" s="1"/>
      <c r="XAP183" s="1"/>
      <c r="XAQ183" s="1"/>
      <c r="XAR183" s="1"/>
      <c r="XAS183" s="1"/>
      <c r="XAT183" s="1"/>
      <c r="XAU183" s="1"/>
      <c r="XAV183" s="1"/>
      <c r="XAW183" s="1"/>
      <c r="XAX183" s="1"/>
      <c r="XAY183" s="1"/>
      <c r="XAZ183" s="1"/>
      <c r="XBA183" s="1"/>
      <c r="XBB183" s="1"/>
      <c r="XBC183" s="1"/>
      <c r="XBD183" s="1"/>
      <c r="XBE183" s="1"/>
      <c r="XBF183" s="1"/>
      <c r="XBG183" s="1"/>
      <c r="XBH183" s="1"/>
      <c r="XBI183" s="1"/>
      <c r="XBJ183" s="1"/>
      <c r="XBK183" s="1"/>
      <c r="XBL183" s="1"/>
      <c r="XBM183" s="1"/>
      <c r="XBN183" s="1"/>
      <c r="XBO183" s="1"/>
      <c r="XBP183" s="1"/>
      <c r="XBQ183" s="1"/>
      <c r="XBR183" s="1"/>
      <c r="XBS183" s="1"/>
      <c r="XBT183" s="1"/>
      <c r="XBU183" s="1"/>
      <c r="XBV183" s="1"/>
      <c r="XBW183" s="1"/>
      <c r="XBX183" s="1"/>
      <c r="XBY183" s="1"/>
      <c r="XBZ183" s="1"/>
      <c r="XCA183" s="1"/>
      <c r="XCB183" s="1"/>
      <c r="XCC183" s="1"/>
      <c r="XCD183" s="1"/>
      <c r="XCE183" s="1"/>
      <c r="XCF183" s="1"/>
      <c r="XCG183" s="1"/>
      <c r="XCH183" s="1"/>
      <c r="XCI183" s="1"/>
      <c r="XCJ183" s="1"/>
      <c r="XCK183" s="1"/>
      <c r="XCL183" s="1"/>
      <c r="XCM183" s="1"/>
      <c r="XCN183" s="1"/>
      <c r="XCO183" s="1"/>
      <c r="XCP183" s="1"/>
      <c r="XCQ183" s="1"/>
      <c r="XCR183" s="1"/>
      <c r="XCS183" s="1"/>
      <c r="XCT183" s="1"/>
      <c r="XCU183" s="1"/>
      <c r="XCV183" s="1"/>
      <c r="XCW183" s="1"/>
      <c r="XCX183" s="1"/>
      <c r="XCY183" s="1"/>
      <c r="XCZ183" s="1"/>
      <c r="XDA183" s="1"/>
      <c r="XDB183" s="1"/>
      <c r="XDC183" s="1"/>
      <c r="XDD183" s="1"/>
      <c r="XDE183" s="1"/>
      <c r="XDF183" s="1"/>
      <c r="XDG183" s="1"/>
      <c r="XDH183" s="1"/>
      <c r="XDI183" s="1"/>
      <c r="XDJ183" s="1"/>
      <c r="XDK183" s="1"/>
      <c r="XDL183" s="1"/>
      <c r="XDM183" s="1"/>
      <c r="XDN183" s="1"/>
      <c r="XDO183" s="1"/>
      <c r="XDP183" s="1"/>
      <c r="XDQ183" s="1"/>
      <c r="XDR183" s="1"/>
      <c r="XDS183" s="1"/>
      <c r="XDT183" s="1"/>
      <c r="XDU183" s="1"/>
      <c r="XDV183" s="1"/>
      <c r="XDW183" s="1"/>
      <c r="XDX183" s="1"/>
      <c r="XDY183" s="1"/>
      <c r="XDZ183" s="1"/>
      <c r="XEA183" s="1"/>
      <c r="XEB183" s="1"/>
      <c r="XEC183" s="1"/>
      <c r="XED183" s="1"/>
      <c r="XEE183" s="1"/>
      <c r="XEF183" s="1"/>
      <c r="XEG183" s="1"/>
      <c r="XEH183" s="1"/>
      <c r="XEI183" s="1"/>
      <c r="XEJ183" s="1"/>
      <c r="XEK183" s="1"/>
      <c r="XEL183" s="1"/>
      <c r="XEM183" s="1"/>
      <c r="XEN183" s="1"/>
      <c r="XEO183" s="1"/>
      <c r="XEP183" s="1"/>
      <c r="XEQ183" s="1"/>
      <c r="XER183" s="1"/>
      <c r="XES183" s="1"/>
      <c r="XET183" s="1"/>
      <c r="XEU183" s="1"/>
      <c r="XEV183" s="1"/>
      <c r="XEW183" s="1"/>
      <c r="XEX183" s="1"/>
      <c r="XEY183" s="1"/>
      <c r="XEZ183" s="1"/>
      <c r="XFA183" s="1"/>
      <c r="XFB183" s="1"/>
      <c r="XFC183" s="1"/>
      <c r="XFD183" s="1"/>
    </row>
    <row r="184" spans="1:151 16227:16384" s="11" customFormat="1" ht="20.25" customHeight="1" x14ac:dyDescent="0.25">
      <c r="A184" s="93"/>
      <c r="B184" s="94"/>
      <c r="C184" s="84">
        <f>C183+1</f>
        <v>5</v>
      </c>
      <c r="D184" s="85"/>
      <c r="E184" s="19" t="s">
        <v>227</v>
      </c>
      <c r="F184" s="50">
        <f>(2.55*1.2+2.45*2.75+1.88*0.91+3.05*5.49+1.88*0.91+0.47*3.12+2.9*3.46+2.9*3.51+2.3*1.37+3.65*3.05+2.3*1.37+2.3*1.37+1.26*1.07+3.84*1.07)*10.764</f>
        <v>836.2067219999999</v>
      </c>
      <c r="G184" s="51">
        <v>0</v>
      </c>
      <c r="H184" s="19">
        <v>0</v>
      </c>
      <c r="I184" s="19">
        <f t="shared" si="8"/>
        <v>1296.1204190999999</v>
      </c>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EU184" s="1"/>
      <c r="WZC184" s="1"/>
      <c r="WZD184" s="1"/>
      <c r="WZE184" s="1"/>
      <c r="WZF184" s="1"/>
      <c r="WZG184" s="1"/>
      <c r="WZH184" s="1"/>
      <c r="WZI184" s="1"/>
      <c r="WZJ184" s="1"/>
      <c r="WZK184" s="1"/>
      <c r="WZL184" s="1"/>
      <c r="WZM184" s="1"/>
      <c r="WZN184" s="1"/>
      <c r="WZO184" s="1"/>
      <c r="WZP184" s="1"/>
      <c r="WZQ184" s="1"/>
      <c r="WZR184" s="1"/>
      <c r="WZS184" s="1"/>
      <c r="WZT184" s="1"/>
      <c r="WZU184" s="1"/>
      <c r="WZV184" s="1"/>
      <c r="WZW184" s="1"/>
      <c r="WZX184" s="1"/>
      <c r="WZY184" s="1"/>
      <c r="WZZ184" s="1"/>
      <c r="XAA184" s="1"/>
      <c r="XAB184" s="1"/>
      <c r="XAC184" s="1"/>
      <c r="XAD184" s="1"/>
      <c r="XAE184" s="1"/>
      <c r="XAF184" s="1"/>
      <c r="XAG184" s="1"/>
      <c r="XAH184" s="1"/>
      <c r="XAI184" s="1"/>
      <c r="XAJ184" s="1"/>
      <c r="XAK184" s="1"/>
      <c r="XAL184" s="1"/>
      <c r="XAM184" s="1"/>
      <c r="XAN184" s="1"/>
      <c r="XAO184" s="1"/>
      <c r="XAP184" s="1"/>
      <c r="XAQ184" s="1"/>
      <c r="XAR184" s="1"/>
      <c r="XAS184" s="1"/>
      <c r="XAT184" s="1"/>
      <c r="XAU184" s="1"/>
      <c r="XAV184" s="1"/>
      <c r="XAW184" s="1"/>
      <c r="XAX184" s="1"/>
      <c r="XAY184" s="1"/>
      <c r="XAZ184" s="1"/>
      <c r="XBA184" s="1"/>
      <c r="XBB184" s="1"/>
      <c r="XBC184" s="1"/>
      <c r="XBD184" s="1"/>
      <c r="XBE184" s="1"/>
      <c r="XBF184" s="1"/>
      <c r="XBG184" s="1"/>
      <c r="XBH184" s="1"/>
      <c r="XBI184" s="1"/>
      <c r="XBJ184" s="1"/>
      <c r="XBK184" s="1"/>
      <c r="XBL184" s="1"/>
      <c r="XBM184" s="1"/>
      <c r="XBN184" s="1"/>
      <c r="XBO184" s="1"/>
      <c r="XBP184" s="1"/>
      <c r="XBQ184" s="1"/>
      <c r="XBR184" s="1"/>
      <c r="XBS184" s="1"/>
      <c r="XBT184" s="1"/>
      <c r="XBU184" s="1"/>
      <c r="XBV184" s="1"/>
      <c r="XBW184" s="1"/>
      <c r="XBX184" s="1"/>
      <c r="XBY184" s="1"/>
      <c r="XBZ184" s="1"/>
      <c r="XCA184" s="1"/>
      <c r="XCB184" s="1"/>
      <c r="XCC184" s="1"/>
      <c r="XCD184" s="1"/>
      <c r="XCE184" s="1"/>
      <c r="XCF184" s="1"/>
      <c r="XCG184" s="1"/>
      <c r="XCH184" s="1"/>
      <c r="XCI184" s="1"/>
      <c r="XCJ184" s="1"/>
      <c r="XCK184" s="1"/>
      <c r="XCL184" s="1"/>
      <c r="XCM184" s="1"/>
      <c r="XCN184" s="1"/>
      <c r="XCO184" s="1"/>
      <c r="XCP184" s="1"/>
      <c r="XCQ184" s="1"/>
      <c r="XCR184" s="1"/>
      <c r="XCS184" s="1"/>
      <c r="XCT184" s="1"/>
      <c r="XCU184" s="1"/>
      <c r="XCV184" s="1"/>
      <c r="XCW184" s="1"/>
      <c r="XCX184" s="1"/>
      <c r="XCY184" s="1"/>
      <c r="XCZ184" s="1"/>
      <c r="XDA184" s="1"/>
      <c r="XDB184" s="1"/>
      <c r="XDC184" s="1"/>
      <c r="XDD184" s="1"/>
      <c r="XDE184" s="1"/>
      <c r="XDF184" s="1"/>
      <c r="XDG184" s="1"/>
      <c r="XDH184" s="1"/>
      <c r="XDI184" s="1"/>
      <c r="XDJ184" s="1"/>
      <c r="XDK184" s="1"/>
      <c r="XDL184" s="1"/>
      <c r="XDM184" s="1"/>
      <c r="XDN184" s="1"/>
      <c r="XDO184" s="1"/>
      <c r="XDP184" s="1"/>
      <c r="XDQ184" s="1"/>
      <c r="XDR184" s="1"/>
      <c r="XDS184" s="1"/>
      <c r="XDT184" s="1"/>
      <c r="XDU184" s="1"/>
      <c r="XDV184" s="1"/>
      <c r="XDW184" s="1"/>
      <c r="XDX184" s="1"/>
      <c r="XDY184" s="1"/>
      <c r="XDZ184" s="1"/>
      <c r="XEA184" s="1"/>
      <c r="XEB184" s="1"/>
      <c r="XEC184" s="1"/>
      <c r="XED184" s="1"/>
      <c r="XEE184" s="1"/>
      <c r="XEF184" s="1"/>
      <c r="XEG184" s="1"/>
      <c r="XEH184" s="1"/>
      <c r="XEI184" s="1"/>
      <c r="XEJ184" s="1"/>
      <c r="XEK184" s="1"/>
      <c r="XEL184" s="1"/>
      <c r="XEM184" s="1"/>
      <c r="XEN184" s="1"/>
      <c r="XEO184" s="1"/>
      <c r="XEP184" s="1"/>
      <c r="XEQ184" s="1"/>
      <c r="XER184" s="1"/>
      <c r="XES184" s="1"/>
      <c r="XET184" s="1"/>
      <c r="XEU184" s="1"/>
      <c r="XEV184" s="1"/>
      <c r="XEW184" s="1"/>
      <c r="XEX184" s="1"/>
      <c r="XEY184" s="1"/>
      <c r="XEZ184" s="1"/>
      <c r="XFA184" s="1"/>
      <c r="XFB184" s="1"/>
      <c r="XFC184" s="1"/>
      <c r="XFD184" s="1"/>
    </row>
    <row r="185" spans="1:151 16227:16384" s="11" customFormat="1" ht="20.25" x14ac:dyDescent="0.25">
      <c r="A185" s="86" t="s">
        <v>233</v>
      </c>
      <c r="B185" s="87"/>
      <c r="C185" s="87"/>
      <c r="D185" s="87"/>
      <c r="E185" s="87"/>
      <c r="F185" s="87"/>
      <c r="G185" s="87"/>
      <c r="H185" s="87"/>
      <c r="I185" s="88"/>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EU185" s="1"/>
      <c r="WZC185" s="1"/>
      <c r="WZD185" s="1"/>
      <c r="WZE185" s="1"/>
      <c r="WZF185" s="1"/>
      <c r="WZG185" s="1"/>
      <c r="WZH185" s="1"/>
      <c r="WZI185" s="1"/>
      <c r="WZJ185" s="1"/>
      <c r="WZK185" s="1"/>
      <c r="WZL185" s="1"/>
      <c r="WZM185" s="1"/>
      <c r="WZN185" s="1"/>
      <c r="WZO185" s="1"/>
      <c r="WZP185" s="1"/>
      <c r="WZQ185" s="1"/>
      <c r="WZR185" s="1"/>
      <c r="WZS185" s="1"/>
      <c r="WZT185" s="1"/>
      <c r="WZU185" s="1"/>
      <c r="WZV185" s="1"/>
      <c r="WZW185" s="1"/>
      <c r="WZX185" s="1"/>
      <c r="WZY185" s="1"/>
      <c r="WZZ185" s="1"/>
      <c r="XAA185" s="1"/>
      <c r="XAB185" s="1"/>
      <c r="XAC185" s="1"/>
      <c r="XAD185" s="1"/>
      <c r="XAE185" s="1"/>
      <c r="XAF185" s="1"/>
      <c r="XAG185" s="1"/>
      <c r="XAH185" s="1"/>
      <c r="XAI185" s="1"/>
      <c r="XAJ185" s="1"/>
      <c r="XAK185" s="1"/>
      <c r="XAL185" s="1"/>
      <c r="XAM185" s="1"/>
      <c r="XAN185" s="1"/>
      <c r="XAO185" s="1"/>
      <c r="XAP185" s="1"/>
      <c r="XAQ185" s="1"/>
      <c r="XAR185" s="1"/>
      <c r="XAS185" s="1"/>
      <c r="XAT185" s="1"/>
      <c r="XAU185" s="1"/>
      <c r="XAV185" s="1"/>
      <c r="XAW185" s="1"/>
      <c r="XAX185" s="1"/>
      <c r="XAY185" s="1"/>
      <c r="XAZ185" s="1"/>
      <c r="XBA185" s="1"/>
      <c r="XBB185" s="1"/>
      <c r="XBC185" s="1"/>
      <c r="XBD185" s="1"/>
      <c r="XBE185" s="1"/>
      <c r="XBF185" s="1"/>
      <c r="XBG185" s="1"/>
      <c r="XBH185" s="1"/>
      <c r="XBI185" s="1"/>
      <c r="XBJ185" s="1"/>
      <c r="XBK185" s="1"/>
      <c r="XBL185" s="1"/>
      <c r="XBM185" s="1"/>
      <c r="XBN185" s="1"/>
      <c r="XBO185" s="1"/>
      <c r="XBP185" s="1"/>
      <c r="XBQ185" s="1"/>
      <c r="XBR185" s="1"/>
      <c r="XBS185" s="1"/>
      <c r="XBT185" s="1"/>
      <c r="XBU185" s="1"/>
      <c r="XBV185" s="1"/>
      <c r="XBW185" s="1"/>
      <c r="XBX185" s="1"/>
      <c r="XBY185" s="1"/>
      <c r="XBZ185" s="1"/>
      <c r="XCA185" s="1"/>
      <c r="XCB185" s="1"/>
      <c r="XCC185" s="1"/>
      <c r="XCD185" s="1"/>
      <c r="XCE185" s="1"/>
      <c r="XCF185" s="1"/>
      <c r="XCG185" s="1"/>
      <c r="XCH185" s="1"/>
      <c r="XCI185" s="1"/>
      <c r="XCJ185" s="1"/>
      <c r="XCK185" s="1"/>
      <c r="XCL185" s="1"/>
      <c r="XCM185" s="1"/>
      <c r="XCN185" s="1"/>
      <c r="XCO185" s="1"/>
      <c r="XCP185" s="1"/>
      <c r="XCQ185" s="1"/>
      <c r="XCR185" s="1"/>
      <c r="XCS185" s="1"/>
      <c r="XCT185" s="1"/>
      <c r="XCU185" s="1"/>
      <c r="XCV185" s="1"/>
      <c r="XCW185" s="1"/>
      <c r="XCX185" s="1"/>
      <c r="XCY185" s="1"/>
      <c r="XCZ185" s="1"/>
      <c r="XDA185" s="1"/>
      <c r="XDB185" s="1"/>
      <c r="XDC185" s="1"/>
      <c r="XDD185" s="1"/>
      <c r="XDE185" s="1"/>
      <c r="XDF185" s="1"/>
      <c r="XDG185" s="1"/>
      <c r="XDH185" s="1"/>
      <c r="XDI185" s="1"/>
      <c r="XDJ185" s="1"/>
      <c r="XDK185" s="1"/>
      <c r="XDL185" s="1"/>
      <c r="XDM185" s="1"/>
      <c r="XDN185" s="1"/>
      <c r="XDO185" s="1"/>
      <c r="XDP185" s="1"/>
      <c r="XDQ185" s="1"/>
      <c r="XDR185" s="1"/>
      <c r="XDS185" s="1"/>
      <c r="XDT185" s="1"/>
      <c r="XDU185" s="1"/>
      <c r="XDV185" s="1"/>
      <c r="XDW185" s="1"/>
      <c r="XDX185" s="1"/>
      <c r="XDY185" s="1"/>
      <c r="XDZ185" s="1"/>
      <c r="XEA185" s="1"/>
      <c r="XEB185" s="1"/>
      <c r="XEC185" s="1"/>
      <c r="XED185" s="1"/>
      <c r="XEE185" s="1"/>
      <c r="XEF185" s="1"/>
      <c r="XEG185" s="1"/>
      <c r="XEH185" s="1"/>
      <c r="XEI185" s="1"/>
      <c r="XEJ185" s="1"/>
      <c r="XEK185" s="1"/>
      <c r="XEL185" s="1"/>
      <c r="XEM185" s="1"/>
      <c r="XEN185" s="1"/>
      <c r="XEO185" s="1"/>
      <c r="XEP185" s="1"/>
      <c r="XEQ185" s="1"/>
      <c r="XER185" s="1"/>
      <c r="XES185" s="1"/>
      <c r="XET185" s="1"/>
      <c r="XEU185" s="1"/>
      <c r="XEV185" s="1"/>
      <c r="XEW185" s="1"/>
      <c r="XEX185" s="1"/>
      <c r="XEY185" s="1"/>
      <c r="XEZ185" s="1"/>
      <c r="XFA185" s="1"/>
      <c r="XFB185" s="1"/>
      <c r="XFC185" s="1"/>
      <c r="XFD185" s="1"/>
    </row>
    <row r="186" spans="1:151 16227:16384" s="11" customFormat="1" ht="20.25" customHeight="1" x14ac:dyDescent="0.25">
      <c r="A186" s="89" t="str">
        <f>A185</f>
        <v>8th, 10th, 12th, 14th &amp; 16th Floor (Part Refuge Area)</v>
      </c>
      <c r="B186" s="90"/>
      <c r="C186" s="84">
        <v>1</v>
      </c>
      <c r="D186" s="84"/>
      <c r="E186" s="19" t="s">
        <v>224</v>
      </c>
      <c r="F186" s="50">
        <f>(2.1*0.45+2.3*1.38+3.05*3.65+3.05*5.17+2.3*2.7+2.9*3.41+1.85*0.75+1*0.1+1.75*1.06+0.65*1.43+2.3*1.37+1.85*0.75)*10.764</f>
        <v>602.02513799999997</v>
      </c>
      <c r="G186" s="51">
        <v>0</v>
      </c>
      <c r="H186" s="19">
        <v>0</v>
      </c>
      <c r="I186" s="19">
        <f>F186*(($I$144)+1)+H186</f>
        <v>933.13896390000002</v>
      </c>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EU186" s="1"/>
      <c r="WZC186" s="1"/>
      <c r="WZD186" s="1"/>
      <c r="WZE186" s="1"/>
      <c r="WZF186" s="1"/>
      <c r="WZG186" s="1"/>
      <c r="WZH186" s="1"/>
      <c r="WZI186" s="1"/>
      <c r="WZJ186" s="1"/>
      <c r="WZK186" s="1"/>
      <c r="WZL186" s="1"/>
      <c r="WZM186" s="1"/>
      <c r="WZN186" s="1"/>
      <c r="WZO186" s="1"/>
      <c r="WZP186" s="1"/>
      <c r="WZQ186" s="1"/>
      <c r="WZR186" s="1"/>
      <c r="WZS186" s="1"/>
      <c r="WZT186" s="1"/>
      <c r="WZU186" s="1"/>
      <c r="WZV186" s="1"/>
      <c r="WZW186" s="1"/>
      <c r="WZX186" s="1"/>
      <c r="WZY186" s="1"/>
      <c r="WZZ186" s="1"/>
      <c r="XAA186" s="1"/>
      <c r="XAB186" s="1"/>
      <c r="XAC186" s="1"/>
      <c r="XAD186" s="1"/>
      <c r="XAE186" s="1"/>
      <c r="XAF186" s="1"/>
      <c r="XAG186" s="1"/>
      <c r="XAH186" s="1"/>
      <c r="XAI186" s="1"/>
      <c r="XAJ186" s="1"/>
      <c r="XAK186" s="1"/>
      <c r="XAL186" s="1"/>
      <c r="XAM186" s="1"/>
      <c r="XAN186" s="1"/>
      <c r="XAO186" s="1"/>
      <c r="XAP186" s="1"/>
      <c r="XAQ186" s="1"/>
      <c r="XAR186" s="1"/>
      <c r="XAS186" s="1"/>
      <c r="XAT186" s="1"/>
      <c r="XAU186" s="1"/>
      <c r="XAV186" s="1"/>
      <c r="XAW186" s="1"/>
      <c r="XAX186" s="1"/>
      <c r="XAY186" s="1"/>
      <c r="XAZ186" s="1"/>
      <c r="XBA186" s="1"/>
      <c r="XBB186" s="1"/>
      <c r="XBC186" s="1"/>
      <c r="XBD186" s="1"/>
      <c r="XBE186" s="1"/>
      <c r="XBF186" s="1"/>
      <c r="XBG186" s="1"/>
      <c r="XBH186" s="1"/>
      <c r="XBI186" s="1"/>
      <c r="XBJ186" s="1"/>
      <c r="XBK186" s="1"/>
      <c r="XBL186" s="1"/>
      <c r="XBM186" s="1"/>
      <c r="XBN186" s="1"/>
      <c r="XBO186" s="1"/>
      <c r="XBP186" s="1"/>
      <c r="XBQ186" s="1"/>
      <c r="XBR186" s="1"/>
      <c r="XBS186" s="1"/>
      <c r="XBT186" s="1"/>
      <c r="XBU186" s="1"/>
      <c r="XBV186" s="1"/>
      <c r="XBW186" s="1"/>
      <c r="XBX186" s="1"/>
      <c r="XBY186" s="1"/>
      <c r="XBZ186" s="1"/>
      <c r="XCA186" s="1"/>
      <c r="XCB186" s="1"/>
      <c r="XCC186" s="1"/>
      <c r="XCD186" s="1"/>
      <c r="XCE186" s="1"/>
      <c r="XCF186" s="1"/>
      <c r="XCG186" s="1"/>
      <c r="XCH186" s="1"/>
      <c r="XCI186" s="1"/>
      <c r="XCJ186" s="1"/>
      <c r="XCK186" s="1"/>
      <c r="XCL186" s="1"/>
      <c r="XCM186" s="1"/>
      <c r="XCN186" s="1"/>
      <c r="XCO186" s="1"/>
      <c r="XCP186" s="1"/>
      <c r="XCQ186" s="1"/>
      <c r="XCR186" s="1"/>
      <c r="XCS186" s="1"/>
      <c r="XCT186" s="1"/>
      <c r="XCU186" s="1"/>
      <c r="XCV186" s="1"/>
      <c r="XCW186" s="1"/>
      <c r="XCX186" s="1"/>
      <c r="XCY186" s="1"/>
      <c r="XCZ186" s="1"/>
      <c r="XDA186" s="1"/>
      <c r="XDB186" s="1"/>
      <c r="XDC186" s="1"/>
      <c r="XDD186" s="1"/>
      <c r="XDE186" s="1"/>
      <c r="XDF186" s="1"/>
      <c r="XDG186" s="1"/>
      <c r="XDH186" s="1"/>
      <c r="XDI186" s="1"/>
      <c r="XDJ186" s="1"/>
      <c r="XDK186" s="1"/>
      <c r="XDL186" s="1"/>
      <c r="XDM186" s="1"/>
      <c r="XDN186" s="1"/>
      <c r="XDO186" s="1"/>
      <c r="XDP186" s="1"/>
      <c r="XDQ186" s="1"/>
      <c r="XDR186" s="1"/>
      <c r="XDS186" s="1"/>
      <c r="XDT186" s="1"/>
      <c r="XDU186" s="1"/>
      <c r="XDV186" s="1"/>
      <c r="XDW186" s="1"/>
      <c r="XDX186" s="1"/>
      <c r="XDY186" s="1"/>
      <c r="XDZ186" s="1"/>
      <c r="XEA186" s="1"/>
      <c r="XEB186" s="1"/>
      <c r="XEC186" s="1"/>
      <c r="XED186" s="1"/>
      <c r="XEE186" s="1"/>
      <c r="XEF186" s="1"/>
      <c r="XEG186" s="1"/>
      <c r="XEH186" s="1"/>
      <c r="XEI186" s="1"/>
      <c r="XEJ186" s="1"/>
      <c r="XEK186" s="1"/>
      <c r="XEL186" s="1"/>
      <c r="XEM186" s="1"/>
      <c r="XEN186" s="1"/>
      <c r="XEO186" s="1"/>
      <c r="XEP186" s="1"/>
      <c r="XEQ186" s="1"/>
      <c r="XER186" s="1"/>
      <c r="XES186" s="1"/>
      <c r="XET186" s="1"/>
      <c r="XEU186" s="1"/>
      <c r="XEV186" s="1"/>
      <c r="XEW186" s="1"/>
      <c r="XEX186" s="1"/>
      <c r="XEY186" s="1"/>
      <c r="XEZ186" s="1"/>
      <c r="XFA186" s="1"/>
      <c r="XFB186" s="1"/>
      <c r="XFC186" s="1"/>
      <c r="XFD186" s="1"/>
    </row>
    <row r="187" spans="1:151 16227:16384" s="11" customFormat="1" ht="20.25" customHeight="1" x14ac:dyDescent="0.25">
      <c r="A187" s="91"/>
      <c r="B187" s="92"/>
      <c r="C187" s="84">
        <f>C186+1</f>
        <v>2</v>
      </c>
      <c r="D187" s="84"/>
      <c r="E187" s="19" t="s">
        <v>224</v>
      </c>
      <c r="F187" s="50">
        <f>(3.05*5.8+0.7*3.17+2*0.8+1.075*0.1+2.45*2.7+2*0.8+3.05*3.65+2.95*4.11+0.1*3.51+1.68*1.07+2.3*1.37+2.3*1.37+3.32*1.07)*10.764</f>
        <v>700.64490600000011</v>
      </c>
      <c r="G187" s="51">
        <v>0</v>
      </c>
      <c r="H187" s="19">
        <v>0</v>
      </c>
      <c r="I187" s="19">
        <f t="shared" ref="I187:I190" si="9">F187*(($I$144)+1)+H187</f>
        <v>1085.9996043000001</v>
      </c>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EU187" s="1"/>
      <c r="WZC187" s="1"/>
      <c r="WZD187" s="1"/>
      <c r="WZE187" s="1"/>
      <c r="WZF187" s="1"/>
      <c r="WZG187" s="1"/>
      <c r="WZH187" s="1"/>
      <c r="WZI187" s="1"/>
      <c r="WZJ187" s="1"/>
      <c r="WZK187" s="1"/>
      <c r="WZL187" s="1"/>
      <c r="WZM187" s="1"/>
      <c r="WZN187" s="1"/>
      <c r="WZO187" s="1"/>
      <c r="WZP187" s="1"/>
      <c r="WZQ187" s="1"/>
      <c r="WZR187" s="1"/>
      <c r="WZS187" s="1"/>
      <c r="WZT187" s="1"/>
      <c r="WZU187" s="1"/>
      <c r="WZV187" s="1"/>
      <c r="WZW187" s="1"/>
      <c r="WZX187" s="1"/>
      <c r="WZY187" s="1"/>
      <c r="WZZ187" s="1"/>
      <c r="XAA187" s="1"/>
      <c r="XAB187" s="1"/>
      <c r="XAC187" s="1"/>
      <c r="XAD187" s="1"/>
      <c r="XAE187" s="1"/>
      <c r="XAF187" s="1"/>
      <c r="XAG187" s="1"/>
      <c r="XAH187" s="1"/>
      <c r="XAI187" s="1"/>
      <c r="XAJ187" s="1"/>
      <c r="XAK187" s="1"/>
      <c r="XAL187" s="1"/>
      <c r="XAM187" s="1"/>
      <c r="XAN187" s="1"/>
      <c r="XAO187" s="1"/>
      <c r="XAP187" s="1"/>
      <c r="XAQ187" s="1"/>
      <c r="XAR187" s="1"/>
      <c r="XAS187" s="1"/>
      <c r="XAT187" s="1"/>
      <c r="XAU187" s="1"/>
      <c r="XAV187" s="1"/>
      <c r="XAW187" s="1"/>
      <c r="XAX187" s="1"/>
      <c r="XAY187" s="1"/>
      <c r="XAZ187" s="1"/>
      <c r="XBA187" s="1"/>
      <c r="XBB187" s="1"/>
      <c r="XBC187" s="1"/>
      <c r="XBD187" s="1"/>
      <c r="XBE187" s="1"/>
      <c r="XBF187" s="1"/>
      <c r="XBG187" s="1"/>
      <c r="XBH187" s="1"/>
      <c r="XBI187" s="1"/>
      <c r="XBJ187" s="1"/>
      <c r="XBK187" s="1"/>
      <c r="XBL187" s="1"/>
      <c r="XBM187" s="1"/>
      <c r="XBN187" s="1"/>
      <c r="XBO187" s="1"/>
      <c r="XBP187" s="1"/>
      <c r="XBQ187" s="1"/>
      <c r="XBR187" s="1"/>
      <c r="XBS187" s="1"/>
      <c r="XBT187" s="1"/>
      <c r="XBU187" s="1"/>
      <c r="XBV187" s="1"/>
      <c r="XBW187" s="1"/>
      <c r="XBX187" s="1"/>
      <c r="XBY187" s="1"/>
      <c r="XBZ187" s="1"/>
      <c r="XCA187" s="1"/>
      <c r="XCB187" s="1"/>
      <c r="XCC187" s="1"/>
      <c r="XCD187" s="1"/>
      <c r="XCE187" s="1"/>
      <c r="XCF187" s="1"/>
      <c r="XCG187" s="1"/>
      <c r="XCH187" s="1"/>
      <c r="XCI187" s="1"/>
      <c r="XCJ187" s="1"/>
      <c r="XCK187" s="1"/>
      <c r="XCL187" s="1"/>
      <c r="XCM187" s="1"/>
      <c r="XCN187" s="1"/>
      <c r="XCO187" s="1"/>
      <c r="XCP187" s="1"/>
      <c r="XCQ187" s="1"/>
      <c r="XCR187" s="1"/>
      <c r="XCS187" s="1"/>
      <c r="XCT187" s="1"/>
      <c r="XCU187" s="1"/>
      <c r="XCV187" s="1"/>
      <c r="XCW187" s="1"/>
      <c r="XCX187" s="1"/>
      <c r="XCY187" s="1"/>
      <c r="XCZ187" s="1"/>
      <c r="XDA187" s="1"/>
      <c r="XDB187" s="1"/>
      <c r="XDC187" s="1"/>
      <c r="XDD187" s="1"/>
      <c r="XDE187" s="1"/>
      <c r="XDF187" s="1"/>
      <c r="XDG187" s="1"/>
      <c r="XDH187" s="1"/>
      <c r="XDI187" s="1"/>
      <c r="XDJ187" s="1"/>
      <c r="XDK187" s="1"/>
      <c r="XDL187" s="1"/>
      <c r="XDM187" s="1"/>
      <c r="XDN187" s="1"/>
      <c r="XDO187" s="1"/>
      <c r="XDP187" s="1"/>
      <c r="XDQ187" s="1"/>
      <c r="XDR187" s="1"/>
      <c r="XDS187" s="1"/>
      <c r="XDT187" s="1"/>
      <c r="XDU187" s="1"/>
      <c r="XDV187" s="1"/>
      <c r="XDW187" s="1"/>
      <c r="XDX187" s="1"/>
      <c r="XDY187" s="1"/>
      <c r="XDZ187" s="1"/>
      <c r="XEA187" s="1"/>
      <c r="XEB187" s="1"/>
      <c r="XEC187" s="1"/>
      <c r="XED187" s="1"/>
      <c r="XEE187" s="1"/>
      <c r="XEF187" s="1"/>
      <c r="XEG187" s="1"/>
      <c r="XEH187" s="1"/>
      <c r="XEI187" s="1"/>
      <c r="XEJ187" s="1"/>
      <c r="XEK187" s="1"/>
      <c r="XEL187" s="1"/>
      <c r="XEM187" s="1"/>
      <c r="XEN187" s="1"/>
      <c r="XEO187" s="1"/>
      <c r="XEP187" s="1"/>
      <c r="XEQ187" s="1"/>
      <c r="XER187" s="1"/>
      <c r="XES187" s="1"/>
      <c r="XET187" s="1"/>
      <c r="XEU187" s="1"/>
      <c r="XEV187" s="1"/>
      <c r="XEW187" s="1"/>
      <c r="XEX187" s="1"/>
      <c r="XEY187" s="1"/>
      <c r="XEZ187" s="1"/>
      <c r="XFA187" s="1"/>
      <c r="XFB187" s="1"/>
      <c r="XFC187" s="1"/>
      <c r="XFD187" s="1"/>
    </row>
    <row r="188" spans="1:151 16227:16384" s="11" customFormat="1" ht="20.25" customHeight="1" x14ac:dyDescent="0.25">
      <c r="A188" s="91"/>
      <c r="B188" s="92"/>
      <c r="C188" s="84">
        <f>C187+1</f>
        <v>3</v>
      </c>
      <c r="D188" s="85"/>
      <c r="E188" s="19" t="s">
        <v>227</v>
      </c>
      <c r="F188" s="50">
        <f>(3.05*3.96+1.61*1.02+1.41*2.3+3.05*6.1+0.7*3.57+1.98*0.95+2.45*3.01+1.98*0.95+1.075*0.1+3.32*1.07+2.3*1.37+2.3*1.37+3.05*3.65+1.68*1.07+0.1*3.97+2.95*4.57)*10.764</f>
        <v>925.42628879999995</v>
      </c>
      <c r="G188" s="51">
        <v>0</v>
      </c>
      <c r="H188" s="19">
        <v>0</v>
      </c>
      <c r="I188" s="19">
        <f t="shared" si="9"/>
        <v>1434.41074764</v>
      </c>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EU188" s="1"/>
      <c r="WZC188" s="1"/>
      <c r="WZD188" s="1"/>
      <c r="WZE188" s="1"/>
      <c r="WZF188" s="1"/>
      <c r="WZG188" s="1"/>
      <c r="WZH188" s="1"/>
      <c r="WZI188" s="1"/>
      <c r="WZJ188" s="1"/>
      <c r="WZK188" s="1"/>
      <c r="WZL188" s="1"/>
      <c r="WZM188" s="1"/>
      <c r="WZN188" s="1"/>
      <c r="WZO188" s="1"/>
      <c r="WZP188" s="1"/>
      <c r="WZQ188" s="1"/>
      <c r="WZR188" s="1"/>
      <c r="WZS188" s="1"/>
      <c r="WZT188" s="1"/>
      <c r="WZU188" s="1"/>
      <c r="WZV188" s="1"/>
      <c r="WZW188" s="1"/>
      <c r="WZX188" s="1"/>
      <c r="WZY188" s="1"/>
      <c r="WZZ188" s="1"/>
      <c r="XAA188" s="1"/>
      <c r="XAB188" s="1"/>
      <c r="XAC188" s="1"/>
      <c r="XAD188" s="1"/>
      <c r="XAE188" s="1"/>
      <c r="XAF188" s="1"/>
      <c r="XAG188" s="1"/>
      <c r="XAH188" s="1"/>
      <c r="XAI188" s="1"/>
      <c r="XAJ188" s="1"/>
      <c r="XAK188" s="1"/>
      <c r="XAL188" s="1"/>
      <c r="XAM188" s="1"/>
      <c r="XAN188" s="1"/>
      <c r="XAO188" s="1"/>
      <c r="XAP188" s="1"/>
      <c r="XAQ188" s="1"/>
      <c r="XAR188" s="1"/>
      <c r="XAS188" s="1"/>
      <c r="XAT188" s="1"/>
      <c r="XAU188" s="1"/>
      <c r="XAV188" s="1"/>
      <c r="XAW188" s="1"/>
      <c r="XAX188" s="1"/>
      <c r="XAY188" s="1"/>
      <c r="XAZ188" s="1"/>
      <c r="XBA188" s="1"/>
      <c r="XBB188" s="1"/>
      <c r="XBC188" s="1"/>
      <c r="XBD188" s="1"/>
      <c r="XBE188" s="1"/>
      <c r="XBF188" s="1"/>
      <c r="XBG188" s="1"/>
      <c r="XBH188" s="1"/>
      <c r="XBI188" s="1"/>
      <c r="XBJ188" s="1"/>
      <c r="XBK188" s="1"/>
      <c r="XBL188" s="1"/>
      <c r="XBM188" s="1"/>
      <c r="XBN188" s="1"/>
      <c r="XBO188" s="1"/>
      <c r="XBP188" s="1"/>
      <c r="XBQ188" s="1"/>
      <c r="XBR188" s="1"/>
      <c r="XBS188" s="1"/>
      <c r="XBT188" s="1"/>
      <c r="XBU188" s="1"/>
      <c r="XBV188" s="1"/>
      <c r="XBW188" s="1"/>
      <c r="XBX188" s="1"/>
      <c r="XBY188" s="1"/>
      <c r="XBZ188" s="1"/>
      <c r="XCA188" s="1"/>
      <c r="XCB188" s="1"/>
      <c r="XCC188" s="1"/>
      <c r="XCD188" s="1"/>
      <c r="XCE188" s="1"/>
      <c r="XCF188" s="1"/>
      <c r="XCG188" s="1"/>
      <c r="XCH188" s="1"/>
      <c r="XCI188" s="1"/>
      <c r="XCJ188" s="1"/>
      <c r="XCK188" s="1"/>
      <c r="XCL188" s="1"/>
      <c r="XCM188" s="1"/>
      <c r="XCN188" s="1"/>
      <c r="XCO188" s="1"/>
      <c r="XCP188" s="1"/>
      <c r="XCQ188" s="1"/>
      <c r="XCR188" s="1"/>
      <c r="XCS188" s="1"/>
      <c r="XCT188" s="1"/>
      <c r="XCU188" s="1"/>
      <c r="XCV188" s="1"/>
      <c r="XCW188" s="1"/>
      <c r="XCX188" s="1"/>
      <c r="XCY188" s="1"/>
      <c r="XCZ188" s="1"/>
      <c r="XDA188" s="1"/>
      <c r="XDB188" s="1"/>
      <c r="XDC188" s="1"/>
      <c r="XDD188" s="1"/>
      <c r="XDE188" s="1"/>
      <c r="XDF188" s="1"/>
      <c r="XDG188" s="1"/>
      <c r="XDH188" s="1"/>
      <c r="XDI188" s="1"/>
      <c r="XDJ188" s="1"/>
      <c r="XDK188" s="1"/>
      <c r="XDL188" s="1"/>
      <c r="XDM188" s="1"/>
      <c r="XDN188" s="1"/>
      <c r="XDO188" s="1"/>
      <c r="XDP188" s="1"/>
      <c r="XDQ188" s="1"/>
      <c r="XDR188" s="1"/>
      <c r="XDS188" s="1"/>
      <c r="XDT188" s="1"/>
      <c r="XDU188" s="1"/>
      <c r="XDV188" s="1"/>
      <c r="XDW188" s="1"/>
      <c r="XDX188" s="1"/>
      <c r="XDY188" s="1"/>
      <c r="XDZ188" s="1"/>
      <c r="XEA188" s="1"/>
      <c r="XEB188" s="1"/>
      <c r="XEC188" s="1"/>
      <c r="XED188" s="1"/>
      <c r="XEE188" s="1"/>
      <c r="XEF188" s="1"/>
      <c r="XEG188" s="1"/>
      <c r="XEH188" s="1"/>
      <c r="XEI188" s="1"/>
      <c r="XEJ188" s="1"/>
      <c r="XEK188" s="1"/>
      <c r="XEL188" s="1"/>
      <c r="XEM188" s="1"/>
      <c r="XEN188" s="1"/>
      <c r="XEO188" s="1"/>
      <c r="XEP188" s="1"/>
      <c r="XEQ188" s="1"/>
      <c r="XER188" s="1"/>
      <c r="XES188" s="1"/>
      <c r="XET188" s="1"/>
      <c r="XEU188" s="1"/>
      <c r="XEV188" s="1"/>
      <c r="XEW188" s="1"/>
      <c r="XEX188" s="1"/>
      <c r="XEY188" s="1"/>
      <c r="XEZ188" s="1"/>
      <c r="XFA188" s="1"/>
      <c r="XFB188" s="1"/>
      <c r="XFC188" s="1"/>
      <c r="XFD188" s="1"/>
    </row>
    <row r="189" spans="1:151 16227:16384" s="11" customFormat="1" ht="20.25" customHeight="1" x14ac:dyDescent="0.25">
      <c r="A189" s="91"/>
      <c r="B189" s="92"/>
      <c r="C189" s="84">
        <f>C188+1</f>
        <v>4</v>
      </c>
      <c r="D189" s="84"/>
      <c r="E189" s="19" t="s">
        <v>227</v>
      </c>
      <c r="F189" s="50">
        <f>(2.3*1.37+3.2*4.34+0.7*1.27+3.35*6.8+0.7*3.57+2.45*1.53+2.3*1.53+3.14*4.9+3.05*3.65+2*0.96+1.095*0.1+2.45*3.08+2*0.96+3.3*1.07+1.07*1.9+0.06*4.3+1.095*0.1)*10.764</f>
        <v>1016.33688</v>
      </c>
      <c r="G189" s="51">
        <v>0</v>
      </c>
      <c r="H189" s="19">
        <v>0</v>
      </c>
      <c r="I189" s="19">
        <f t="shared" si="9"/>
        <v>1575.3221639999999</v>
      </c>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EU189" s="1"/>
      <c r="WZC189" s="1"/>
      <c r="WZD189" s="1"/>
      <c r="WZE189" s="1"/>
      <c r="WZF189" s="1"/>
      <c r="WZG189" s="1"/>
      <c r="WZH189" s="1"/>
      <c r="WZI189" s="1"/>
      <c r="WZJ189" s="1"/>
      <c r="WZK189" s="1"/>
      <c r="WZL189" s="1"/>
      <c r="WZM189" s="1"/>
      <c r="WZN189" s="1"/>
      <c r="WZO189" s="1"/>
      <c r="WZP189" s="1"/>
      <c r="WZQ189" s="1"/>
      <c r="WZR189" s="1"/>
      <c r="WZS189" s="1"/>
      <c r="WZT189" s="1"/>
      <c r="WZU189" s="1"/>
      <c r="WZV189" s="1"/>
      <c r="WZW189" s="1"/>
      <c r="WZX189" s="1"/>
      <c r="WZY189" s="1"/>
      <c r="WZZ189" s="1"/>
      <c r="XAA189" s="1"/>
      <c r="XAB189" s="1"/>
      <c r="XAC189" s="1"/>
      <c r="XAD189" s="1"/>
      <c r="XAE189" s="1"/>
      <c r="XAF189" s="1"/>
      <c r="XAG189" s="1"/>
      <c r="XAH189" s="1"/>
      <c r="XAI189" s="1"/>
      <c r="XAJ189" s="1"/>
      <c r="XAK189" s="1"/>
      <c r="XAL189" s="1"/>
      <c r="XAM189" s="1"/>
      <c r="XAN189" s="1"/>
      <c r="XAO189" s="1"/>
      <c r="XAP189" s="1"/>
      <c r="XAQ189" s="1"/>
      <c r="XAR189" s="1"/>
      <c r="XAS189" s="1"/>
      <c r="XAT189" s="1"/>
      <c r="XAU189" s="1"/>
      <c r="XAV189" s="1"/>
      <c r="XAW189" s="1"/>
      <c r="XAX189" s="1"/>
      <c r="XAY189" s="1"/>
      <c r="XAZ189" s="1"/>
      <c r="XBA189" s="1"/>
      <c r="XBB189" s="1"/>
      <c r="XBC189" s="1"/>
      <c r="XBD189" s="1"/>
      <c r="XBE189" s="1"/>
      <c r="XBF189" s="1"/>
      <c r="XBG189" s="1"/>
      <c r="XBH189" s="1"/>
      <c r="XBI189" s="1"/>
      <c r="XBJ189" s="1"/>
      <c r="XBK189" s="1"/>
      <c r="XBL189" s="1"/>
      <c r="XBM189" s="1"/>
      <c r="XBN189" s="1"/>
      <c r="XBO189" s="1"/>
      <c r="XBP189" s="1"/>
      <c r="XBQ189" s="1"/>
      <c r="XBR189" s="1"/>
      <c r="XBS189" s="1"/>
      <c r="XBT189" s="1"/>
      <c r="XBU189" s="1"/>
      <c r="XBV189" s="1"/>
      <c r="XBW189" s="1"/>
      <c r="XBX189" s="1"/>
      <c r="XBY189" s="1"/>
      <c r="XBZ189" s="1"/>
      <c r="XCA189" s="1"/>
      <c r="XCB189" s="1"/>
      <c r="XCC189" s="1"/>
      <c r="XCD189" s="1"/>
      <c r="XCE189" s="1"/>
      <c r="XCF189" s="1"/>
      <c r="XCG189" s="1"/>
      <c r="XCH189" s="1"/>
      <c r="XCI189" s="1"/>
      <c r="XCJ189" s="1"/>
      <c r="XCK189" s="1"/>
      <c r="XCL189" s="1"/>
      <c r="XCM189" s="1"/>
      <c r="XCN189" s="1"/>
      <c r="XCO189" s="1"/>
      <c r="XCP189" s="1"/>
      <c r="XCQ189" s="1"/>
      <c r="XCR189" s="1"/>
      <c r="XCS189" s="1"/>
      <c r="XCT189" s="1"/>
      <c r="XCU189" s="1"/>
      <c r="XCV189" s="1"/>
      <c r="XCW189" s="1"/>
      <c r="XCX189" s="1"/>
      <c r="XCY189" s="1"/>
      <c r="XCZ189" s="1"/>
      <c r="XDA189" s="1"/>
      <c r="XDB189" s="1"/>
      <c r="XDC189" s="1"/>
      <c r="XDD189" s="1"/>
      <c r="XDE189" s="1"/>
      <c r="XDF189" s="1"/>
      <c r="XDG189" s="1"/>
      <c r="XDH189" s="1"/>
      <c r="XDI189" s="1"/>
      <c r="XDJ189" s="1"/>
      <c r="XDK189" s="1"/>
      <c r="XDL189" s="1"/>
      <c r="XDM189" s="1"/>
      <c r="XDN189" s="1"/>
      <c r="XDO189" s="1"/>
      <c r="XDP189" s="1"/>
      <c r="XDQ189" s="1"/>
      <c r="XDR189" s="1"/>
      <c r="XDS189" s="1"/>
      <c r="XDT189" s="1"/>
      <c r="XDU189" s="1"/>
      <c r="XDV189" s="1"/>
      <c r="XDW189" s="1"/>
      <c r="XDX189" s="1"/>
      <c r="XDY189" s="1"/>
      <c r="XDZ189" s="1"/>
      <c r="XEA189" s="1"/>
      <c r="XEB189" s="1"/>
      <c r="XEC189" s="1"/>
      <c r="XED189" s="1"/>
      <c r="XEE189" s="1"/>
      <c r="XEF189" s="1"/>
      <c r="XEG189" s="1"/>
      <c r="XEH189" s="1"/>
      <c r="XEI189" s="1"/>
      <c r="XEJ189" s="1"/>
      <c r="XEK189" s="1"/>
      <c r="XEL189" s="1"/>
      <c r="XEM189" s="1"/>
      <c r="XEN189" s="1"/>
      <c r="XEO189" s="1"/>
      <c r="XEP189" s="1"/>
      <c r="XEQ189" s="1"/>
      <c r="XER189" s="1"/>
      <c r="XES189" s="1"/>
      <c r="XET189" s="1"/>
      <c r="XEU189" s="1"/>
      <c r="XEV189" s="1"/>
      <c r="XEW189" s="1"/>
      <c r="XEX189" s="1"/>
      <c r="XEY189" s="1"/>
      <c r="XEZ189" s="1"/>
      <c r="XFA189" s="1"/>
      <c r="XFB189" s="1"/>
      <c r="XFC189" s="1"/>
      <c r="XFD189" s="1"/>
    </row>
    <row r="190" spans="1:151 16227:16384" s="11" customFormat="1" ht="20.25" customHeight="1" x14ac:dyDescent="0.25">
      <c r="A190" s="93"/>
      <c r="B190" s="94"/>
      <c r="C190" s="84">
        <f>C189+1</f>
        <v>5</v>
      </c>
      <c r="D190" s="85"/>
      <c r="E190" s="19" t="s">
        <v>227</v>
      </c>
      <c r="F190" s="50">
        <f>(2.55*1.2+2.45*2.75+1.88*0.91+3.05*5.49+1.88*0.91+0.47*3.12+2.9*3.46+2.9*3.51+2.3*1.37+3.65*3.05+2.3*1.37+2.3*1.37+1.26*1.07+3.84*1.07)*10.764</f>
        <v>836.2067219999999</v>
      </c>
      <c r="G190" s="51">
        <v>0</v>
      </c>
      <c r="H190" s="19">
        <v>0</v>
      </c>
      <c r="I190" s="19">
        <f t="shared" si="9"/>
        <v>1296.1204190999999</v>
      </c>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EU190" s="1"/>
      <c r="WZC190" s="1"/>
      <c r="WZD190" s="1"/>
      <c r="WZE190" s="1"/>
      <c r="WZF190" s="1"/>
      <c r="WZG190" s="1"/>
      <c r="WZH190" s="1"/>
      <c r="WZI190" s="1"/>
      <c r="WZJ190" s="1"/>
      <c r="WZK190" s="1"/>
      <c r="WZL190" s="1"/>
      <c r="WZM190" s="1"/>
      <c r="WZN190" s="1"/>
      <c r="WZO190" s="1"/>
      <c r="WZP190" s="1"/>
      <c r="WZQ190" s="1"/>
      <c r="WZR190" s="1"/>
      <c r="WZS190" s="1"/>
      <c r="WZT190" s="1"/>
      <c r="WZU190" s="1"/>
      <c r="WZV190" s="1"/>
      <c r="WZW190" s="1"/>
      <c r="WZX190" s="1"/>
      <c r="WZY190" s="1"/>
      <c r="WZZ190" s="1"/>
      <c r="XAA190" s="1"/>
      <c r="XAB190" s="1"/>
      <c r="XAC190" s="1"/>
      <c r="XAD190" s="1"/>
      <c r="XAE190" s="1"/>
      <c r="XAF190" s="1"/>
      <c r="XAG190" s="1"/>
      <c r="XAH190" s="1"/>
      <c r="XAI190" s="1"/>
      <c r="XAJ190" s="1"/>
      <c r="XAK190" s="1"/>
      <c r="XAL190" s="1"/>
      <c r="XAM190" s="1"/>
      <c r="XAN190" s="1"/>
      <c r="XAO190" s="1"/>
      <c r="XAP190" s="1"/>
      <c r="XAQ190" s="1"/>
      <c r="XAR190" s="1"/>
      <c r="XAS190" s="1"/>
      <c r="XAT190" s="1"/>
      <c r="XAU190" s="1"/>
      <c r="XAV190" s="1"/>
      <c r="XAW190" s="1"/>
      <c r="XAX190" s="1"/>
      <c r="XAY190" s="1"/>
      <c r="XAZ190" s="1"/>
      <c r="XBA190" s="1"/>
      <c r="XBB190" s="1"/>
      <c r="XBC190" s="1"/>
      <c r="XBD190" s="1"/>
      <c r="XBE190" s="1"/>
      <c r="XBF190" s="1"/>
      <c r="XBG190" s="1"/>
      <c r="XBH190" s="1"/>
      <c r="XBI190" s="1"/>
      <c r="XBJ190" s="1"/>
      <c r="XBK190" s="1"/>
      <c r="XBL190" s="1"/>
      <c r="XBM190" s="1"/>
      <c r="XBN190" s="1"/>
      <c r="XBO190" s="1"/>
      <c r="XBP190" s="1"/>
      <c r="XBQ190" s="1"/>
      <c r="XBR190" s="1"/>
      <c r="XBS190" s="1"/>
      <c r="XBT190" s="1"/>
      <c r="XBU190" s="1"/>
      <c r="XBV190" s="1"/>
      <c r="XBW190" s="1"/>
      <c r="XBX190" s="1"/>
      <c r="XBY190" s="1"/>
      <c r="XBZ190" s="1"/>
      <c r="XCA190" s="1"/>
      <c r="XCB190" s="1"/>
      <c r="XCC190" s="1"/>
      <c r="XCD190" s="1"/>
      <c r="XCE190" s="1"/>
      <c r="XCF190" s="1"/>
      <c r="XCG190" s="1"/>
      <c r="XCH190" s="1"/>
      <c r="XCI190" s="1"/>
      <c r="XCJ190" s="1"/>
      <c r="XCK190" s="1"/>
      <c r="XCL190" s="1"/>
      <c r="XCM190" s="1"/>
      <c r="XCN190" s="1"/>
      <c r="XCO190" s="1"/>
      <c r="XCP190" s="1"/>
      <c r="XCQ190" s="1"/>
      <c r="XCR190" s="1"/>
      <c r="XCS190" s="1"/>
      <c r="XCT190" s="1"/>
      <c r="XCU190" s="1"/>
      <c r="XCV190" s="1"/>
      <c r="XCW190" s="1"/>
      <c r="XCX190" s="1"/>
      <c r="XCY190" s="1"/>
      <c r="XCZ190" s="1"/>
      <c r="XDA190" s="1"/>
      <c r="XDB190" s="1"/>
      <c r="XDC190" s="1"/>
      <c r="XDD190" s="1"/>
      <c r="XDE190" s="1"/>
      <c r="XDF190" s="1"/>
      <c r="XDG190" s="1"/>
      <c r="XDH190" s="1"/>
      <c r="XDI190" s="1"/>
      <c r="XDJ190" s="1"/>
      <c r="XDK190" s="1"/>
      <c r="XDL190" s="1"/>
      <c r="XDM190" s="1"/>
      <c r="XDN190" s="1"/>
      <c r="XDO190" s="1"/>
      <c r="XDP190" s="1"/>
      <c r="XDQ190" s="1"/>
      <c r="XDR190" s="1"/>
      <c r="XDS190" s="1"/>
      <c r="XDT190" s="1"/>
      <c r="XDU190" s="1"/>
      <c r="XDV190" s="1"/>
      <c r="XDW190" s="1"/>
      <c r="XDX190" s="1"/>
      <c r="XDY190" s="1"/>
      <c r="XDZ190" s="1"/>
      <c r="XEA190" s="1"/>
      <c r="XEB190" s="1"/>
      <c r="XEC190" s="1"/>
      <c r="XED190" s="1"/>
      <c r="XEE190" s="1"/>
      <c r="XEF190" s="1"/>
      <c r="XEG190" s="1"/>
      <c r="XEH190" s="1"/>
      <c r="XEI190" s="1"/>
      <c r="XEJ190" s="1"/>
      <c r="XEK190" s="1"/>
      <c r="XEL190" s="1"/>
      <c r="XEM190" s="1"/>
      <c r="XEN190" s="1"/>
      <c r="XEO190" s="1"/>
      <c r="XEP190" s="1"/>
      <c r="XEQ190" s="1"/>
      <c r="XER190" s="1"/>
      <c r="XES190" s="1"/>
      <c r="XET190" s="1"/>
      <c r="XEU190" s="1"/>
      <c r="XEV190" s="1"/>
      <c r="XEW190" s="1"/>
      <c r="XEX190" s="1"/>
      <c r="XEY190" s="1"/>
      <c r="XEZ190" s="1"/>
      <c r="XFA190" s="1"/>
      <c r="XFB190" s="1"/>
      <c r="XFC190" s="1"/>
      <c r="XFD190" s="1"/>
    </row>
    <row r="191" spans="1:151 16227:16384" s="11" customFormat="1" ht="20.25" x14ac:dyDescent="0.25">
      <c r="A191" s="86" t="s">
        <v>235</v>
      </c>
      <c r="B191" s="87"/>
      <c r="C191" s="87"/>
      <c r="D191" s="87"/>
      <c r="E191" s="87"/>
      <c r="F191" s="87"/>
      <c r="G191" s="87"/>
      <c r="H191" s="87"/>
      <c r="I191" s="88"/>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EU191" s="1"/>
      <c r="WZC191" s="1"/>
      <c r="WZD191" s="1"/>
      <c r="WZE191" s="1"/>
      <c r="WZF191" s="1"/>
      <c r="WZG191" s="1"/>
      <c r="WZH191" s="1"/>
      <c r="WZI191" s="1"/>
      <c r="WZJ191" s="1"/>
      <c r="WZK191" s="1"/>
      <c r="WZL191" s="1"/>
      <c r="WZM191" s="1"/>
      <c r="WZN191" s="1"/>
      <c r="WZO191" s="1"/>
      <c r="WZP191" s="1"/>
      <c r="WZQ191" s="1"/>
      <c r="WZR191" s="1"/>
      <c r="WZS191" s="1"/>
      <c r="WZT191" s="1"/>
      <c r="WZU191" s="1"/>
      <c r="WZV191" s="1"/>
      <c r="WZW191" s="1"/>
      <c r="WZX191" s="1"/>
      <c r="WZY191" s="1"/>
      <c r="WZZ191" s="1"/>
      <c r="XAA191" s="1"/>
      <c r="XAB191" s="1"/>
      <c r="XAC191" s="1"/>
      <c r="XAD191" s="1"/>
      <c r="XAE191" s="1"/>
      <c r="XAF191" s="1"/>
      <c r="XAG191" s="1"/>
      <c r="XAH191" s="1"/>
      <c r="XAI191" s="1"/>
      <c r="XAJ191" s="1"/>
      <c r="XAK191" s="1"/>
      <c r="XAL191" s="1"/>
      <c r="XAM191" s="1"/>
      <c r="XAN191" s="1"/>
      <c r="XAO191" s="1"/>
      <c r="XAP191" s="1"/>
      <c r="XAQ191" s="1"/>
      <c r="XAR191" s="1"/>
      <c r="XAS191" s="1"/>
      <c r="XAT191" s="1"/>
      <c r="XAU191" s="1"/>
      <c r="XAV191" s="1"/>
      <c r="XAW191" s="1"/>
      <c r="XAX191" s="1"/>
      <c r="XAY191" s="1"/>
      <c r="XAZ191" s="1"/>
      <c r="XBA191" s="1"/>
      <c r="XBB191" s="1"/>
      <c r="XBC191" s="1"/>
      <c r="XBD191" s="1"/>
      <c r="XBE191" s="1"/>
      <c r="XBF191" s="1"/>
      <c r="XBG191" s="1"/>
      <c r="XBH191" s="1"/>
      <c r="XBI191" s="1"/>
      <c r="XBJ191" s="1"/>
      <c r="XBK191" s="1"/>
      <c r="XBL191" s="1"/>
      <c r="XBM191" s="1"/>
      <c r="XBN191" s="1"/>
      <c r="XBO191" s="1"/>
      <c r="XBP191" s="1"/>
      <c r="XBQ191" s="1"/>
      <c r="XBR191" s="1"/>
      <c r="XBS191" s="1"/>
      <c r="XBT191" s="1"/>
      <c r="XBU191" s="1"/>
      <c r="XBV191" s="1"/>
      <c r="XBW191" s="1"/>
      <c r="XBX191" s="1"/>
      <c r="XBY191" s="1"/>
      <c r="XBZ191" s="1"/>
      <c r="XCA191" s="1"/>
      <c r="XCB191" s="1"/>
      <c r="XCC191" s="1"/>
      <c r="XCD191" s="1"/>
      <c r="XCE191" s="1"/>
      <c r="XCF191" s="1"/>
      <c r="XCG191" s="1"/>
      <c r="XCH191" s="1"/>
      <c r="XCI191" s="1"/>
      <c r="XCJ191" s="1"/>
      <c r="XCK191" s="1"/>
      <c r="XCL191" s="1"/>
      <c r="XCM191" s="1"/>
      <c r="XCN191" s="1"/>
      <c r="XCO191" s="1"/>
      <c r="XCP191" s="1"/>
      <c r="XCQ191" s="1"/>
      <c r="XCR191" s="1"/>
      <c r="XCS191" s="1"/>
      <c r="XCT191" s="1"/>
      <c r="XCU191" s="1"/>
      <c r="XCV191" s="1"/>
      <c r="XCW191" s="1"/>
      <c r="XCX191" s="1"/>
      <c r="XCY191" s="1"/>
      <c r="XCZ191" s="1"/>
      <c r="XDA191" s="1"/>
      <c r="XDB191" s="1"/>
      <c r="XDC191" s="1"/>
      <c r="XDD191" s="1"/>
      <c r="XDE191" s="1"/>
      <c r="XDF191" s="1"/>
      <c r="XDG191" s="1"/>
      <c r="XDH191" s="1"/>
      <c r="XDI191" s="1"/>
      <c r="XDJ191" s="1"/>
      <c r="XDK191" s="1"/>
      <c r="XDL191" s="1"/>
      <c r="XDM191" s="1"/>
      <c r="XDN191" s="1"/>
      <c r="XDO191" s="1"/>
      <c r="XDP191" s="1"/>
      <c r="XDQ191" s="1"/>
      <c r="XDR191" s="1"/>
      <c r="XDS191" s="1"/>
      <c r="XDT191" s="1"/>
      <c r="XDU191" s="1"/>
      <c r="XDV191" s="1"/>
      <c r="XDW191" s="1"/>
      <c r="XDX191" s="1"/>
      <c r="XDY191" s="1"/>
      <c r="XDZ191" s="1"/>
      <c r="XEA191" s="1"/>
      <c r="XEB191" s="1"/>
      <c r="XEC191" s="1"/>
      <c r="XED191" s="1"/>
      <c r="XEE191" s="1"/>
      <c r="XEF191" s="1"/>
      <c r="XEG191" s="1"/>
      <c r="XEH191" s="1"/>
      <c r="XEI191" s="1"/>
      <c r="XEJ191" s="1"/>
      <c r="XEK191" s="1"/>
      <c r="XEL191" s="1"/>
      <c r="XEM191" s="1"/>
      <c r="XEN191" s="1"/>
      <c r="XEO191" s="1"/>
      <c r="XEP191" s="1"/>
      <c r="XEQ191" s="1"/>
      <c r="XER191" s="1"/>
      <c r="XES191" s="1"/>
      <c r="XET191" s="1"/>
      <c r="XEU191" s="1"/>
      <c r="XEV191" s="1"/>
      <c r="XEW191" s="1"/>
      <c r="XEX191" s="1"/>
      <c r="XEY191" s="1"/>
      <c r="XEZ191" s="1"/>
      <c r="XFA191" s="1"/>
      <c r="XFB191" s="1"/>
      <c r="XFC191" s="1"/>
      <c r="XFD191" s="1"/>
    </row>
    <row r="192" spans="1:151 16227:16384" s="11" customFormat="1" ht="20.25" customHeight="1" x14ac:dyDescent="0.25">
      <c r="A192" s="89" t="str">
        <f>A191</f>
        <v>18th, 20th &amp; 22nd Floor (Part Refuge Area)</v>
      </c>
      <c r="B192" s="90"/>
      <c r="C192" s="84">
        <v>1</v>
      </c>
      <c r="D192" s="84"/>
      <c r="E192" s="19" t="s">
        <v>224</v>
      </c>
      <c r="F192" s="50">
        <f>(2.1*0.45+2.3*1.38+3.05*3.65+3.05*5.17+2.3*2.7+2.9*3.41+1.85*0.75+1*0.1+1.75*1.06+0.65*1.43+2.3*1.37+1.85*0.75)*10.764</f>
        <v>602.02513799999997</v>
      </c>
      <c r="G192" s="51">
        <v>0</v>
      </c>
      <c r="H192" s="19">
        <v>0</v>
      </c>
      <c r="I192" s="19">
        <f>F192*(($I$144)+1)+H192</f>
        <v>933.13896390000002</v>
      </c>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EU192" s="1"/>
      <c r="WZC192" s="1"/>
      <c r="WZD192" s="1"/>
      <c r="WZE192" s="1"/>
      <c r="WZF192" s="1"/>
      <c r="WZG192" s="1"/>
      <c r="WZH192" s="1"/>
      <c r="WZI192" s="1"/>
      <c r="WZJ192" s="1"/>
      <c r="WZK192" s="1"/>
      <c r="WZL192" s="1"/>
      <c r="WZM192" s="1"/>
      <c r="WZN192" s="1"/>
      <c r="WZO192" s="1"/>
      <c r="WZP192" s="1"/>
      <c r="WZQ192" s="1"/>
      <c r="WZR192" s="1"/>
      <c r="WZS192" s="1"/>
      <c r="WZT192" s="1"/>
      <c r="WZU192" s="1"/>
      <c r="WZV192" s="1"/>
      <c r="WZW192" s="1"/>
      <c r="WZX192" s="1"/>
      <c r="WZY192" s="1"/>
      <c r="WZZ192" s="1"/>
      <c r="XAA192" s="1"/>
      <c r="XAB192" s="1"/>
      <c r="XAC192" s="1"/>
      <c r="XAD192" s="1"/>
      <c r="XAE192" s="1"/>
      <c r="XAF192" s="1"/>
      <c r="XAG192" s="1"/>
      <c r="XAH192" s="1"/>
      <c r="XAI192" s="1"/>
      <c r="XAJ192" s="1"/>
      <c r="XAK192" s="1"/>
      <c r="XAL192" s="1"/>
      <c r="XAM192" s="1"/>
      <c r="XAN192" s="1"/>
      <c r="XAO192" s="1"/>
      <c r="XAP192" s="1"/>
      <c r="XAQ192" s="1"/>
      <c r="XAR192" s="1"/>
      <c r="XAS192" s="1"/>
      <c r="XAT192" s="1"/>
      <c r="XAU192" s="1"/>
      <c r="XAV192" s="1"/>
      <c r="XAW192" s="1"/>
      <c r="XAX192" s="1"/>
      <c r="XAY192" s="1"/>
      <c r="XAZ192" s="1"/>
      <c r="XBA192" s="1"/>
      <c r="XBB192" s="1"/>
      <c r="XBC192" s="1"/>
      <c r="XBD192" s="1"/>
      <c r="XBE192" s="1"/>
      <c r="XBF192" s="1"/>
      <c r="XBG192" s="1"/>
      <c r="XBH192" s="1"/>
      <c r="XBI192" s="1"/>
      <c r="XBJ192" s="1"/>
      <c r="XBK192" s="1"/>
      <c r="XBL192" s="1"/>
      <c r="XBM192" s="1"/>
      <c r="XBN192" s="1"/>
      <c r="XBO192" s="1"/>
      <c r="XBP192" s="1"/>
      <c r="XBQ192" s="1"/>
      <c r="XBR192" s="1"/>
      <c r="XBS192" s="1"/>
      <c r="XBT192" s="1"/>
      <c r="XBU192" s="1"/>
      <c r="XBV192" s="1"/>
      <c r="XBW192" s="1"/>
      <c r="XBX192" s="1"/>
      <c r="XBY192" s="1"/>
      <c r="XBZ192" s="1"/>
      <c r="XCA192" s="1"/>
      <c r="XCB192" s="1"/>
      <c r="XCC192" s="1"/>
      <c r="XCD192" s="1"/>
      <c r="XCE192" s="1"/>
      <c r="XCF192" s="1"/>
      <c r="XCG192" s="1"/>
      <c r="XCH192" s="1"/>
      <c r="XCI192" s="1"/>
      <c r="XCJ192" s="1"/>
      <c r="XCK192" s="1"/>
      <c r="XCL192" s="1"/>
      <c r="XCM192" s="1"/>
      <c r="XCN192" s="1"/>
      <c r="XCO192" s="1"/>
      <c r="XCP192" s="1"/>
      <c r="XCQ192" s="1"/>
      <c r="XCR192" s="1"/>
      <c r="XCS192" s="1"/>
      <c r="XCT192" s="1"/>
      <c r="XCU192" s="1"/>
      <c r="XCV192" s="1"/>
      <c r="XCW192" s="1"/>
      <c r="XCX192" s="1"/>
      <c r="XCY192" s="1"/>
      <c r="XCZ192" s="1"/>
      <c r="XDA192" s="1"/>
      <c r="XDB192" s="1"/>
      <c r="XDC192" s="1"/>
      <c r="XDD192" s="1"/>
      <c r="XDE192" s="1"/>
      <c r="XDF192" s="1"/>
      <c r="XDG192" s="1"/>
      <c r="XDH192" s="1"/>
      <c r="XDI192" s="1"/>
      <c r="XDJ192" s="1"/>
      <c r="XDK192" s="1"/>
      <c r="XDL192" s="1"/>
      <c r="XDM192" s="1"/>
      <c r="XDN192" s="1"/>
      <c r="XDO192" s="1"/>
      <c r="XDP192" s="1"/>
      <c r="XDQ192" s="1"/>
      <c r="XDR192" s="1"/>
      <c r="XDS192" s="1"/>
      <c r="XDT192" s="1"/>
      <c r="XDU192" s="1"/>
      <c r="XDV192" s="1"/>
      <c r="XDW192" s="1"/>
      <c r="XDX192" s="1"/>
      <c r="XDY192" s="1"/>
      <c r="XDZ192" s="1"/>
      <c r="XEA192" s="1"/>
      <c r="XEB192" s="1"/>
      <c r="XEC192" s="1"/>
      <c r="XED192" s="1"/>
      <c r="XEE192" s="1"/>
      <c r="XEF192" s="1"/>
      <c r="XEG192" s="1"/>
      <c r="XEH192" s="1"/>
      <c r="XEI192" s="1"/>
      <c r="XEJ192" s="1"/>
      <c r="XEK192" s="1"/>
      <c r="XEL192" s="1"/>
      <c r="XEM192" s="1"/>
      <c r="XEN192" s="1"/>
      <c r="XEO192" s="1"/>
      <c r="XEP192" s="1"/>
      <c r="XEQ192" s="1"/>
      <c r="XER192" s="1"/>
      <c r="XES192" s="1"/>
      <c r="XET192" s="1"/>
      <c r="XEU192" s="1"/>
      <c r="XEV192" s="1"/>
      <c r="XEW192" s="1"/>
      <c r="XEX192" s="1"/>
      <c r="XEY192" s="1"/>
      <c r="XEZ192" s="1"/>
      <c r="XFA192" s="1"/>
      <c r="XFB192" s="1"/>
      <c r="XFC192" s="1"/>
      <c r="XFD192" s="1"/>
    </row>
    <row r="193" spans="1:151 16227:16384" s="11" customFormat="1" ht="20.25" customHeight="1" x14ac:dyDescent="0.25">
      <c r="A193" s="91"/>
      <c r="B193" s="92"/>
      <c r="C193" s="84">
        <f>C192+1</f>
        <v>2</v>
      </c>
      <c r="D193" s="84"/>
      <c r="E193" s="19" t="s">
        <v>224</v>
      </c>
      <c r="F193" s="50">
        <f>(3.05*5.8+0.7*3.17+2*0.8+1.075*0.1+2.45*2.7+2*0.8+3.05*3.65+2.95*4.11+0.1*3.51+1.68*1.07+2.3*1.37+2.3*1.37+3.32*1.07)*10.764</f>
        <v>700.64490600000011</v>
      </c>
      <c r="G193" s="51">
        <v>0</v>
      </c>
      <c r="H193" s="19">
        <v>0</v>
      </c>
      <c r="I193" s="19">
        <f t="shared" ref="I193:I196" si="10">F193*(($I$144)+1)+H193</f>
        <v>1085.9996043000001</v>
      </c>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EU193" s="1"/>
      <c r="WZC193" s="1"/>
      <c r="WZD193" s="1"/>
      <c r="WZE193" s="1"/>
      <c r="WZF193" s="1"/>
      <c r="WZG193" s="1"/>
      <c r="WZH193" s="1"/>
      <c r="WZI193" s="1"/>
      <c r="WZJ193" s="1"/>
      <c r="WZK193" s="1"/>
      <c r="WZL193" s="1"/>
      <c r="WZM193" s="1"/>
      <c r="WZN193" s="1"/>
      <c r="WZO193" s="1"/>
      <c r="WZP193" s="1"/>
      <c r="WZQ193" s="1"/>
      <c r="WZR193" s="1"/>
      <c r="WZS193" s="1"/>
      <c r="WZT193" s="1"/>
      <c r="WZU193" s="1"/>
      <c r="WZV193" s="1"/>
      <c r="WZW193" s="1"/>
      <c r="WZX193" s="1"/>
      <c r="WZY193" s="1"/>
      <c r="WZZ193" s="1"/>
      <c r="XAA193" s="1"/>
      <c r="XAB193" s="1"/>
      <c r="XAC193" s="1"/>
      <c r="XAD193" s="1"/>
      <c r="XAE193" s="1"/>
      <c r="XAF193" s="1"/>
      <c r="XAG193" s="1"/>
      <c r="XAH193" s="1"/>
      <c r="XAI193" s="1"/>
      <c r="XAJ193" s="1"/>
      <c r="XAK193" s="1"/>
      <c r="XAL193" s="1"/>
      <c r="XAM193" s="1"/>
      <c r="XAN193" s="1"/>
      <c r="XAO193" s="1"/>
      <c r="XAP193" s="1"/>
      <c r="XAQ193" s="1"/>
      <c r="XAR193" s="1"/>
      <c r="XAS193" s="1"/>
      <c r="XAT193" s="1"/>
      <c r="XAU193" s="1"/>
      <c r="XAV193" s="1"/>
      <c r="XAW193" s="1"/>
      <c r="XAX193" s="1"/>
      <c r="XAY193" s="1"/>
      <c r="XAZ193" s="1"/>
      <c r="XBA193" s="1"/>
      <c r="XBB193" s="1"/>
      <c r="XBC193" s="1"/>
      <c r="XBD193" s="1"/>
      <c r="XBE193" s="1"/>
      <c r="XBF193" s="1"/>
      <c r="XBG193" s="1"/>
      <c r="XBH193" s="1"/>
      <c r="XBI193" s="1"/>
      <c r="XBJ193" s="1"/>
      <c r="XBK193" s="1"/>
      <c r="XBL193" s="1"/>
      <c r="XBM193" s="1"/>
      <c r="XBN193" s="1"/>
      <c r="XBO193" s="1"/>
      <c r="XBP193" s="1"/>
      <c r="XBQ193" s="1"/>
      <c r="XBR193" s="1"/>
      <c r="XBS193" s="1"/>
      <c r="XBT193" s="1"/>
      <c r="XBU193" s="1"/>
      <c r="XBV193" s="1"/>
      <c r="XBW193" s="1"/>
      <c r="XBX193" s="1"/>
      <c r="XBY193" s="1"/>
      <c r="XBZ193" s="1"/>
      <c r="XCA193" s="1"/>
      <c r="XCB193" s="1"/>
      <c r="XCC193" s="1"/>
      <c r="XCD193" s="1"/>
      <c r="XCE193" s="1"/>
      <c r="XCF193" s="1"/>
      <c r="XCG193" s="1"/>
      <c r="XCH193" s="1"/>
      <c r="XCI193" s="1"/>
      <c r="XCJ193" s="1"/>
      <c r="XCK193" s="1"/>
      <c r="XCL193" s="1"/>
      <c r="XCM193" s="1"/>
      <c r="XCN193" s="1"/>
      <c r="XCO193" s="1"/>
      <c r="XCP193" s="1"/>
      <c r="XCQ193" s="1"/>
      <c r="XCR193" s="1"/>
      <c r="XCS193" s="1"/>
      <c r="XCT193" s="1"/>
      <c r="XCU193" s="1"/>
      <c r="XCV193" s="1"/>
      <c r="XCW193" s="1"/>
      <c r="XCX193" s="1"/>
      <c r="XCY193" s="1"/>
      <c r="XCZ193" s="1"/>
      <c r="XDA193" s="1"/>
      <c r="XDB193" s="1"/>
      <c r="XDC193" s="1"/>
      <c r="XDD193" s="1"/>
      <c r="XDE193" s="1"/>
      <c r="XDF193" s="1"/>
      <c r="XDG193" s="1"/>
      <c r="XDH193" s="1"/>
      <c r="XDI193" s="1"/>
      <c r="XDJ193" s="1"/>
      <c r="XDK193" s="1"/>
      <c r="XDL193" s="1"/>
      <c r="XDM193" s="1"/>
      <c r="XDN193" s="1"/>
      <c r="XDO193" s="1"/>
      <c r="XDP193" s="1"/>
      <c r="XDQ193" s="1"/>
      <c r="XDR193" s="1"/>
      <c r="XDS193" s="1"/>
      <c r="XDT193" s="1"/>
      <c r="XDU193" s="1"/>
      <c r="XDV193" s="1"/>
      <c r="XDW193" s="1"/>
      <c r="XDX193" s="1"/>
      <c r="XDY193" s="1"/>
      <c r="XDZ193" s="1"/>
      <c r="XEA193" s="1"/>
      <c r="XEB193" s="1"/>
      <c r="XEC193" s="1"/>
      <c r="XED193" s="1"/>
      <c r="XEE193" s="1"/>
      <c r="XEF193" s="1"/>
      <c r="XEG193" s="1"/>
      <c r="XEH193" s="1"/>
      <c r="XEI193" s="1"/>
      <c r="XEJ193" s="1"/>
      <c r="XEK193" s="1"/>
      <c r="XEL193" s="1"/>
      <c r="XEM193" s="1"/>
      <c r="XEN193" s="1"/>
      <c r="XEO193" s="1"/>
      <c r="XEP193" s="1"/>
      <c r="XEQ193" s="1"/>
      <c r="XER193" s="1"/>
      <c r="XES193" s="1"/>
      <c r="XET193" s="1"/>
      <c r="XEU193" s="1"/>
      <c r="XEV193" s="1"/>
      <c r="XEW193" s="1"/>
      <c r="XEX193" s="1"/>
      <c r="XEY193" s="1"/>
      <c r="XEZ193" s="1"/>
      <c r="XFA193" s="1"/>
      <c r="XFB193" s="1"/>
      <c r="XFC193" s="1"/>
      <c r="XFD193" s="1"/>
    </row>
    <row r="194" spans="1:151 16227:16384" s="11" customFormat="1" ht="20.25" customHeight="1" x14ac:dyDescent="0.25">
      <c r="A194" s="91"/>
      <c r="B194" s="92"/>
      <c r="C194" s="84">
        <f>C193+1</f>
        <v>3</v>
      </c>
      <c r="D194" s="85"/>
      <c r="E194" s="19" t="s">
        <v>227</v>
      </c>
      <c r="F194" s="50">
        <f>(3.05*3.96+1.61*1.02+1.41*2.3+3.05*6.1+0.7*3.57+1.98*0.95+2.45*3.01+1.98*0.95+1.075*0.1+3.32*1.07+2.3*1.37+2.3*1.37+3.05*3.65+1.68*1.07+0.1*3.97+2.95*4.57)*10.764</f>
        <v>925.42628879999995</v>
      </c>
      <c r="G194" s="51">
        <v>0</v>
      </c>
      <c r="H194" s="19">
        <v>0</v>
      </c>
      <c r="I194" s="19">
        <f t="shared" si="10"/>
        <v>1434.41074764</v>
      </c>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EU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c r="XFD194" s="1"/>
    </row>
    <row r="195" spans="1:151 16227:16384" s="11" customFormat="1" ht="20.25" customHeight="1" x14ac:dyDescent="0.25">
      <c r="A195" s="91"/>
      <c r="B195" s="92"/>
      <c r="C195" s="84">
        <f>C194+1</f>
        <v>4</v>
      </c>
      <c r="D195" s="84"/>
      <c r="E195" s="19" t="s">
        <v>227</v>
      </c>
      <c r="F195" s="50">
        <f>(2.3*1.37+3.2*4.34+0.7*1.27+3.35*6.8+0.7*3.57+2.45*1.53+2.3*1.53+3.14*4.9+3.05*3.65+2*0.96+1.095*0.1+2.45*3.08+2*0.96+3.3*1.07+1.07*1.9+0.06*4.3+1.095*0.1)*10.764</f>
        <v>1016.33688</v>
      </c>
      <c r="G195" s="51">
        <v>0</v>
      </c>
      <c r="H195" s="19">
        <v>0</v>
      </c>
      <c r="I195" s="19">
        <f t="shared" si="10"/>
        <v>1575.3221639999999</v>
      </c>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EU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c r="XFD195" s="1"/>
    </row>
    <row r="196" spans="1:151 16227:16384" s="11" customFormat="1" ht="20.25" customHeight="1" x14ac:dyDescent="0.25">
      <c r="A196" s="93"/>
      <c r="B196" s="94"/>
      <c r="C196" s="84">
        <f>C195+1</f>
        <v>5</v>
      </c>
      <c r="D196" s="85"/>
      <c r="E196" s="19" t="s">
        <v>227</v>
      </c>
      <c r="F196" s="50">
        <f>(2.55*1.2+2.45*2.75+1.88*0.91+3.05*5.49+1.88*0.91+0.47*3.12+2.9*3.46+2.9*3.51+2.3*1.37+3.65*3.05+2.3*1.37+2.3*1.37+1.26*1.07+3.84*1.07)*10.764</f>
        <v>836.2067219999999</v>
      </c>
      <c r="G196" s="51">
        <v>0</v>
      </c>
      <c r="H196" s="19">
        <v>0</v>
      </c>
      <c r="I196" s="19">
        <f t="shared" si="10"/>
        <v>1296.1204190999999</v>
      </c>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EU196" s="1"/>
      <c r="WZC196" s="1"/>
      <c r="WZD196" s="1"/>
      <c r="WZE196" s="1"/>
      <c r="WZF196" s="1"/>
      <c r="WZG196" s="1"/>
      <c r="WZH196" s="1"/>
      <c r="WZI196" s="1"/>
      <c r="WZJ196" s="1"/>
      <c r="WZK196" s="1"/>
      <c r="WZL196" s="1"/>
      <c r="WZM196" s="1"/>
      <c r="WZN196" s="1"/>
      <c r="WZO196" s="1"/>
      <c r="WZP196" s="1"/>
      <c r="WZQ196" s="1"/>
      <c r="WZR196" s="1"/>
      <c r="WZS196" s="1"/>
      <c r="WZT196" s="1"/>
      <c r="WZU196" s="1"/>
      <c r="WZV196" s="1"/>
      <c r="WZW196" s="1"/>
      <c r="WZX196" s="1"/>
      <c r="WZY196" s="1"/>
      <c r="WZZ196" s="1"/>
      <c r="XAA196" s="1"/>
      <c r="XAB196" s="1"/>
      <c r="XAC196" s="1"/>
      <c r="XAD196" s="1"/>
      <c r="XAE196" s="1"/>
      <c r="XAF196" s="1"/>
      <c r="XAG196" s="1"/>
      <c r="XAH196" s="1"/>
      <c r="XAI196" s="1"/>
      <c r="XAJ196" s="1"/>
      <c r="XAK196" s="1"/>
      <c r="XAL196" s="1"/>
      <c r="XAM196" s="1"/>
      <c r="XAN196" s="1"/>
      <c r="XAO196" s="1"/>
      <c r="XAP196" s="1"/>
      <c r="XAQ196" s="1"/>
      <c r="XAR196" s="1"/>
      <c r="XAS196" s="1"/>
      <c r="XAT196" s="1"/>
      <c r="XAU196" s="1"/>
      <c r="XAV196" s="1"/>
      <c r="XAW196" s="1"/>
      <c r="XAX196" s="1"/>
      <c r="XAY196" s="1"/>
      <c r="XAZ196" s="1"/>
      <c r="XBA196" s="1"/>
      <c r="XBB196" s="1"/>
      <c r="XBC196" s="1"/>
      <c r="XBD196" s="1"/>
      <c r="XBE196" s="1"/>
      <c r="XBF196" s="1"/>
      <c r="XBG196" s="1"/>
      <c r="XBH196" s="1"/>
      <c r="XBI196" s="1"/>
      <c r="XBJ196" s="1"/>
      <c r="XBK196" s="1"/>
      <c r="XBL196" s="1"/>
      <c r="XBM196" s="1"/>
      <c r="XBN196" s="1"/>
      <c r="XBO196" s="1"/>
      <c r="XBP196" s="1"/>
      <c r="XBQ196" s="1"/>
      <c r="XBR196" s="1"/>
      <c r="XBS196" s="1"/>
      <c r="XBT196" s="1"/>
      <c r="XBU196" s="1"/>
      <c r="XBV196" s="1"/>
      <c r="XBW196" s="1"/>
      <c r="XBX196" s="1"/>
      <c r="XBY196" s="1"/>
      <c r="XBZ196" s="1"/>
      <c r="XCA196" s="1"/>
      <c r="XCB196" s="1"/>
      <c r="XCC196" s="1"/>
      <c r="XCD196" s="1"/>
      <c r="XCE196" s="1"/>
      <c r="XCF196" s="1"/>
      <c r="XCG196" s="1"/>
      <c r="XCH196" s="1"/>
      <c r="XCI196" s="1"/>
      <c r="XCJ196" s="1"/>
      <c r="XCK196" s="1"/>
      <c r="XCL196" s="1"/>
      <c r="XCM196" s="1"/>
      <c r="XCN196" s="1"/>
      <c r="XCO196" s="1"/>
      <c r="XCP196" s="1"/>
      <c r="XCQ196" s="1"/>
      <c r="XCR196" s="1"/>
      <c r="XCS196" s="1"/>
      <c r="XCT196" s="1"/>
      <c r="XCU196" s="1"/>
      <c r="XCV196" s="1"/>
      <c r="XCW196" s="1"/>
      <c r="XCX196" s="1"/>
      <c r="XCY196" s="1"/>
      <c r="XCZ196" s="1"/>
      <c r="XDA196" s="1"/>
      <c r="XDB196" s="1"/>
      <c r="XDC196" s="1"/>
      <c r="XDD196" s="1"/>
      <c r="XDE196" s="1"/>
      <c r="XDF196" s="1"/>
      <c r="XDG196" s="1"/>
      <c r="XDH196" s="1"/>
      <c r="XDI196" s="1"/>
      <c r="XDJ196" s="1"/>
      <c r="XDK196" s="1"/>
      <c r="XDL196" s="1"/>
      <c r="XDM196" s="1"/>
      <c r="XDN196" s="1"/>
      <c r="XDO196" s="1"/>
      <c r="XDP196" s="1"/>
      <c r="XDQ196" s="1"/>
      <c r="XDR196" s="1"/>
      <c r="XDS196" s="1"/>
      <c r="XDT196" s="1"/>
      <c r="XDU196" s="1"/>
      <c r="XDV196" s="1"/>
      <c r="XDW196" s="1"/>
      <c r="XDX196" s="1"/>
      <c r="XDY196" s="1"/>
      <c r="XDZ196" s="1"/>
      <c r="XEA196" s="1"/>
      <c r="XEB196" s="1"/>
      <c r="XEC196" s="1"/>
      <c r="XED196" s="1"/>
      <c r="XEE196" s="1"/>
      <c r="XEF196" s="1"/>
      <c r="XEG196" s="1"/>
      <c r="XEH196" s="1"/>
      <c r="XEI196" s="1"/>
      <c r="XEJ196" s="1"/>
      <c r="XEK196" s="1"/>
      <c r="XEL196" s="1"/>
      <c r="XEM196" s="1"/>
      <c r="XEN196" s="1"/>
      <c r="XEO196" s="1"/>
      <c r="XEP196" s="1"/>
      <c r="XEQ196" s="1"/>
      <c r="XER196" s="1"/>
      <c r="XES196" s="1"/>
      <c r="XET196" s="1"/>
      <c r="XEU196" s="1"/>
      <c r="XEV196" s="1"/>
      <c r="XEW196" s="1"/>
      <c r="XEX196" s="1"/>
      <c r="XEY196" s="1"/>
      <c r="XEZ196" s="1"/>
      <c r="XFA196" s="1"/>
      <c r="XFB196" s="1"/>
      <c r="XFC196" s="1"/>
      <c r="XFD196" s="1"/>
    </row>
    <row r="197" spans="1:151 16227:16384" s="11" customFormat="1" ht="20.25" x14ac:dyDescent="0.25">
      <c r="A197" s="86" t="s">
        <v>234</v>
      </c>
      <c r="B197" s="87"/>
      <c r="C197" s="87"/>
      <c r="D197" s="87"/>
      <c r="E197" s="87"/>
      <c r="F197" s="87"/>
      <c r="G197" s="87"/>
      <c r="H197" s="87"/>
      <c r="I197" s="88"/>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EU197" s="1"/>
      <c r="WZC197" s="1"/>
      <c r="WZD197" s="1"/>
      <c r="WZE197" s="1"/>
      <c r="WZF197" s="1"/>
      <c r="WZG197" s="1"/>
      <c r="WZH197" s="1"/>
      <c r="WZI197" s="1"/>
      <c r="WZJ197" s="1"/>
      <c r="WZK197" s="1"/>
      <c r="WZL197" s="1"/>
      <c r="WZM197" s="1"/>
      <c r="WZN197" s="1"/>
      <c r="WZO197" s="1"/>
      <c r="WZP197" s="1"/>
      <c r="WZQ197" s="1"/>
      <c r="WZR197" s="1"/>
      <c r="WZS197" s="1"/>
      <c r="WZT197" s="1"/>
      <c r="WZU197" s="1"/>
      <c r="WZV197" s="1"/>
      <c r="WZW197" s="1"/>
      <c r="WZX197" s="1"/>
      <c r="WZY197" s="1"/>
      <c r="WZZ197" s="1"/>
      <c r="XAA197" s="1"/>
      <c r="XAB197" s="1"/>
      <c r="XAC197" s="1"/>
      <c r="XAD197" s="1"/>
      <c r="XAE197" s="1"/>
      <c r="XAF197" s="1"/>
      <c r="XAG197" s="1"/>
      <c r="XAH197" s="1"/>
      <c r="XAI197" s="1"/>
      <c r="XAJ197" s="1"/>
      <c r="XAK197" s="1"/>
      <c r="XAL197" s="1"/>
      <c r="XAM197" s="1"/>
      <c r="XAN197" s="1"/>
      <c r="XAO197" s="1"/>
      <c r="XAP197" s="1"/>
      <c r="XAQ197" s="1"/>
      <c r="XAR197" s="1"/>
      <c r="XAS197" s="1"/>
      <c r="XAT197" s="1"/>
      <c r="XAU197" s="1"/>
      <c r="XAV197" s="1"/>
      <c r="XAW197" s="1"/>
      <c r="XAX197" s="1"/>
      <c r="XAY197" s="1"/>
      <c r="XAZ197" s="1"/>
      <c r="XBA197" s="1"/>
      <c r="XBB197" s="1"/>
      <c r="XBC197" s="1"/>
      <c r="XBD197" s="1"/>
      <c r="XBE197" s="1"/>
      <c r="XBF197" s="1"/>
      <c r="XBG197" s="1"/>
      <c r="XBH197" s="1"/>
      <c r="XBI197" s="1"/>
      <c r="XBJ197" s="1"/>
      <c r="XBK197" s="1"/>
      <c r="XBL197" s="1"/>
      <c r="XBM197" s="1"/>
      <c r="XBN197" s="1"/>
      <c r="XBO197" s="1"/>
      <c r="XBP197" s="1"/>
      <c r="XBQ197" s="1"/>
      <c r="XBR197" s="1"/>
      <c r="XBS197" s="1"/>
      <c r="XBT197" s="1"/>
      <c r="XBU197" s="1"/>
      <c r="XBV197" s="1"/>
      <c r="XBW197" s="1"/>
      <c r="XBX197" s="1"/>
      <c r="XBY197" s="1"/>
      <c r="XBZ197" s="1"/>
      <c r="XCA197" s="1"/>
      <c r="XCB197" s="1"/>
      <c r="XCC197" s="1"/>
      <c r="XCD197" s="1"/>
      <c r="XCE197" s="1"/>
      <c r="XCF197" s="1"/>
      <c r="XCG197" s="1"/>
      <c r="XCH197" s="1"/>
      <c r="XCI197" s="1"/>
      <c r="XCJ197" s="1"/>
      <c r="XCK197" s="1"/>
      <c r="XCL197" s="1"/>
      <c r="XCM197" s="1"/>
      <c r="XCN197" s="1"/>
      <c r="XCO197" s="1"/>
      <c r="XCP197" s="1"/>
      <c r="XCQ197" s="1"/>
      <c r="XCR197" s="1"/>
      <c r="XCS197" s="1"/>
      <c r="XCT197" s="1"/>
      <c r="XCU197" s="1"/>
      <c r="XCV197" s="1"/>
      <c r="XCW197" s="1"/>
      <c r="XCX197" s="1"/>
      <c r="XCY197" s="1"/>
      <c r="XCZ197" s="1"/>
      <c r="XDA197" s="1"/>
      <c r="XDB197" s="1"/>
      <c r="XDC197" s="1"/>
      <c r="XDD197" s="1"/>
      <c r="XDE197" s="1"/>
      <c r="XDF197" s="1"/>
      <c r="XDG197" s="1"/>
      <c r="XDH197" s="1"/>
      <c r="XDI197" s="1"/>
      <c r="XDJ197" s="1"/>
      <c r="XDK197" s="1"/>
      <c r="XDL197" s="1"/>
      <c r="XDM197" s="1"/>
      <c r="XDN197" s="1"/>
      <c r="XDO197" s="1"/>
      <c r="XDP197" s="1"/>
      <c r="XDQ197" s="1"/>
      <c r="XDR197" s="1"/>
      <c r="XDS197" s="1"/>
      <c r="XDT197" s="1"/>
      <c r="XDU197" s="1"/>
      <c r="XDV197" s="1"/>
      <c r="XDW197" s="1"/>
      <c r="XDX197" s="1"/>
      <c r="XDY197" s="1"/>
      <c r="XDZ197" s="1"/>
      <c r="XEA197" s="1"/>
      <c r="XEB197" s="1"/>
      <c r="XEC197" s="1"/>
      <c r="XED197" s="1"/>
      <c r="XEE197" s="1"/>
      <c r="XEF197" s="1"/>
      <c r="XEG197" s="1"/>
      <c r="XEH197" s="1"/>
      <c r="XEI197" s="1"/>
      <c r="XEJ197" s="1"/>
      <c r="XEK197" s="1"/>
      <c r="XEL197" s="1"/>
      <c r="XEM197" s="1"/>
      <c r="XEN197" s="1"/>
      <c r="XEO197" s="1"/>
      <c r="XEP197" s="1"/>
      <c r="XEQ197" s="1"/>
      <c r="XER197" s="1"/>
      <c r="XES197" s="1"/>
      <c r="XET197" s="1"/>
      <c r="XEU197" s="1"/>
      <c r="XEV197" s="1"/>
      <c r="XEW197" s="1"/>
      <c r="XEX197" s="1"/>
      <c r="XEY197" s="1"/>
      <c r="XEZ197" s="1"/>
      <c r="XFA197" s="1"/>
      <c r="XFB197" s="1"/>
      <c r="XFC197" s="1"/>
      <c r="XFD197" s="1"/>
    </row>
    <row r="198" spans="1:151 16227:16384" s="11" customFormat="1" ht="20.25" customHeight="1" x14ac:dyDescent="0.25">
      <c r="A198" s="89" t="str">
        <f>A197</f>
        <v>19th &amp; 21st Floor</v>
      </c>
      <c r="B198" s="90"/>
      <c r="C198" s="84">
        <v>1</v>
      </c>
      <c r="D198" s="84"/>
      <c r="E198" s="19" t="s">
        <v>224</v>
      </c>
      <c r="F198" s="50">
        <f>(2.1*0.45+2.3*1.38+3.05*3.65+3.05*5.17+2.3*2.7+2.9*3.41+1.85*0.75+1*0.1+1.75*1.06+0.65*1.43+2.3*1.37+1.85*0.75)*10.764</f>
        <v>602.02513799999997</v>
      </c>
      <c r="G198" s="51">
        <v>0</v>
      </c>
      <c r="H198" s="19">
        <v>0</v>
      </c>
      <c r="I198" s="19">
        <f>F198*(($I$144)+1)+H198</f>
        <v>933.13896390000002</v>
      </c>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EU198" s="1"/>
      <c r="WZC198" s="1"/>
      <c r="WZD198" s="1"/>
      <c r="WZE198" s="1"/>
      <c r="WZF198" s="1"/>
      <c r="WZG198" s="1"/>
      <c r="WZH198" s="1"/>
      <c r="WZI198" s="1"/>
      <c r="WZJ198" s="1"/>
      <c r="WZK198" s="1"/>
      <c r="WZL198" s="1"/>
      <c r="WZM198" s="1"/>
      <c r="WZN198" s="1"/>
      <c r="WZO198" s="1"/>
      <c r="WZP198" s="1"/>
      <c r="WZQ198" s="1"/>
      <c r="WZR198" s="1"/>
      <c r="WZS198" s="1"/>
      <c r="WZT198" s="1"/>
      <c r="WZU198" s="1"/>
      <c r="WZV198" s="1"/>
      <c r="WZW198" s="1"/>
      <c r="WZX198" s="1"/>
      <c r="WZY198" s="1"/>
      <c r="WZZ198" s="1"/>
      <c r="XAA198" s="1"/>
      <c r="XAB198" s="1"/>
      <c r="XAC198" s="1"/>
      <c r="XAD198" s="1"/>
      <c r="XAE198" s="1"/>
      <c r="XAF198" s="1"/>
      <c r="XAG198" s="1"/>
      <c r="XAH198" s="1"/>
      <c r="XAI198" s="1"/>
      <c r="XAJ198" s="1"/>
      <c r="XAK198" s="1"/>
      <c r="XAL198" s="1"/>
      <c r="XAM198" s="1"/>
      <c r="XAN198" s="1"/>
      <c r="XAO198" s="1"/>
      <c r="XAP198" s="1"/>
      <c r="XAQ198" s="1"/>
      <c r="XAR198" s="1"/>
      <c r="XAS198" s="1"/>
      <c r="XAT198" s="1"/>
      <c r="XAU198" s="1"/>
      <c r="XAV198" s="1"/>
      <c r="XAW198" s="1"/>
      <c r="XAX198" s="1"/>
      <c r="XAY198" s="1"/>
      <c r="XAZ198" s="1"/>
      <c r="XBA198" s="1"/>
      <c r="XBB198" s="1"/>
      <c r="XBC198" s="1"/>
      <c r="XBD198" s="1"/>
      <c r="XBE198" s="1"/>
      <c r="XBF198" s="1"/>
      <c r="XBG198" s="1"/>
      <c r="XBH198" s="1"/>
      <c r="XBI198" s="1"/>
      <c r="XBJ198" s="1"/>
      <c r="XBK198" s="1"/>
      <c r="XBL198" s="1"/>
      <c r="XBM198" s="1"/>
      <c r="XBN198" s="1"/>
      <c r="XBO198" s="1"/>
      <c r="XBP198" s="1"/>
      <c r="XBQ198" s="1"/>
      <c r="XBR198" s="1"/>
      <c r="XBS198" s="1"/>
      <c r="XBT198" s="1"/>
      <c r="XBU198" s="1"/>
      <c r="XBV198" s="1"/>
      <c r="XBW198" s="1"/>
      <c r="XBX198" s="1"/>
      <c r="XBY198" s="1"/>
      <c r="XBZ198" s="1"/>
      <c r="XCA198" s="1"/>
      <c r="XCB198" s="1"/>
      <c r="XCC198" s="1"/>
      <c r="XCD198" s="1"/>
      <c r="XCE198" s="1"/>
      <c r="XCF198" s="1"/>
      <c r="XCG198" s="1"/>
      <c r="XCH198" s="1"/>
      <c r="XCI198" s="1"/>
      <c r="XCJ198" s="1"/>
      <c r="XCK198" s="1"/>
      <c r="XCL198" s="1"/>
      <c r="XCM198" s="1"/>
      <c r="XCN198" s="1"/>
      <c r="XCO198" s="1"/>
      <c r="XCP198" s="1"/>
      <c r="XCQ198" s="1"/>
      <c r="XCR198" s="1"/>
      <c r="XCS198" s="1"/>
      <c r="XCT198" s="1"/>
      <c r="XCU198" s="1"/>
      <c r="XCV198" s="1"/>
      <c r="XCW198" s="1"/>
      <c r="XCX198" s="1"/>
      <c r="XCY198" s="1"/>
      <c r="XCZ198" s="1"/>
      <c r="XDA198" s="1"/>
      <c r="XDB198" s="1"/>
      <c r="XDC198" s="1"/>
      <c r="XDD198" s="1"/>
      <c r="XDE198" s="1"/>
      <c r="XDF198" s="1"/>
      <c r="XDG198" s="1"/>
      <c r="XDH198" s="1"/>
      <c r="XDI198" s="1"/>
      <c r="XDJ198" s="1"/>
      <c r="XDK198" s="1"/>
      <c r="XDL198" s="1"/>
      <c r="XDM198" s="1"/>
      <c r="XDN198" s="1"/>
      <c r="XDO198" s="1"/>
      <c r="XDP198" s="1"/>
      <c r="XDQ198" s="1"/>
      <c r="XDR198" s="1"/>
      <c r="XDS198" s="1"/>
      <c r="XDT198" s="1"/>
      <c r="XDU198" s="1"/>
      <c r="XDV198" s="1"/>
      <c r="XDW198" s="1"/>
      <c r="XDX198" s="1"/>
      <c r="XDY198" s="1"/>
      <c r="XDZ198" s="1"/>
      <c r="XEA198" s="1"/>
      <c r="XEB198" s="1"/>
      <c r="XEC198" s="1"/>
      <c r="XED198" s="1"/>
      <c r="XEE198" s="1"/>
      <c r="XEF198" s="1"/>
      <c r="XEG198" s="1"/>
      <c r="XEH198" s="1"/>
      <c r="XEI198" s="1"/>
      <c r="XEJ198" s="1"/>
      <c r="XEK198" s="1"/>
      <c r="XEL198" s="1"/>
      <c r="XEM198" s="1"/>
      <c r="XEN198" s="1"/>
      <c r="XEO198" s="1"/>
      <c r="XEP198" s="1"/>
      <c r="XEQ198" s="1"/>
      <c r="XER198" s="1"/>
      <c r="XES198" s="1"/>
      <c r="XET198" s="1"/>
      <c r="XEU198" s="1"/>
      <c r="XEV198" s="1"/>
      <c r="XEW198" s="1"/>
      <c r="XEX198" s="1"/>
      <c r="XEY198" s="1"/>
      <c r="XEZ198" s="1"/>
      <c r="XFA198" s="1"/>
      <c r="XFB198" s="1"/>
      <c r="XFC198" s="1"/>
      <c r="XFD198" s="1"/>
    </row>
    <row r="199" spans="1:151 16227:16384" s="11" customFormat="1" ht="20.25" customHeight="1" x14ac:dyDescent="0.25">
      <c r="A199" s="91"/>
      <c r="B199" s="92"/>
      <c r="C199" s="84">
        <f>C198+1</f>
        <v>2</v>
      </c>
      <c r="D199" s="84"/>
      <c r="E199" s="19" t="s">
        <v>224</v>
      </c>
      <c r="F199" s="50">
        <f>(3.05*5.8+0.7*3.17+2*0.8+1.075*0.1+2.45*2.7+2*0.8+3.05*3.65+2.95*4.11+0.1*3.51+1.68*1.07+2.3*1.37+2.3*1.37+3.32*1.07)*10.764</f>
        <v>700.64490600000011</v>
      </c>
      <c r="G199" s="51">
        <v>0</v>
      </c>
      <c r="H199" s="19">
        <v>0</v>
      </c>
      <c r="I199" s="19">
        <f t="shared" ref="I199:I202" si="11">F199*(($I$144)+1)+H199</f>
        <v>1085.9996043000001</v>
      </c>
      <c r="J199" s="1"/>
      <c r="K199" s="1">
        <f>27500000/F201</f>
        <v>27057.957396960741</v>
      </c>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EU199" s="1"/>
      <c r="WZC199" s="1"/>
      <c r="WZD199" s="1"/>
      <c r="WZE199" s="1"/>
      <c r="WZF199" s="1"/>
      <c r="WZG199" s="1"/>
      <c r="WZH199" s="1"/>
      <c r="WZI199" s="1"/>
      <c r="WZJ199" s="1"/>
      <c r="WZK199" s="1"/>
      <c r="WZL199" s="1"/>
      <c r="WZM199" s="1"/>
      <c r="WZN199" s="1"/>
      <c r="WZO199" s="1"/>
      <c r="WZP199" s="1"/>
      <c r="WZQ199" s="1"/>
      <c r="WZR199" s="1"/>
      <c r="WZS199" s="1"/>
      <c r="WZT199" s="1"/>
      <c r="WZU199" s="1"/>
      <c r="WZV199" s="1"/>
      <c r="WZW199" s="1"/>
      <c r="WZX199" s="1"/>
      <c r="WZY199" s="1"/>
      <c r="WZZ199" s="1"/>
      <c r="XAA199" s="1"/>
      <c r="XAB199" s="1"/>
      <c r="XAC199" s="1"/>
      <c r="XAD199" s="1"/>
      <c r="XAE199" s="1"/>
      <c r="XAF199" s="1"/>
      <c r="XAG199" s="1"/>
      <c r="XAH199" s="1"/>
      <c r="XAI199" s="1"/>
      <c r="XAJ199" s="1"/>
      <c r="XAK199" s="1"/>
      <c r="XAL199" s="1"/>
      <c r="XAM199" s="1"/>
      <c r="XAN199" s="1"/>
      <c r="XAO199" s="1"/>
      <c r="XAP199" s="1"/>
      <c r="XAQ199" s="1"/>
      <c r="XAR199" s="1"/>
      <c r="XAS199" s="1"/>
      <c r="XAT199" s="1"/>
      <c r="XAU199" s="1"/>
      <c r="XAV199" s="1"/>
      <c r="XAW199" s="1"/>
      <c r="XAX199" s="1"/>
      <c r="XAY199" s="1"/>
      <c r="XAZ199" s="1"/>
      <c r="XBA199" s="1"/>
      <c r="XBB199" s="1"/>
      <c r="XBC199" s="1"/>
      <c r="XBD199" s="1"/>
      <c r="XBE199" s="1"/>
      <c r="XBF199" s="1"/>
      <c r="XBG199" s="1"/>
      <c r="XBH199" s="1"/>
      <c r="XBI199" s="1"/>
      <c r="XBJ199" s="1"/>
      <c r="XBK199" s="1"/>
      <c r="XBL199" s="1"/>
      <c r="XBM199" s="1"/>
      <c r="XBN199" s="1"/>
      <c r="XBO199" s="1"/>
      <c r="XBP199" s="1"/>
      <c r="XBQ199" s="1"/>
      <c r="XBR199" s="1"/>
      <c r="XBS199" s="1"/>
      <c r="XBT199" s="1"/>
      <c r="XBU199" s="1"/>
      <c r="XBV199" s="1"/>
      <c r="XBW199" s="1"/>
      <c r="XBX199" s="1"/>
      <c r="XBY199" s="1"/>
      <c r="XBZ199" s="1"/>
      <c r="XCA199" s="1"/>
      <c r="XCB199" s="1"/>
      <c r="XCC199" s="1"/>
      <c r="XCD199" s="1"/>
      <c r="XCE199" s="1"/>
      <c r="XCF199" s="1"/>
      <c r="XCG199" s="1"/>
      <c r="XCH199" s="1"/>
      <c r="XCI199" s="1"/>
      <c r="XCJ199" s="1"/>
      <c r="XCK199" s="1"/>
      <c r="XCL199" s="1"/>
      <c r="XCM199" s="1"/>
      <c r="XCN199" s="1"/>
      <c r="XCO199" s="1"/>
      <c r="XCP199" s="1"/>
      <c r="XCQ199" s="1"/>
      <c r="XCR199" s="1"/>
      <c r="XCS199" s="1"/>
      <c r="XCT199" s="1"/>
      <c r="XCU199" s="1"/>
      <c r="XCV199" s="1"/>
      <c r="XCW199" s="1"/>
      <c r="XCX199" s="1"/>
      <c r="XCY199" s="1"/>
      <c r="XCZ199" s="1"/>
      <c r="XDA199" s="1"/>
      <c r="XDB199" s="1"/>
      <c r="XDC199" s="1"/>
      <c r="XDD199" s="1"/>
      <c r="XDE199" s="1"/>
      <c r="XDF199" s="1"/>
      <c r="XDG199" s="1"/>
      <c r="XDH199" s="1"/>
      <c r="XDI199" s="1"/>
      <c r="XDJ199" s="1"/>
      <c r="XDK199" s="1"/>
      <c r="XDL199" s="1"/>
      <c r="XDM199" s="1"/>
      <c r="XDN199" s="1"/>
      <c r="XDO199" s="1"/>
      <c r="XDP199" s="1"/>
      <c r="XDQ199" s="1"/>
      <c r="XDR199" s="1"/>
      <c r="XDS199" s="1"/>
      <c r="XDT199" s="1"/>
      <c r="XDU199" s="1"/>
      <c r="XDV199" s="1"/>
      <c r="XDW199" s="1"/>
      <c r="XDX199" s="1"/>
      <c r="XDY199" s="1"/>
      <c r="XDZ199" s="1"/>
      <c r="XEA199" s="1"/>
      <c r="XEB199" s="1"/>
      <c r="XEC199" s="1"/>
      <c r="XED199" s="1"/>
      <c r="XEE199" s="1"/>
      <c r="XEF199" s="1"/>
      <c r="XEG199" s="1"/>
      <c r="XEH199" s="1"/>
      <c r="XEI199" s="1"/>
      <c r="XEJ199" s="1"/>
      <c r="XEK199" s="1"/>
      <c r="XEL199" s="1"/>
      <c r="XEM199" s="1"/>
      <c r="XEN199" s="1"/>
      <c r="XEO199" s="1"/>
      <c r="XEP199" s="1"/>
      <c r="XEQ199" s="1"/>
      <c r="XER199" s="1"/>
      <c r="XES199" s="1"/>
      <c r="XET199" s="1"/>
      <c r="XEU199" s="1"/>
      <c r="XEV199" s="1"/>
      <c r="XEW199" s="1"/>
      <c r="XEX199" s="1"/>
      <c r="XEY199" s="1"/>
      <c r="XEZ199" s="1"/>
      <c r="XFA199" s="1"/>
      <c r="XFB199" s="1"/>
      <c r="XFC199" s="1"/>
      <c r="XFD199" s="1"/>
    </row>
    <row r="200" spans="1:151 16227:16384" s="11" customFormat="1" ht="20.25" customHeight="1" x14ac:dyDescent="0.25">
      <c r="A200" s="91"/>
      <c r="B200" s="92"/>
      <c r="C200" s="84">
        <f>C199+1</f>
        <v>3</v>
      </c>
      <c r="D200" s="85"/>
      <c r="E200" s="19" t="s">
        <v>227</v>
      </c>
      <c r="F200" s="50">
        <f>(3.05*3.96+1.61*1.02+1.41*2.3+3.05*6.1+0.7*3.57+1.98*0.95+2.45*3.01+1.98*0.95+1.075*0.1+3.32*1.07+2.3*1.37+2.3*1.37+3.05*3.65+1.68*1.07+0.1*3.97+2.95*4.57)*10.764</f>
        <v>925.42628879999995</v>
      </c>
      <c r="G200" s="51">
        <v>0</v>
      </c>
      <c r="H200" s="19">
        <v>0</v>
      </c>
      <c r="I200" s="19">
        <f t="shared" si="11"/>
        <v>1434.41074764</v>
      </c>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EU200" s="1"/>
      <c r="WZC200" s="1"/>
      <c r="WZD200" s="1"/>
      <c r="WZE200" s="1"/>
      <c r="WZF200" s="1"/>
      <c r="WZG200" s="1"/>
      <c r="WZH200" s="1"/>
      <c r="WZI200" s="1"/>
      <c r="WZJ200" s="1"/>
      <c r="WZK200" s="1"/>
      <c r="WZL200" s="1"/>
      <c r="WZM200" s="1"/>
      <c r="WZN200" s="1"/>
      <c r="WZO200" s="1"/>
      <c r="WZP200" s="1"/>
      <c r="WZQ200" s="1"/>
      <c r="WZR200" s="1"/>
      <c r="WZS200" s="1"/>
      <c r="WZT200" s="1"/>
      <c r="WZU200" s="1"/>
      <c r="WZV200" s="1"/>
      <c r="WZW200" s="1"/>
      <c r="WZX200" s="1"/>
      <c r="WZY200" s="1"/>
      <c r="WZZ200" s="1"/>
      <c r="XAA200" s="1"/>
      <c r="XAB200" s="1"/>
      <c r="XAC200" s="1"/>
      <c r="XAD200" s="1"/>
      <c r="XAE200" s="1"/>
      <c r="XAF200" s="1"/>
      <c r="XAG200" s="1"/>
      <c r="XAH200" s="1"/>
      <c r="XAI200" s="1"/>
      <c r="XAJ200" s="1"/>
      <c r="XAK200" s="1"/>
      <c r="XAL200" s="1"/>
      <c r="XAM200" s="1"/>
      <c r="XAN200" s="1"/>
      <c r="XAO200" s="1"/>
      <c r="XAP200" s="1"/>
      <c r="XAQ200" s="1"/>
      <c r="XAR200" s="1"/>
      <c r="XAS200" s="1"/>
      <c r="XAT200" s="1"/>
      <c r="XAU200" s="1"/>
      <c r="XAV200" s="1"/>
      <c r="XAW200" s="1"/>
      <c r="XAX200" s="1"/>
      <c r="XAY200" s="1"/>
      <c r="XAZ200" s="1"/>
      <c r="XBA200" s="1"/>
      <c r="XBB200" s="1"/>
      <c r="XBC200" s="1"/>
      <c r="XBD200" s="1"/>
      <c r="XBE200" s="1"/>
      <c r="XBF200" s="1"/>
      <c r="XBG200" s="1"/>
      <c r="XBH200" s="1"/>
      <c r="XBI200" s="1"/>
      <c r="XBJ200" s="1"/>
      <c r="XBK200" s="1"/>
      <c r="XBL200" s="1"/>
      <c r="XBM200" s="1"/>
      <c r="XBN200" s="1"/>
      <c r="XBO200" s="1"/>
      <c r="XBP200" s="1"/>
      <c r="XBQ200" s="1"/>
      <c r="XBR200" s="1"/>
      <c r="XBS200" s="1"/>
      <c r="XBT200" s="1"/>
      <c r="XBU200" s="1"/>
      <c r="XBV200" s="1"/>
      <c r="XBW200" s="1"/>
      <c r="XBX200" s="1"/>
      <c r="XBY200" s="1"/>
      <c r="XBZ200" s="1"/>
      <c r="XCA200" s="1"/>
      <c r="XCB200" s="1"/>
      <c r="XCC200" s="1"/>
      <c r="XCD200" s="1"/>
      <c r="XCE200" s="1"/>
      <c r="XCF200" s="1"/>
      <c r="XCG200" s="1"/>
      <c r="XCH200" s="1"/>
      <c r="XCI200" s="1"/>
      <c r="XCJ200" s="1"/>
      <c r="XCK200" s="1"/>
      <c r="XCL200" s="1"/>
      <c r="XCM200" s="1"/>
      <c r="XCN200" s="1"/>
      <c r="XCO200" s="1"/>
      <c r="XCP200" s="1"/>
      <c r="XCQ200" s="1"/>
      <c r="XCR200" s="1"/>
      <c r="XCS200" s="1"/>
      <c r="XCT200" s="1"/>
      <c r="XCU200" s="1"/>
      <c r="XCV200" s="1"/>
      <c r="XCW200" s="1"/>
      <c r="XCX200" s="1"/>
      <c r="XCY200" s="1"/>
      <c r="XCZ200" s="1"/>
      <c r="XDA200" s="1"/>
      <c r="XDB200" s="1"/>
      <c r="XDC200" s="1"/>
      <c r="XDD200" s="1"/>
      <c r="XDE200" s="1"/>
      <c r="XDF200" s="1"/>
      <c r="XDG200" s="1"/>
      <c r="XDH200" s="1"/>
      <c r="XDI200" s="1"/>
      <c r="XDJ200" s="1"/>
      <c r="XDK200" s="1"/>
      <c r="XDL200" s="1"/>
      <c r="XDM200" s="1"/>
      <c r="XDN200" s="1"/>
      <c r="XDO200" s="1"/>
      <c r="XDP200" s="1"/>
      <c r="XDQ200" s="1"/>
      <c r="XDR200" s="1"/>
      <c r="XDS200" s="1"/>
      <c r="XDT200" s="1"/>
      <c r="XDU200" s="1"/>
      <c r="XDV200" s="1"/>
      <c r="XDW200" s="1"/>
      <c r="XDX200" s="1"/>
      <c r="XDY200" s="1"/>
      <c r="XDZ200" s="1"/>
      <c r="XEA200" s="1"/>
      <c r="XEB200" s="1"/>
      <c r="XEC200" s="1"/>
      <c r="XED200" s="1"/>
      <c r="XEE200" s="1"/>
      <c r="XEF200" s="1"/>
      <c r="XEG200" s="1"/>
      <c r="XEH200" s="1"/>
      <c r="XEI200" s="1"/>
      <c r="XEJ200" s="1"/>
      <c r="XEK200" s="1"/>
      <c r="XEL200" s="1"/>
      <c r="XEM200" s="1"/>
      <c r="XEN200" s="1"/>
      <c r="XEO200" s="1"/>
      <c r="XEP200" s="1"/>
      <c r="XEQ200" s="1"/>
      <c r="XER200" s="1"/>
      <c r="XES200" s="1"/>
      <c r="XET200" s="1"/>
      <c r="XEU200" s="1"/>
      <c r="XEV200" s="1"/>
      <c r="XEW200" s="1"/>
      <c r="XEX200" s="1"/>
      <c r="XEY200" s="1"/>
      <c r="XEZ200" s="1"/>
      <c r="XFA200" s="1"/>
      <c r="XFB200" s="1"/>
      <c r="XFC200" s="1"/>
      <c r="XFD200" s="1"/>
    </row>
    <row r="201" spans="1:151 16227:16384" s="11" customFormat="1" ht="20.25" customHeight="1" x14ac:dyDescent="0.25">
      <c r="A201" s="91"/>
      <c r="B201" s="92"/>
      <c r="C201" s="84">
        <f>C200+1</f>
        <v>4</v>
      </c>
      <c r="D201" s="84"/>
      <c r="E201" s="19" t="s">
        <v>227</v>
      </c>
      <c r="F201" s="50">
        <f>(2.3*1.37+3.2*4.34+0.7*1.27+3.35*6.8+0.7*3.57+2.45*1.53+2.3*1.53+3.14*4.9+3.05*3.65+2*0.96+1.095*0.1+2.45*3.08+2*0.96+3.3*1.07+1.07*1.9+0.06*4.3+1.095*0.1)*10.764</f>
        <v>1016.33688</v>
      </c>
      <c r="G201" s="51">
        <v>0</v>
      </c>
      <c r="H201" s="19">
        <v>0</v>
      </c>
      <c r="I201" s="19">
        <f t="shared" si="11"/>
        <v>1575.3221639999999</v>
      </c>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EU201" s="1"/>
      <c r="WZC201" s="1"/>
      <c r="WZD201" s="1"/>
      <c r="WZE201" s="1"/>
      <c r="WZF201" s="1"/>
      <c r="WZG201" s="1"/>
      <c r="WZH201" s="1"/>
      <c r="WZI201" s="1"/>
      <c r="WZJ201" s="1"/>
      <c r="WZK201" s="1"/>
      <c r="WZL201" s="1"/>
      <c r="WZM201" s="1"/>
      <c r="WZN201" s="1"/>
      <c r="WZO201" s="1"/>
      <c r="WZP201" s="1"/>
      <c r="WZQ201" s="1"/>
      <c r="WZR201" s="1"/>
      <c r="WZS201" s="1"/>
      <c r="WZT201" s="1"/>
      <c r="WZU201" s="1"/>
      <c r="WZV201" s="1"/>
      <c r="WZW201" s="1"/>
      <c r="WZX201" s="1"/>
      <c r="WZY201" s="1"/>
      <c r="WZZ201" s="1"/>
      <c r="XAA201" s="1"/>
      <c r="XAB201" s="1"/>
      <c r="XAC201" s="1"/>
      <c r="XAD201" s="1"/>
      <c r="XAE201" s="1"/>
      <c r="XAF201" s="1"/>
      <c r="XAG201" s="1"/>
      <c r="XAH201" s="1"/>
      <c r="XAI201" s="1"/>
      <c r="XAJ201" s="1"/>
      <c r="XAK201" s="1"/>
      <c r="XAL201" s="1"/>
      <c r="XAM201" s="1"/>
      <c r="XAN201" s="1"/>
      <c r="XAO201" s="1"/>
      <c r="XAP201" s="1"/>
      <c r="XAQ201" s="1"/>
      <c r="XAR201" s="1"/>
      <c r="XAS201" s="1"/>
      <c r="XAT201" s="1"/>
      <c r="XAU201" s="1"/>
      <c r="XAV201" s="1"/>
      <c r="XAW201" s="1"/>
      <c r="XAX201" s="1"/>
      <c r="XAY201" s="1"/>
      <c r="XAZ201" s="1"/>
      <c r="XBA201" s="1"/>
      <c r="XBB201" s="1"/>
      <c r="XBC201" s="1"/>
      <c r="XBD201" s="1"/>
      <c r="XBE201" s="1"/>
      <c r="XBF201" s="1"/>
      <c r="XBG201" s="1"/>
      <c r="XBH201" s="1"/>
      <c r="XBI201" s="1"/>
      <c r="XBJ201" s="1"/>
      <c r="XBK201" s="1"/>
      <c r="XBL201" s="1"/>
      <c r="XBM201" s="1"/>
      <c r="XBN201" s="1"/>
      <c r="XBO201" s="1"/>
      <c r="XBP201" s="1"/>
      <c r="XBQ201" s="1"/>
      <c r="XBR201" s="1"/>
      <c r="XBS201" s="1"/>
      <c r="XBT201" s="1"/>
      <c r="XBU201" s="1"/>
      <c r="XBV201" s="1"/>
      <c r="XBW201" s="1"/>
      <c r="XBX201" s="1"/>
      <c r="XBY201" s="1"/>
      <c r="XBZ201" s="1"/>
      <c r="XCA201" s="1"/>
      <c r="XCB201" s="1"/>
      <c r="XCC201" s="1"/>
      <c r="XCD201" s="1"/>
      <c r="XCE201" s="1"/>
      <c r="XCF201" s="1"/>
      <c r="XCG201" s="1"/>
      <c r="XCH201" s="1"/>
      <c r="XCI201" s="1"/>
      <c r="XCJ201" s="1"/>
      <c r="XCK201" s="1"/>
      <c r="XCL201" s="1"/>
      <c r="XCM201" s="1"/>
      <c r="XCN201" s="1"/>
      <c r="XCO201" s="1"/>
      <c r="XCP201" s="1"/>
      <c r="XCQ201" s="1"/>
      <c r="XCR201" s="1"/>
      <c r="XCS201" s="1"/>
      <c r="XCT201" s="1"/>
      <c r="XCU201" s="1"/>
      <c r="XCV201" s="1"/>
      <c r="XCW201" s="1"/>
      <c r="XCX201" s="1"/>
      <c r="XCY201" s="1"/>
      <c r="XCZ201" s="1"/>
      <c r="XDA201" s="1"/>
      <c r="XDB201" s="1"/>
      <c r="XDC201" s="1"/>
      <c r="XDD201" s="1"/>
      <c r="XDE201" s="1"/>
      <c r="XDF201" s="1"/>
      <c r="XDG201" s="1"/>
      <c r="XDH201" s="1"/>
      <c r="XDI201" s="1"/>
      <c r="XDJ201" s="1"/>
      <c r="XDK201" s="1"/>
      <c r="XDL201" s="1"/>
      <c r="XDM201" s="1"/>
      <c r="XDN201" s="1"/>
      <c r="XDO201" s="1"/>
      <c r="XDP201" s="1"/>
      <c r="XDQ201" s="1"/>
      <c r="XDR201" s="1"/>
      <c r="XDS201" s="1"/>
      <c r="XDT201" s="1"/>
      <c r="XDU201" s="1"/>
      <c r="XDV201" s="1"/>
      <c r="XDW201" s="1"/>
      <c r="XDX201" s="1"/>
      <c r="XDY201" s="1"/>
      <c r="XDZ201" s="1"/>
      <c r="XEA201" s="1"/>
      <c r="XEB201" s="1"/>
      <c r="XEC201" s="1"/>
      <c r="XED201" s="1"/>
      <c r="XEE201" s="1"/>
      <c r="XEF201" s="1"/>
      <c r="XEG201" s="1"/>
      <c r="XEH201" s="1"/>
      <c r="XEI201" s="1"/>
      <c r="XEJ201" s="1"/>
      <c r="XEK201" s="1"/>
      <c r="XEL201" s="1"/>
      <c r="XEM201" s="1"/>
      <c r="XEN201" s="1"/>
      <c r="XEO201" s="1"/>
      <c r="XEP201" s="1"/>
      <c r="XEQ201" s="1"/>
      <c r="XER201" s="1"/>
      <c r="XES201" s="1"/>
      <c r="XET201" s="1"/>
      <c r="XEU201" s="1"/>
      <c r="XEV201" s="1"/>
      <c r="XEW201" s="1"/>
      <c r="XEX201" s="1"/>
      <c r="XEY201" s="1"/>
      <c r="XEZ201" s="1"/>
      <c r="XFA201" s="1"/>
      <c r="XFB201" s="1"/>
      <c r="XFC201" s="1"/>
      <c r="XFD201" s="1"/>
    </row>
    <row r="202" spans="1:151 16227:16384" s="11" customFormat="1" ht="20.25" customHeight="1" x14ac:dyDescent="0.25">
      <c r="A202" s="93"/>
      <c r="B202" s="94"/>
      <c r="C202" s="84">
        <f>C201+1</f>
        <v>5</v>
      </c>
      <c r="D202" s="85"/>
      <c r="E202" s="19" t="s">
        <v>227</v>
      </c>
      <c r="F202" s="50">
        <f>(2.55*1.2+2.45*2.75+1.88*0.91+3.05*5.49+1.88*0.91+0.47*3.12+2.9*3.46+2.9*3.51+2.3*1.37+3.65*3.05+2.3*1.37+2.3*1.37+1.26*1.07+3.84*1.07)*10.764</f>
        <v>836.2067219999999</v>
      </c>
      <c r="G202" s="51">
        <v>0</v>
      </c>
      <c r="H202" s="19">
        <v>0</v>
      </c>
      <c r="I202" s="19">
        <f t="shared" si="11"/>
        <v>1296.1204190999999</v>
      </c>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EU202" s="1"/>
      <c r="WZC202" s="1"/>
      <c r="WZD202" s="1"/>
      <c r="WZE202" s="1"/>
      <c r="WZF202" s="1"/>
      <c r="WZG202" s="1"/>
      <c r="WZH202" s="1"/>
      <c r="WZI202" s="1"/>
      <c r="WZJ202" s="1"/>
      <c r="WZK202" s="1"/>
      <c r="WZL202" s="1"/>
      <c r="WZM202" s="1"/>
      <c r="WZN202" s="1"/>
      <c r="WZO202" s="1"/>
      <c r="WZP202" s="1"/>
      <c r="WZQ202" s="1"/>
      <c r="WZR202" s="1"/>
      <c r="WZS202" s="1"/>
      <c r="WZT202" s="1"/>
      <c r="WZU202" s="1"/>
      <c r="WZV202" s="1"/>
      <c r="WZW202" s="1"/>
      <c r="WZX202" s="1"/>
      <c r="WZY202" s="1"/>
      <c r="WZZ202" s="1"/>
      <c r="XAA202" s="1"/>
      <c r="XAB202" s="1"/>
      <c r="XAC202" s="1"/>
      <c r="XAD202" s="1"/>
      <c r="XAE202" s="1"/>
      <c r="XAF202" s="1"/>
      <c r="XAG202" s="1"/>
      <c r="XAH202" s="1"/>
      <c r="XAI202" s="1"/>
      <c r="XAJ202" s="1"/>
      <c r="XAK202" s="1"/>
      <c r="XAL202" s="1"/>
      <c r="XAM202" s="1"/>
      <c r="XAN202" s="1"/>
      <c r="XAO202" s="1"/>
      <c r="XAP202" s="1"/>
      <c r="XAQ202" s="1"/>
      <c r="XAR202" s="1"/>
      <c r="XAS202" s="1"/>
      <c r="XAT202" s="1"/>
      <c r="XAU202" s="1"/>
      <c r="XAV202" s="1"/>
      <c r="XAW202" s="1"/>
      <c r="XAX202" s="1"/>
      <c r="XAY202" s="1"/>
      <c r="XAZ202" s="1"/>
      <c r="XBA202" s="1"/>
      <c r="XBB202" s="1"/>
      <c r="XBC202" s="1"/>
      <c r="XBD202" s="1"/>
      <c r="XBE202" s="1"/>
      <c r="XBF202" s="1"/>
      <c r="XBG202" s="1"/>
      <c r="XBH202" s="1"/>
      <c r="XBI202" s="1"/>
      <c r="XBJ202" s="1"/>
      <c r="XBK202" s="1"/>
      <c r="XBL202" s="1"/>
      <c r="XBM202" s="1"/>
      <c r="XBN202" s="1"/>
      <c r="XBO202" s="1"/>
      <c r="XBP202" s="1"/>
      <c r="XBQ202" s="1"/>
      <c r="XBR202" s="1"/>
      <c r="XBS202" s="1"/>
      <c r="XBT202" s="1"/>
      <c r="XBU202" s="1"/>
      <c r="XBV202" s="1"/>
      <c r="XBW202" s="1"/>
      <c r="XBX202" s="1"/>
      <c r="XBY202" s="1"/>
      <c r="XBZ202" s="1"/>
      <c r="XCA202" s="1"/>
      <c r="XCB202" s="1"/>
      <c r="XCC202" s="1"/>
      <c r="XCD202" s="1"/>
      <c r="XCE202" s="1"/>
      <c r="XCF202" s="1"/>
      <c r="XCG202" s="1"/>
      <c r="XCH202" s="1"/>
      <c r="XCI202" s="1"/>
      <c r="XCJ202" s="1"/>
      <c r="XCK202" s="1"/>
      <c r="XCL202" s="1"/>
      <c r="XCM202" s="1"/>
      <c r="XCN202" s="1"/>
      <c r="XCO202" s="1"/>
      <c r="XCP202" s="1"/>
      <c r="XCQ202" s="1"/>
      <c r="XCR202" s="1"/>
      <c r="XCS202" s="1"/>
      <c r="XCT202" s="1"/>
      <c r="XCU202" s="1"/>
      <c r="XCV202" s="1"/>
      <c r="XCW202" s="1"/>
      <c r="XCX202" s="1"/>
      <c r="XCY202" s="1"/>
      <c r="XCZ202" s="1"/>
      <c r="XDA202" s="1"/>
      <c r="XDB202" s="1"/>
      <c r="XDC202" s="1"/>
      <c r="XDD202" s="1"/>
      <c r="XDE202" s="1"/>
      <c r="XDF202" s="1"/>
      <c r="XDG202" s="1"/>
      <c r="XDH202" s="1"/>
      <c r="XDI202" s="1"/>
      <c r="XDJ202" s="1"/>
      <c r="XDK202" s="1"/>
      <c r="XDL202" s="1"/>
      <c r="XDM202" s="1"/>
      <c r="XDN202" s="1"/>
      <c r="XDO202" s="1"/>
      <c r="XDP202" s="1"/>
      <c r="XDQ202" s="1"/>
      <c r="XDR202" s="1"/>
      <c r="XDS202" s="1"/>
      <c r="XDT202" s="1"/>
      <c r="XDU202" s="1"/>
      <c r="XDV202" s="1"/>
      <c r="XDW202" s="1"/>
      <c r="XDX202" s="1"/>
      <c r="XDY202" s="1"/>
      <c r="XDZ202" s="1"/>
      <c r="XEA202" s="1"/>
      <c r="XEB202" s="1"/>
      <c r="XEC202" s="1"/>
      <c r="XED202" s="1"/>
      <c r="XEE202" s="1"/>
      <c r="XEF202" s="1"/>
      <c r="XEG202" s="1"/>
      <c r="XEH202" s="1"/>
      <c r="XEI202" s="1"/>
      <c r="XEJ202" s="1"/>
      <c r="XEK202" s="1"/>
      <c r="XEL202" s="1"/>
      <c r="XEM202" s="1"/>
      <c r="XEN202" s="1"/>
      <c r="XEO202" s="1"/>
      <c r="XEP202" s="1"/>
      <c r="XEQ202" s="1"/>
      <c r="XER202" s="1"/>
      <c r="XES202" s="1"/>
      <c r="XET202" s="1"/>
      <c r="XEU202" s="1"/>
      <c r="XEV202" s="1"/>
      <c r="XEW202" s="1"/>
      <c r="XEX202" s="1"/>
      <c r="XEY202" s="1"/>
      <c r="XEZ202" s="1"/>
      <c r="XFA202" s="1"/>
      <c r="XFB202" s="1"/>
      <c r="XFC202" s="1"/>
      <c r="XFD202" s="1"/>
    </row>
    <row r="203" spans="1:151 16227:16384" s="11" customFormat="1" ht="20.25" x14ac:dyDescent="0.25">
      <c r="A203" s="86" t="s">
        <v>217</v>
      </c>
      <c r="B203" s="87"/>
      <c r="C203" s="87"/>
      <c r="D203" s="87"/>
      <c r="E203" s="87"/>
      <c r="F203" s="87"/>
      <c r="G203" s="87"/>
      <c r="H203" s="87"/>
      <c r="I203" s="88"/>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EU203" s="1"/>
      <c r="WZC203" s="1"/>
      <c r="WZD203" s="1"/>
      <c r="WZE203" s="1"/>
      <c r="WZF203" s="1"/>
      <c r="WZG203" s="1"/>
      <c r="WZH203" s="1"/>
      <c r="WZI203" s="1"/>
      <c r="WZJ203" s="1"/>
      <c r="WZK203" s="1"/>
      <c r="WZL203" s="1"/>
      <c r="WZM203" s="1"/>
      <c r="WZN203" s="1"/>
      <c r="WZO203" s="1"/>
      <c r="WZP203" s="1"/>
      <c r="WZQ203" s="1"/>
      <c r="WZR203" s="1"/>
      <c r="WZS203" s="1"/>
      <c r="WZT203" s="1"/>
      <c r="WZU203" s="1"/>
      <c r="WZV203" s="1"/>
      <c r="WZW203" s="1"/>
      <c r="WZX203" s="1"/>
      <c r="WZY203" s="1"/>
      <c r="WZZ203" s="1"/>
      <c r="XAA203" s="1"/>
      <c r="XAB203" s="1"/>
      <c r="XAC203" s="1"/>
      <c r="XAD203" s="1"/>
      <c r="XAE203" s="1"/>
      <c r="XAF203" s="1"/>
      <c r="XAG203" s="1"/>
      <c r="XAH203" s="1"/>
      <c r="XAI203" s="1"/>
      <c r="XAJ203" s="1"/>
      <c r="XAK203" s="1"/>
      <c r="XAL203" s="1"/>
      <c r="XAM203" s="1"/>
      <c r="XAN203" s="1"/>
      <c r="XAO203" s="1"/>
      <c r="XAP203" s="1"/>
      <c r="XAQ203" s="1"/>
      <c r="XAR203" s="1"/>
      <c r="XAS203" s="1"/>
      <c r="XAT203" s="1"/>
      <c r="XAU203" s="1"/>
      <c r="XAV203" s="1"/>
      <c r="XAW203" s="1"/>
      <c r="XAX203" s="1"/>
      <c r="XAY203" s="1"/>
      <c r="XAZ203" s="1"/>
      <c r="XBA203" s="1"/>
      <c r="XBB203" s="1"/>
      <c r="XBC203" s="1"/>
      <c r="XBD203" s="1"/>
      <c r="XBE203" s="1"/>
      <c r="XBF203" s="1"/>
      <c r="XBG203" s="1"/>
      <c r="XBH203" s="1"/>
      <c r="XBI203" s="1"/>
      <c r="XBJ203" s="1"/>
      <c r="XBK203" s="1"/>
      <c r="XBL203" s="1"/>
      <c r="XBM203" s="1"/>
      <c r="XBN203" s="1"/>
      <c r="XBO203" s="1"/>
      <c r="XBP203" s="1"/>
      <c r="XBQ203" s="1"/>
      <c r="XBR203" s="1"/>
      <c r="XBS203" s="1"/>
      <c r="XBT203" s="1"/>
      <c r="XBU203" s="1"/>
      <c r="XBV203" s="1"/>
      <c r="XBW203" s="1"/>
      <c r="XBX203" s="1"/>
      <c r="XBY203" s="1"/>
      <c r="XBZ203" s="1"/>
      <c r="XCA203" s="1"/>
      <c r="XCB203" s="1"/>
      <c r="XCC203" s="1"/>
      <c r="XCD203" s="1"/>
      <c r="XCE203" s="1"/>
      <c r="XCF203" s="1"/>
      <c r="XCG203" s="1"/>
      <c r="XCH203" s="1"/>
      <c r="XCI203" s="1"/>
      <c r="XCJ203" s="1"/>
      <c r="XCK203" s="1"/>
      <c r="XCL203" s="1"/>
      <c r="XCM203" s="1"/>
      <c r="XCN203" s="1"/>
      <c r="XCO203" s="1"/>
      <c r="XCP203" s="1"/>
      <c r="XCQ203" s="1"/>
      <c r="XCR203" s="1"/>
      <c r="XCS203" s="1"/>
      <c r="XCT203" s="1"/>
      <c r="XCU203" s="1"/>
      <c r="XCV203" s="1"/>
      <c r="XCW203" s="1"/>
      <c r="XCX203" s="1"/>
      <c r="XCY203" s="1"/>
      <c r="XCZ203" s="1"/>
      <c r="XDA203" s="1"/>
      <c r="XDB203" s="1"/>
      <c r="XDC203" s="1"/>
      <c r="XDD203" s="1"/>
      <c r="XDE203" s="1"/>
      <c r="XDF203" s="1"/>
      <c r="XDG203" s="1"/>
      <c r="XDH203" s="1"/>
      <c r="XDI203" s="1"/>
      <c r="XDJ203" s="1"/>
      <c r="XDK203" s="1"/>
      <c r="XDL203" s="1"/>
      <c r="XDM203" s="1"/>
      <c r="XDN203" s="1"/>
      <c r="XDO203" s="1"/>
      <c r="XDP203" s="1"/>
      <c r="XDQ203" s="1"/>
      <c r="XDR203" s="1"/>
      <c r="XDS203" s="1"/>
      <c r="XDT203" s="1"/>
      <c r="XDU203" s="1"/>
      <c r="XDV203" s="1"/>
      <c r="XDW203" s="1"/>
      <c r="XDX203" s="1"/>
      <c r="XDY203" s="1"/>
      <c r="XDZ203" s="1"/>
      <c r="XEA203" s="1"/>
      <c r="XEB203" s="1"/>
      <c r="XEC203" s="1"/>
      <c r="XED203" s="1"/>
      <c r="XEE203" s="1"/>
      <c r="XEF203" s="1"/>
      <c r="XEG203" s="1"/>
      <c r="XEH203" s="1"/>
      <c r="XEI203" s="1"/>
      <c r="XEJ203" s="1"/>
      <c r="XEK203" s="1"/>
      <c r="XEL203" s="1"/>
      <c r="XEM203" s="1"/>
      <c r="XEN203" s="1"/>
      <c r="XEO203" s="1"/>
      <c r="XEP203" s="1"/>
      <c r="XEQ203" s="1"/>
      <c r="XER203" s="1"/>
      <c r="XES203" s="1"/>
      <c r="XET203" s="1"/>
      <c r="XEU203" s="1"/>
      <c r="XEV203" s="1"/>
      <c r="XEW203" s="1"/>
      <c r="XEX203" s="1"/>
      <c r="XEY203" s="1"/>
      <c r="XEZ203" s="1"/>
      <c r="XFA203" s="1"/>
      <c r="XFB203" s="1"/>
      <c r="XFC203" s="1"/>
      <c r="XFD203" s="1"/>
    </row>
    <row r="204" spans="1:151 16227:16384" s="11" customFormat="1" ht="20.25" x14ac:dyDescent="0.25">
      <c r="A204" s="86" t="s">
        <v>221</v>
      </c>
      <c r="B204" s="87"/>
      <c r="C204" s="87"/>
      <c r="D204" s="87"/>
      <c r="E204" s="87"/>
      <c r="F204" s="87"/>
      <c r="G204" s="87"/>
      <c r="H204" s="87"/>
      <c r="I204" s="88"/>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EU204" s="1"/>
      <c r="WZC204" s="1"/>
      <c r="WZD204" s="1"/>
      <c r="WZE204" s="1"/>
      <c r="WZF204" s="1"/>
      <c r="WZG204" s="1"/>
      <c r="WZH204" s="1"/>
      <c r="WZI204" s="1"/>
      <c r="WZJ204" s="1"/>
      <c r="WZK204" s="1"/>
      <c r="WZL204" s="1"/>
      <c r="WZM204" s="1"/>
      <c r="WZN204" s="1"/>
      <c r="WZO204" s="1"/>
      <c r="WZP204" s="1"/>
      <c r="WZQ204" s="1"/>
      <c r="WZR204" s="1"/>
      <c r="WZS204" s="1"/>
      <c r="WZT204" s="1"/>
      <c r="WZU204" s="1"/>
      <c r="WZV204" s="1"/>
      <c r="WZW204" s="1"/>
      <c r="WZX204" s="1"/>
      <c r="WZY204" s="1"/>
      <c r="WZZ204" s="1"/>
      <c r="XAA204" s="1"/>
      <c r="XAB204" s="1"/>
      <c r="XAC204" s="1"/>
      <c r="XAD204" s="1"/>
      <c r="XAE204" s="1"/>
      <c r="XAF204" s="1"/>
      <c r="XAG204" s="1"/>
      <c r="XAH204" s="1"/>
      <c r="XAI204" s="1"/>
      <c r="XAJ204" s="1"/>
      <c r="XAK204" s="1"/>
      <c r="XAL204" s="1"/>
      <c r="XAM204" s="1"/>
      <c r="XAN204" s="1"/>
      <c r="XAO204" s="1"/>
      <c r="XAP204" s="1"/>
      <c r="XAQ204" s="1"/>
      <c r="XAR204" s="1"/>
      <c r="XAS204" s="1"/>
      <c r="XAT204" s="1"/>
      <c r="XAU204" s="1"/>
      <c r="XAV204" s="1"/>
      <c r="XAW204" s="1"/>
      <c r="XAX204" s="1"/>
      <c r="XAY204" s="1"/>
      <c r="XAZ204" s="1"/>
      <c r="XBA204" s="1"/>
      <c r="XBB204" s="1"/>
      <c r="XBC204" s="1"/>
      <c r="XBD204" s="1"/>
      <c r="XBE204" s="1"/>
      <c r="XBF204" s="1"/>
      <c r="XBG204" s="1"/>
      <c r="XBH204" s="1"/>
      <c r="XBI204" s="1"/>
      <c r="XBJ204" s="1"/>
      <c r="XBK204" s="1"/>
      <c r="XBL204" s="1"/>
      <c r="XBM204" s="1"/>
      <c r="XBN204" s="1"/>
      <c r="XBO204" s="1"/>
      <c r="XBP204" s="1"/>
      <c r="XBQ204" s="1"/>
      <c r="XBR204" s="1"/>
      <c r="XBS204" s="1"/>
      <c r="XBT204" s="1"/>
      <c r="XBU204" s="1"/>
      <c r="XBV204" s="1"/>
      <c r="XBW204" s="1"/>
      <c r="XBX204" s="1"/>
      <c r="XBY204" s="1"/>
      <c r="XBZ204" s="1"/>
      <c r="XCA204" s="1"/>
      <c r="XCB204" s="1"/>
      <c r="XCC204" s="1"/>
      <c r="XCD204" s="1"/>
      <c r="XCE204" s="1"/>
      <c r="XCF204" s="1"/>
      <c r="XCG204" s="1"/>
      <c r="XCH204" s="1"/>
      <c r="XCI204" s="1"/>
      <c r="XCJ204" s="1"/>
      <c r="XCK204" s="1"/>
      <c r="XCL204" s="1"/>
      <c r="XCM204" s="1"/>
      <c r="XCN204" s="1"/>
      <c r="XCO204" s="1"/>
      <c r="XCP204" s="1"/>
      <c r="XCQ204" s="1"/>
      <c r="XCR204" s="1"/>
      <c r="XCS204" s="1"/>
      <c r="XCT204" s="1"/>
      <c r="XCU204" s="1"/>
      <c r="XCV204" s="1"/>
      <c r="XCW204" s="1"/>
      <c r="XCX204" s="1"/>
      <c r="XCY204" s="1"/>
      <c r="XCZ204" s="1"/>
      <c r="XDA204" s="1"/>
      <c r="XDB204" s="1"/>
      <c r="XDC204" s="1"/>
      <c r="XDD204" s="1"/>
      <c r="XDE204" s="1"/>
      <c r="XDF204" s="1"/>
      <c r="XDG204" s="1"/>
      <c r="XDH204" s="1"/>
      <c r="XDI204" s="1"/>
      <c r="XDJ204" s="1"/>
      <c r="XDK204" s="1"/>
      <c r="XDL204" s="1"/>
      <c r="XDM204" s="1"/>
      <c r="XDN204" s="1"/>
      <c r="XDO204" s="1"/>
      <c r="XDP204" s="1"/>
      <c r="XDQ204" s="1"/>
      <c r="XDR204" s="1"/>
      <c r="XDS204" s="1"/>
      <c r="XDT204" s="1"/>
      <c r="XDU204" s="1"/>
      <c r="XDV204" s="1"/>
      <c r="XDW204" s="1"/>
      <c r="XDX204" s="1"/>
      <c r="XDY204" s="1"/>
      <c r="XDZ204" s="1"/>
      <c r="XEA204" s="1"/>
      <c r="XEB204" s="1"/>
      <c r="XEC204" s="1"/>
      <c r="XED204" s="1"/>
      <c r="XEE204" s="1"/>
      <c r="XEF204" s="1"/>
      <c r="XEG204" s="1"/>
      <c r="XEH204" s="1"/>
      <c r="XEI204" s="1"/>
      <c r="XEJ204" s="1"/>
      <c r="XEK204" s="1"/>
      <c r="XEL204" s="1"/>
      <c r="XEM204" s="1"/>
      <c r="XEN204" s="1"/>
      <c r="XEO204" s="1"/>
      <c r="XEP204" s="1"/>
      <c r="XEQ204" s="1"/>
      <c r="XER204" s="1"/>
      <c r="XES204" s="1"/>
      <c r="XET204" s="1"/>
      <c r="XEU204" s="1"/>
      <c r="XEV204" s="1"/>
      <c r="XEW204" s="1"/>
      <c r="XEX204" s="1"/>
      <c r="XEY204" s="1"/>
      <c r="XEZ204" s="1"/>
      <c r="XFA204" s="1"/>
      <c r="XFB204" s="1"/>
      <c r="XFC204" s="1"/>
      <c r="XFD204" s="1"/>
    </row>
    <row r="205" spans="1:151 16227:16384" s="11" customFormat="1" ht="20.25" x14ac:dyDescent="0.25">
      <c r="A205" s="86" t="s">
        <v>222</v>
      </c>
      <c r="B205" s="87"/>
      <c r="C205" s="87"/>
      <c r="D205" s="87"/>
      <c r="E205" s="87"/>
      <c r="F205" s="87"/>
      <c r="G205" s="87"/>
      <c r="H205" s="87"/>
      <c r="I205" s="88"/>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EU205" s="1"/>
      <c r="WZC205" s="1"/>
      <c r="WZD205" s="1"/>
      <c r="WZE205" s="1"/>
      <c r="WZF205" s="1"/>
      <c r="WZG205" s="1"/>
      <c r="WZH205" s="1"/>
      <c r="WZI205" s="1"/>
      <c r="WZJ205" s="1"/>
      <c r="WZK205" s="1"/>
      <c r="WZL205" s="1"/>
      <c r="WZM205" s="1"/>
      <c r="WZN205" s="1"/>
      <c r="WZO205" s="1"/>
      <c r="WZP205" s="1"/>
      <c r="WZQ205" s="1"/>
      <c r="WZR205" s="1"/>
      <c r="WZS205" s="1"/>
      <c r="WZT205" s="1"/>
      <c r="WZU205" s="1"/>
      <c r="WZV205" s="1"/>
      <c r="WZW205" s="1"/>
      <c r="WZX205" s="1"/>
      <c r="WZY205" s="1"/>
      <c r="WZZ205" s="1"/>
      <c r="XAA205" s="1"/>
      <c r="XAB205" s="1"/>
      <c r="XAC205" s="1"/>
      <c r="XAD205" s="1"/>
      <c r="XAE205" s="1"/>
      <c r="XAF205" s="1"/>
      <c r="XAG205" s="1"/>
      <c r="XAH205" s="1"/>
      <c r="XAI205" s="1"/>
      <c r="XAJ205" s="1"/>
      <c r="XAK205" s="1"/>
      <c r="XAL205" s="1"/>
      <c r="XAM205" s="1"/>
      <c r="XAN205" s="1"/>
      <c r="XAO205" s="1"/>
      <c r="XAP205" s="1"/>
      <c r="XAQ205" s="1"/>
      <c r="XAR205" s="1"/>
      <c r="XAS205" s="1"/>
      <c r="XAT205" s="1"/>
      <c r="XAU205" s="1"/>
      <c r="XAV205" s="1"/>
      <c r="XAW205" s="1"/>
      <c r="XAX205" s="1"/>
      <c r="XAY205" s="1"/>
      <c r="XAZ205" s="1"/>
      <c r="XBA205" s="1"/>
      <c r="XBB205" s="1"/>
      <c r="XBC205" s="1"/>
      <c r="XBD205" s="1"/>
      <c r="XBE205" s="1"/>
      <c r="XBF205" s="1"/>
      <c r="XBG205" s="1"/>
      <c r="XBH205" s="1"/>
      <c r="XBI205" s="1"/>
      <c r="XBJ205" s="1"/>
      <c r="XBK205" s="1"/>
      <c r="XBL205" s="1"/>
      <c r="XBM205" s="1"/>
      <c r="XBN205" s="1"/>
      <c r="XBO205" s="1"/>
      <c r="XBP205" s="1"/>
      <c r="XBQ205" s="1"/>
      <c r="XBR205" s="1"/>
      <c r="XBS205" s="1"/>
      <c r="XBT205" s="1"/>
      <c r="XBU205" s="1"/>
      <c r="XBV205" s="1"/>
      <c r="XBW205" s="1"/>
      <c r="XBX205" s="1"/>
      <c r="XBY205" s="1"/>
      <c r="XBZ205" s="1"/>
      <c r="XCA205" s="1"/>
      <c r="XCB205" s="1"/>
      <c r="XCC205" s="1"/>
      <c r="XCD205" s="1"/>
      <c r="XCE205" s="1"/>
      <c r="XCF205" s="1"/>
      <c r="XCG205" s="1"/>
      <c r="XCH205" s="1"/>
      <c r="XCI205" s="1"/>
      <c r="XCJ205" s="1"/>
      <c r="XCK205" s="1"/>
      <c r="XCL205" s="1"/>
      <c r="XCM205" s="1"/>
      <c r="XCN205" s="1"/>
      <c r="XCO205" s="1"/>
      <c r="XCP205" s="1"/>
      <c r="XCQ205" s="1"/>
      <c r="XCR205" s="1"/>
      <c r="XCS205" s="1"/>
      <c r="XCT205" s="1"/>
      <c r="XCU205" s="1"/>
      <c r="XCV205" s="1"/>
      <c r="XCW205" s="1"/>
      <c r="XCX205" s="1"/>
      <c r="XCY205" s="1"/>
      <c r="XCZ205" s="1"/>
      <c r="XDA205" s="1"/>
      <c r="XDB205" s="1"/>
      <c r="XDC205" s="1"/>
      <c r="XDD205" s="1"/>
      <c r="XDE205" s="1"/>
      <c r="XDF205" s="1"/>
      <c r="XDG205" s="1"/>
      <c r="XDH205" s="1"/>
      <c r="XDI205" s="1"/>
      <c r="XDJ205" s="1"/>
      <c r="XDK205" s="1"/>
      <c r="XDL205" s="1"/>
      <c r="XDM205" s="1"/>
      <c r="XDN205" s="1"/>
      <c r="XDO205" s="1"/>
      <c r="XDP205" s="1"/>
      <c r="XDQ205" s="1"/>
      <c r="XDR205" s="1"/>
      <c r="XDS205" s="1"/>
      <c r="XDT205" s="1"/>
      <c r="XDU205" s="1"/>
      <c r="XDV205" s="1"/>
      <c r="XDW205" s="1"/>
      <c r="XDX205" s="1"/>
      <c r="XDY205" s="1"/>
      <c r="XDZ205" s="1"/>
      <c r="XEA205" s="1"/>
      <c r="XEB205" s="1"/>
      <c r="XEC205" s="1"/>
      <c r="XED205" s="1"/>
      <c r="XEE205" s="1"/>
      <c r="XEF205" s="1"/>
      <c r="XEG205" s="1"/>
      <c r="XEH205" s="1"/>
      <c r="XEI205" s="1"/>
      <c r="XEJ205" s="1"/>
      <c r="XEK205" s="1"/>
      <c r="XEL205" s="1"/>
      <c r="XEM205" s="1"/>
      <c r="XEN205" s="1"/>
      <c r="XEO205" s="1"/>
      <c r="XEP205" s="1"/>
      <c r="XEQ205" s="1"/>
      <c r="XER205" s="1"/>
      <c r="XES205" s="1"/>
      <c r="XET205" s="1"/>
      <c r="XEU205" s="1"/>
      <c r="XEV205" s="1"/>
      <c r="XEW205" s="1"/>
      <c r="XEX205" s="1"/>
      <c r="XEY205" s="1"/>
      <c r="XEZ205" s="1"/>
      <c r="XFA205" s="1"/>
      <c r="XFB205" s="1"/>
      <c r="XFC205" s="1"/>
      <c r="XFD205" s="1"/>
    </row>
    <row r="206" spans="1:151 16227:16384" s="11" customFormat="1" ht="20.25" x14ac:dyDescent="0.25">
      <c r="A206" s="86" t="s">
        <v>223</v>
      </c>
      <c r="B206" s="87"/>
      <c r="C206" s="87"/>
      <c r="D206" s="87"/>
      <c r="E206" s="87"/>
      <c r="F206" s="87"/>
      <c r="G206" s="87"/>
      <c r="H206" s="87"/>
      <c r="I206" s="88"/>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EU206" s="1"/>
      <c r="WZC206" s="1"/>
      <c r="WZD206" s="1"/>
      <c r="WZE206" s="1"/>
      <c r="WZF206" s="1"/>
      <c r="WZG206" s="1"/>
      <c r="WZH206" s="1"/>
      <c r="WZI206" s="1"/>
      <c r="WZJ206" s="1"/>
      <c r="WZK206" s="1"/>
      <c r="WZL206" s="1"/>
      <c r="WZM206" s="1"/>
      <c r="WZN206" s="1"/>
      <c r="WZO206" s="1"/>
      <c r="WZP206" s="1"/>
      <c r="WZQ206" s="1"/>
      <c r="WZR206" s="1"/>
      <c r="WZS206" s="1"/>
      <c r="WZT206" s="1"/>
      <c r="WZU206" s="1"/>
      <c r="WZV206" s="1"/>
      <c r="WZW206" s="1"/>
      <c r="WZX206" s="1"/>
      <c r="WZY206" s="1"/>
      <c r="WZZ206" s="1"/>
      <c r="XAA206" s="1"/>
      <c r="XAB206" s="1"/>
      <c r="XAC206" s="1"/>
      <c r="XAD206" s="1"/>
      <c r="XAE206" s="1"/>
      <c r="XAF206" s="1"/>
      <c r="XAG206" s="1"/>
      <c r="XAH206" s="1"/>
      <c r="XAI206" s="1"/>
      <c r="XAJ206" s="1"/>
      <c r="XAK206" s="1"/>
      <c r="XAL206" s="1"/>
      <c r="XAM206" s="1"/>
      <c r="XAN206" s="1"/>
      <c r="XAO206" s="1"/>
      <c r="XAP206" s="1"/>
      <c r="XAQ206" s="1"/>
      <c r="XAR206" s="1"/>
      <c r="XAS206" s="1"/>
      <c r="XAT206" s="1"/>
      <c r="XAU206" s="1"/>
      <c r="XAV206" s="1"/>
      <c r="XAW206" s="1"/>
      <c r="XAX206" s="1"/>
      <c r="XAY206" s="1"/>
      <c r="XAZ206" s="1"/>
      <c r="XBA206" s="1"/>
      <c r="XBB206" s="1"/>
      <c r="XBC206" s="1"/>
      <c r="XBD206" s="1"/>
      <c r="XBE206" s="1"/>
      <c r="XBF206" s="1"/>
      <c r="XBG206" s="1"/>
      <c r="XBH206" s="1"/>
      <c r="XBI206" s="1"/>
      <c r="XBJ206" s="1"/>
      <c r="XBK206" s="1"/>
      <c r="XBL206" s="1"/>
      <c r="XBM206" s="1"/>
      <c r="XBN206" s="1"/>
      <c r="XBO206" s="1"/>
      <c r="XBP206" s="1"/>
      <c r="XBQ206" s="1"/>
      <c r="XBR206" s="1"/>
      <c r="XBS206" s="1"/>
      <c r="XBT206" s="1"/>
      <c r="XBU206" s="1"/>
      <c r="XBV206" s="1"/>
      <c r="XBW206" s="1"/>
      <c r="XBX206" s="1"/>
      <c r="XBY206" s="1"/>
      <c r="XBZ206" s="1"/>
      <c r="XCA206" s="1"/>
      <c r="XCB206" s="1"/>
      <c r="XCC206" s="1"/>
      <c r="XCD206" s="1"/>
      <c r="XCE206" s="1"/>
      <c r="XCF206" s="1"/>
      <c r="XCG206" s="1"/>
      <c r="XCH206" s="1"/>
      <c r="XCI206" s="1"/>
      <c r="XCJ206" s="1"/>
      <c r="XCK206" s="1"/>
      <c r="XCL206" s="1"/>
      <c r="XCM206" s="1"/>
      <c r="XCN206" s="1"/>
      <c r="XCO206" s="1"/>
      <c r="XCP206" s="1"/>
      <c r="XCQ206" s="1"/>
      <c r="XCR206" s="1"/>
      <c r="XCS206" s="1"/>
      <c r="XCT206" s="1"/>
      <c r="XCU206" s="1"/>
      <c r="XCV206" s="1"/>
      <c r="XCW206" s="1"/>
      <c r="XCX206" s="1"/>
      <c r="XCY206" s="1"/>
      <c r="XCZ206" s="1"/>
      <c r="XDA206" s="1"/>
      <c r="XDB206" s="1"/>
      <c r="XDC206" s="1"/>
      <c r="XDD206" s="1"/>
      <c r="XDE206" s="1"/>
      <c r="XDF206" s="1"/>
      <c r="XDG206" s="1"/>
      <c r="XDH206" s="1"/>
      <c r="XDI206" s="1"/>
      <c r="XDJ206" s="1"/>
      <c r="XDK206" s="1"/>
      <c r="XDL206" s="1"/>
      <c r="XDM206" s="1"/>
      <c r="XDN206" s="1"/>
      <c r="XDO206" s="1"/>
      <c r="XDP206" s="1"/>
      <c r="XDQ206" s="1"/>
      <c r="XDR206" s="1"/>
      <c r="XDS206" s="1"/>
      <c r="XDT206" s="1"/>
      <c r="XDU206" s="1"/>
      <c r="XDV206" s="1"/>
      <c r="XDW206" s="1"/>
      <c r="XDX206" s="1"/>
      <c r="XDY206" s="1"/>
      <c r="XDZ206" s="1"/>
      <c r="XEA206" s="1"/>
      <c r="XEB206" s="1"/>
      <c r="XEC206" s="1"/>
      <c r="XED206" s="1"/>
      <c r="XEE206" s="1"/>
      <c r="XEF206" s="1"/>
      <c r="XEG206" s="1"/>
      <c r="XEH206" s="1"/>
      <c r="XEI206" s="1"/>
      <c r="XEJ206" s="1"/>
      <c r="XEK206" s="1"/>
      <c r="XEL206" s="1"/>
      <c r="XEM206" s="1"/>
      <c r="XEN206" s="1"/>
      <c r="XEO206" s="1"/>
      <c r="XEP206" s="1"/>
      <c r="XEQ206" s="1"/>
      <c r="XER206" s="1"/>
      <c r="XES206" s="1"/>
      <c r="XET206" s="1"/>
      <c r="XEU206" s="1"/>
      <c r="XEV206" s="1"/>
      <c r="XEW206" s="1"/>
      <c r="XEX206" s="1"/>
      <c r="XEY206" s="1"/>
      <c r="XEZ206" s="1"/>
      <c r="XFA206" s="1"/>
      <c r="XFB206" s="1"/>
      <c r="XFC206" s="1"/>
      <c r="XFD206" s="1"/>
    </row>
    <row r="207" spans="1:151 16227:16384" s="11" customFormat="1" ht="20.25" customHeight="1" x14ac:dyDescent="0.25">
      <c r="A207" s="89" t="str">
        <f>A206</f>
        <v>1st Floor for Residential &amp; PodiumParking</v>
      </c>
      <c r="B207" s="90"/>
      <c r="C207" s="84">
        <v>1</v>
      </c>
      <c r="D207" s="84"/>
      <c r="E207" s="161" t="s">
        <v>236</v>
      </c>
      <c r="F207" s="162"/>
      <c r="G207" s="162"/>
      <c r="H207" s="162"/>
      <c r="I207" s="85"/>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EU207" s="1"/>
      <c r="WZC207" s="1"/>
      <c r="WZD207" s="1"/>
      <c r="WZE207" s="1"/>
      <c r="WZF207" s="1"/>
      <c r="WZG207" s="1"/>
      <c r="WZH207" s="1"/>
      <c r="WZI207" s="1"/>
      <c r="WZJ207" s="1"/>
      <c r="WZK207" s="1"/>
      <c r="WZL207" s="1"/>
      <c r="WZM207" s="1"/>
      <c r="WZN207" s="1"/>
      <c r="WZO207" s="1"/>
      <c r="WZP207" s="1"/>
      <c r="WZQ207" s="1"/>
      <c r="WZR207" s="1"/>
      <c r="WZS207" s="1"/>
      <c r="WZT207" s="1"/>
      <c r="WZU207" s="1"/>
      <c r="WZV207" s="1"/>
      <c r="WZW207" s="1"/>
      <c r="WZX207" s="1"/>
      <c r="WZY207" s="1"/>
      <c r="WZZ207" s="1"/>
      <c r="XAA207" s="1"/>
      <c r="XAB207" s="1"/>
      <c r="XAC207" s="1"/>
      <c r="XAD207" s="1"/>
      <c r="XAE207" s="1"/>
      <c r="XAF207" s="1"/>
      <c r="XAG207" s="1"/>
      <c r="XAH207" s="1"/>
      <c r="XAI207" s="1"/>
      <c r="XAJ207" s="1"/>
      <c r="XAK207" s="1"/>
      <c r="XAL207" s="1"/>
      <c r="XAM207" s="1"/>
      <c r="XAN207" s="1"/>
      <c r="XAO207" s="1"/>
      <c r="XAP207" s="1"/>
      <c r="XAQ207" s="1"/>
      <c r="XAR207" s="1"/>
      <c r="XAS207" s="1"/>
      <c r="XAT207" s="1"/>
      <c r="XAU207" s="1"/>
      <c r="XAV207" s="1"/>
      <c r="XAW207" s="1"/>
      <c r="XAX207" s="1"/>
      <c r="XAY207" s="1"/>
      <c r="XAZ207" s="1"/>
      <c r="XBA207" s="1"/>
      <c r="XBB207" s="1"/>
      <c r="XBC207" s="1"/>
      <c r="XBD207" s="1"/>
      <c r="XBE207" s="1"/>
      <c r="XBF207" s="1"/>
      <c r="XBG207" s="1"/>
      <c r="XBH207" s="1"/>
      <c r="XBI207" s="1"/>
      <c r="XBJ207" s="1"/>
      <c r="XBK207" s="1"/>
      <c r="XBL207" s="1"/>
      <c r="XBM207" s="1"/>
      <c r="XBN207" s="1"/>
      <c r="XBO207" s="1"/>
      <c r="XBP207" s="1"/>
      <c r="XBQ207" s="1"/>
      <c r="XBR207" s="1"/>
      <c r="XBS207" s="1"/>
      <c r="XBT207" s="1"/>
      <c r="XBU207" s="1"/>
      <c r="XBV207" s="1"/>
      <c r="XBW207" s="1"/>
      <c r="XBX207" s="1"/>
      <c r="XBY207" s="1"/>
      <c r="XBZ207" s="1"/>
      <c r="XCA207" s="1"/>
      <c r="XCB207" s="1"/>
      <c r="XCC207" s="1"/>
      <c r="XCD207" s="1"/>
      <c r="XCE207" s="1"/>
      <c r="XCF207" s="1"/>
      <c r="XCG207" s="1"/>
      <c r="XCH207" s="1"/>
      <c r="XCI207" s="1"/>
      <c r="XCJ207" s="1"/>
      <c r="XCK207" s="1"/>
      <c r="XCL207" s="1"/>
      <c r="XCM207" s="1"/>
      <c r="XCN207" s="1"/>
      <c r="XCO207" s="1"/>
      <c r="XCP207" s="1"/>
      <c r="XCQ207" s="1"/>
      <c r="XCR207" s="1"/>
      <c r="XCS207" s="1"/>
      <c r="XCT207" s="1"/>
      <c r="XCU207" s="1"/>
      <c r="XCV207" s="1"/>
      <c r="XCW207" s="1"/>
      <c r="XCX207" s="1"/>
      <c r="XCY207" s="1"/>
      <c r="XCZ207" s="1"/>
      <c r="XDA207" s="1"/>
      <c r="XDB207" s="1"/>
      <c r="XDC207" s="1"/>
      <c r="XDD207" s="1"/>
      <c r="XDE207" s="1"/>
      <c r="XDF207" s="1"/>
      <c r="XDG207" s="1"/>
      <c r="XDH207" s="1"/>
      <c r="XDI207" s="1"/>
      <c r="XDJ207" s="1"/>
      <c r="XDK207" s="1"/>
      <c r="XDL207" s="1"/>
      <c r="XDM207" s="1"/>
      <c r="XDN207" s="1"/>
      <c r="XDO207" s="1"/>
      <c r="XDP207" s="1"/>
      <c r="XDQ207" s="1"/>
      <c r="XDR207" s="1"/>
      <c r="XDS207" s="1"/>
      <c r="XDT207" s="1"/>
      <c r="XDU207" s="1"/>
      <c r="XDV207" s="1"/>
      <c r="XDW207" s="1"/>
      <c r="XDX207" s="1"/>
      <c r="XDY207" s="1"/>
      <c r="XDZ207" s="1"/>
      <c r="XEA207" s="1"/>
      <c r="XEB207" s="1"/>
      <c r="XEC207" s="1"/>
      <c r="XED207" s="1"/>
      <c r="XEE207" s="1"/>
      <c r="XEF207" s="1"/>
      <c r="XEG207" s="1"/>
      <c r="XEH207" s="1"/>
      <c r="XEI207" s="1"/>
      <c r="XEJ207" s="1"/>
      <c r="XEK207" s="1"/>
      <c r="XEL207" s="1"/>
      <c r="XEM207" s="1"/>
      <c r="XEN207" s="1"/>
      <c r="XEO207" s="1"/>
      <c r="XEP207" s="1"/>
      <c r="XEQ207" s="1"/>
      <c r="XER207" s="1"/>
      <c r="XES207" s="1"/>
      <c r="XET207" s="1"/>
      <c r="XEU207" s="1"/>
      <c r="XEV207" s="1"/>
      <c r="XEW207" s="1"/>
      <c r="XEX207" s="1"/>
      <c r="XEY207" s="1"/>
      <c r="XEZ207" s="1"/>
      <c r="XFA207" s="1"/>
      <c r="XFB207" s="1"/>
      <c r="XFC207" s="1"/>
      <c r="XFD207" s="1"/>
    </row>
    <row r="208" spans="1:151 16227:16384" s="11" customFormat="1" ht="20.25" customHeight="1" x14ac:dyDescent="0.25">
      <c r="A208" s="91"/>
      <c r="B208" s="92"/>
      <c r="C208" s="84">
        <f>C207+1</f>
        <v>2</v>
      </c>
      <c r="D208" s="84"/>
      <c r="E208" s="161" t="s">
        <v>237</v>
      </c>
      <c r="F208" s="162"/>
      <c r="G208" s="162"/>
      <c r="H208" s="162"/>
      <c r="I208" s="85"/>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EU208" s="1"/>
      <c r="WZC208" s="1"/>
      <c r="WZD208" s="1"/>
      <c r="WZE208" s="1"/>
      <c r="WZF208" s="1"/>
      <c r="WZG208" s="1"/>
      <c r="WZH208" s="1"/>
      <c r="WZI208" s="1"/>
      <c r="WZJ208" s="1"/>
      <c r="WZK208" s="1"/>
      <c r="WZL208" s="1"/>
      <c r="WZM208" s="1"/>
      <c r="WZN208" s="1"/>
      <c r="WZO208" s="1"/>
      <c r="WZP208" s="1"/>
      <c r="WZQ208" s="1"/>
      <c r="WZR208" s="1"/>
      <c r="WZS208" s="1"/>
      <c r="WZT208" s="1"/>
      <c r="WZU208" s="1"/>
      <c r="WZV208" s="1"/>
      <c r="WZW208" s="1"/>
      <c r="WZX208" s="1"/>
      <c r="WZY208" s="1"/>
      <c r="WZZ208" s="1"/>
      <c r="XAA208" s="1"/>
      <c r="XAB208" s="1"/>
      <c r="XAC208" s="1"/>
      <c r="XAD208" s="1"/>
      <c r="XAE208" s="1"/>
      <c r="XAF208" s="1"/>
      <c r="XAG208" s="1"/>
      <c r="XAH208" s="1"/>
      <c r="XAI208" s="1"/>
      <c r="XAJ208" s="1"/>
      <c r="XAK208" s="1"/>
      <c r="XAL208" s="1"/>
      <c r="XAM208" s="1"/>
      <c r="XAN208" s="1"/>
      <c r="XAO208" s="1"/>
      <c r="XAP208" s="1"/>
      <c r="XAQ208" s="1"/>
      <c r="XAR208" s="1"/>
      <c r="XAS208" s="1"/>
      <c r="XAT208" s="1"/>
      <c r="XAU208" s="1"/>
      <c r="XAV208" s="1"/>
      <c r="XAW208" s="1"/>
      <c r="XAX208" s="1"/>
      <c r="XAY208" s="1"/>
      <c r="XAZ208" s="1"/>
      <c r="XBA208" s="1"/>
      <c r="XBB208" s="1"/>
      <c r="XBC208" s="1"/>
      <c r="XBD208" s="1"/>
      <c r="XBE208" s="1"/>
      <c r="XBF208" s="1"/>
      <c r="XBG208" s="1"/>
      <c r="XBH208" s="1"/>
      <c r="XBI208" s="1"/>
      <c r="XBJ208" s="1"/>
      <c r="XBK208" s="1"/>
      <c r="XBL208" s="1"/>
      <c r="XBM208" s="1"/>
      <c r="XBN208" s="1"/>
      <c r="XBO208" s="1"/>
      <c r="XBP208" s="1"/>
      <c r="XBQ208" s="1"/>
      <c r="XBR208" s="1"/>
      <c r="XBS208" s="1"/>
      <c r="XBT208" s="1"/>
      <c r="XBU208" s="1"/>
      <c r="XBV208" s="1"/>
      <c r="XBW208" s="1"/>
      <c r="XBX208" s="1"/>
      <c r="XBY208" s="1"/>
      <c r="XBZ208" s="1"/>
      <c r="XCA208" s="1"/>
      <c r="XCB208" s="1"/>
      <c r="XCC208" s="1"/>
      <c r="XCD208" s="1"/>
      <c r="XCE208" s="1"/>
      <c r="XCF208" s="1"/>
      <c r="XCG208" s="1"/>
      <c r="XCH208" s="1"/>
      <c r="XCI208" s="1"/>
      <c r="XCJ208" s="1"/>
      <c r="XCK208" s="1"/>
      <c r="XCL208" s="1"/>
      <c r="XCM208" s="1"/>
      <c r="XCN208" s="1"/>
      <c r="XCO208" s="1"/>
      <c r="XCP208" s="1"/>
      <c r="XCQ208" s="1"/>
      <c r="XCR208" s="1"/>
      <c r="XCS208" s="1"/>
      <c r="XCT208" s="1"/>
      <c r="XCU208" s="1"/>
      <c r="XCV208" s="1"/>
      <c r="XCW208" s="1"/>
      <c r="XCX208" s="1"/>
      <c r="XCY208" s="1"/>
      <c r="XCZ208" s="1"/>
      <c r="XDA208" s="1"/>
      <c r="XDB208" s="1"/>
      <c r="XDC208" s="1"/>
      <c r="XDD208" s="1"/>
      <c r="XDE208" s="1"/>
      <c r="XDF208" s="1"/>
      <c r="XDG208" s="1"/>
      <c r="XDH208" s="1"/>
      <c r="XDI208" s="1"/>
      <c r="XDJ208" s="1"/>
      <c r="XDK208" s="1"/>
      <c r="XDL208" s="1"/>
      <c r="XDM208" s="1"/>
      <c r="XDN208" s="1"/>
      <c r="XDO208" s="1"/>
      <c r="XDP208" s="1"/>
      <c r="XDQ208" s="1"/>
      <c r="XDR208" s="1"/>
      <c r="XDS208" s="1"/>
      <c r="XDT208" s="1"/>
      <c r="XDU208" s="1"/>
      <c r="XDV208" s="1"/>
      <c r="XDW208" s="1"/>
      <c r="XDX208" s="1"/>
      <c r="XDY208" s="1"/>
      <c r="XDZ208" s="1"/>
      <c r="XEA208" s="1"/>
      <c r="XEB208" s="1"/>
      <c r="XEC208" s="1"/>
      <c r="XED208" s="1"/>
      <c r="XEE208" s="1"/>
      <c r="XEF208" s="1"/>
      <c r="XEG208" s="1"/>
      <c r="XEH208" s="1"/>
      <c r="XEI208" s="1"/>
      <c r="XEJ208" s="1"/>
      <c r="XEK208" s="1"/>
      <c r="XEL208" s="1"/>
      <c r="XEM208" s="1"/>
      <c r="XEN208" s="1"/>
      <c r="XEO208" s="1"/>
      <c r="XEP208" s="1"/>
      <c r="XEQ208" s="1"/>
      <c r="XER208" s="1"/>
      <c r="XES208" s="1"/>
      <c r="XET208" s="1"/>
      <c r="XEU208" s="1"/>
      <c r="XEV208" s="1"/>
      <c r="XEW208" s="1"/>
      <c r="XEX208" s="1"/>
      <c r="XEY208" s="1"/>
      <c r="XEZ208" s="1"/>
      <c r="XFA208" s="1"/>
      <c r="XFB208" s="1"/>
      <c r="XFC208" s="1"/>
      <c r="XFD208" s="1"/>
    </row>
    <row r="209" spans="1:151 16227:16384" s="11" customFormat="1" ht="20.25" customHeight="1" x14ac:dyDescent="0.25">
      <c r="A209" s="91"/>
      <c r="B209" s="92"/>
      <c r="C209" s="84">
        <f>C208+1</f>
        <v>3</v>
      </c>
      <c r="D209" s="85"/>
      <c r="E209" s="19" t="s">
        <v>224</v>
      </c>
      <c r="F209" s="50">
        <f>(3.05*5.17+0.7*3.17+2.4*2.7+1*0.1+3.05*3.41+2.95*3.65+((2.3*1.37)*2)+3.18*1.07+1.82*1.07+1.93*0.8+0.05*2.55+0.1*3.05)*10.764</f>
        <v>638.9940959999999</v>
      </c>
      <c r="G209" s="51">
        <v>0</v>
      </c>
      <c r="H209" s="19">
        <f>(3.075*1.75)*10.764</f>
        <v>57.923774999999999</v>
      </c>
      <c r="I209" s="19">
        <f t="shared" ref="I209:I211" si="12">F209*(($I$144)+1)+H209</f>
        <v>1048.3646237999999</v>
      </c>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EU209" s="1"/>
      <c r="WZC209" s="1"/>
      <c r="WZD209" s="1"/>
      <c r="WZE209" s="1"/>
      <c r="WZF209" s="1"/>
      <c r="WZG209" s="1"/>
      <c r="WZH209" s="1"/>
      <c r="WZI209" s="1"/>
      <c r="WZJ209" s="1"/>
      <c r="WZK209" s="1"/>
      <c r="WZL209" s="1"/>
      <c r="WZM209" s="1"/>
      <c r="WZN209" s="1"/>
      <c r="WZO209" s="1"/>
      <c r="WZP209" s="1"/>
      <c r="WZQ209" s="1"/>
      <c r="WZR209" s="1"/>
      <c r="WZS209" s="1"/>
      <c r="WZT209" s="1"/>
      <c r="WZU209" s="1"/>
      <c r="WZV209" s="1"/>
      <c r="WZW209" s="1"/>
      <c r="WZX209" s="1"/>
      <c r="WZY209" s="1"/>
      <c r="WZZ209" s="1"/>
      <c r="XAA209" s="1"/>
      <c r="XAB209" s="1"/>
      <c r="XAC209" s="1"/>
      <c r="XAD209" s="1"/>
      <c r="XAE209" s="1"/>
      <c r="XAF209" s="1"/>
      <c r="XAG209" s="1"/>
      <c r="XAH209" s="1"/>
      <c r="XAI209" s="1"/>
      <c r="XAJ209" s="1"/>
      <c r="XAK209" s="1"/>
      <c r="XAL209" s="1"/>
      <c r="XAM209" s="1"/>
      <c r="XAN209" s="1"/>
      <c r="XAO209" s="1"/>
      <c r="XAP209" s="1"/>
      <c r="XAQ209" s="1"/>
      <c r="XAR209" s="1"/>
      <c r="XAS209" s="1"/>
      <c r="XAT209" s="1"/>
      <c r="XAU209" s="1"/>
      <c r="XAV209" s="1"/>
      <c r="XAW209" s="1"/>
      <c r="XAX209" s="1"/>
      <c r="XAY209" s="1"/>
      <c r="XAZ209" s="1"/>
      <c r="XBA209" s="1"/>
      <c r="XBB209" s="1"/>
      <c r="XBC209" s="1"/>
      <c r="XBD209" s="1"/>
      <c r="XBE209" s="1"/>
      <c r="XBF209" s="1"/>
      <c r="XBG209" s="1"/>
      <c r="XBH209" s="1"/>
      <c r="XBI209" s="1"/>
      <c r="XBJ209" s="1"/>
      <c r="XBK209" s="1"/>
      <c r="XBL209" s="1"/>
      <c r="XBM209" s="1"/>
      <c r="XBN209" s="1"/>
      <c r="XBO209" s="1"/>
      <c r="XBP209" s="1"/>
      <c r="XBQ209" s="1"/>
      <c r="XBR209" s="1"/>
      <c r="XBS209" s="1"/>
      <c r="XBT209" s="1"/>
      <c r="XBU209" s="1"/>
      <c r="XBV209" s="1"/>
      <c r="XBW209" s="1"/>
      <c r="XBX209" s="1"/>
      <c r="XBY209" s="1"/>
      <c r="XBZ209" s="1"/>
      <c r="XCA209" s="1"/>
      <c r="XCB209" s="1"/>
      <c r="XCC209" s="1"/>
      <c r="XCD209" s="1"/>
      <c r="XCE209" s="1"/>
      <c r="XCF209" s="1"/>
      <c r="XCG209" s="1"/>
      <c r="XCH209" s="1"/>
      <c r="XCI209" s="1"/>
      <c r="XCJ209" s="1"/>
      <c r="XCK209" s="1"/>
      <c r="XCL209" s="1"/>
      <c r="XCM209" s="1"/>
      <c r="XCN209" s="1"/>
      <c r="XCO209" s="1"/>
      <c r="XCP209" s="1"/>
      <c r="XCQ209" s="1"/>
      <c r="XCR209" s="1"/>
      <c r="XCS209" s="1"/>
      <c r="XCT209" s="1"/>
      <c r="XCU209" s="1"/>
      <c r="XCV209" s="1"/>
      <c r="XCW209" s="1"/>
      <c r="XCX209" s="1"/>
      <c r="XCY209" s="1"/>
      <c r="XCZ209" s="1"/>
      <c r="XDA209" s="1"/>
      <c r="XDB209" s="1"/>
      <c r="XDC209" s="1"/>
      <c r="XDD209" s="1"/>
      <c r="XDE209" s="1"/>
      <c r="XDF209" s="1"/>
      <c r="XDG209" s="1"/>
      <c r="XDH209" s="1"/>
      <c r="XDI209" s="1"/>
      <c r="XDJ209" s="1"/>
      <c r="XDK209" s="1"/>
      <c r="XDL209" s="1"/>
      <c r="XDM209" s="1"/>
      <c r="XDN209" s="1"/>
      <c r="XDO209" s="1"/>
      <c r="XDP209" s="1"/>
      <c r="XDQ209" s="1"/>
      <c r="XDR209" s="1"/>
      <c r="XDS209" s="1"/>
      <c r="XDT209" s="1"/>
      <c r="XDU209" s="1"/>
      <c r="XDV209" s="1"/>
      <c r="XDW209" s="1"/>
      <c r="XDX209" s="1"/>
      <c r="XDY209" s="1"/>
      <c r="XDZ209" s="1"/>
      <c r="XEA209" s="1"/>
      <c r="XEB209" s="1"/>
      <c r="XEC209" s="1"/>
      <c r="XED209" s="1"/>
      <c r="XEE209" s="1"/>
      <c r="XEF209" s="1"/>
      <c r="XEG209" s="1"/>
      <c r="XEH209" s="1"/>
      <c r="XEI209" s="1"/>
      <c r="XEJ209" s="1"/>
      <c r="XEK209" s="1"/>
      <c r="XEL209" s="1"/>
      <c r="XEM209" s="1"/>
      <c r="XEN209" s="1"/>
      <c r="XEO209" s="1"/>
      <c r="XEP209" s="1"/>
      <c r="XEQ209" s="1"/>
      <c r="XER209" s="1"/>
      <c r="XES209" s="1"/>
      <c r="XET209" s="1"/>
      <c r="XEU209" s="1"/>
      <c r="XEV209" s="1"/>
      <c r="XEW209" s="1"/>
      <c r="XEX209" s="1"/>
      <c r="XEY209" s="1"/>
      <c r="XEZ209" s="1"/>
      <c r="XFA209" s="1"/>
      <c r="XFB209" s="1"/>
      <c r="XFC209" s="1"/>
      <c r="XFD209" s="1"/>
    </row>
    <row r="210" spans="1:151 16227:16384" s="11" customFormat="1" ht="20.25" customHeight="1" x14ac:dyDescent="0.25">
      <c r="A210" s="91"/>
      <c r="B210" s="92"/>
      <c r="C210" s="84">
        <f>C209+1</f>
        <v>4</v>
      </c>
      <c r="D210" s="84"/>
      <c r="E210" s="19" t="s">
        <v>224</v>
      </c>
      <c r="F210" s="50">
        <f>(1.85*0.46+3.05*5.16+0.65*1.41+1.75*1.06+2.3*2.7+1.09*0.1+1.98*0.8+3.05*3.65+2.3*1.37+2.9*3.41+2.3*1.37)*10.764</f>
        <v>587.5744679999998</v>
      </c>
      <c r="G210" s="51">
        <v>0</v>
      </c>
      <c r="H210" s="19">
        <v>0</v>
      </c>
      <c r="I210" s="19">
        <f t="shared" si="12"/>
        <v>910.74042539999971</v>
      </c>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EU210" s="1"/>
      <c r="WZC210" s="1"/>
      <c r="WZD210" s="1"/>
      <c r="WZE210" s="1"/>
      <c r="WZF210" s="1"/>
      <c r="WZG210" s="1"/>
      <c r="WZH210" s="1"/>
      <c r="WZI210" s="1"/>
      <c r="WZJ210" s="1"/>
      <c r="WZK210" s="1"/>
      <c r="WZL210" s="1"/>
      <c r="WZM210" s="1"/>
      <c r="WZN210" s="1"/>
      <c r="WZO210" s="1"/>
      <c r="WZP210" s="1"/>
      <c r="WZQ210" s="1"/>
      <c r="WZR210" s="1"/>
      <c r="WZS210" s="1"/>
      <c r="WZT210" s="1"/>
      <c r="WZU210" s="1"/>
      <c r="WZV210" s="1"/>
      <c r="WZW210" s="1"/>
      <c r="WZX210" s="1"/>
      <c r="WZY210" s="1"/>
      <c r="WZZ210" s="1"/>
      <c r="XAA210" s="1"/>
      <c r="XAB210" s="1"/>
      <c r="XAC210" s="1"/>
      <c r="XAD210" s="1"/>
      <c r="XAE210" s="1"/>
      <c r="XAF210" s="1"/>
      <c r="XAG210" s="1"/>
      <c r="XAH210" s="1"/>
      <c r="XAI210" s="1"/>
      <c r="XAJ210" s="1"/>
      <c r="XAK210" s="1"/>
      <c r="XAL210" s="1"/>
      <c r="XAM210" s="1"/>
      <c r="XAN210" s="1"/>
      <c r="XAO210" s="1"/>
      <c r="XAP210" s="1"/>
      <c r="XAQ210" s="1"/>
      <c r="XAR210" s="1"/>
      <c r="XAS210" s="1"/>
      <c r="XAT210" s="1"/>
      <c r="XAU210" s="1"/>
      <c r="XAV210" s="1"/>
      <c r="XAW210" s="1"/>
      <c r="XAX210" s="1"/>
      <c r="XAY210" s="1"/>
      <c r="XAZ210" s="1"/>
      <c r="XBA210" s="1"/>
      <c r="XBB210" s="1"/>
      <c r="XBC210" s="1"/>
      <c r="XBD210" s="1"/>
      <c r="XBE210" s="1"/>
      <c r="XBF210" s="1"/>
      <c r="XBG210" s="1"/>
      <c r="XBH210" s="1"/>
      <c r="XBI210" s="1"/>
      <c r="XBJ210" s="1"/>
      <c r="XBK210" s="1"/>
      <c r="XBL210" s="1"/>
      <c r="XBM210" s="1"/>
      <c r="XBN210" s="1"/>
      <c r="XBO210" s="1"/>
      <c r="XBP210" s="1"/>
      <c r="XBQ210" s="1"/>
      <c r="XBR210" s="1"/>
      <c r="XBS210" s="1"/>
      <c r="XBT210" s="1"/>
      <c r="XBU210" s="1"/>
      <c r="XBV210" s="1"/>
      <c r="XBW210" s="1"/>
      <c r="XBX210" s="1"/>
      <c r="XBY210" s="1"/>
      <c r="XBZ210" s="1"/>
      <c r="XCA210" s="1"/>
      <c r="XCB210" s="1"/>
      <c r="XCC210" s="1"/>
      <c r="XCD210" s="1"/>
      <c r="XCE210" s="1"/>
      <c r="XCF210" s="1"/>
      <c r="XCG210" s="1"/>
      <c r="XCH210" s="1"/>
      <c r="XCI210" s="1"/>
      <c r="XCJ210" s="1"/>
      <c r="XCK210" s="1"/>
      <c r="XCL210" s="1"/>
      <c r="XCM210" s="1"/>
      <c r="XCN210" s="1"/>
      <c r="XCO210" s="1"/>
      <c r="XCP210" s="1"/>
      <c r="XCQ210" s="1"/>
      <c r="XCR210" s="1"/>
      <c r="XCS210" s="1"/>
      <c r="XCT210" s="1"/>
      <c r="XCU210" s="1"/>
      <c r="XCV210" s="1"/>
      <c r="XCW210" s="1"/>
      <c r="XCX210" s="1"/>
      <c r="XCY210" s="1"/>
      <c r="XCZ210" s="1"/>
      <c r="XDA210" s="1"/>
      <c r="XDB210" s="1"/>
      <c r="XDC210" s="1"/>
      <c r="XDD210" s="1"/>
      <c r="XDE210" s="1"/>
      <c r="XDF210" s="1"/>
      <c r="XDG210" s="1"/>
      <c r="XDH210" s="1"/>
      <c r="XDI210" s="1"/>
      <c r="XDJ210" s="1"/>
      <c r="XDK210" s="1"/>
      <c r="XDL210" s="1"/>
      <c r="XDM210" s="1"/>
      <c r="XDN210" s="1"/>
      <c r="XDO210" s="1"/>
      <c r="XDP210" s="1"/>
      <c r="XDQ210" s="1"/>
      <c r="XDR210" s="1"/>
      <c r="XDS210" s="1"/>
      <c r="XDT210" s="1"/>
      <c r="XDU210" s="1"/>
      <c r="XDV210" s="1"/>
      <c r="XDW210" s="1"/>
      <c r="XDX210" s="1"/>
      <c r="XDY210" s="1"/>
      <c r="XDZ210" s="1"/>
      <c r="XEA210" s="1"/>
      <c r="XEB210" s="1"/>
      <c r="XEC210" s="1"/>
      <c r="XED210" s="1"/>
      <c r="XEE210" s="1"/>
      <c r="XEF210" s="1"/>
      <c r="XEG210" s="1"/>
      <c r="XEH210" s="1"/>
      <c r="XEI210" s="1"/>
      <c r="XEJ210" s="1"/>
      <c r="XEK210" s="1"/>
      <c r="XEL210" s="1"/>
      <c r="XEM210" s="1"/>
      <c r="XEN210" s="1"/>
      <c r="XEO210" s="1"/>
      <c r="XEP210" s="1"/>
      <c r="XEQ210" s="1"/>
      <c r="XER210" s="1"/>
      <c r="XES210" s="1"/>
      <c r="XET210" s="1"/>
      <c r="XEU210" s="1"/>
      <c r="XEV210" s="1"/>
      <c r="XEW210" s="1"/>
      <c r="XEX210" s="1"/>
      <c r="XEY210" s="1"/>
      <c r="XEZ210" s="1"/>
      <c r="XFA210" s="1"/>
      <c r="XFB210" s="1"/>
      <c r="XFC210" s="1"/>
      <c r="XFD210" s="1"/>
    </row>
    <row r="211" spans="1:151 16227:16384" s="11" customFormat="1" ht="20.25" customHeight="1" x14ac:dyDescent="0.25">
      <c r="A211" s="91"/>
      <c r="B211" s="92"/>
      <c r="C211" s="84">
        <f>C210+1</f>
        <v>5</v>
      </c>
      <c r="D211" s="85"/>
      <c r="E211" s="19" t="s">
        <v>224</v>
      </c>
      <c r="F211" s="50">
        <f>(1*2.55+2.75*2.45+0.1*1.05+0.8*1.95+3.05*5.17+0.8*2.59+3.05*3.41+3.05*3.65+2.3*1.37+2.3*1.37+1.1*1.07+2.05*1.07)*10.764</f>
        <v>645.82385399999998</v>
      </c>
      <c r="G211" s="51">
        <v>0</v>
      </c>
      <c r="H211" s="19">
        <v>0</v>
      </c>
      <c r="I211" s="19">
        <f t="shared" si="12"/>
        <v>1001.0269737</v>
      </c>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EU211" s="1"/>
      <c r="WZC211" s="1"/>
      <c r="WZD211" s="1"/>
      <c r="WZE211" s="1"/>
      <c r="WZF211" s="1"/>
      <c r="WZG211" s="1"/>
      <c r="WZH211" s="1"/>
      <c r="WZI211" s="1"/>
      <c r="WZJ211" s="1"/>
      <c r="WZK211" s="1"/>
      <c r="WZL211" s="1"/>
      <c r="WZM211" s="1"/>
      <c r="WZN211" s="1"/>
      <c r="WZO211" s="1"/>
      <c r="WZP211" s="1"/>
      <c r="WZQ211" s="1"/>
      <c r="WZR211" s="1"/>
      <c r="WZS211" s="1"/>
      <c r="WZT211" s="1"/>
      <c r="WZU211" s="1"/>
      <c r="WZV211" s="1"/>
      <c r="WZW211" s="1"/>
      <c r="WZX211" s="1"/>
      <c r="WZY211" s="1"/>
      <c r="WZZ211" s="1"/>
      <c r="XAA211" s="1"/>
      <c r="XAB211" s="1"/>
      <c r="XAC211" s="1"/>
      <c r="XAD211" s="1"/>
      <c r="XAE211" s="1"/>
      <c r="XAF211" s="1"/>
      <c r="XAG211" s="1"/>
      <c r="XAH211" s="1"/>
      <c r="XAI211" s="1"/>
      <c r="XAJ211" s="1"/>
      <c r="XAK211" s="1"/>
      <c r="XAL211" s="1"/>
      <c r="XAM211" s="1"/>
      <c r="XAN211" s="1"/>
      <c r="XAO211" s="1"/>
      <c r="XAP211" s="1"/>
      <c r="XAQ211" s="1"/>
      <c r="XAR211" s="1"/>
      <c r="XAS211" s="1"/>
      <c r="XAT211" s="1"/>
      <c r="XAU211" s="1"/>
      <c r="XAV211" s="1"/>
      <c r="XAW211" s="1"/>
      <c r="XAX211" s="1"/>
      <c r="XAY211" s="1"/>
      <c r="XAZ211" s="1"/>
      <c r="XBA211" s="1"/>
      <c r="XBB211" s="1"/>
      <c r="XBC211" s="1"/>
      <c r="XBD211" s="1"/>
      <c r="XBE211" s="1"/>
      <c r="XBF211" s="1"/>
      <c r="XBG211" s="1"/>
      <c r="XBH211" s="1"/>
      <c r="XBI211" s="1"/>
      <c r="XBJ211" s="1"/>
      <c r="XBK211" s="1"/>
      <c r="XBL211" s="1"/>
      <c r="XBM211" s="1"/>
      <c r="XBN211" s="1"/>
      <c r="XBO211" s="1"/>
      <c r="XBP211" s="1"/>
      <c r="XBQ211" s="1"/>
      <c r="XBR211" s="1"/>
      <c r="XBS211" s="1"/>
      <c r="XBT211" s="1"/>
      <c r="XBU211" s="1"/>
      <c r="XBV211" s="1"/>
      <c r="XBW211" s="1"/>
      <c r="XBX211" s="1"/>
      <c r="XBY211" s="1"/>
      <c r="XBZ211" s="1"/>
      <c r="XCA211" s="1"/>
      <c r="XCB211" s="1"/>
      <c r="XCC211" s="1"/>
      <c r="XCD211" s="1"/>
      <c r="XCE211" s="1"/>
      <c r="XCF211" s="1"/>
      <c r="XCG211" s="1"/>
      <c r="XCH211" s="1"/>
      <c r="XCI211" s="1"/>
      <c r="XCJ211" s="1"/>
      <c r="XCK211" s="1"/>
      <c r="XCL211" s="1"/>
      <c r="XCM211" s="1"/>
      <c r="XCN211" s="1"/>
      <c r="XCO211" s="1"/>
      <c r="XCP211" s="1"/>
      <c r="XCQ211" s="1"/>
      <c r="XCR211" s="1"/>
      <c r="XCS211" s="1"/>
      <c r="XCT211" s="1"/>
      <c r="XCU211" s="1"/>
      <c r="XCV211" s="1"/>
      <c r="XCW211" s="1"/>
      <c r="XCX211" s="1"/>
      <c r="XCY211" s="1"/>
      <c r="XCZ211" s="1"/>
      <c r="XDA211" s="1"/>
      <c r="XDB211" s="1"/>
      <c r="XDC211" s="1"/>
      <c r="XDD211" s="1"/>
      <c r="XDE211" s="1"/>
      <c r="XDF211" s="1"/>
      <c r="XDG211" s="1"/>
      <c r="XDH211" s="1"/>
      <c r="XDI211" s="1"/>
      <c r="XDJ211" s="1"/>
      <c r="XDK211" s="1"/>
      <c r="XDL211" s="1"/>
      <c r="XDM211" s="1"/>
      <c r="XDN211" s="1"/>
      <c r="XDO211" s="1"/>
      <c r="XDP211" s="1"/>
      <c r="XDQ211" s="1"/>
      <c r="XDR211" s="1"/>
      <c r="XDS211" s="1"/>
      <c r="XDT211" s="1"/>
      <c r="XDU211" s="1"/>
      <c r="XDV211" s="1"/>
      <c r="XDW211" s="1"/>
      <c r="XDX211" s="1"/>
      <c r="XDY211" s="1"/>
      <c r="XDZ211" s="1"/>
      <c r="XEA211" s="1"/>
      <c r="XEB211" s="1"/>
      <c r="XEC211" s="1"/>
      <c r="XED211" s="1"/>
      <c r="XEE211" s="1"/>
      <c r="XEF211" s="1"/>
      <c r="XEG211" s="1"/>
      <c r="XEH211" s="1"/>
      <c r="XEI211" s="1"/>
      <c r="XEJ211" s="1"/>
      <c r="XEK211" s="1"/>
      <c r="XEL211" s="1"/>
      <c r="XEM211" s="1"/>
      <c r="XEN211" s="1"/>
      <c r="XEO211" s="1"/>
      <c r="XEP211" s="1"/>
      <c r="XEQ211" s="1"/>
      <c r="XER211" s="1"/>
      <c r="XES211" s="1"/>
      <c r="XET211" s="1"/>
      <c r="XEU211" s="1"/>
      <c r="XEV211" s="1"/>
      <c r="XEW211" s="1"/>
      <c r="XEX211" s="1"/>
      <c r="XEY211" s="1"/>
      <c r="XEZ211" s="1"/>
      <c r="XFA211" s="1"/>
      <c r="XFB211" s="1"/>
      <c r="XFC211" s="1"/>
      <c r="XFD211" s="1"/>
    </row>
    <row r="212" spans="1:151 16227:16384" s="11" customFormat="1" ht="20.25" customHeight="1" x14ac:dyDescent="0.25">
      <c r="A212" s="93"/>
      <c r="B212" s="94"/>
      <c r="C212" s="84">
        <f>C211+1</f>
        <v>6</v>
      </c>
      <c r="D212" s="85"/>
      <c r="E212" s="19" t="s">
        <v>224</v>
      </c>
      <c r="F212" s="50">
        <f>(1*2.55+2.75*2.45+0.1*1.05+0.8*1.95+3.05*5.84+0.8*1.52+3.05*3.7+3.05*4.11+2.3*1.37+2.3*1.37+1.1*1.07+2.05*1.07)*10.764</f>
        <v>683.22875399999987</v>
      </c>
      <c r="G212" s="51">
        <v>0</v>
      </c>
      <c r="H212" s="19">
        <v>0</v>
      </c>
      <c r="I212" s="19">
        <f t="shared" ref="I212" si="13">F212*(($I$144)+1)+H212</f>
        <v>1059.0045686999999</v>
      </c>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EU212" s="1"/>
      <c r="WZC212" s="1"/>
      <c r="WZD212" s="1"/>
      <c r="WZE212" s="1"/>
      <c r="WZF212" s="1"/>
      <c r="WZG212" s="1"/>
      <c r="WZH212" s="1"/>
      <c r="WZI212" s="1"/>
      <c r="WZJ212" s="1"/>
      <c r="WZK212" s="1"/>
      <c r="WZL212" s="1"/>
      <c r="WZM212" s="1"/>
      <c r="WZN212" s="1"/>
      <c r="WZO212" s="1"/>
      <c r="WZP212" s="1"/>
      <c r="WZQ212" s="1"/>
      <c r="WZR212" s="1"/>
      <c r="WZS212" s="1"/>
      <c r="WZT212" s="1"/>
      <c r="WZU212" s="1"/>
      <c r="WZV212" s="1"/>
      <c r="WZW212" s="1"/>
      <c r="WZX212" s="1"/>
      <c r="WZY212" s="1"/>
      <c r="WZZ212" s="1"/>
      <c r="XAA212" s="1"/>
      <c r="XAB212" s="1"/>
      <c r="XAC212" s="1"/>
      <c r="XAD212" s="1"/>
      <c r="XAE212" s="1"/>
      <c r="XAF212" s="1"/>
      <c r="XAG212" s="1"/>
      <c r="XAH212" s="1"/>
      <c r="XAI212" s="1"/>
      <c r="XAJ212" s="1"/>
      <c r="XAK212" s="1"/>
      <c r="XAL212" s="1"/>
      <c r="XAM212" s="1"/>
      <c r="XAN212" s="1"/>
      <c r="XAO212" s="1"/>
      <c r="XAP212" s="1"/>
      <c r="XAQ212" s="1"/>
      <c r="XAR212" s="1"/>
      <c r="XAS212" s="1"/>
      <c r="XAT212" s="1"/>
      <c r="XAU212" s="1"/>
      <c r="XAV212" s="1"/>
      <c r="XAW212" s="1"/>
      <c r="XAX212" s="1"/>
      <c r="XAY212" s="1"/>
      <c r="XAZ212" s="1"/>
      <c r="XBA212" s="1"/>
      <c r="XBB212" s="1"/>
      <c r="XBC212" s="1"/>
      <c r="XBD212" s="1"/>
      <c r="XBE212" s="1"/>
      <c r="XBF212" s="1"/>
      <c r="XBG212" s="1"/>
      <c r="XBH212" s="1"/>
      <c r="XBI212" s="1"/>
      <c r="XBJ212" s="1"/>
      <c r="XBK212" s="1"/>
      <c r="XBL212" s="1"/>
      <c r="XBM212" s="1"/>
      <c r="XBN212" s="1"/>
      <c r="XBO212" s="1"/>
      <c r="XBP212" s="1"/>
      <c r="XBQ212" s="1"/>
      <c r="XBR212" s="1"/>
      <c r="XBS212" s="1"/>
      <c r="XBT212" s="1"/>
      <c r="XBU212" s="1"/>
      <c r="XBV212" s="1"/>
      <c r="XBW212" s="1"/>
      <c r="XBX212" s="1"/>
      <c r="XBY212" s="1"/>
      <c r="XBZ212" s="1"/>
      <c r="XCA212" s="1"/>
      <c r="XCB212" s="1"/>
      <c r="XCC212" s="1"/>
      <c r="XCD212" s="1"/>
      <c r="XCE212" s="1"/>
      <c r="XCF212" s="1"/>
      <c r="XCG212" s="1"/>
      <c r="XCH212" s="1"/>
      <c r="XCI212" s="1"/>
      <c r="XCJ212" s="1"/>
      <c r="XCK212" s="1"/>
      <c r="XCL212" s="1"/>
      <c r="XCM212" s="1"/>
      <c r="XCN212" s="1"/>
      <c r="XCO212" s="1"/>
      <c r="XCP212" s="1"/>
      <c r="XCQ212" s="1"/>
      <c r="XCR212" s="1"/>
      <c r="XCS212" s="1"/>
      <c r="XCT212" s="1"/>
      <c r="XCU212" s="1"/>
      <c r="XCV212" s="1"/>
      <c r="XCW212" s="1"/>
      <c r="XCX212" s="1"/>
      <c r="XCY212" s="1"/>
      <c r="XCZ212" s="1"/>
      <c r="XDA212" s="1"/>
      <c r="XDB212" s="1"/>
      <c r="XDC212" s="1"/>
      <c r="XDD212" s="1"/>
      <c r="XDE212" s="1"/>
      <c r="XDF212" s="1"/>
      <c r="XDG212" s="1"/>
      <c r="XDH212" s="1"/>
      <c r="XDI212" s="1"/>
      <c r="XDJ212" s="1"/>
      <c r="XDK212" s="1"/>
      <c r="XDL212" s="1"/>
      <c r="XDM212" s="1"/>
      <c r="XDN212" s="1"/>
      <c r="XDO212" s="1"/>
      <c r="XDP212" s="1"/>
      <c r="XDQ212" s="1"/>
      <c r="XDR212" s="1"/>
      <c r="XDS212" s="1"/>
      <c r="XDT212" s="1"/>
      <c r="XDU212" s="1"/>
      <c r="XDV212" s="1"/>
      <c r="XDW212" s="1"/>
      <c r="XDX212" s="1"/>
      <c r="XDY212" s="1"/>
      <c r="XDZ212" s="1"/>
      <c r="XEA212" s="1"/>
      <c r="XEB212" s="1"/>
      <c r="XEC212" s="1"/>
      <c r="XED212" s="1"/>
      <c r="XEE212" s="1"/>
      <c r="XEF212" s="1"/>
      <c r="XEG212" s="1"/>
      <c r="XEH212" s="1"/>
      <c r="XEI212" s="1"/>
      <c r="XEJ212" s="1"/>
      <c r="XEK212" s="1"/>
      <c r="XEL212" s="1"/>
      <c r="XEM212" s="1"/>
      <c r="XEN212" s="1"/>
      <c r="XEO212" s="1"/>
      <c r="XEP212" s="1"/>
      <c r="XEQ212" s="1"/>
      <c r="XER212" s="1"/>
      <c r="XES212" s="1"/>
      <c r="XET212" s="1"/>
      <c r="XEU212" s="1"/>
      <c r="XEV212" s="1"/>
      <c r="XEW212" s="1"/>
      <c r="XEX212" s="1"/>
      <c r="XEY212" s="1"/>
      <c r="XEZ212" s="1"/>
      <c r="XFA212" s="1"/>
      <c r="XFB212" s="1"/>
      <c r="XFC212" s="1"/>
      <c r="XFD212" s="1"/>
    </row>
    <row r="213" spans="1:151 16227:16384" s="11" customFormat="1" ht="20.25" x14ac:dyDescent="0.25">
      <c r="A213" s="86" t="s">
        <v>238</v>
      </c>
      <c r="B213" s="87"/>
      <c r="C213" s="87"/>
      <c r="D213" s="87"/>
      <c r="E213" s="87"/>
      <c r="F213" s="87"/>
      <c r="G213" s="87"/>
      <c r="H213" s="87"/>
      <c r="I213" s="88"/>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EU213" s="1"/>
      <c r="WZC213" s="1"/>
      <c r="WZD213" s="1"/>
      <c r="WZE213" s="1"/>
      <c r="WZF213" s="1"/>
      <c r="WZG213" s="1"/>
      <c r="WZH213" s="1"/>
      <c r="WZI213" s="1"/>
      <c r="WZJ213" s="1"/>
      <c r="WZK213" s="1"/>
      <c r="WZL213" s="1"/>
      <c r="WZM213" s="1"/>
      <c r="WZN213" s="1"/>
      <c r="WZO213" s="1"/>
      <c r="WZP213" s="1"/>
      <c r="WZQ213" s="1"/>
      <c r="WZR213" s="1"/>
      <c r="WZS213" s="1"/>
      <c r="WZT213" s="1"/>
      <c r="WZU213" s="1"/>
      <c r="WZV213" s="1"/>
      <c r="WZW213" s="1"/>
      <c r="WZX213" s="1"/>
      <c r="WZY213" s="1"/>
      <c r="WZZ213" s="1"/>
      <c r="XAA213" s="1"/>
      <c r="XAB213" s="1"/>
      <c r="XAC213" s="1"/>
      <c r="XAD213" s="1"/>
      <c r="XAE213" s="1"/>
      <c r="XAF213" s="1"/>
      <c r="XAG213" s="1"/>
      <c r="XAH213" s="1"/>
      <c r="XAI213" s="1"/>
      <c r="XAJ213" s="1"/>
      <c r="XAK213" s="1"/>
      <c r="XAL213" s="1"/>
      <c r="XAM213" s="1"/>
      <c r="XAN213" s="1"/>
      <c r="XAO213" s="1"/>
      <c r="XAP213" s="1"/>
      <c r="XAQ213" s="1"/>
      <c r="XAR213" s="1"/>
      <c r="XAS213" s="1"/>
      <c r="XAT213" s="1"/>
      <c r="XAU213" s="1"/>
      <c r="XAV213" s="1"/>
      <c r="XAW213" s="1"/>
      <c r="XAX213" s="1"/>
      <c r="XAY213" s="1"/>
      <c r="XAZ213" s="1"/>
      <c r="XBA213" s="1"/>
      <c r="XBB213" s="1"/>
      <c r="XBC213" s="1"/>
      <c r="XBD213" s="1"/>
      <c r="XBE213" s="1"/>
      <c r="XBF213" s="1"/>
      <c r="XBG213" s="1"/>
      <c r="XBH213" s="1"/>
      <c r="XBI213" s="1"/>
      <c r="XBJ213" s="1"/>
      <c r="XBK213" s="1"/>
      <c r="XBL213" s="1"/>
      <c r="XBM213" s="1"/>
      <c r="XBN213" s="1"/>
      <c r="XBO213" s="1"/>
      <c r="XBP213" s="1"/>
      <c r="XBQ213" s="1"/>
      <c r="XBR213" s="1"/>
      <c r="XBS213" s="1"/>
      <c r="XBT213" s="1"/>
      <c r="XBU213" s="1"/>
      <c r="XBV213" s="1"/>
      <c r="XBW213" s="1"/>
      <c r="XBX213" s="1"/>
      <c r="XBY213" s="1"/>
      <c r="XBZ213" s="1"/>
      <c r="XCA213" s="1"/>
      <c r="XCB213" s="1"/>
      <c r="XCC213" s="1"/>
      <c r="XCD213" s="1"/>
      <c r="XCE213" s="1"/>
      <c r="XCF213" s="1"/>
      <c r="XCG213" s="1"/>
      <c r="XCH213" s="1"/>
      <c r="XCI213" s="1"/>
      <c r="XCJ213" s="1"/>
      <c r="XCK213" s="1"/>
      <c r="XCL213" s="1"/>
      <c r="XCM213" s="1"/>
      <c r="XCN213" s="1"/>
      <c r="XCO213" s="1"/>
      <c r="XCP213" s="1"/>
      <c r="XCQ213" s="1"/>
      <c r="XCR213" s="1"/>
      <c r="XCS213" s="1"/>
      <c r="XCT213" s="1"/>
      <c r="XCU213" s="1"/>
      <c r="XCV213" s="1"/>
      <c r="XCW213" s="1"/>
      <c r="XCX213" s="1"/>
      <c r="XCY213" s="1"/>
      <c r="XCZ213" s="1"/>
      <c r="XDA213" s="1"/>
      <c r="XDB213" s="1"/>
      <c r="XDC213" s="1"/>
      <c r="XDD213" s="1"/>
      <c r="XDE213" s="1"/>
      <c r="XDF213" s="1"/>
      <c r="XDG213" s="1"/>
      <c r="XDH213" s="1"/>
      <c r="XDI213" s="1"/>
      <c r="XDJ213" s="1"/>
      <c r="XDK213" s="1"/>
      <c r="XDL213" s="1"/>
      <c r="XDM213" s="1"/>
      <c r="XDN213" s="1"/>
      <c r="XDO213" s="1"/>
      <c r="XDP213" s="1"/>
      <c r="XDQ213" s="1"/>
      <c r="XDR213" s="1"/>
      <c r="XDS213" s="1"/>
      <c r="XDT213" s="1"/>
      <c r="XDU213" s="1"/>
      <c r="XDV213" s="1"/>
      <c r="XDW213" s="1"/>
      <c r="XDX213" s="1"/>
      <c r="XDY213" s="1"/>
      <c r="XDZ213" s="1"/>
      <c r="XEA213" s="1"/>
      <c r="XEB213" s="1"/>
      <c r="XEC213" s="1"/>
      <c r="XED213" s="1"/>
      <c r="XEE213" s="1"/>
      <c r="XEF213" s="1"/>
      <c r="XEG213" s="1"/>
      <c r="XEH213" s="1"/>
      <c r="XEI213" s="1"/>
      <c r="XEJ213" s="1"/>
      <c r="XEK213" s="1"/>
      <c r="XEL213" s="1"/>
      <c r="XEM213" s="1"/>
      <c r="XEN213" s="1"/>
      <c r="XEO213" s="1"/>
      <c r="XEP213" s="1"/>
      <c r="XEQ213" s="1"/>
      <c r="XER213" s="1"/>
      <c r="XES213" s="1"/>
      <c r="XET213" s="1"/>
      <c r="XEU213" s="1"/>
      <c r="XEV213" s="1"/>
      <c r="XEW213" s="1"/>
      <c r="XEX213" s="1"/>
      <c r="XEY213" s="1"/>
      <c r="XEZ213" s="1"/>
      <c r="XFA213" s="1"/>
      <c r="XFB213" s="1"/>
      <c r="XFC213" s="1"/>
      <c r="XFD213" s="1"/>
    </row>
    <row r="214" spans="1:151 16227:16384" s="11" customFormat="1" ht="20.25" customHeight="1" x14ac:dyDescent="0.25">
      <c r="A214" s="89" t="str">
        <f>A213</f>
        <v>2nd Floor</v>
      </c>
      <c r="B214" s="90"/>
      <c r="C214" s="161">
        <v>1</v>
      </c>
      <c r="D214" s="85"/>
      <c r="E214" s="161" t="s">
        <v>236</v>
      </c>
      <c r="F214" s="162"/>
      <c r="G214" s="162"/>
      <c r="H214" s="162"/>
      <c r="I214" s="85"/>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c r="CT214" s="1"/>
      <c r="CU214" s="1"/>
      <c r="CV214" s="1"/>
      <c r="CW214" s="1"/>
      <c r="CX214" s="1"/>
      <c r="CY214" s="1"/>
      <c r="CZ214" s="1"/>
      <c r="DA214" s="1"/>
      <c r="DB214" s="1"/>
      <c r="DC214" s="1"/>
      <c r="DD214" s="1"/>
      <c r="DE214" s="1"/>
      <c r="DF214" s="1"/>
      <c r="DG214" s="1"/>
      <c r="DH214" s="1"/>
      <c r="DI214" s="1"/>
      <c r="DJ214" s="1"/>
      <c r="DK214" s="1"/>
      <c r="DL214" s="1"/>
      <c r="DM214" s="1"/>
      <c r="DN214" s="1"/>
      <c r="DO214" s="1"/>
      <c r="DP214" s="1"/>
      <c r="DQ214" s="1"/>
      <c r="DR214" s="1"/>
      <c r="DS214" s="1"/>
      <c r="DT214" s="1"/>
      <c r="DU214" s="1"/>
      <c r="DV214" s="1"/>
      <c r="DW214" s="1"/>
      <c r="DX214" s="1"/>
      <c r="DY214" s="1"/>
      <c r="DZ214" s="1"/>
      <c r="EA214" s="1"/>
      <c r="EB214" s="1"/>
      <c r="EC214" s="1"/>
      <c r="ED214" s="1"/>
      <c r="EE214" s="1"/>
      <c r="EF214" s="1"/>
      <c r="EG214" s="1"/>
      <c r="EH214" s="1"/>
      <c r="EI214" s="1"/>
      <c r="EJ214" s="1"/>
      <c r="EK214" s="1"/>
      <c r="EL214" s="1"/>
      <c r="EM214" s="1"/>
      <c r="EN214" s="1"/>
      <c r="EO214" s="1"/>
      <c r="EP214" s="1"/>
      <c r="EQ214" s="1"/>
      <c r="ER214" s="1"/>
      <c r="ES214" s="1"/>
      <c r="ET214" s="1"/>
      <c r="EU214" s="1"/>
      <c r="WZC214" s="1"/>
      <c r="WZD214" s="1"/>
      <c r="WZE214" s="1"/>
      <c r="WZF214" s="1"/>
      <c r="WZG214" s="1"/>
      <c r="WZH214" s="1"/>
      <c r="WZI214" s="1"/>
      <c r="WZJ214" s="1"/>
      <c r="WZK214" s="1"/>
      <c r="WZL214" s="1"/>
      <c r="WZM214" s="1"/>
      <c r="WZN214" s="1"/>
      <c r="WZO214" s="1"/>
      <c r="WZP214" s="1"/>
      <c r="WZQ214" s="1"/>
      <c r="WZR214" s="1"/>
      <c r="WZS214" s="1"/>
      <c r="WZT214" s="1"/>
      <c r="WZU214" s="1"/>
      <c r="WZV214" s="1"/>
      <c r="WZW214" s="1"/>
      <c r="WZX214" s="1"/>
      <c r="WZY214" s="1"/>
      <c r="WZZ214" s="1"/>
      <c r="XAA214" s="1"/>
      <c r="XAB214" s="1"/>
      <c r="XAC214" s="1"/>
      <c r="XAD214" s="1"/>
      <c r="XAE214" s="1"/>
      <c r="XAF214" s="1"/>
      <c r="XAG214" s="1"/>
      <c r="XAH214" s="1"/>
      <c r="XAI214" s="1"/>
      <c r="XAJ214" s="1"/>
      <c r="XAK214" s="1"/>
      <c r="XAL214" s="1"/>
      <c r="XAM214" s="1"/>
      <c r="XAN214" s="1"/>
      <c r="XAO214" s="1"/>
      <c r="XAP214" s="1"/>
      <c r="XAQ214" s="1"/>
      <c r="XAR214" s="1"/>
      <c r="XAS214" s="1"/>
      <c r="XAT214" s="1"/>
      <c r="XAU214" s="1"/>
      <c r="XAV214" s="1"/>
      <c r="XAW214" s="1"/>
      <c r="XAX214" s="1"/>
      <c r="XAY214" s="1"/>
      <c r="XAZ214" s="1"/>
      <c r="XBA214" s="1"/>
      <c r="XBB214" s="1"/>
      <c r="XBC214" s="1"/>
      <c r="XBD214" s="1"/>
      <c r="XBE214" s="1"/>
      <c r="XBF214" s="1"/>
      <c r="XBG214" s="1"/>
      <c r="XBH214" s="1"/>
      <c r="XBI214" s="1"/>
      <c r="XBJ214" s="1"/>
      <c r="XBK214" s="1"/>
      <c r="XBL214" s="1"/>
      <c r="XBM214" s="1"/>
      <c r="XBN214" s="1"/>
      <c r="XBO214" s="1"/>
      <c r="XBP214" s="1"/>
      <c r="XBQ214" s="1"/>
      <c r="XBR214" s="1"/>
      <c r="XBS214" s="1"/>
      <c r="XBT214" s="1"/>
      <c r="XBU214" s="1"/>
      <c r="XBV214" s="1"/>
      <c r="XBW214" s="1"/>
      <c r="XBX214" s="1"/>
      <c r="XBY214" s="1"/>
      <c r="XBZ214" s="1"/>
      <c r="XCA214" s="1"/>
      <c r="XCB214" s="1"/>
      <c r="XCC214" s="1"/>
      <c r="XCD214" s="1"/>
      <c r="XCE214" s="1"/>
      <c r="XCF214" s="1"/>
      <c r="XCG214" s="1"/>
      <c r="XCH214" s="1"/>
      <c r="XCI214" s="1"/>
      <c r="XCJ214" s="1"/>
      <c r="XCK214" s="1"/>
      <c r="XCL214" s="1"/>
      <c r="XCM214" s="1"/>
      <c r="XCN214" s="1"/>
      <c r="XCO214" s="1"/>
      <c r="XCP214" s="1"/>
      <c r="XCQ214" s="1"/>
      <c r="XCR214" s="1"/>
      <c r="XCS214" s="1"/>
      <c r="XCT214" s="1"/>
      <c r="XCU214" s="1"/>
      <c r="XCV214" s="1"/>
      <c r="XCW214" s="1"/>
      <c r="XCX214" s="1"/>
      <c r="XCY214" s="1"/>
      <c r="XCZ214" s="1"/>
      <c r="XDA214" s="1"/>
      <c r="XDB214" s="1"/>
      <c r="XDC214" s="1"/>
      <c r="XDD214" s="1"/>
      <c r="XDE214" s="1"/>
      <c r="XDF214" s="1"/>
      <c r="XDG214" s="1"/>
      <c r="XDH214" s="1"/>
      <c r="XDI214" s="1"/>
      <c r="XDJ214" s="1"/>
      <c r="XDK214" s="1"/>
      <c r="XDL214" s="1"/>
      <c r="XDM214" s="1"/>
      <c r="XDN214" s="1"/>
      <c r="XDO214" s="1"/>
      <c r="XDP214" s="1"/>
      <c r="XDQ214" s="1"/>
      <c r="XDR214" s="1"/>
      <c r="XDS214" s="1"/>
      <c r="XDT214" s="1"/>
      <c r="XDU214" s="1"/>
      <c r="XDV214" s="1"/>
      <c r="XDW214" s="1"/>
      <c r="XDX214" s="1"/>
      <c r="XDY214" s="1"/>
      <c r="XDZ214" s="1"/>
      <c r="XEA214" s="1"/>
      <c r="XEB214" s="1"/>
      <c r="XEC214" s="1"/>
      <c r="XED214" s="1"/>
      <c r="XEE214" s="1"/>
      <c r="XEF214" s="1"/>
      <c r="XEG214" s="1"/>
      <c r="XEH214" s="1"/>
      <c r="XEI214" s="1"/>
      <c r="XEJ214" s="1"/>
      <c r="XEK214" s="1"/>
      <c r="XEL214" s="1"/>
      <c r="XEM214" s="1"/>
      <c r="XEN214" s="1"/>
      <c r="XEO214" s="1"/>
      <c r="XEP214" s="1"/>
      <c r="XEQ214" s="1"/>
      <c r="XER214" s="1"/>
      <c r="XES214" s="1"/>
      <c r="XET214" s="1"/>
      <c r="XEU214" s="1"/>
      <c r="XEV214" s="1"/>
      <c r="XEW214" s="1"/>
      <c r="XEX214" s="1"/>
      <c r="XEY214" s="1"/>
      <c r="XEZ214" s="1"/>
      <c r="XFA214" s="1"/>
      <c r="XFB214" s="1"/>
      <c r="XFC214" s="1"/>
      <c r="XFD214" s="1"/>
    </row>
    <row r="215" spans="1:151 16227:16384" s="11" customFormat="1" ht="20.25" customHeight="1" x14ac:dyDescent="0.25">
      <c r="A215" s="91"/>
      <c r="B215" s="92"/>
      <c r="C215" s="161">
        <f>C214+1</f>
        <v>2</v>
      </c>
      <c r="D215" s="85"/>
      <c r="E215" s="161" t="s">
        <v>237</v>
      </c>
      <c r="F215" s="162"/>
      <c r="G215" s="162"/>
      <c r="H215" s="162"/>
      <c r="I215" s="85"/>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c r="CT215" s="1"/>
      <c r="CU215" s="1"/>
      <c r="CV215" s="1"/>
      <c r="CW215" s="1"/>
      <c r="CX215" s="1"/>
      <c r="CY215" s="1"/>
      <c r="CZ215" s="1"/>
      <c r="DA215" s="1"/>
      <c r="DB215" s="1"/>
      <c r="DC215" s="1"/>
      <c r="DD215" s="1"/>
      <c r="DE215" s="1"/>
      <c r="DF215" s="1"/>
      <c r="DG215" s="1"/>
      <c r="DH215" s="1"/>
      <c r="DI215" s="1"/>
      <c r="DJ215" s="1"/>
      <c r="DK215" s="1"/>
      <c r="DL215" s="1"/>
      <c r="DM215" s="1"/>
      <c r="DN215" s="1"/>
      <c r="DO215" s="1"/>
      <c r="DP215" s="1"/>
      <c r="DQ215" s="1"/>
      <c r="DR215" s="1"/>
      <c r="DS215" s="1"/>
      <c r="DT215" s="1"/>
      <c r="DU215" s="1"/>
      <c r="DV215" s="1"/>
      <c r="DW215" s="1"/>
      <c r="DX215" s="1"/>
      <c r="DY215" s="1"/>
      <c r="DZ215" s="1"/>
      <c r="EA215" s="1"/>
      <c r="EB215" s="1"/>
      <c r="EC215" s="1"/>
      <c r="ED215" s="1"/>
      <c r="EE215" s="1"/>
      <c r="EF215" s="1"/>
      <c r="EG215" s="1"/>
      <c r="EH215" s="1"/>
      <c r="EI215" s="1"/>
      <c r="EJ215" s="1"/>
      <c r="EK215" s="1"/>
      <c r="EL215" s="1"/>
      <c r="EM215" s="1"/>
      <c r="EN215" s="1"/>
      <c r="EO215" s="1"/>
      <c r="EP215" s="1"/>
      <c r="EQ215" s="1"/>
      <c r="ER215" s="1"/>
      <c r="ES215" s="1"/>
      <c r="ET215" s="1"/>
      <c r="EU215" s="1"/>
      <c r="WZC215" s="1"/>
      <c r="WZD215" s="1"/>
      <c r="WZE215" s="1"/>
      <c r="WZF215" s="1"/>
      <c r="WZG215" s="1"/>
      <c r="WZH215" s="1"/>
      <c r="WZI215" s="1"/>
      <c r="WZJ215" s="1"/>
      <c r="WZK215" s="1"/>
      <c r="WZL215" s="1"/>
      <c r="WZM215" s="1"/>
      <c r="WZN215" s="1"/>
      <c r="WZO215" s="1"/>
      <c r="WZP215" s="1"/>
      <c r="WZQ215" s="1"/>
      <c r="WZR215" s="1"/>
      <c r="WZS215" s="1"/>
      <c r="WZT215" s="1"/>
      <c r="WZU215" s="1"/>
      <c r="WZV215" s="1"/>
      <c r="WZW215" s="1"/>
      <c r="WZX215" s="1"/>
      <c r="WZY215" s="1"/>
      <c r="WZZ215" s="1"/>
      <c r="XAA215" s="1"/>
      <c r="XAB215" s="1"/>
      <c r="XAC215" s="1"/>
      <c r="XAD215" s="1"/>
      <c r="XAE215" s="1"/>
      <c r="XAF215" s="1"/>
      <c r="XAG215" s="1"/>
      <c r="XAH215" s="1"/>
      <c r="XAI215" s="1"/>
      <c r="XAJ215" s="1"/>
      <c r="XAK215" s="1"/>
      <c r="XAL215" s="1"/>
      <c r="XAM215" s="1"/>
      <c r="XAN215" s="1"/>
      <c r="XAO215" s="1"/>
      <c r="XAP215" s="1"/>
      <c r="XAQ215" s="1"/>
      <c r="XAR215" s="1"/>
      <c r="XAS215" s="1"/>
      <c r="XAT215" s="1"/>
      <c r="XAU215" s="1"/>
      <c r="XAV215" s="1"/>
      <c r="XAW215" s="1"/>
      <c r="XAX215" s="1"/>
      <c r="XAY215" s="1"/>
      <c r="XAZ215" s="1"/>
      <c r="XBA215" s="1"/>
      <c r="XBB215" s="1"/>
      <c r="XBC215" s="1"/>
      <c r="XBD215" s="1"/>
      <c r="XBE215" s="1"/>
      <c r="XBF215" s="1"/>
      <c r="XBG215" s="1"/>
      <c r="XBH215" s="1"/>
      <c r="XBI215" s="1"/>
      <c r="XBJ215" s="1"/>
      <c r="XBK215" s="1"/>
      <c r="XBL215" s="1"/>
      <c r="XBM215" s="1"/>
      <c r="XBN215" s="1"/>
      <c r="XBO215" s="1"/>
      <c r="XBP215" s="1"/>
      <c r="XBQ215" s="1"/>
      <c r="XBR215" s="1"/>
      <c r="XBS215" s="1"/>
      <c r="XBT215" s="1"/>
      <c r="XBU215" s="1"/>
      <c r="XBV215" s="1"/>
      <c r="XBW215" s="1"/>
      <c r="XBX215" s="1"/>
      <c r="XBY215" s="1"/>
      <c r="XBZ215" s="1"/>
      <c r="XCA215" s="1"/>
      <c r="XCB215" s="1"/>
      <c r="XCC215" s="1"/>
      <c r="XCD215" s="1"/>
      <c r="XCE215" s="1"/>
      <c r="XCF215" s="1"/>
      <c r="XCG215" s="1"/>
      <c r="XCH215" s="1"/>
      <c r="XCI215" s="1"/>
      <c r="XCJ215" s="1"/>
      <c r="XCK215" s="1"/>
      <c r="XCL215" s="1"/>
      <c r="XCM215" s="1"/>
      <c r="XCN215" s="1"/>
      <c r="XCO215" s="1"/>
      <c r="XCP215" s="1"/>
      <c r="XCQ215" s="1"/>
      <c r="XCR215" s="1"/>
      <c r="XCS215" s="1"/>
      <c r="XCT215" s="1"/>
      <c r="XCU215" s="1"/>
      <c r="XCV215" s="1"/>
      <c r="XCW215" s="1"/>
      <c r="XCX215" s="1"/>
      <c r="XCY215" s="1"/>
      <c r="XCZ215" s="1"/>
      <c r="XDA215" s="1"/>
      <c r="XDB215" s="1"/>
      <c r="XDC215" s="1"/>
      <c r="XDD215" s="1"/>
      <c r="XDE215" s="1"/>
      <c r="XDF215" s="1"/>
      <c r="XDG215" s="1"/>
      <c r="XDH215" s="1"/>
      <c r="XDI215" s="1"/>
      <c r="XDJ215" s="1"/>
      <c r="XDK215" s="1"/>
      <c r="XDL215" s="1"/>
      <c r="XDM215" s="1"/>
      <c r="XDN215" s="1"/>
      <c r="XDO215" s="1"/>
      <c r="XDP215" s="1"/>
      <c r="XDQ215" s="1"/>
      <c r="XDR215" s="1"/>
      <c r="XDS215" s="1"/>
      <c r="XDT215" s="1"/>
      <c r="XDU215" s="1"/>
      <c r="XDV215" s="1"/>
      <c r="XDW215" s="1"/>
      <c r="XDX215" s="1"/>
      <c r="XDY215" s="1"/>
      <c r="XDZ215" s="1"/>
      <c r="XEA215" s="1"/>
      <c r="XEB215" s="1"/>
      <c r="XEC215" s="1"/>
      <c r="XED215" s="1"/>
      <c r="XEE215" s="1"/>
      <c r="XEF215" s="1"/>
      <c r="XEG215" s="1"/>
      <c r="XEH215" s="1"/>
      <c r="XEI215" s="1"/>
      <c r="XEJ215" s="1"/>
      <c r="XEK215" s="1"/>
      <c r="XEL215" s="1"/>
      <c r="XEM215" s="1"/>
      <c r="XEN215" s="1"/>
      <c r="XEO215" s="1"/>
      <c r="XEP215" s="1"/>
      <c r="XEQ215" s="1"/>
      <c r="XER215" s="1"/>
      <c r="XES215" s="1"/>
      <c r="XET215" s="1"/>
      <c r="XEU215" s="1"/>
      <c r="XEV215" s="1"/>
      <c r="XEW215" s="1"/>
      <c r="XEX215" s="1"/>
      <c r="XEY215" s="1"/>
      <c r="XEZ215" s="1"/>
      <c r="XFA215" s="1"/>
      <c r="XFB215" s="1"/>
      <c r="XFC215" s="1"/>
      <c r="XFD215" s="1"/>
    </row>
    <row r="216" spans="1:151 16227:16384" s="11" customFormat="1" ht="20.25" customHeight="1" x14ac:dyDescent="0.25">
      <c r="A216" s="91"/>
      <c r="B216" s="92"/>
      <c r="C216" s="161">
        <f>C215+1</f>
        <v>3</v>
      </c>
      <c r="D216" s="85"/>
      <c r="E216" s="19" t="s">
        <v>224</v>
      </c>
      <c r="F216" s="50">
        <f>(3.05*5.17+0.7*3.17+2.4*2.7+1*0.1+3.05*3.41+2.95*3.65+((2.3*1.37)*2)+3.18*1.07+1.82*1.07+1.93*0.8+0.05*2.55+0.1*3.05)*10.764</f>
        <v>638.9940959999999</v>
      </c>
      <c r="G216" s="51">
        <v>0</v>
      </c>
      <c r="H216" s="19">
        <v>0</v>
      </c>
      <c r="I216" s="19">
        <f t="shared" ref="I216:I219" si="14">F216*(($I$144)+1)+H216</f>
        <v>990.44084879999991</v>
      </c>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EU216" s="1"/>
      <c r="WZC216" s="1"/>
      <c r="WZD216" s="1"/>
      <c r="WZE216" s="1"/>
      <c r="WZF216" s="1"/>
      <c r="WZG216" s="1"/>
      <c r="WZH216" s="1"/>
      <c r="WZI216" s="1"/>
      <c r="WZJ216" s="1"/>
      <c r="WZK216" s="1"/>
      <c r="WZL216" s="1"/>
      <c r="WZM216" s="1"/>
      <c r="WZN216" s="1"/>
      <c r="WZO216" s="1"/>
      <c r="WZP216" s="1"/>
      <c r="WZQ216" s="1"/>
      <c r="WZR216" s="1"/>
      <c r="WZS216" s="1"/>
      <c r="WZT216" s="1"/>
      <c r="WZU216" s="1"/>
      <c r="WZV216" s="1"/>
      <c r="WZW216" s="1"/>
      <c r="WZX216" s="1"/>
      <c r="WZY216" s="1"/>
      <c r="WZZ216" s="1"/>
      <c r="XAA216" s="1"/>
      <c r="XAB216" s="1"/>
      <c r="XAC216" s="1"/>
      <c r="XAD216" s="1"/>
      <c r="XAE216" s="1"/>
      <c r="XAF216" s="1"/>
      <c r="XAG216" s="1"/>
      <c r="XAH216" s="1"/>
      <c r="XAI216" s="1"/>
      <c r="XAJ216" s="1"/>
      <c r="XAK216" s="1"/>
      <c r="XAL216" s="1"/>
      <c r="XAM216" s="1"/>
      <c r="XAN216" s="1"/>
      <c r="XAO216" s="1"/>
      <c r="XAP216" s="1"/>
      <c r="XAQ216" s="1"/>
      <c r="XAR216" s="1"/>
      <c r="XAS216" s="1"/>
      <c r="XAT216" s="1"/>
      <c r="XAU216" s="1"/>
      <c r="XAV216" s="1"/>
      <c r="XAW216" s="1"/>
      <c r="XAX216" s="1"/>
      <c r="XAY216" s="1"/>
      <c r="XAZ216" s="1"/>
      <c r="XBA216" s="1"/>
      <c r="XBB216" s="1"/>
      <c r="XBC216" s="1"/>
      <c r="XBD216" s="1"/>
      <c r="XBE216" s="1"/>
      <c r="XBF216" s="1"/>
      <c r="XBG216" s="1"/>
      <c r="XBH216" s="1"/>
      <c r="XBI216" s="1"/>
      <c r="XBJ216" s="1"/>
      <c r="XBK216" s="1"/>
      <c r="XBL216" s="1"/>
      <c r="XBM216" s="1"/>
      <c r="XBN216" s="1"/>
      <c r="XBO216" s="1"/>
      <c r="XBP216" s="1"/>
      <c r="XBQ216" s="1"/>
      <c r="XBR216" s="1"/>
      <c r="XBS216" s="1"/>
      <c r="XBT216" s="1"/>
      <c r="XBU216" s="1"/>
      <c r="XBV216" s="1"/>
      <c r="XBW216" s="1"/>
      <c r="XBX216" s="1"/>
      <c r="XBY216" s="1"/>
      <c r="XBZ216" s="1"/>
      <c r="XCA216" s="1"/>
      <c r="XCB216" s="1"/>
      <c r="XCC216" s="1"/>
      <c r="XCD216" s="1"/>
      <c r="XCE216" s="1"/>
      <c r="XCF216" s="1"/>
      <c r="XCG216" s="1"/>
      <c r="XCH216" s="1"/>
      <c r="XCI216" s="1"/>
      <c r="XCJ216" s="1"/>
      <c r="XCK216" s="1"/>
      <c r="XCL216" s="1"/>
      <c r="XCM216" s="1"/>
      <c r="XCN216" s="1"/>
      <c r="XCO216" s="1"/>
      <c r="XCP216" s="1"/>
      <c r="XCQ216" s="1"/>
      <c r="XCR216" s="1"/>
      <c r="XCS216" s="1"/>
      <c r="XCT216" s="1"/>
      <c r="XCU216" s="1"/>
      <c r="XCV216" s="1"/>
      <c r="XCW216" s="1"/>
      <c r="XCX216" s="1"/>
      <c r="XCY216" s="1"/>
      <c r="XCZ216" s="1"/>
      <c r="XDA216" s="1"/>
      <c r="XDB216" s="1"/>
      <c r="XDC216" s="1"/>
      <c r="XDD216" s="1"/>
      <c r="XDE216" s="1"/>
      <c r="XDF216" s="1"/>
      <c r="XDG216" s="1"/>
      <c r="XDH216" s="1"/>
      <c r="XDI216" s="1"/>
      <c r="XDJ216" s="1"/>
      <c r="XDK216" s="1"/>
      <c r="XDL216" s="1"/>
      <c r="XDM216" s="1"/>
      <c r="XDN216" s="1"/>
      <c r="XDO216" s="1"/>
      <c r="XDP216" s="1"/>
      <c r="XDQ216" s="1"/>
      <c r="XDR216" s="1"/>
      <c r="XDS216" s="1"/>
      <c r="XDT216" s="1"/>
      <c r="XDU216" s="1"/>
      <c r="XDV216" s="1"/>
      <c r="XDW216" s="1"/>
      <c r="XDX216" s="1"/>
      <c r="XDY216" s="1"/>
      <c r="XDZ216" s="1"/>
      <c r="XEA216" s="1"/>
      <c r="XEB216" s="1"/>
      <c r="XEC216" s="1"/>
      <c r="XED216" s="1"/>
      <c r="XEE216" s="1"/>
      <c r="XEF216" s="1"/>
      <c r="XEG216" s="1"/>
      <c r="XEH216" s="1"/>
      <c r="XEI216" s="1"/>
      <c r="XEJ216" s="1"/>
      <c r="XEK216" s="1"/>
      <c r="XEL216" s="1"/>
      <c r="XEM216" s="1"/>
      <c r="XEN216" s="1"/>
      <c r="XEO216" s="1"/>
      <c r="XEP216" s="1"/>
      <c r="XEQ216" s="1"/>
      <c r="XER216" s="1"/>
      <c r="XES216" s="1"/>
      <c r="XET216" s="1"/>
      <c r="XEU216" s="1"/>
      <c r="XEV216" s="1"/>
      <c r="XEW216" s="1"/>
      <c r="XEX216" s="1"/>
      <c r="XEY216" s="1"/>
      <c r="XEZ216" s="1"/>
      <c r="XFA216" s="1"/>
      <c r="XFB216" s="1"/>
      <c r="XFC216" s="1"/>
      <c r="XFD216" s="1"/>
    </row>
    <row r="217" spans="1:151 16227:16384" s="11" customFormat="1" ht="20.25" customHeight="1" x14ac:dyDescent="0.25">
      <c r="A217" s="91"/>
      <c r="B217" s="92"/>
      <c r="C217" s="161">
        <f>C216+1</f>
        <v>4</v>
      </c>
      <c r="D217" s="85"/>
      <c r="E217" s="19" t="s">
        <v>224</v>
      </c>
      <c r="F217" s="50">
        <f>(1.85*0.46+3.05*5.16+0.65*1.41+1.75*1.06+2.3*2.7+1.09*0.1+1.98*0.8+3.05*3.65+2.3*1.37+2.9*3.41+2.3*1.37)*10.764</f>
        <v>587.5744679999998</v>
      </c>
      <c r="G217" s="51">
        <v>0</v>
      </c>
      <c r="H217" s="19">
        <v>0</v>
      </c>
      <c r="I217" s="19">
        <f t="shared" si="14"/>
        <v>910.74042539999971</v>
      </c>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EU217" s="1"/>
      <c r="WZC217" s="1"/>
      <c r="WZD217" s="1"/>
      <c r="WZE217" s="1"/>
      <c r="WZF217" s="1"/>
      <c r="WZG217" s="1"/>
      <c r="WZH217" s="1"/>
      <c r="WZI217" s="1"/>
      <c r="WZJ217" s="1"/>
      <c r="WZK217" s="1"/>
      <c r="WZL217" s="1"/>
      <c r="WZM217" s="1"/>
      <c r="WZN217" s="1"/>
      <c r="WZO217" s="1"/>
      <c r="WZP217" s="1"/>
      <c r="WZQ217" s="1"/>
      <c r="WZR217" s="1"/>
      <c r="WZS217" s="1"/>
      <c r="WZT217" s="1"/>
      <c r="WZU217" s="1"/>
      <c r="WZV217" s="1"/>
      <c r="WZW217" s="1"/>
      <c r="WZX217" s="1"/>
      <c r="WZY217" s="1"/>
      <c r="WZZ217" s="1"/>
      <c r="XAA217" s="1"/>
      <c r="XAB217" s="1"/>
      <c r="XAC217" s="1"/>
      <c r="XAD217" s="1"/>
      <c r="XAE217" s="1"/>
      <c r="XAF217" s="1"/>
      <c r="XAG217" s="1"/>
      <c r="XAH217" s="1"/>
      <c r="XAI217" s="1"/>
      <c r="XAJ217" s="1"/>
      <c r="XAK217" s="1"/>
      <c r="XAL217" s="1"/>
      <c r="XAM217" s="1"/>
      <c r="XAN217" s="1"/>
      <c r="XAO217" s="1"/>
      <c r="XAP217" s="1"/>
      <c r="XAQ217" s="1"/>
      <c r="XAR217" s="1"/>
      <c r="XAS217" s="1"/>
      <c r="XAT217" s="1"/>
      <c r="XAU217" s="1"/>
      <c r="XAV217" s="1"/>
      <c r="XAW217" s="1"/>
      <c r="XAX217" s="1"/>
      <c r="XAY217" s="1"/>
      <c r="XAZ217" s="1"/>
      <c r="XBA217" s="1"/>
      <c r="XBB217" s="1"/>
      <c r="XBC217" s="1"/>
      <c r="XBD217" s="1"/>
      <c r="XBE217" s="1"/>
      <c r="XBF217" s="1"/>
      <c r="XBG217" s="1"/>
      <c r="XBH217" s="1"/>
      <c r="XBI217" s="1"/>
      <c r="XBJ217" s="1"/>
      <c r="XBK217" s="1"/>
      <c r="XBL217" s="1"/>
      <c r="XBM217" s="1"/>
      <c r="XBN217" s="1"/>
      <c r="XBO217" s="1"/>
      <c r="XBP217" s="1"/>
      <c r="XBQ217" s="1"/>
      <c r="XBR217" s="1"/>
      <c r="XBS217" s="1"/>
      <c r="XBT217" s="1"/>
      <c r="XBU217" s="1"/>
      <c r="XBV217" s="1"/>
      <c r="XBW217" s="1"/>
      <c r="XBX217" s="1"/>
      <c r="XBY217" s="1"/>
      <c r="XBZ217" s="1"/>
      <c r="XCA217" s="1"/>
      <c r="XCB217" s="1"/>
      <c r="XCC217" s="1"/>
      <c r="XCD217" s="1"/>
      <c r="XCE217" s="1"/>
      <c r="XCF217" s="1"/>
      <c r="XCG217" s="1"/>
      <c r="XCH217" s="1"/>
      <c r="XCI217" s="1"/>
      <c r="XCJ217" s="1"/>
      <c r="XCK217" s="1"/>
      <c r="XCL217" s="1"/>
      <c r="XCM217" s="1"/>
      <c r="XCN217" s="1"/>
      <c r="XCO217" s="1"/>
      <c r="XCP217" s="1"/>
      <c r="XCQ217" s="1"/>
      <c r="XCR217" s="1"/>
      <c r="XCS217" s="1"/>
      <c r="XCT217" s="1"/>
      <c r="XCU217" s="1"/>
      <c r="XCV217" s="1"/>
      <c r="XCW217" s="1"/>
      <c r="XCX217" s="1"/>
      <c r="XCY217" s="1"/>
      <c r="XCZ217" s="1"/>
      <c r="XDA217" s="1"/>
      <c r="XDB217" s="1"/>
      <c r="XDC217" s="1"/>
      <c r="XDD217" s="1"/>
      <c r="XDE217" s="1"/>
      <c r="XDF217" s="1"/>
      <c r="XDG217" s="1"/>
      <c r="XDH217" s="1"/>
      <c r="XDI217" s="1"/>
      <c r="XDJ217" s="1"/>
      <c r="XDK217" s="1"/>
      <c r="XDL217" s="1"/>
      <c r="XDM217" s="1"/>
      <c r="XDN217" s="1"/>
      <c r="XDO217" s="1"/>
      <c r="XDP217" s="1"/>
      <c r="XDQ217" s="1"/>
      <c r="XDR217" s="1"/>
      <c r="XDS217" s="1"/>
      <c r="XDT217" s="1"/>
      <c r="XDU217" s="1"/>
      <c r="XDV217" s="1"/>
      <c r="XDW217" s="1"/>
      <c r="XDX217" s="1"/>
      <c r="XDY217" s="1"/>
      <c r="XDZ217" s="1"/>
      <c r="XEA217" s="1"/>
      <c r="XEB217" s="1"/>
      <c r="XEC217" s="1"/>
      <c r="XED217" s="1"/>
      <c r="XEE217" s="1"/>
      <c r="XEF217" s="1"/>
      <c r="XEG217" s="1"/>
      <c r="XEH217" s="1"/>
      <c r="XEI217" s="1"/>
      <c r="XEJ217" s="1"/>
      <c r="XEK217" s="1"/>
      <c r="XEL217" s="1"/>
      <c r="XEM217" s="1"/>
      <c r="XEN217" s="1"/>
      <c r="XEO217" s="1"/>
      <c r="XEP217" s="1"/>
      <c r="XEQ217" s="1"/>
      <c r="XER217" s="1"/>
      <c r="XES217" s="1"/>
      <c r="XET217" s="1"/>
      <c r="XEU217" s="1"/>
      <c r="XEV217" s="1"/>
      <c r="XEW217" s="1"/>
      <c r="XEX217" s="1"/>
      <c r="XEY217" s="1"/>
      <c r="XEZ217" s="1"/>
      <c r="XFA217" s="1"/>
      <c r="XFB217" s="1"/>
      <c r="XFC217" s="1"/>
      <c r="XFD217" s="1"/>
    </row>
    <row r="218" spans="1:151 16227:16384" s="11" customFormat="1" ht="20.25" customHeight="1" x14ac:dyDescent="0.25">
      <c r="A218" s="91"/>
      <c r="B218" s="92"/>
      <c r="C218" s="161">
        <f>C217+1</f>
        <v>5</v>
      </c>
      <c r="D218" s="85"/>
      <c r="E218" s="19" t="s">
        <v>224</v>
      </c>
      <c r="F218" s="50">
        <f>(1*2.55+2.75*2.45+0.1*1.05+0.8*1.95+3.05*5.17+0.8*2.59+3.05*3.41+3.05*3.65+2.3*1.37+2.3*1.37+1.1*1.07+2.05*1.07)*10.764</f>
        <v>645.82385399999998</v>
      </c>
      <c r="G218" s="51">
        <v>0</v>
      </c>
      <c r="H218" s="19">
        <v>0</v>
      </c>
      <c r="I218" s="19">
        <f t="shared" si="14"/>
        <v>1001.0269737</v>
      </c>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EU218" s="1"/>
      <c r="WZC218" s="1"/>
      <c r="WZD218" s="1"/>
      <c r="WZE218" s="1"/>
      <c r="WZF218" s="1"/>
      <c r="WZG218" s="1"/>
      <c r="WZH218" s="1"/>
      <c r="WZI218" s="1"/>
      <c r="WZJ218" s="1"/>
      <c r="WZK218" s="1"/>
      <c r="WZL218" s="1"/>
      <c r="WZM218" s="1"/>
      <c r="WZN218" s="1"/>
      <c r="WZO218" s="1"/>
      <c r="WZP218" s="1"/>
      <c r="WZQ218" s="1"/>
      <c r="WZR218" s="1"/>
      <c r="WZS218" s="1"/>
      <c r="WZT218" s="1"/>
      <c r="WZU218" s="1"/>
      <c r="WZV218" s="1"/>
      <c r="WZW218" s="1"/>
      <c r="WZX218" s="1"/>
      <c r="WZY218" s="1"/>
      <c r="WZZ218" s="1"/>
      <c r="XAA218" s="1"/>
      <c r="XAB218" s="1"/>
      <c r="XAC218" s="1"/>
      <c r="XAD218" s="1"/>
      <c r="XAE218" s="1"/>
      <c r="XAF218" s="1"/>
      <c r="XAG218" s="1"/>
      <c r="XAH218" s="1"/>
      <c r="XAI218" s="1"/>
      <c r="XAJ218" s="1"/>
      <c r="XAK218" s="1"/>
      <c r="XAL218" s="1"/>
      <c r="XAM218" s="1"/>
      <c r="XAN218" s="1"/>
      <c r="XAO218" s="1"/>
      <c r="XAP218" s="1"/>
      <c r="XAQ218" s="1"/>
      <c r="XAR218" s="1"/>
      <c r="XAS218" s="1"/>
      <c r="XAT218" s="1"/>
      <c r="XAU218" s="1"/>
      <c r="XAV218" s="1"/>
      <c r="XAW218" s="1"/>
      <c r="XAX218" s="1"/>
      <c r="XAY218" s="1"/>
      <c r="XAZ218" s="1"/>
      <c r="XBA218" s="1"/>
      <c r="XBB218" s="1"/>
      <c r="XBC218" s="1"/>
      <c r="XBD218" s="1"/>
      <c r="XBE218" s="1"/>
      <c r="XBF218" s="1"/>
      <c r="XBG218" s="1"/>
      <c r="XBH218" s="1"/>
      <c r="XBI218" s="1"/>
      <c r="XBJ218" s="1"/>
      <c r="XBK218" s="1"/>
      <c r="XBL218" s="1"/>
      <c r="XBM218" s="1"/>
      <c r="XBN218" s="1"/>
      <c r="XBO218" s="1"/>
      <c r="XBP218" s="1"/>
      <c r="XBQ218" s="1"/>
      <c r="XBR218" s="1"/>
      <c r="XBS218" s="1"/>
      <c r="XBT218" s="1"/>
      <c r="XBU218" s="1"/>
      <c r="XBV218" s="1"/>
      <c r="XBW218" s="1"/>
      <c r="XBX218" s="1"/>
      <c r="XBY218" s="1"/>
      <c r="XBZ218" s="1"/>
      <c r="XCA218" s="1"/>
      <c r="XCB218" s="1"/>
      <c r="XCC218" s="1"/>
      <c r="XCD218" s="1"/>
      <c r="XCE218" s="1"/>
      <c r="XCF218" s="1"/>
      <c r="XCG218" s="1"/>
      <c r="XCH218" s="1"/>
      <c r="XCI218" s="1"/>
      <c r="XCJ218" s="1"/>
      <c r="XCK218" s="1"/>
      <c r="XCL218" s="1"/>
      <c r="XCM218" s="1"/>
      <c r="XCN218" s="1"/>
      <c r="XCO218" s="1"/>
      <c r="XCP218" s="1"/>
      <c r="XCQ218" s="1"/>
      <c r="XCR218" s="1"/>
      <c r="XCS218" s="1"/>
      <c r="XCT218" s="1"/>
      <c r="XCU218" s="1"/>
      <c r="XCV218" s="1"/>
      <c r="XCW218" s="1"/>
      <c r="XCX218" s="1"/>
      <c r="XCY218" s="1"/>
      <c r="XCZ218" s="1"/>
      <c r="XDA218" s="1"/>
      <c r="XDB218" s="1"/>
      <c r="XDC218" s="1"/>
      <c r="XDD218" s="1"/>
      <c r="XDE218" s="1"/>
      <c r="XDF218" s="1"/>
      <c r="XDG218" s="1"/>
      <c r="XDH218" s="1"/>
      <c r="XDI218" s="1"/>
      <c r="XDJ218" s="1"/>
      <c r="XDK218" s="1"/>
      <c r="XDL218" s="1"/>
      <c r="XDM218" s="1"/>
      <c r="XDN218" s="1"/>
      <c r="XDO218" s="1"/>
      <c r="XDP218" s="1"/>
      <c r="XDQ218" s="1"/>
      <c r="XDR218" s="1"/>
      <c r="XDS218" s="1"/>
      <c r="XDT218" s="1"/>
      <c r="XDU218" s="1"/>
      <c r="XDV218" s="1"/>
      <c r="XDW218" s="1"/>
      <c r="XDX218" s="1"/>
      <c r="XDY218" s="1"/>
      <c r="XDZ218" s="1"/>
      <c r="XEA218" s="1"/>
      <c r="XEB218" s="1"/>
      <c r="XEC218" s="1"/>
      <c r="XED218" s="1"/>
      <c r="XEE218" s="1"/>
      <c r="XEF218" s="1"/>
      <c r="XEG218" s="1"/>
      <c r="XEH218" s="1"/>
      <c r="XEI218" s="1"/>
      <c r="XEJ218" s="1"/>
      <c r="XEK218" s="1"/>
      <c r="XEL218" s="1"/>
      <c r="XEM218" s="1"/>
      <c r="XEN218" s="1"/>
      <c r="XEO218" s="1"/>
      <c r="XEP218" s="1"/>
      <c r="XEQ218" s="1"/>
      <c r="XER218" s="1"/>
      <c r="XES218" s="1"/>
      <c r="XET218" s="1"/>
      <c r="XEU218" s="1"/>
      <c r="XEV218" s="1"/>
      <c r="XEW218" s="1"/>
      <c r="XEX218" s="1"/>
      <c r="XEY218" s="1"/>
      <c r="XEZ218" s="1"/>
      <c r="XFA218" s="1"/>
      <c r="XFB218" s="1"/>
      <c r="XFC218" s="1"/>
      <c r="XFD218" s="1"/>
    </row>
    <row r="219" spans="1:151 16227:16384" s="11" customFormat="1" ht="20.25" customHeight="1" x14ac:dyDescent="0.25">
      <c r="A219" s="93"/>
      <c r="B219" s="94"/>
      <c r="C219" s="161">
        <f>C218+1</f>
        <v>6</v>
      </c>
      <c r="D219" s="85"/>
      <c r="E219" s="19" t="s">
        <v>224</v>
      </c>
      <c r="F219" s="50">
        <f>(1*2.55+2.75*2.45+0.1*1.05+0.8*1.95+3.05*5.84+0.8*1.52+3.05*3.7+3.05*4.11+2.3*1.37+2.3*1.37+1.1*1.07+2.05*1.07)*10.764</f>
        <v>683.22875399999987</v>
      </c>
      <c r="G219" s="51">
        <v>0</v>
      </c>
      <c r="H219" s="19">
        <v>0</v>
      </c>
      <c r="I219" s="19">
        <f t="shared" si="14"/>
        <v>1059.0045686999999</v>
      </c>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EU219" s="1"/>
      <c r="WZC219" s="1"/>
      <c r="WZD219" s="1"/>
      <c r="WZE219" s="1"/>
      <c r="WZF219" s="1"/>
      <c r="WZG219" s="1"/>
      <c r="WZH219" s="1"/>
      <c r="WZI219" s="1"/>
      <c r="WZJ219" s="1"/>
      <c r="WZK219" s="1"/>
      <c r="WZL219" s="1"/>
      <c r="WZM219" s="1"/>
      <c r="WZN219" s="1"/>
      <c r="WZO219" s="1"/>
      <c r="WZP219" s="1"/>
      <c r="WZQ219" s="1"/>
      <c r="WZR219" s="1"/>
      <c r="WZS219" s="1"/>
      <c r="WZT219" s="1"/>
      <c r="WZU219" s="1"/>
      <c r="WZV219" s="1"/>
      <c r="WZW219" s="1"/>
      <c r="WZX219" s="1"/>
      <c r="WZY219" s="1"/>
      <c r="WZZ219" s="1"/>
      <c r="XAA219" s="1"/>
      <c r="XAB219" s="1"/>
      <c r="XAC219" s="1"/>
      <c r="XAD219" s="1"/>
      <c r="XAE219" s="1"/>
      <c r="XAF219" s="1"/>
      <c r="XAG219" s="1"/>
      <c r="XAH219" s="1"/>
      <c r="XAI219" s="1"/>
      <c r="XAJ219" s="1"/>
      <c r="XAK219" s="1"/>
      <c r="XAL219" s="1"/>
      <c r="XAM219" s="1"/>
      <c r="XAN219" s="1"/>
      <c r="XAO219" s="1"/>
      <c r="XAP219" s="1"/>
      <c r="XAQ219" s="1"/>
      <c r="XAR219" s="1"/>
      <c r="XAS219" s="1"/>
      <c r="XAT219" s="1"/>
      <c r="XAU219" s="1"/>
      <c r="XAV219" s="1"/>
      <c r="XAW219" s="1"/>
      <c r="XAX219" s="1"/>
      <c r="XAY219" s="1"/>
      <c r="XAZ219" s="1"/>
      <c r="XBA219" s="1"/>
      <c r="XBB219" s="1"/>
      <c r="XBC219" s="1"/>
      <c r="XBD219" s="1"/>
      <c r="XBE219" s="1"/>
      <c r="XBF219" s="1"/>
      <c r="XBG219" s="1"/>
      <c r="XBH219" s="1"/>
      <c r="XBI219" s="1"/>
      <c r="XBJ219" s="1"/>
      <c r="XBK219" s="1"/>
      <c r="XBL219" s="1"/>
      <c r="XBM219" s="1"/>
      <c r="XBN219" s="1"/>
      <c r="XBO219" s="1"/>
      <c r="XBP219" s="1"/>
      <c r="XBQ219" s="1"/>
      <c r="XBR219" s="1"/>
      <c r="XBS219" s="1"/>
      <c r="XBT219" s="1"/>
      <c r="XBU219" s="1"/>
      <c r="XBV219" s="1"/>
      <c r="XBW219" s="1"/>
      <c r="XBX219" s="1"/>
      <c r="XBY219" s="1"/>
      <c r="XBZ219" s="1"/>
      <c r="XCA219" s="1"/>
      <c r="XCB219" s="1"/>
      <c r="XCC219" s="1"/>
      <c r="XCD219" s="1"/>
      <c r="XCE219" s="1"/>
      <c r="XCF219" s="1"/>
      <c r="XCG219" s="1"/>
      <c r="XCH219" s="1"/>
      <c r="XCI219" s="1"/>
      <c r="XCJ219" s="1"/>
      <c r="XCK219" s="1"/>
      <c r="XCL219" s="1"/>
      <c r="XCM219" s="1"/>
      <c r="XCN219" s="1"/>
      <c r="XCO219" s="1"/>
      <c r="XCP219" s="1"/>
      <c r="XCQ219" s="1"/>
      <c r="XCR219" s="1"/>
      <c r="XCS219" s="1"/>
      <c r="XCT219" s="1"/>
      <c r="XCU219" s="1"/>
      <c r="XCV219" s="1"/>
      <c r="XCW219" s="1"/>
      <c r="XCX219" s="1"/>
      <c r="XCY219" s="1"/>
      <c r="XCZ219" s="1"/>
      <c r="XDA219" s="1"/>
      <c r="XDB219" s="1"/>
      <c r="XDC219" s="1"/>
      <c r="XDD219" s="1"/>
      <c r="XDE219" s="1"/>
      <c r="XDF219" s="1"/>
      <c r="XDG219" s="1"/>
      <c r="XDH219" s="1"/>
      <c r="XDI219" s="1"/>
      <c r="XDJ219" s="1"/>
      <c r="XDK219" s="1"/>
      <c r="XDL219" s="1"/>
      <c r="XDM219" s="1"/>
      <c r="XDN219" s="1"/>
      <c r="XDO219" s="1"/>
      <c r="XDP219" s="1"/>
      <c r="XDQ219" s="1"/>
      <c r="XDR219" s="1"/>
      <c r="XDS219" s="1"/>
      <c r="XDT219" s="1"/>
      <c r="XDU219" s="1"/>
      <c r="XDV219" s="1"/>
      <c r="XDW219" s="1"/>
      <c r="XDX219" s="1"/>
      <c r="XDY219" s="1"/>
      <c r="XDZ219" s="1"/>
      <c r="XEA219" s="1"/>
      <c r="XEB219" s="1"/>
      <c r="XEC219" s="1"/>
      <c r="XED219" s="1"/>
      <c r="XEE219" s="1"/>
      <c r="XEF219" s="1"/>
      <c r="XEG219" s="1"/>
      <c r="XEH219" s="1"/>
      <c r="XEI219" s="1"/>
      <c r="XEJ219" s="1"/>
      <c r="XEK219" s="1"/>
      <c r="XEL219" s="1"/>
      <c r="XEM219" s="1"/>
      <c r="XEN219" s="1"/>
      <c r="XEO219" s="1"/>
      <c r="XEP219" s="1"/>
      <c r="XEQ219" s="1"/>
      <c r="XER219" s="1"/>
      <c r="XES219" s="1"/>
      <c r="XET219" s="1"/>
      <c r="XEU219" s="1"/>
      <c r="XEV219" s="1"/>
      <c r="XEW219" s="1"/>
      <c r="XEX219" s="1"/>
      <c r="XEY219" s="1"/>
      <c r="XEZ219" s="1"/>
      <c r="XFA219" s="1"/>
      <c r="XFB219" s="1"/>
      <c r="XFC219" s="1"/>
      <c r="XFD219" s="1"/>
    </row>
    <row r="220" spans="1:151 16227:16384" s="11" customFormat="1" ht="20.25" customHeight="1" x14ac:dyDescent="0.25">
      <c r="A220" s="86" t="s">
        <v>239</v>
      </c>
      <c r="B220" s="87"/>
      <c r="C220" s="87"/>
      <c r="D220" s="87"/>
      <c r="E220" s="87"/>
      <c r="F220" s="87"/>
      <c r="G220" s="87"/>
      <c r="H220" s="87"/>
      <c r="I220" s="17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EU220" s="1"/>
      <c r="WZC220" s="1"/>
      <c r="WZD220" s="1"/>
      <c r="WZE220" s="1"/>
      <c r="WZF220" s="1"/>
      <c r="WZG220" s="1"/>
      <c r="WZH220" s="1"/>
      <c r="WZI220" s="1"/>
      <c r="WZJ220" s="1"/>
      <c r="WZK220" s="1"/>
      <c r="WZL220" s="1"/>
      <c r="WZM220" s="1"/>
      <c r="WZN220" s="1"/>
      <c r="WZO220" s="1"/>
      <c r="WZP220" s="1"/>
      <c r="WZQ220" s="1"/>
      <c r="WZR220" s="1"/>
      <c r="WZS220" s="1"/>
      <c r="WZT220" s="1"/>
      <c r="WZU220" s="1"/>
      <c r="WZV220" s="1"/>
      <c r="WZW220" s="1"/>
      <c r="WZX220" s="1"/>
      <c r="WZY220" s="1"/>
      <c r="WZZ220" s="1"/>
      <c r="XAA220" s="1"/>
      <c r="XAB220" s="1"/>
      <c r="XAC220" s="1"/>
      <c r="XAD220" s="1"/>
      <c r="XAE220" s="1"/>
      <c r="XAF220" s="1"/>
      <c r="XAG220" s="1"/>
      <c r="XAH220" s="1"/>
      <c r="XAI220" s="1"/>
      <c r="XAJ220" s="1"/>
      <c r="XAK220" s="1"/>
      <c r="XAL220" s="1"/>
      <c r="XAM220" s="1"/>
      <c r="XAN220" s="1"/>
      <c r="XAO220" s="1"/>
      <c r="XAP220" s="1"/>
      <c r="XAQ220" s="1"/>
      <c r="XAR220" s="1"/>
      <c r="XAS220" s="1"/>
      <c r="XAT220" s="1"/>
      <c r="XAU220" s="1"/>
      <c r="XAV220" s="1"/>
      <c r="XAW220" s="1"/>
      <c r="XAX220" s="1"/>
      <c r="XAY220" s="1"/>
      <c r="XAZ220" s="1"/>
      <c r="XBA220" s="1"/>
      <c r="XBB220" s="1"/>
      <c r="XBC220" s="1"/>
      <c r="XBD220" s="1"/>
      <c r="XBE220" s="1"/>
      <c r="XBF220" s="1"/>
      <c r="XBG220" s="1"/>
      <c r="XBH220" s="1"/>
      <c r="XBI220" s="1"/>
      <c r="XBJ220" s="1"/>
      <c r="XBK220" s="1"/>
      <c r="XBL220" s="1"/>
      <c r="XBM220" s="1"/>
      <c r="XBN220" s="1"/>
      <c r="XBO220" s="1"/>
      <c r="XBP220" s="1"/>
      <c r="XBQ220" s="1"/>
      <c r="XBR220" s="1"/>
      <c r="XBS220" s="1"/>
      <c r="XBT220" s="1"/>
      <c r="XBU220" s="1"/>
      <c r="XBV220" s="1"/>
      <c r="XBW220" s="1"/>
      <c r="XBX220" s="1"/>
      <c r="XBY220" s="1"/>
      <c r="XBZ220" s="1"/>
      <c r="XCA220" s="1"/>
      <c r="XCB220" s="1"/>
      <c r="XCC220" s="1"/>
      <c r="XCD220" s="1"/>
      <c r="XCE220" s="1"/>
      <c r="XCF220" s="1"/>
      <c r="XCG220" s="1"/>
      <c r="XCH220" s="1"/>
      <c r="XCI220" s="1"/>
      <c r="XCJ220" s="1"/>
      <c r="XCK220" s="1"/>
      <c r="XCL220" s="1"/>
      <c r="XCM220" s="1"/>
      <c r="XCN220" s="1"/>
      <c r="XCO220" s="1"/>
      <c r="XCP220" s="1"/>
      <c r="XCQ220" s="1"/>
      <c r="XCR220" s="1"/>
      <c r="XCS220" s="1"/>
      <c r="XCT220" s="1"/>
      <c r="XCU220" s="1"/>
      <c r="XCV220" s="1"/>
      <c r="XCW220" s="1"/>
      <c r="XCX220" s="1"/>
      <c r="XCY220" s="1"/>
      <c r="XCZ220" s="1"/>
      <c r="XDA220" s="1"/>
      <c r="XDB220" s="1"/>
      <c r="XDC220" s="1"/>
      <c r="XDD220" s="1"/>
      <c r="XDE220" s="1"/>
      <c r="XDF220" s="1"/>
      <c r="XDG220" s="1"/>
      <c r="XDH220" s="1"/>
      <c r="XDI220" s="1"/>
      <c r="XDJ220" s="1"/>
      <c r="XDK220" s="1"/>
      <c r="XDL220" s="1"/>
      <c r="XDM220" s="1"/>
      <c r="XDN220" s="1"/>
      <c r="XDO220" s="1"/>
      <c r="XDP220" s="1"/>
      <c r="XDQ220" s="1"/>
      <c r="XDR220" s="1"/>
      <c r="XDS220" s="1"/>
      <c r="XDT220" s="1"/>
      <c r="XDU220" s="1"/>
      <c r="XDV220" s="1"/>
      <c r="XDW220" s="1"/>
      <c r="XDX220" s="1"/>
      <c r="XDY220" s="1"/>
      <c r="XDZ220" s="1"/>
      <c r="XEA220" s="1"/>
      <c r="XEB220" s="1"/>
      <c r="XEC220" s="1"/>
      <c r="XED220" s="1"/>
      <c r="XEE220" s="1"/>
      <c r="XEF220" s="1"/>
      <c r="XEG220" s="1"/>
      <c r="XEH220" s="1"/>
      <c r="XEI220" s="1"/>
      <c r="XEJ220" s="1"/>
      <c r="XEK220" s="1"/>
      <c r="XEL220" s="1"/>
      <c r="XEM220" s="1"/>
      <c r="XEN220" s="1"/>
      <c r="XEO220" s="1"/>
      <c r="XEP220" s="1"/>
      <c r="XEQ220" s="1"/>
      <c r="XER220" s="1"/>
      <c r="XES220" s="1"/>
      <c r="XET220" s="1"/>
      <c r="XEU220" s="1"/>
      <c r="XEV220" s="1"/>
      <c r="XEW220" s="1"/>
      <c r="XEX220" s="1"/>
      <c r="XEY220" s="1"/>
      <c r="XEZ220" s="1"/>
      <c r="XFA220" s="1"/>
      <c r="XFB220" s="1"/>
      <c r="XFC220" s="1"/>
      <c r="XFD220" s="1"/>
    </row>
    <row r="221" spans="1:151 16227:16384" s="11" customFormat="1" ht="20.25" customHeight="1" x14ac:dyDescent="0.25">
      <c r="A221" s="89" t="str">
        <f>A220</f>
        <v>3rd Floor for Residential &amp; Podium Amenties</v>
      </c>
      <c r="B221" s="90"/>
      <c r="C221" s="84">
        <v>1</v>
      </c>
      <c r="D221" s="84"/>
      <c r="E221" s="161" t="s">
        <v>228</v>
      </c>
      <c r="F221" s="162"/>
      <c r="G221" s="162"/>
      <c r="H221" s="162"/>
      <c r="I221" s="85"/>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EU221" s="1"/>
      <c r="WZC221" s="1"/>
      <c r="WZD221" s="1"/>
      <c r="WZE221" s="1"/>
      <c r="WZF221" s="1"/>
      <c r="WZG221" s="1"/>
      <c r="WZH221" s="1"/>
      <c r="WZI221" s="1"/>
      <c r="WZJ221" s="1"/>
      <c r="WZK221" s="1"/>
      <c r="WZL221" s="1"/>
      <c r="WZM221" s="1"/>
      <c r="WZN221" s="1"/>
      <c r="WZO221" s="1"/>
      <c r="WZP221" s="1"/>
      <c r="WZQ221" s="1"/>
      <c r="WZR221" s="1"/>
      <c r="WZS221" s="1"/>
      <c r="WZT221" s="1"/>
      <c r="WZU221" s="1"/>
      <c r="WZV221" s="1"/>
      <c r="WZW221" s="1"/>
      <c r="WZX221" s="1"/>
      <c r="WZY221" s="1"/>
      <c r="WZZ221" s="1"/>
      <c r="XAA221" s="1"/>
      <c r="XAB221" s="1"/>
      <c r="XAC221" s="1"/>
      <c r="XAD221" s="1"/>
      <c r="XAE221" s="1"/>
      <c r="XAF221" s="1"/>
      <c r="XAG221" s="1"/>
      <c r="XAH221" s="1"/>
      <c r="XAI221" s="1"/>
      <c r="XAJ221" s="1"/>
      <c r="XAK221" s="1"/>
      <c r="XAL221" s="1"/>
      <c r="XAM221" s="1"/>
      <c r="XAN221" s="1"/>
      <c r="XAO221" s="1"/>
      <c r="XAP221" s="1"/>
      <c r="XAQ221" s="1"/>
      <c r="XAR221" s="1"/>
      <c r="XAS221" s="1"/>
      <c r="XAT221" s="1"/>
      <c r="XAU221" s="1"/>
      <c r="XAV221" s="1"/>
      <c r="XAW221" s="1"/>
      <c r="XAX221" s="1"/>
      <c r="XAY221" s="1"/>
      <c r="XAZ221" s="1"/>
      <c r="XBA221" s="1"/>
      <c r="XBB221" s="1"/>
      <c r="XBC221" s="1"/>
      <c r="XBD221" s="1"/>
      <c r="XBE221" s="1"/>
      <c r="XBF221" s="1"/>
      <c r="XBG221" s="1"/>
      <c r="XBH221" s="1"/>
      <c r="XBI221" s="1"/>
      <c r="XBJ221" s="1"/>
      <c r="XBK221" s="1"/>
      <c r="XBL221" s="1"/>
      <c r="XBM221" s="1"/>
      <c r="XBN221" s="1"/>
      <c r="XBO221" s="1"/>
      <c r="XBP221" s="1"/>
      <c r="XBQ221" s="1"/>
      <c r="XBR221" s="1"/>
      <c r="XBS221" s="1"/>
      <c r="XBT221" s="1"/>
      <c r="XBU221" s="1"/>
      <c r="XBV221" s="1"/>
      <c r="XBW221" s="1"/>
      <c r="XBX221" s="1"/>
      <c r="XBY221" s="1"/>
      <c r="XBZ221" s="1"/>
      <c r="XCA221" s="1"/>
      <c r="XCB221" s="1"/>
      <c r="XCC221" s="1"/>
      <c r="XCD221" s="1"/>
      <c r="XCE221" s="1"/>
      <c r="XCF221" s="1"/>
      <c r="XCG221" s="1"/>
      <c r="XCH221" s="1"/>
      <c r="XCI221" s="1"/>
      <c r="XCJ221" s="1"/>
      <c r="XCK221" s="1"/>
      <c r="XCL221" s="1"/>
      <c r="XCM221" s="1"/>
      <c r="XCN221" s="1"/>
      <c r="XCO221" s="1"/>
      <c r="XCP221" s="1"/>
      <c r="XCQ221" s="1"/>
      <c r="XCR221" s="1"/>
      <c r="XCS221" s="1"/>
      <c r="XCT221" s="1"/>
      <c r="XCU221" s="1"/>
      <c r="XCV221" s="1"/>
      <c r="XCW221" s="1"/>
      <c r="XCX221" s="1"/>
      <c r="XCY221" s="1"/>
      <c r="XCZ221" s="1"/>
      <c r="XDA221" s="1"/>
      <c r="XDB221" s="1"/>
      <c r="XDC221" s="1"/>
      <c r="XDD221" s="1"/>
      <c r="XDE221" s="1"/>
      <c r="XDF221" s="1"/>
      <c r="XDG221" s="1"/>
      <c r="XDH221" s="1"/>
      <c r="XDI221" s="1"/>
      <c r="XDJ221" s="1"/>
      <c r="XDK221" s="1"/>
      <c r="XDL221" s="1"/>
      <c r="XDM221" s="1"/>
      <c r="XDN221" s="1"/>
      <c r="XDO221" s="1"/>
      <c r="XDP221" s="1"/>
      <c r="XDQ221" s="1"/>
      <c r="XDR221" s="1"/>
      <c r="XDS221" s="1"/>
      <c r="XDT221" s="1"/>
      <c r="XDU221" s="1"/>
      <c r="XDV221" s="1"/>
      <c r="XDW221" s="1"/>
      <c r="XDX221" s="1"/>
      <c r="XDY221" s="1"/>
      <c r="XDZ221" s="1"/>
      <c r="XEA221" s="1"/>
      <c r="XEB221" s="1"/>
      <c r="XEC221" s="1"/>
      <c r="XED221" s="1"/>
      <c r="XEE221" s="1"/>
      <c r="XEF221" s="1"/>
      <c r="XEG221" s="1"/>
      <c r="XEH221" s="1"/>
      <c r="XEI221" s="1"/>
      <c r="XEJ221" s="1"/>
      <c r="XEK221" s="1"/>
      <c r="XEL221" s="1"/>
      <c r="XEM221" s="1"/>
      <c r="XEN221" s="1"/>
      <c r="XEO221" s="1"/>
      <c r="XEP221" s="1"/>
      <c r="XEQ221" s="1"/>
      <c r="XER221" s="1"/>
      <c r="XES221" s="1"/>
      <c r="XET221" s="1"/>
      <c r="XEU221" s="1"/>
      <c r="XEV221" s="1"/>
      <c r="XEW221" s="1"/>
      <c r="XEX221" s="1"/>
      <c r="XEY221" s="1"/>
      <c r="XEZ221" s="1"/>
      <c r="XFA221" s="1"/>
      <c r="XFB221" s="1"/>
      <c r="XFC221" s="1"/>
      <c r="XFD221" s="1"/>
    </row>
    <row r="222" spans="1:151 16227:16384" s="11" customFormat="1" ht="20.25" customHeight="1" x14ac:dyDescent="0.25">
      <c r="A222" s="91"/>
      <c r="B222" s="92"/>
      <c r="C222" s="84">
        <f>C221+1</f>
        <v>2</v>
      </c>
      <c r="D222" s="84"/>
      <c r="E222" s="161" t="s">
        <v>236</v>
      </c>
      <c r="F222" s="162"/>
      <c r="G222" s="162"/>
      <c r="H222" s="162"/>
      <c r="I222" s="85"/>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EU222" s="1"/>
      <c r="WZC222" s="1"/>
      <c r="WZD222" s="1"/>
      <c r="WZE222" s="1"/>
      <c r="WZF222" s="1"/>
      <c r="WZG222" s="1"/>
      <c r="WZH222" s="1"/>
      <c r="WZI222" s="1"/>
      <c r="WZJ222" s="1"/>
      <c r="WZK222" s="1"/>
      <c r="WZL222" s="1"/>
      <c r="WZM222" s="1"/>
      <c r="WZN222" s="1"/>
      <c r="WZO222" s="1"/>
      <c r="WZP222" s="1"/>
      <c r="WZQ222" s="1"/>
      <c r="WZR222" s="1"/>
      <c r="WZS222" s="1"/>
      <c r="WZT222" s="1"/>
      <c r="WZU222" s="1"/>
      <c r="WZV222" s="1"/>
      <c r="WZW222" s="1"/>
      <c r="WZX222" s="1"/>
      <c r="WZY222" s="1"/>
      <c r="WZZ222" s="1"/>
      <c r="XAA222" s="1"/>
      <c r="XAB222" s="1"/>
      <c r="XAC222" s="1"/>
      <c r="XAD222" s="1"/>
      <c r="XAE222" s="1"/>
      <c r="XAF222" s="1"/>
      <c r="XAG222" s="1"/>
      <c r="XAH222" s="1"/>
      <c r="XAI222" s="1"/>
      <c r="XAJ222" s="1"/>
      <c r="XAK222" s="1"/>
      <c r="XAL222" s="1"/>
      <c r="XAM222" s="1"/>
      <c r="XAN222" s="1"/>
      <c r="XAO222" s="1"/>
      <c r="XAP222" s="1"/>
      <c r="XAQ222" s="1"/>
      <c r="XAR222" s="1"/>
      <c r="XAS222" s="1"/>
      <c r="XAT222" s="1"/>
      <c r="XAU222" s="1"/>
      <c r="XAV222" s="1"/>
      <c r="XAW222" s="1"/>
      <c r="XAX222" s="1"/>
      <c r="XAY222" s="1"/>
      <c r="XAZ222" s="1"/>
      <c r="XBA222" s="1"/>
      <c r="XBB222" s="1"/>
      <c r="XBC222" s="1"/>
      <c r="XBD222" s="1"/>
      <c r="XBE222" s="1"/>
      <c r="XBF222" s="1"/>
      <c r="XBG222" s="1"/>
      <c r="XBH222" s="1"/>
      <c r="XBI222" s="1"/>
      <c r="XBJ222" s="1"/>
      <c r="XBK222" s="1"/>
      <c r="XBL222" s="1"/>
      <c r="XBM222" s="1"/>
      <c r="XBN222" s="1"/>
      <c r="XBO222" s="1"/>
      <c r="XBP222" s="1"/>
      <c r="XBQ222" s="1"/>
      <c r="XBR222" s="1"/>
      <c r="XBS222" s="1"/>
      <c r="XBT222" s="1"/>
      <c r="XBU222" s="1"/>
      <c r="XBV222" s="1"/>
      <c r="XBW222" s="1"/>
      <c r="XBX222" s="1"/>
      <c r="XBY222" s="1"/>
      <c r="XBZ222" s="1"/>
      <c r="XCA222" s="1"/>
      <c r="XCB222" s="1"/>
      <c r="XCC222" s="1"/>
      <c r="XCD222" s="1"/>
      <c r="XCE222" s="1"/>
      <c r="XCF222" s="1"/>
      <c r="XCG222" s="1"/>
      <c r="XCH222" s="1"/>
      <c r="XCI222" s="1"/>
      <c r="XCJ222" s="1"/>
      <c r="XCK222" s="1"/>
      <c r="XCL222" s="1"/>
      <c r="XCM222" s="1"/>
      <c r="XCN222" s="1"/>
      <c r="XCO222" s="1"/>
      <c r="XCP222" s="1"/>
      <c r="XCQ222" s="1"/>
      <c r="XCR222" s="1"/>
      <c r="XCS222" s="1"/>
      <c r="XCT222" s="1"/>
      <c r="XCU222" s="1"/>
      <c r="XCV222" s="1"/>
      <c r="XCW222" s="1"/>
      <c r="XCX222" s="1"/>
      <c r="XCY222" s="1"/>
      <c r="XCZ222" s="1"/>
      <c r="XDA222" s="1"/>
      <c r="XDB222" s="1"/>
      <c r="XDC222" s="1"/>
      <c r="XDD222" s="1"/>
      <c r="XDE222" s="1"/>
      <c r="XDF222" s="1"/>
      <c r="XDG222" s="1"/>
      <c r="XDH222" s="1"/>
      <c r="XDI222" s="1"/>
      <c r="XDJ222" s="1"/>
      <c r="XDK222" s="1"/>
      <c r="XDL222" s="1"/>
      <c r="XDM222" s="1"/>
      <c r="XDN222" s="1"/>
      <c r="XDO222" s="1"/>
      <c r="XDP222" s="1"/>
      <c r="XDQ222" s="1"/>
      <c r="XDR222" s="1"/>
      <c r="XDS222" s="1"/>
      <c r="XDT222" s="1"/>
      <c r="XDU222" s="1"/>
      <c r="XDV222" s="1"/>
      <c r="XDW222" s="1"/>
      <c r="XDX222" s="1"/>
      <c r="XDY222" s="1"/>
      <c r="XDZ222" s="1"/>
      <c r="XEA222" s="1"/>
      <c r="XEB222" s="1"/>
      <c r="XEC222" s="1"/>
      <c r="XED222" s="1"/>
      <c r="XEE222" s="1"/>
      <c r="XEF222" s="1"/>
      <c r="XEG222" s="1"/>
      <c r="XEH222" s="1"/>
      <c r="XEI222" s="1"/>
      <c r="XEJ222" s="1"/>
      <c r="XEK222" s="1"/>
      <c r="XEL222" s="1"/>
      <c r="XEM222" s="1"/>
      <c r="XEN222" s="1"/>
      <c r="XEO222" s="1"/>
      <c r="XEP222" s="1"/>
      <c r="XEQ222" s="1"/>
      <c r="XER222" s="1"/>
      <c r="XES222" s="1"/>
      <c r="XET222" s="1"/>
      <c r="XEU222" s="1"/>
      <c r="XEV222" s="1"/>
      <c r="XEW222" s="1"/>
      <c r="XEX222" s="1"/>
      <c r="XEY222" s="1"/>
      <c r="XEZ222" s="1"/>
      <c r="XFA222" s="1"/>
      <c r="XFB222" s="1"/>
      <c r="XFC222" s="1"/>
      <c r="XFD222" s="1"/>
    </row>
    <row r="223" spans="1:151 16227:16384" s="11" customFormat="1" ht="20.25" customHeight="1" x14ac:dyDescent="0.25">
      <c r="A223" s="91"/>
      <c r="B223" s="92"/>
      <c r="C223" s="84">
        <f>C222+1</f>
        <v>3</v>
      </c>
      <c r="D223" s="85"/>
      <c r="E223" s="19" t="s">
        <v>224</v>
      </c>
      <c r="F223" s="50">
        <f>(3.05*5.17+0.7*3.17+2.4*2.7+1*0.1+3.05*3.41+2.95*3.65+((2.3*1.37)*2)+3.18*1.07+1.82*1.07+1.93*0.8+0.05*2.55+0.1*3.05)*10.764</f>
        <v>638.9940959999999</v>
      </c>
      <c r="G223" s="51">
        <v>0</v>
      </c>
      <c r="H223" s="19">
        <v>0</v>
      </c>
      <c r="I223" s="19">
        <f t="shared" ref="I223:I226" si="15">F223*(($I$144)+1)+H223</f>
        <v>990.44084879999991</v>
      </c>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EU223" s="1"/>
      <c r="WZC223" s="1"/>
      <c r="WZD223" s="1"/>
      <c r="WZE223" s="1"/>
      <c r="WZF223" s="1"/>
      <c r="WZG223" s="1"/>
      <c r="WZH223" s="1"/>
      <c r="WZI223" s="1"/>
      <c r="WZJ223" s="1"/>
      <c r="WZK223" s="1"/>
      <c r="WZL223" s="1"/>
      <c r="WZM223" s="1"/>
      <c r="WZN223" s="1"/>
      <c r="WZO223" s="1"/>
      <c r="WZP223" s="1"/>
      <c r="WZQ223" s="1"/>
      <c r="WZR223" s="1"/>
      <c r="WZS223" s="1"/>
      <c r="WZT223" s="1"/>
      <c r="WZU223" s="1"/>
      <c r="WZV223" s="1"/>
      <c r="WZW223" s="1"/>
      <c r="WZX223" s="1"/>
      <c r="WZY223" s="1"/>
      <c r="WZZ223" s="1"/>
      <c r="XAA223" s="1"/>
      <c r="XAB223" s="1"/>
      <c r="XAC223" s="1"/>
      <c r="XAD223" s="1"/>
      <c r="XAE223" s="1"/>
      <c r="XAF223" s="1"/>
      <c r="XAG223" s="1"/>
      <c r="XAH223" s="1"/>
      <c r="XAI223" s="1"/>
      <c r="XAJ223" s="1"/>
      <c r="XAK223" s="1"/>
      <c r="XAL223" s="1"/>
      <c r="XAM223" s="1"/>
      <c r="XAN223" s="1"/>
      <c r="XAO223" s="1"/>
      <c r="XAP223" s="1"/>
      <c r="XAQ223" s="1"/>
      <c r="XAR223" s="1"/>
      <c r="XAS223" s="1"/>
      <c r="XAT223" s="1"/>
      <c r="XAU223" s="1"/>
      <c r="XAV223" s="1"/>
      <c r="XAW223" s="1"/>
      <c r="XAX223" s="1"/>
      <c r="XAY223" s="1"/>
      <c r="XAZ223" s="1"/>
      <c r="XBA223" s="1"/>
      <c r="XBB223" s="1"/>
      <c r="XBC223" s="1"/>
      <c r="XBD223" s="1"/>
      <c r="XBE223" s="1"/>
      <c r="XBF223" s="1"/>
      <c r="XBG223" s="1"/>
      <c r="XBH223" s="1"/>
      <c r="XBI223" s="1"/>
      <c r="XBJ223" s="1"/>
      <c r="XBK223" s="1"/>
      <c r="XBL223" s="1"/>
      <c r="XBM223" s="1"/>
      <c r="XBN223" s="1"/>
      <c r="XBO223" s="1"/>
      <c r="XBP223" s="1"/>
      <c r="XBQ223" s="1"/>
      <c r="XBR223" s="1"/>
      <c r="XBS223" s="1"/>
      <c r="XBT223" s="1"/>
      <c r="XBU223" s="1"/>
      <c r="XBV223" s="1"/>
      <c r="XBW223" s="1"/>
      <c r="XBX223" s="1"/>
      <c r="XBY223" s="1"/>
      <c r="XBZ223" s="1"/>
      <c r="XCA223" s="1"/>
      <c r="XCB223" s="1"/>
      <c r="XCC223" s="1"/>
      <c r="XCD223" s="1"/>
      <c r="XCE223" s="1"/>
      <c r="XCF223" s="1"/>
      <c r="XCG223" s="1"/>
      <c r="XCH223" s="1"/>
      <c r="XCI223" s="1"/>
      <c r="XCJ223" s="1"/>
      <c r="XCK223" s="1"/>
      <c r="XCL223" s="1"/>
      <c r="XCM223" s="1"/>
      <c r="XCN223" s="1"/>
      <c r="XCO223" s="1"/>
      <c r="XCP223" s="1"/>
      <c r="XCQ223" s="1"/>
      <c r="XCR223" s="1"/>
      <c r="XCS223" s="1"/>
      <c r="XCT223" s="1"/>
      <c r="XCU223" s="1"/>
      <c r="XCV223" s="1"/>
      <c r="XCW223" s="1"/>
      <c r="XCX223" s="1"/>
      <c r="XCY223" s="1"/>
      <c r="XCZ223" s="1"/>
      <c r="XDA223" s="1"/>
      <c r="XDB223" s="1"/>
      <c r="XDC223" s="1"/>
      <c r="XDD223" s="1"/>
      <c r="XDE223" s="1"/>
      <c r="XDF223" s="1"/>
      <c r="XDG223" s="1"/>
      <c r="XDH223" s="1"/>
      <c r="XDI223" s="1"/>
      <c r="XDJ223" s="1"/>
      <c r="XDK223" s="1"/>
      <c r="XDL223" s="1"/>
      <c r="XDM223" s="1"/>
      <c r="XDN223" s="1"/>
      <c r="XDO223" s="1"/>
      <c r="XDP223" s="1"/>
      <c r="XDQ223" s="1"/>
      <c r="XDR223" s="1"/>
      <c r="XDS223" s="1"/>
      <c r="XDT223" s="1"/>
      <c r="XDU223" s="1"/>
      <c r="XDV223" s="1"/>
      <c r="XDW223" s="1"/>
      <c r="XDX223" s="1"/>
      <c r="XDY223" s="1"/>
      <c r="XDZ223" s="1"/>
      <c r="XEA223" s="1"/>
      <c r="XEB223" s="1"/>
      <c r="XEC223" s="1"/>
      <c r="XED223" s="1"/>
      <c r="XEE223" s="1"/>
      <c r="XEF223" s="1"/>
      <c r="XEG223" s="1"/>
      <c r="XEH223" s="1"/>
      <c r="XEI223" s="1"/>
      <c r="XEJ223" s="1"/>
      <c r="XEK223" s="1"/>
      <c r="XEL223" s="1"/>
      <c r="XEM223" s="1"/>
      <c r="XEN223" s="1"/>
      <c r="XEO223" s="1"/>
      <c r="XEP223" s="1"/>
      <c r="XEQ223" s="1"/>
      <c r="XER223" s="1"/>
      <c r="XES223" s="1"/>
      <c r="XET223" s="1"/>
      <c r="XEU223" s="1"/>
      <c r="XEV223" s="1"/>
      <c r="XEW223" s="1"/>
      <c r="XEX223" s="1"/>
      <c r="XEY223" s="1"/>
      <c r="XEZ223" s="1"/>
      <c r="XFA223" s="1"/>
      <c r="XFB223" s="1"/>
      <c r="XFC223" s="1"/>
      <c r="XFD223" s="1"/>
    </row>
    <row r="224" spans="1:151 16227:16384" s="11" customFormat="1" ht="20.25" customHeight="1" x14ac:dyDescent="0.25">
      <c r="A224" s="91"/>
      <c r="B224" s="92"/>
      <c r="C224" s="84">
        <f>C223+1</f>
        <v>4</v>
      </c>
      <c r="D224" s="84"/>
      <c r="E224" s="19" t="s">
        <v>224</v>
      </c>
      <c r="F224" s="50">
        <f>(1.85*0.46+3.05*5.16+0.65*1.41+1.75*1.06+2.3*2.7+1.09*0.1+1.98*0.8+3.05*3.65+2.3*1.37+2.9*3.41+2.3*1.37)*10.764</f>
        <v>587.5744679999998</v>
      </c>
      <c r="G224" s="51">
        <v>0</v>
      </c>
      <c r="H224" s="19">
        <v>0</v>
      </c>
      <c r="I224" s="19">
        <f t="shared" si="15"/>
        <v>910.74042539999971</v>
      </c>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EU224" s="1"/>
      <c r="WZC224" s="1"/>
      <c r="WZD224" s="1"/>
      <c r="WZE224" s="1"/>
      <c r="WZF224" s="1"/>
      <c r="WZG224" s="1"/>
      <c r="WZH224" s="1"/>
      <c r="WZI224" s="1"/>
      <c r="WZJ224" s="1"/>
      <c r="WZK224" s="1"/>
      <c r="WZL224" s="1"/>
      <c r="WZM224" s="1"/>
      <c r="WZN224" s="1"/>
      <c r="WZO224" s="1"/>
      <c r="WZP224" s="1"/>
      <c r="WZQ224" s="1"/>
      <c r="WZR224" s="1"/>
      <c r="WZS224" s="1"/>
      <c r="WZT224" s="1"/>
      <c r="WZU224" s="1"/>
      <c r="WZV224" s="1"/>
      <c r="WZW224" s="1"/>
      <c r="WZX224" s="1"/>
      <c r="WZY224" s="1"/>
      <c r="WZZ224" s="1"/>
      <c r="XAA224" s="1"/>
      <c r="XAB224" s="1"/>
      <c r="XAC224" s="1"/>
      <c r="XAD224" s="1"/>
      <c r="XAE224" s="1"/>
      <c r="XAF224" s="1"/>
      <c r="XAG224" s="1"/>
      <c r="XAH224" s="1"/>
      <c r="XAI224" s="1"/>
      <c r="XAJ224" s="1"/>
      <c r="XAK224" s="1"/>
      <c r="XAL224" s="1"/>
      <c r="XAM224" s="1"/>
      <c r="XAN224" s="1"/>
      <c r="XAO224" s="1"/>
      <c r="XAP224" s="1"/>
      <c r="XAQ224" s="1"/>
      <c r="XAR224" s="1"/>
      <c r="XAS224" s="1"/>
      <c r="XAT224" s="1"/>
      <c r="XAU224" s="1"/>
      <c r="XAV224" s="1"/>
      <c r="XAW224" s="1"/>
      <c r="XAX224" s="1"/>
      <c r="XAY224" s="1"/>
      <c r="XAZ224" s="1"/>
      <c r="XBA224" s="1"/>
      <c r="XBB224" s="1"/>
      <c r="XBC224" s="1"/>
      <c r="XBD224" s="1"/>
      <c r="XBE224" s="1"/>
      <c r="XBF224" s="1"/>
      <c r="XBG224" s="1"/>
      <c r="XBH224" s="1"/>
      <c r="XBI224" s="1"/>
      <c r="XBJ224" s="1"/>
      <c r="XBK224" s="1"/>
      <c r="XBL224" s="1"/>
      <c r="XBM224" s="1"/>
      <c r="XBN224" s="1"/>
      <c r="XBO224" s="1"/>
      <c r="XBP224" s="1"/>
      <c r="XBQ224" s="1"/>
      <c r="XBR224" s="1"/>
      <c r="XBS224" s="1"/>
      <c r="XBT224" s="1"/>
      <c r="XBU224" s="1"/>
      <c r="XBV224" s="1"/>
      <c r="XBW224" s="1"/>
      <c r="XBX224" s="1"/>
      <c r="XBY224" s="1"/>
      <c r="XBZ224" s="1"/>
      <c r="XCA224" s="1"/>
      <c r="XCB224" s="1"/>
      <c r="XCC224" s="1"/>
      <c r="XCD224" s="1"/>
      <c r="XCE224" s="1"/>
      <c r="XCF224" s="1"/>
      <c r="XCG224" s="1"/>
      <c r="XCH224" s="1"/>
      <c r="XCI224" s="1"/>
      <c r="XCJ224" s="1"/>
      <c r="XCK224" s="1"/>
      <c r="XCL224" s="1"/>
      <c r="XCM224" s="1"/>
      <c r="XCN224" s="1"/>
      <c r="XCO224" s="1"/>
      <c r="XCP224" s="1"/>
      <c r="XCQ224" s="1"/>
      <c r="XCR224" s="1"/>
      <c r="XCS224" s="1"/>
      <c r="XCT224" s="1"/>
      <c r="XCU224" s="1"/>
      <c r="XCV224" s="1"/>
      <c r="XCW224" s="1"/>
      <c r="XCX224" s="1"/>
      <c r="XCY224" s="1"/>
      <c r="XCZ224" s="1"/>
      <c r="XDA224" s="1"/>
      <c r="XDB224" s="1"/>
      <c r="XDC224" s="1"/>
      <c r="XDD224" s="1"/>
      <c r="XDE224" s="1"/>
      <c r="XDF224" s="1"/>
      <c r="XDG224" s="1"/>
      <c r="XDH224" s="1"/>
      <c r="XDI224" s="1"/>
      <c r="XDJ224" s="1"/>
      <c r="XDK224" s="1"/>
      <c r="XDL224" s="1"/>
      <c r="XDM224" s="1"/>
      <c r="XDN224" s="1"/>
      <c r="XDO224" s="1"/>
      <c r="XDP224" s="1"/>
      <c r="XDQ224" s="1"/>
      <c r="XDR224" s="1"/>
      <c r="XDS224" s="1"/>
      <c r="XDT224" s="1"/>
      <c r="XDU224" s="1"/>
      <c r="XDV224" s="1"/>
      <c r="XDW224" s="1"/>
      <c r="XDX224" s="1"/>
      <c r="XDY224" s="1"/>
      <c r="XDZ224" s="1"/>
      <c r="XEA224" s="1"/>
      <c r="XEB224" s="1"/>
      <c r="XEC224" s="1"/>
      <c r="XED224" s="1"/>
      <c r="XEE224" s="1"/>
      <c r="XEF224" s="1"/>
      <c r="XEG224" s="1"/>
      <c r="XEH224" s="1"/>
      <c r="XEI224" s="1"/>
      <c r="XEJ224" s="1"/>
      <c r="XEK224" s="1"/>
      <c r="XEL224" s="1"/>
      <c r="XEM224" s="1"/>
      <c r="XEN224" s="1"/>
      <c r="XEO224" s="1"/>
      <c r="XEP224" s="1"/>
      <c r="XEQ224" s="1"/>
      <c r="XER224" s="1"/>
      <c r="XES224" s="1"/>
      <c r="XET224" s="1"/>
      <c r="XEU224" s="1"/>
      <c r="XEV224" s="1"/>
      <c r="XEW224" s="1"/>
      <c r="XEX224" s="1"/>
      <c r="XEY224" s="1"/>
      <c r="XEZ224" s="1"/>
      <c r="XFA224" s="1"/>
      <c r="XFB224" s="1"/>
      <c r="XFC224" s="1"/>
      <c r="XFD224" s="1"/>
    </row>
    <row r="225" spans="1:151 16227:16384" s="11" customFormat="1" ht="20.25" customHeight="1" x14ac:dyDescent="0.25">
      <c r="A225" s="91"/>
      <c r="B225" s="92"/>
      <c r="C225" s="84">
        <f>C224+1</f>
        <v>5</v>
      </c>
      <c r="D225" s="85"/>
      <c r="E225" s="19" t="s">
        <v>224</v>
      </c>
      <c r="F225" s="50">
        <f>(1*2.55+2.75*2.45+0.1*1.05+0.8*1.95+3.05*5.17+0.8*2.59+3.05*3.41+3.05*3.65+2.3*1.37+2.3*1.37+1.1*1.07+2.05*1.07)*10.764</f>
        <v>645.82385399999998</v>
      </c>
      <c r="G225" s="51">
        <v>0</v>
      </c>
      <c r="H225" s="19">
        <v>0</v>
      </c>
      <c r="I225" s="19">
        <f t="shared" si="15"/>
        <v>1001.0269737</v>
      </c>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EU225" s="1"/>
      <c r="WZC225" s="1"/>
      <c r="WZD225" s="1"/>
      <c r="WZE225" s="1"/>
      <c r="WZF225" s="1"/>
      <c r="WZG225" s="1"/>
      <c r="WZH225" s="1"/>
      <c r="WZI225" s="1"/>
      <c r="WZJ225" s="1"/>
      <c r="WZK225" s="1"/>
      <c r="WZL225" s="1"/>
      <c r="WZM225" s="1"/>
      <c r="WZN225" s="1"/>
      <c r="WZO225" s="1"/>
      <c r="WZP225" s="1"/>
      <c r="WZQ225" s="1"/>
      <c r="WZR225" s="1"/>
      <c r="WZS225" s="1"/>
      <c r="WZT225" s="1"/>
      <c r="WZU225" s="1"/>
      <c r="WZV225" s="1"/>
      <c r="WZW225" s="1"/>
      <c r="WZX225" s="1"/>
      <c r="WZY225" s="1"/>
      <c r="WZZ225" s="1"/>
      <c r="XAA225" s="1"/>
      <c r="XAB225" s="1"/>
      <c r="XAC225" s="1"/>
      <c r="XAD225" s="1"/>
      <c r="XAE225" s="1"/>
      <c r="XAF225" s="1"/>
      <c r="XAG225" s="1"/>
      <c r="XAH225" s="1"/>
      <c r="XAI225" s="1"/>
      <c r="XAJ225" s="1"/>
      <c r="XAK225" s="1"/>
      <c r="XAL225" s="1"/>
      <c r="XAM225" s="1"/>
      <c r="XAN225" s="1"/>
      <c r="XAO225" s="1"/>
      <c r="XAP225" s="1"/>
      <c r="XAQ225" s="1"/>
      <c r="XAR225" s="1"/>
      <c r="XAS225" s="1"/>
      <c r="XAT225" s="1"/>
      <c r="XAU225" s="1"/>
      <c r="XAV225" s="1"/>
      <c r="XAW225" s="1"/>
      <c r="XAX225" s="1"/>
      <c r="XAY225" s="1"/>
      <c r="XAZ225" s="1"/>
      <c r="XBA225" s="1"/>
      <c r="XBB225" s="1"/>
      <c r="XBC225" s="1"/>
      <c r="XBD225" s="1"/>
      <c r="XBE225" s="1"/>
      <c r="XBF225" s="1"/>
      <c r="XBG225" s="1"/>
      <c r="XBH225" s="1"/>
      <c r="XBI225" s="1"/>
      <c r="XBJ225" s="1"/>
      <c r="XBK225" s="1"/>
      <c r="XBL225" s="1"/>
      <c r="XBM225" s="1"/>
      <c r="XBN225" s="1"/>
      <c r="XBO225" s="1"/>
      <c r="XBP225" s="1"/>
      <c r="XBQ225" s="1"/>
      <c r="XBR225" s="1"/>
      <c r="XBS225" s="1"/>
      <c r="XBT225" s="1"/>
      <c r="XBU225" s="1"/>
      <c r="XBV225" s="1"/>
      <c r="XBW225" s="1"/>
      <c r="XBX225" s="1"/>
      <c r="XBY225" s="1"/>
      <c r="XBZ225" s="1"/>
      <c r="XCA225" s="1"/>
      <c r="XCB225" s="1"/>
      <c r="XCC225" s="1"/>
      <c r="XCD225" s="1"/>
      <c r="XCE225" s="1"/>
      <c r="XCF225" s="1"/>
      <c r="XCG225" s="1"/>
      <c r="XCH225" s="1"/>
      <c r="XCI225" s="1"/>
      <c r="XCJ225" s="1"/>
      <c r="XCK225" s="1"/>
      <c r="XCL225" s="1"/>
      <c r="XCM225" s="1"/>
      <c r="XCN225" s="1"/>
      <c r="XCO225" s="1"/>
      <c r="XCP225" s="1"/>
      <c r="XCQ225" s="1"/>
      <c r="XCR225" s="1"/>
      <c r="XCS225" s="1"/>
      <c r="XCT225" s="1"/>
      <c r="XCU225" s="1"/>
      <c r="XCV225" s="1"/>
      <c r="XCW225" s="1"/>
      <c r="XCX225" s="1"/>
      <c r="XCY225" s="1"/>
      <c r="XCZ225" s="1"/>
      <c r="XDA225" s="1"/>
      <c r="XDB225" s="1"/>
      <c r="XDC225" s="1"/>
      <c r="XDD225" s="1"/>
      <c r="XDE225" s="1"/>
      <c r="XDF225" s="1"/>
      <c r="XDG225" s="1"/>
      <c r="XDH225" s="1"/>
      <c r="XDI225" s="1"/>
      <c r="XDJ225" s="1"/>
      <c r="XDK225" s="1"/>
      <c r="XDL225" s="1"/>
      <c r="XDM225" s="1"/>
      <c r="XDN225" s="1"/>
      <c r="XDO225" s="1"/>
      <c r="XDP225" s="1"/>
      <c r="XDQ225" s="1"/>
      <c r="XDR225" s="1"/>
      <c r="XDS225" s="1"/>
      <c r="XDT225" s="1"/>
      <c r="XDU225" s="1"/>
      <c r="XDV225" s="1"/>
      <c r="XDW225" s="1"/>
      <c r="XDX225" s="1"/>
      <c r="XDY225" s="1"/>
      <c r="XDZ225" s="1"/>
      <c r="XEA225" s="1"/>
      <c r="XEB225" s="1"/>
      <c r="XEC225" s="1"/>
      <c r="XED225" s="1"/>
      <c r="XEE225" s="1"/>
      <c r="XEF225" s="1"/>
      <c r="XEG225" s="1"/>
      <c r="XEH225" s="1"/>
      <c r="XEI225" s="1"/>
      <c r="XEJ225" s="1"/>
      <c r="XEK225" s="1"/>
      <c r="XEL225" s="1"/>
      <c r="XEM225" s="1"/>
      <c r="XEN225" s="1"/>
      <c r="XEO225" s="1"/>
      <c r="XEP225" s="1"/>
      <c r="XEQ225" s="1"/>
      <c r="XER225" s="1"/>
      <c r="XES225" s="1"/>
      <c r="XET225" s="1"/>
      <c r="XEU225" s="1"/>
      <c r="XEV225" s="1"/>
      <c r="XEW225" s="1"/>
      <c r="XEX225" s="1"/>
      <c r="XEY225" s="1"/>
      <c r="XEZ225" s="1"/>
      <c r="XFA225" s="1"/>
      <c r="XFB225" s="1"/>
      <c r="XFC225" s="1"/>
      <c r="XFD225" s="1"/>
    </row>
    <row r="226" spans="1:151 16227:16384" s="11" customFormat="1" ht="20.25" customHeight="1" x14ac:dyDescent="0.25">
      <c r="A226" s="93"/>
      <c r="B226" s="94"/>
      <c r="C226" s="84">
        <f>C225+1</f>
        <v>6</v>
      </c>
      <c r="D226" s="85"/>
      <c r="E226" s="19" t="s">
        <v>224</v>
      </c>
      <c r="F226" s="50">
        <f>(1*2.55+2.75*2.45+0.1*1.05+0.8*1.95+3.05*5.84+0.8*1.52+3.05*3.7+3.05*4.11+2.3*1.37+2.3*1.37+1.1*1.07+2.05*1.07)*10.764</f>
        <v>683.22875399999987</v>
      </c>
      <c r="G226" s="51">
        <v>0</v>
      </c>
      <c r="H226" s="19">
        <v>0</v>
      </c>
      <c r="I226" s="19">
        <f t="shared" si="15"/>
        <v>1059.0045686999999</v>
      </c>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EU226" s="1"/>
      <c r="WZC226" s="1"/>
      <c r="WZD226" s="1"/>
      <c r="WZE226" s="1"/>
      <c r="WZF226" s="1"/>
      <c r="WZG226" s="1"/>
      <c r="WZH226" s="1"/>
      <c r="WZI226" s="1"/>
      <c r="WZJ226" s="1"/>
      <c r="WZK226" s="1"/>
      <c r="WZL226" s="1"/>
      <c r="WZM226" s="1"/>
      <c r="WZN226" s="1"/>
      <c r="WZO226" s="1"/>
      <c r="WZP226" s="1"/>
      <c r="WZQ226" s="1"/>
      <c r="WZR226" s="1"/>
      <c r="WZS226" s="1"/>
      <c r="WZT226" s="1"/>
      <c r="WZU226" s="1"/>
      <c r="WZV226" s="1"/>
      <c r="WZW226" s="1"/>
      <c r="WZX226" s="1"/>
      <c r="WZY226" s="1"/>
      <c r="WZZ226" s="1"/>
      <c r="XAA226" s="1"/>
      <c r="XAB226" s="1"/>
      <c r="XAC226" s="1"/>
      <c r="XAD226" s="1"/>
      <c r="XAE226" s="1"/>
      <c r="XAF226" s="1"/>
      <c r="XAG226" s="1"/>
      <c r="XAH226" s="1"/>
      <c r="XAI226" s="1"/>
      <c r="XAJ226" s="1"/>
      <c r="XAK226" s="1"/>
      <c r="XAL226" s="1"/>
      <c r="XAM226" s="1"/>
      <c r="XAN226" s="1"/>
      <c r="XAO226" s="1"/>
      <c r="XAP226" s="1"/>
      <c r="XAQ226" s="1"/>
      <c r="XAR226" s="1"/>
      <c r="XAS226" s="1"/>
      <c r="XAT226" s="1"/>
      <c r="XAU226" s="1"/>
      <c r="XAV226" s="1"/>
      <c r="XAW226" s="1"/>
      <c r="XAX226" s="1"/>
      <c r="XAY226" s="1"/>
      <c r="XAZ226" s="1"/>
      <c r="XBA226" s="1"/>
      <c r="XBB226" s="1"/>
      <c r="XBC226" s="1"/>
      <c r="XBD226" s="1"/>
      <c r="XBE226" s="1"/>
      <c r="XBF226" s="1"/>
      <c r="XBG226" s="1"/>
      <c r="XBH226" s="1"/>
      <c r="XBI226" s="1"/>
      <c r="XBJ226" s="1"/>
      <c r="XBK226" s="1"/>
      <c r="XBL226" s="1"/>
      <c r="XBM226" s="1"/>
      <c r="XBN226" s="1"/>
      <c r="XBO226" s="1"/>
      <c r="XBP226" s="1"/>
      <c r="XBQ226" s="1"/>
      <c r="XBR226" s="1"/>
      <c r="XBS226" s="1"/>
      <c r="XBT226" s="1"/>
      <c r="XBU226" s="1"/>
      <c r="XBV226" s="1"/>
      <c r="XBW226" s="1"/>
      <c r="XBX226" s="1"/>
      <c r="XBY226" s="1"/>
      <c r="XBZ226" s="1"/>
      <c r="XCA226" s="1"/>
      <c r="XCB226" s="1"/>
      <c r="XCC226" s="1"/>
      <c r="XCD226" s="1"/>
      <c r="XCE226" s="1"/>
      <c r="XCF226" s="1"/>
      <c r="XCG226" s="1"/>
      <c r="XCH226" s="1"/>
      <c r="XCI226" s="1"/>
      <c r="XCJ226" s="1"/>
      <c r="XCK226" s="1"/>
      <c r="XCL226" s="1"/>
      <c r="XCM226" s="1"/>
      <c r="XCN226" s="1"/>
      <c r="XCO226" s="1"/>
      <c r="XCP226" s="1"/>
      <c r="XCQ226" s="1"/>
      <c r="XCR226" s="1"/>
      <c r="XCS226" s="1"/>
      <c r="XCT226" s="1"/>
      <c r="XCU226" s="1"/>
      <c r="XCV226" s="1"/>
      <c r="XCW226" s="1"/>
      <c r="XCX226" s="1"/>
      <c r="XCY226" s="1"/>
      <c r="XCZ226" s="1"/>
      <c r="XDA226" s="1"/>
      <c r="XDB226" s="1"/>
      <c r="XDC226" s="1"/>
      <c r="XDD226" s="1"/>
      <c r="XDE226" s="1"/>
      <c r="XDF226" s="1"/>
      <c r="XDG226" s="1"/>
      <c r="XDH226" s="1"/>
      <c r="XDI226" s="1"/>
      <c r="XDJ226" s="1"/>
      <c r="XDK226" s="1"/>
      <c r="XDL226" s="1"/>
      <c r="XDM226" s="1"/>
      <c r="XDN226" s="1"/>
      <c r="XDO226" s="1"/>
      <c r="XDP226" s="1"/>
      <c r="XDQ226" s="1"/>
      <c r="XDR226" s="1"/>
      <c r="XDS226" s="1"/>
      <c r="XDT226" s="1"/>
      <c r="XDU226" s="1"/>
      <c r="XDV226" s="1"/>
      <c r="XDW226" s="1"/>
      <c r="XDX226" s="1"/>
      <c r="XDY226" s="1"/>
      <c r="XDZ226" s="1"/>
      <c r="XEA226" s="1"/>
      <c r="XEB226" s="1"/>
      <c r="XEC226" s="1"/>
      <c r="XED226" s="1"/>
      <c r="XEE226" s="1"/>
      <c r="XEF226" s="1"/>
      <c r="XEG226" s="1"/>
      <c r="XEH226" s="1"/>
      <c r="XEI226" s="1"/>
      <c r="XEJ226" s="1"/>
      <c r="XEK226" s="1"/>
      <c r="XEL226" s="1"/>
      <c r="XEM226" s="1"/>
      <c r="XEN226" s="1"/>
      <c r="XEO226" s="1"/>
      <c r="XEP226" s="1"/>
      <c r="XEQ226" s="1"/>
      <c r="XER226" s="1"/>
      <c r="XES226" s="1"/>
      <c r="XET226" s="1"/>
      <c r="XEU226" s="1"/>
      <c r="XEV226" s="1"/>
      <c r="XEW226" s="1"/>
      <c r="XEX226" s="1"/>
      <c r="XEY226" s="1"/>
      <c r="XEZ226" s="1"/>
      <c r="XFA226" s="1"/>
      <c r="XFB226" s="1"/>
      <c r="XFC226" s="1"/>
      <c r="XFD226" s="1"/>
    </row>
    <row r="227" spans="1:151 16227:16384" s="11" customFormat="1" ht="20.25" x14ac:dyDescent="0.25">
      <c r="A227" s="86" t="s">
        <v>270</v>
      </c>
      <c r="B227" s="87"/>
      <c r="C227" s="87"/>
      <c r="D227" s="87"/>
      <c r="E227" s="87"/>
      <c r="F227" s="87"/>
      <c r="G227" s="87"/>
      <c r="H227" s="87"/>
      <c r="I227" s="88"/>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EU227" s="1"/>
      <c r="WZC227" s="1"/>
      <c r="WZD227" s="1"/>
      <c r="WZE227" s="1"/>
      <c r="WZF227" s="1"/>
      <c r="WZG227" s="1"/>
      <c r="WZH227" s="1"/>
      <c r="WZI227" s="1"/>
      <c r="WZJ227" s="1"/>
      <c r="WZK227" s="1"/>
      <c r="WZL227" s="1"/>
      <c r="WZM227" s="1"/>
      <c r="WZN227" s="1"/>
      <c r="WZO227" s="1"/>
      <c r="WZP227" s="1"/>
      <c r="WZQ227" s="1"/>
      <c r="WZR227" s="1"/>
      <c r="WZS227" s="1"/>
      <c r="WZT227" s="1"/>
      <c r="WZU227" s="1"/>
      <c r="WZV227" s="1"/>
      <c r="WZW227" s="1"/>
      <c r="WZX227" s="1"/>
      <c r="WZY227" s="1"/>
      <c r="WZZ227" s="1"/>
      <c r="XAA227" s="1"/>
      <c r="XAB227" s="1"/>
      <c r="XAC227" s="1"/>
      <c r="XAD227" s="1"/>
      <c r="XAE227" s="1"/>
      <c r="XAF227" s="1"/>
      <c r="XAG227" s="1"/>
      <c r="XAH227" s="1"/>
      <c r="XAI227" s="1"/>
      <c r="XAJ227" s="1"/>
      <c r="XAK227" s="1"/>
      <c r="XAL227" s="1"/>
      <c r="XAM227" s="1"/>
      <c r="XAN227" s="1"/>
      <c r="XAO227" s="1"/>
      <c r="XAP227" s="1"/>
      <c r="XAQ227" s="1"/>
      <c r="XAR227" s="1"/>
      <c r="XAS227" s="1"/>
      <c r="XAT227" s="1"/>
      <c r="XAU227" s="1"/>
      <c r="XAV227" s="1"/>
      <c r="XAW227" s="1"/>
      <c r="XAX227" s="1"/>
      <c r="XAY227" s="1"/>
      <c r="XAZ227" s="1"/>
      <c r="XBA227" s="1"/>
      <c r="XBB227" s="1"/>
      <c r="XBC227" s="1"/>
      <c r="XBD227" s="1"/>
      <c r="XBE227" s="1"/>
      <c r="XBF227" s="1"/>
      <c r="XBG227" s="1"/>
      <c r="XBH227" s="1"/>
      <c r="XBI227" s="1"/>
      <c r="XBJ227" s="1"/>
      <c r="XBK227" s="1"/>
      <c r="XBL227" s="1"/>
      <c r="XBM227" s="1"/>
      <c r="XBN227" s="1"/>
      <c r="XBO227" s="1"/>
      <c r="XBP227" s="1"/>
      <c r="XBQ227" s="1"/>
      <c r="XBR227" s="1"/>
      <c r="XBS227" s="1"/>
      <c r="XBT227" s="1"/>
      <c r="XBU227" s="1"/>
      <c r="XBV227" s="1"/>
      <c r="XBW227" s="1"/>
      <c r="XBX227" s="1"/>
      <c r="XBY227" s="1"/>
      <c r="XBZ227" s="1"/>
      <c r="XCA227" s="1"/>
      <c r="XCB227" s="1"/>
      <c r="XCC227" s="1"/>
      <c r="XCD227" s="1"/>
      <c r="XCE227" s="1"/>
      <c r="XCF227" s="1"/>
      <c r="XCG227" s="1"/>
      <c r="XCH227" s="1"/>
      <c r="XCI227" s="1"/>
      <c r="XCJ227" s="1"/>
      <c r="XCK227" s="1"/>
      <c r="XCL227" s="1"/>
      <c r="XCM227" s="1"/>
      <c r="XCN227" s="1"/>
      <c r="XCO227" s="1"/>
      <c r="XCP227" s="1"/>
      <c r="XCQ227" s="1"/>
      <c r="XCR227" s="1"/>
      <c r="XCS227" s="1"/>
      <c r="XCT227" s="1"/>
      <c r="XCU227" s="1"/>
      <c r="XCV227" s="1"/>
      <c r="XCW227" s="1"/>
      <c r="XCX227" s="1"/>
      <c r="XCY227" s="1"/>
      <c r="XCZ227" s="1"/>
      <c r="XDA227" s="1"/>
      <c r="XDB227" s="1"/>
      <c r="XDC227" s="1"/>
      <c r="XDD227" s="1"/>
      <c r="XDE227" s="1"/>
      <c r="XDF227" s="1"/>
      <c r="XDG227" s="1"/>
      <c r="XDH227" s="1"/>
      <c r="XDI227" s="1"/>
      <c r="XDJ227" s="1"/>
      <c r="XDK227" s="1"/>
      <c r="XDL227" s="1"/>
      <c r="XDM227" s="1"/>
      <c r="XDN227" s="1"/>
      <c r="XDO227" s="1"/>
      <c r="XDP227" s="1"/>
      <c r="XDQ227" s="1"/>
      <c r="XDR227" s="1"/>
      <c r="XDS227" s="1"/>
      <c r="XDT227" s="1"/>
      <c r="XDU227" s="1"/>
      <c r="XDV227" s="1"/>
      <c r="XDW227" s="1"/>
      <c r="XDX227" s="1"/>
      <c r="XDY227" s="1"/>
      <c r="XDZ227" s="1"/>
      <c r="XEA227" s="1"/>
      <c r="XEB227" s="1"/>
      <c r="XEC227" s="1"/>
      <c r="XED227" s="1"/>
      <c r="XEE227" s="1"/>
      <c r="XEF227" s="1"/>
      <c r="XEG227" s="1"/>
      <c r="XEH227" s="1"/>
      <c r="XEI227" s="1"/>
      <c r="XEJ227" s="1"/>
      <c r="XEK227" s="1"/>
      <c r="XEL227" s="1"/>
      <c r="XEM227" s="1"/>
      <c r="XEN227" s="1"/>
      <c r="XEO227" s="1"/>
      <c r="XEP227" s="1"/>
      <c r="XEQ227" s="1"/>
      <c r="XER227" s="1"/>
      <c r="XES227" s="1"/>
      <c r="XET227" s="1"/>
      <c r="XEU227" s="1"/>
      <c r="XEV227" s="1"/>
      <c r="XEW227" s="1"/>
      <c r="XEX227" s="1"/>
      <c r="XEY227" s="1"/>
      <c r="XEZ227" s="1"/>
      <c r="XFA227" s="1"/>
      <c r="XFB227" s="1"/>
      <c r="XFC227" s="1"/>
      <c r="XFD227" s="1"/>
    </row>
    <row r="228" spans="1:151 16227:16384" s="11" customFormat="1" ht="20.25" customHeight="1" x14ac:dyDescent="0.25">
      <c r="A228" s="89" t="str">
        <f>A227</f>
        <v xml:space="preserve">4th Floor </v>
      </c>
      <c r="B228" s="90"/>
      <c r="C228" s="84">
        <v>1</v>
      </c>
      <c r="D228" s="84"/>
      <c r="E228" s="19" t="s">
        <v>224</v>
      </c>
      <c r="F228" s="50">
        <f>(2.11*0.86+3.05*5.16+2.3*2.7+0.92*0.1+1.85*0.75+3.05*3.65+2.9*3.35+0.19*1.07+2.3*1.37+2.3*1.37+1.75*1.06)*10.764</f>
        <v>586.09872359999974</v>
      </c>
      <c r="G228" s="51">
        <v>0</v>
      </c>
      <c r="H228" s="19">
        <v>0</v>
      </c>
      <c r="I228" s="19">
        <f t="shared" ref="I228:I233" si="16">F228*(($I$144)+1)+H228</f>
        <v>908.45302157999959</v>
      </c>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EU228" s="1"/>
      <c r="WZC228" s="1"/>
      <c r="WZD228" s="1"/>
      <c r="WZE228" s="1"/>
      <c r="WZF228" s="1"/>
      <c r="WZG228" s="1"/>
      <c r="WZH228" s="1"/>
      <c r="WZI228" s="1"/>
      <c r="WZJ228" s="1"/>
      <c r="WZK228" s="1"/>
      <c r="WZL228" s="1"/>
      <c r="WZM228" s="1"/>
      <c r="WZN228" s="1"/>
      <c r="WZO228" s="1"/>
      <c r="WZP228" s="1"/>
      <c r="WZQ228" s="1"/>
      <c r="WZR228" s="1"/>
      <c r="WZS228" s="1"/>
      <c r="WZT228" s="1"/>
      <c r="WZU228" s="1"/>
      <c r="WZV228" s="1"/>
      <c r="WZW228" s="1"/>
      <c r="WZX228" s="1"/>
      <c r="WZY228" s="1"/>
      <c r="WZZ228" s="1"/>
      <c r="XAA228" s="1"/>
      <c r="XAB228" s="1"/>
      <c r="XAC228" s="1"/>
      <c r="XAD228" s="1"/>
      <c r="XAE228" s="1"/>
      <c r="XAF228" s="1"/>
      <c r="XAG228" s="1"/>
      <c r="XAH228" s="1"/>
      <c r="XAI228" s="1"/>
      <c r="XAJ228" s="1"/>
      <c r="XAK228" s="1"/>
      <c r="XAL228" s="1"/>
      <c r="XAM228" s="1"/>
      <c r="XAN228" s="1"/>
      <c r="XAO228" s="1"/>
      <c r="XAP228" s="1"/>
      <c r="XAQ228" s="1"/>
      <c r="XAR228" s="1"/>
      <c r="XAS228" s="1"/>
      <c r="XAT228" s="1"/>
      <c r="XAU228" s="1"/>
      <c r="XAV228" s="1"/>
      <c r="XAW228" s="1"/>
      <c r="XAX228" s="1"/>
      <c r="XAY228" s="1"/>
      <c r="XAZ228" s="1"/>
      <c r="XBA228" s="1"/>
      <c r="XBB228" s="1"/>
      <c r="XBC228" s="1"/>
      <c r="XBD228" s="1"/>
      <c r="XBE228" s="1"/>
      <c r="XBF228" s="1"/>
      <c r="XBG228" s="1"/>
      <c r="XBH228" s="1"/>
      <c r="XBI228" s="1"/>
      <c r="XBJ228" s="1"/>
      <c r="XBK228" s="1"/>
      <c r="XBL228" s="1"/>
      <c r="XBM228" s="1"/>
      <c r="XBN228" s="1"/>
      <c r="XBO228" s="1"/>
      <c r="XBP228" s="1"/>
      <c r="XBQ228" s="1"/>
      <c r="XBR228" s="1"/>
      <c r="XBS228" s="1"/>
      <c r="XBT228" s="1"/>
      <c r="XBU228" s="1"/>
      <c r="XBV228" s="1"/>
      <c r="XBW228" s="1"/>
      <c r="XBX228" s="1"/>
      <c r="XBY228" s="1"/>
      <c r="XBZ228" s="1"/>
      <c r="XCA228" s="1"/>
      <c r="XCB228" s="1"/>
      <c r="XCC228" s="1"/>
      <c r="XCD228" s="1"/>
      <c r="XCE228" s="1"/>
      <c r="XCF228" s="1"/>
      <c r="XCG228" s="1"/>
      <c r="XCH228" s="1"/>
      <c r="XCI228" s="1"/>
      <c r="XCJ228" s="1"/>
      <c r="XCK228" s="1"/>
      <c r="XCL228" s="1"/>
      <c r="XCM228" s="1"/>
      <c r="XCN228" s="1"/>
      <c r="XCO228" s="1"/>
      <c r="XCP228" s="1"/>
      <c r="XCQ228" s="1"/>
      <c r="XCR228" s="1"/>
      <c r="XCS228" s="1"/>
      <c r="XCT228" s="1"/>
      <c r="XCU228" s="1"/>
      <c r="XCV228" s="1"/>
      <c r="XCW228" s="1"/>
      <c r="XCX228" s="1"/>
      <c r="XCY228" s="1"/>
      <c r="XCZ228" s="1"/>
      <c r="XDA228" s="1"/>
      <c r="XDB228" s="1"/>
      <c r="XDC228" s="1"/>
      <c r="XDD228" s="1"/>
      <c r="XDE228" s="1"/>
      <c r="XDF228" s="1"/>
      <c r="XDG228" s="1"/>
      <c r="XDH228" s="1"/>
      <c r="XDI228" s="1"/>
      <c r="XDJ228" s="1"/>
      <c r="XDK228" s="1"/>
      <c r="XDL228" s="1"/>
      <c r="XDM228" s="1"/>
      <c r="XDN228" s="1"/>
      <c r="XDO228" s="1"/>
      <c r="XDP228" s="1"/>
      <c r="XDQ228" s="1"/>
      <c r="XDR228" s="1"/>
      <c r="XDS228" s="1"/>
      <c r="XDT228" s="1"/>
      <c r="XDU228" s="1"/>
      <c r="XDV228" s="1"/>
      <c r="XDW228" s="1"/>
      <c r="XDX228" s="1"/>
      <c r="XDY228" s="1"/>
      <c r="XDZ228" s="1"/>
      <c r="XEA228" s="1"/>
      <c r="XEB228" s="1"/>
      <c r="XEC228" s="1"/>
      <c r="XED228" s="1"/>
      <c r="XEE228" s="1"/>
      <c r="XEF228" s="1"/>
      <c r="XEG228" s="1"/>
      <c r="XEH228" s="1"/>
      <c r="XEI228" s="1"/>
      <c r="XEJ228" s="1"/>
      <c r="XEK228" s="1"/>
      <c r="XEL228" s="1"/>
      <c r="XEM228" s="1"/>
      <c r="XEN228" s="1"/>
      <c r="XEO228" s="1"/>
      <c r="XEP228" s="1"/>
      <c r="XEQ228" s="1"/>
      <c r="XER228" s="1"/>
      <c r="XES228" s="1"/>
      <c r="XET228" s="1"/>
      <c r="XEU228" s="1"/>
      <c r="XEV228" s="1"/>
      <c r="XEW228" s="1"/>
      <c r="XEX228" s="1"/>
      <c r="XEY228" s="1"/>
      <c r="XEZ228" s="1"/>
      <c r="XFA228" s="1"/>
      <c r="XFB228" s="1"/>
      <c r="XFC228" s="1"/>
      <c r="XFD228" s="1"/>
    </row>
    <row r="229" spans="1:151 16227:16384" s="11" customFormat="1" ht="20.25" customHeight="1" x14ac:dyDescent="0.25">
      <c r="A229" s="91"/>
      <c r="B229" s="92"/>
      <c r="C229" s="84">
        <f>C228+1</f>
        <v>2</v>
      </c>
      <c r="D229" s="84"/>
      <c r="E229" s="19" t="s">
        <v>224</v>
      </c>
      <c r="F229" s="50">
        <f>(3.05*5.8+0.7*3.17+2.45*2.7+1.075*0.1+1.88*0.91+3.05*4.11+0.1*3.51+3.05*3.65+3.32*1.07+1.68*1.07+2.3*1.37+2.3*1.37)*10.764</f>
        <v>689.03916119999997</v>
      </c>
      <c r="G229" s="51">
        <v>0</v>
      </c>
      <c r="H229" s="19">
        <v>0</v>
      </c>
      <c r="I229" s="19">
        <f t="shared" si="16"/>
        <v>1068.0106998599999</v>
      </c>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EU229" s="1"/>
      <c r="WZC229" s="1"/>
      <c r="WZD229" s="1"/>
      <c r="WZE229" s="1"/>
      <c r="WZF229" s="1"/>
      <c r="WZG229" s="1"/>
      <c r="WZH229" s="1"/>
      <c r="WZI229" s="1"/>
      <c r="WZJ229" s="1"/>
      <c r="WZK229" s="1"/>
      <c r="WZL229" s="1"/>
      <c r="WZM229" s="1"/>
      <c r="WZN229" s="1"/>
      <c r="WZO229" s="1"/>
      <c r="WZP229" s="1"/>
      <c r="WZQ229" s="1"/>
      <c r="WZR229" s="1"/>
      <c r="WZS229" s="1"/>
      <c r="WZT229" s="1"/>
      <c r="WZU229" s="1"/>
      <c r="WZV229" s="1"/>
      <c r="WZW229" s="1"/>
      <c r="WZX229" s="1"/>
      <c r="WZY229" s="1"/>
      <c r="WZZ229" s="1"/>
      <c r="XAA229" s="1"/>
      <c r="XAB229" s="1"/>
      <c r="XAC229" s="1"/>
      <c r="XAD229" s="1"/>
      <c r="XAE229" s="1"/>
      <c r="XAF229" s="1"/>
      <c r="XAG229" s="1"/>
      <c r="XAH229" s="1"/>
      <c r="XAI229" s="1"/>
      <c r="XAJ229" s="1"/>
      <c r="XAK229" s="1"/>
      <c r="XAL229" s="1"/>
      <c r="XAM229" s="1"/>
      <c r="XAN229" s="1"/>
      <c r="XAO229" s="1"/>
      <c r="XAP229" s="1"/>
      <c r="XAQ229" s="1"/>
      <c r="XAR229" s="1"/>
      <c r="XAS229" s="1"/>
      <c r="XAT229" s="1"/>
      <c r="XAU229" s="1"/>
      <c r="XAV229" s="1"/>
      <c r="XAW229" s="1"/>
      <c r="XAX229" s="1"/>
      <c r="XAY229" s="1"/>
      <c r="XAZ229" s="1"/>
      <c r="XBA229" s="1"/>
      <c r="XBB229" s="1"/>
      <c r="XBC229" s="1"/>
      <c r="XBD229" s="1"/>
      <c r="XBE229" s="1"/>
      <c r="XBF229" s="1"/>
      <c r="XBG229" s="1"/>
      <c r="XBH229" s="1"/>
      <c r="XBI229" s="1"/>
      <c r="XBJ229" s="1"/>
      <c r="XBK229" s="1"/>
      <c r="XBL229" s="1"/>
      <c r="XBM229" s="1"/>
      <c r="XBN229" s="1"/>
      <c r="XBO229" s="1"/>
      <c r="XBP229" s="1"/>
      <c r="XBQ229" s="1"/>
      <c r="XBR229" s="1"/>
      <c r="XBS229" s="1"/>
      <c r="XBT229" s="1"/>
      <c r="XBU229" s="1"/>
      <c r="XBV229" s="1"/>
      <c r="XBW229" s="1"/>
      <c r="XBX229" s="1"/>
      <c r="XBY229" s="1"/>
      <c r="XBZ229" s="1"/>
      <c r="XCA229" s="1"/>
      <c r="XCB229" s="1"/>
      <c r="XCC229" s="1"/>
      <c r="XCD229" s="1"/>
      <c r="XCE229" s="1"/>
      <c r="XCF229" s="1"/>
      <c r="XCG229" s="1"/>
      <c r="XCH229" s="1"/>
      <c r="XCI229" s="1"/>
      <c r="XCJ229" s="1"/>
      <c r="XCK229" s="1"/>
      <c r="XCL229" s="1"/>
      <c r="XCM229" s="1"/>
      <c r="XCN229" s="1"/>
      <c r="XCO229" s="1"/>
      <c r="XCP229" s="1"/>
      <c r="XCQ229" s="1"/>
      <c r="XCR229" s="1"/>
      <c r="XCS229" s="1"/>
      <c r="XCT229" s="1"/>
      <c r="XCU229" s="1"/>
      <c r="XCV229" s="1"/>
      <c r="XCW229" s="1"/>
      <c r="XCX229" s="1"/>
      <c r="XCY229" s="1"/>
      <c r="XCZ229" s="1"/>
      <c r="XDA229" s="1"/>
      <c r="XDB229" s="1"/>
      <c r="XDC229" s="1"/>
      <c r="XDD229" s="1"/>
      <c r="XDE229" s="1"/>
      <c r="XDF229" s="1"/>
      <c r="XDG229" s="1"/>
      <c r="XDH229" s="1"/>
      <c r="XDI229" s="1"/>
      <c r="XDJ229" s="1"/>
      <c r="XDK229" s="1"/>
      <c r="XDL229" s="1"/>
      <c r="XDM229" s="1"/>
      <c r="XDN229" s="1"/>
      <c r="XDO229" s="1"/>
      <c r="XDP229" s="1"/>
      <c r="XDQ229" s="1"/>
      <c r="XDR229" s="1"/>
      <c r="XDS229" s="1"/>
      <c r="XDT229" s="1"/>
      <c r="XDU229" s="1"/>
      <c r="XDV229" s="1"/>
      <c r="XDW229" s="1"/>
      <c r="XDX229" s="1"/>
      <c r="XDY229" s="1"/>
      <c r="XDZ229" s="1"/>
      <c r="XEA229" s="1"/>
      <c r="XEB229" s="1"/>
      <c r="XEC229" s="1"/>
      <c r="XED229" s="1"/>
      <c r="XEE229" s="1"/>
      <c r="XEF229" s="1"/>
      <c r="XEG229" s="1"/>
      <c r="XEH229" s="1"/>
      <c r="XEI229" s="1"/>
      <c r="XEJ229" s="1"/>
      <c r="XEK229" s="1"/>
      <c r="XEL229" s="1"/>
      <c r="XEM229" s="1"/>
      <c r="XEN229" s="1"/>
      <c r="XEO229" s="1"/>
      <c r="XEP229" s="1"/>
      <c r="XEQ229" s="1"/>
      <c r="XER229" s="1"/>
      <c r="XES229" s="1"/>
      <c r="XET229" s="1"/>
      <c r="XEU229" s="1"/>
      <c r="XEV229" s="1"/>
      <c r="XEW229" s="1"/>
      <c r="XEX229" s="1"/>
      <c r="XEY229" s="1"/>
      <c r="XEZ229" s="1"/>
      <c r="XFA229" s="1"/>
      <c r="XFB229" s="1"/>
      <c r="XFC229" s="1"/>
      <c r="XFD229" s="1"/>
    </row>
    <row r="230" spans="1:151 16227:16384" s="11" customFormat="1" ht="20.25" customHeight="1" x14ac:dyDescent="0.25">
      <c r="A230" s="91"/>
      <c r="B230" s="92"/>
      <c r="C230" s="84">
        <f>C229+1</f>
        <v>3</v>
      </c>
      <c r="D230" s="85"/>
      <c r="E230" s="19" t="s">
        <v>224</v>
      </c>
      <c r="F230" s="50">
        <f>(3.05*5.17+0.7*3.17+2.4*2.7+1*0.1+3.05*3.41+2.95*3.65+((2.3*1.37)*2)+3.18*1.07+1.82*1.07+1.93*0.8+0.05*2.55+0.1*3.05)*10.764</f>
        <v>638.9940959999999</v>
      </c>
      <c r="G230" s="51">
        <v>0</v>
      </c>
      <c r="H230" s="19">
        <v>0</v>
      </c>
      <c r="I230" s="19">
        <f t="shared" si="16"/>
        <v>990.44084879999991</v>
      </c>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EU230" s="1"/>
      <c r="WZC230" s="1"/>
      <c r="WZD230" s="1"/>
      <c r="WZE230" s="1"/>
      <c r="WZF230" s="1"/>
      <c r="WZG230" s="1"/>
      <c r="WZH230" s="1"/>
      <c r="WZI230" s="1"/>
      <c r="WZJ230" s="1"/>
      <c r="WZK230" s="1"/>
      <c r="WZL230" s="1"/>
      <c r="WZM230" s="1"/>
      <c r="WZN230" s="1"/>
      <c r="WZO230" s="1"/>
      <c r="WZP230" s="1"/>
      <c r="WZQ230" s="1"/>
      <c r="WZR230" s="1"/>
      <c r="WZS230" s="1"/>
      <c r="WZT230" s="1"/>
      <c r="WZU230" s="1"/>
      <c r="WZV230" s="1"/>
      <c r="WZW230" s="1"/>
      <c r="WZX230" s="1"/>
      <c r="WZY230" s="1"/>
      <c r="WZZ230" s="1"/>
      <c r="XAA230" s="1"/>
      <c r="XAB230" s="1"/>
      <c r="XAC230" s="1"/>
      <c r="XAD230" s="1"/>
      <c r="XAE230" s="1"/>
      <c r="XAF230" s="1"/>
      <c r="XAG230" s="1"/>
      <c r="XAH230" s="1"/>
      <c r="XAI230" s="1"/>
      <c r="XAJ230" s="1"/>
      <c r="XAK230" s="1"/>
      <c r="XAL230" s="1"/>
      <c r="XAM230" s="1"/>
      <c r="XAN230" s="1"/>
      <c r="XAO230" s="1"/>
      <c r="XAP230" s="1"/>
      <c r="XAQ230" s="1"/>
      <c r="XAR230" s="1"/>
      <c r="XAS230" s="1"/>
      <c r="XAT230" s="1"/>
      <c r="XAU230" s="1"/>
      <c r="XAV230" s="1"/>
      <c r="XAW230" s="1"/>
      <c r="XAX230" s="1"/>
      <c r="XAY230" s="1"/>
      <c r="XAZ230" s="1"/>
      <c r="XBA230" s="1"/>
      <c r="XBB230" s="1"/>
      <c r="XBC230" s="1"/>
      <c r="XBD230" s="1"/>
      <c r="XBE230" s="1"/>
      <c r="XBF230" s="1"/>
      <c r="XBG230" s="1"/>
      <c r="XBH230" s="1"/>
      <c r="XBI230" s="1"/>
      <c r="XBJ230" s="1"/>
      <c r="XBK230" s="1"/>
      <c r="XBL230" s="1"/>
      <c r="XBM230" s="1"/>
      <c r="XBN230" s="1"/>
      <c r="XBO230" s="1"/>
      <c r="XBP230" s="1"/>
      <c r="XBQ230" s="1"/>
      <c r="XBR230" s="1"/>
      <c r="XBS230" s="1"/>
      <c r="XBT230" s="1"/>
      <c r="XBU230" s="1"/>
      <c r="XBV230" s="1"/>
      <c r="XBW230" s="1"/>
      <c r="XBX230" s="1"/>
      <c r="XBY230" s="1"/>
      <c r="XBZ230" s="1"/>
      <c r="XCA230" s="1"/>
      <c r="XCB230" s="1"/>
      <c r="XCC230" s="1"/>
      <c r="XCD230" s="1"/>
      <c r="XCE230" s="1"/>
      <c r="XCF230" s="1"/>
      <c r="XCG230" s="1"/>
      <c r="XCH230" s="1"/>
      <c r="XCI230" s="1"/>
      <c r="XCJ230" s="1"/>
      <c r="XCK230" s="1"/>
      <c r="XCL230" s="1"/>
      <c r="XCM230" s="1"/>
      <c r="XCN230" s="1"/>
      <c r="XCO230" s="1"/>
      <c r="XCP230" s="1"/>
      <c r="XCQ230" s="1"/>
      <c r="XCR230" s="1"/>
      <c r="XCS230" s="1"/>
      <c r="XCT230" s="1"/>
      <c r="XCU230" s="1"/>
      <c r="XCV230" s="1"/>
      <c r="XCW230" s="1"/>
      <c r="XCX230" s="1"/>
      <c r="XCY230" s="1"/>
      <c r="XCZ230" s="1"/>
      <c r="XDA230" s="1"/>
      <c r="XDB230" s="1"/>
      <c r="XDC230" s="1"/>
      <c r="XDD230" s="1"/>
      <c r="XDE230" s="1"/>
      <c r="XDF230" s="1"/>
      <c r="XDG230" s="1"/>
      <c r="XDH230" s="1"/>
      <c r="XDI230" s="1"/>
      <c r="XDJ230" s="1"/>
      <c r="XDK230" s="1"/>
      <c r="XDL230" s="1"/>
      <c r="XDM230" s="1"/>
      <c r="XDN230" s="1"/>
      <c r="XDO230" s="1"/>
      <c r="XDP230" s="1"/>
      <c r="XDQ230" s="1"/>
      <c r="XDR230" s="1"/>
      <c r="XDS230" s="1"/>
      <c r="XDT230" s="1"/>
      <c r="XDU230" s="1"/>
      <c r="XDV230" s="1"/>
      <c r="XDW230" s="1"/>
      <c r="XDX230" s="1"/>
      <c r="XDY230" s="1"/>
      <c r="XDZ230" s="1"/>
      <c r="XEA230" s="1"/>
      <c r="XEB230" s="1"/>
      <c r="XEC230" s="1"/>
      <c r="XED230" s="1"/>
      <c r="XEE230" s="1"/>
      <c r="XEF230" s="1"/>
      <c r="XEG230" s="1"/>
      <c r="XEH230" s="1"/>
      <c r="XEI230" s="1"/>
      <c r="XEJ230" s="1"/>
      <c r="XEK230" s="1"/>
      <c r="XEL230" s="1"/>
      <c r="XEM230" s="1"/>
      <c r="XEN230" s="1"/>
      <c r="XEO230" s="1"/>
      <c r="XEP230" s="1"/>
      <c r="XEQ230" s="1"/>
      <c r="XER230" s="1"/>
      <c r="XES230" s="1"/>
      <c r="XET230" s="1"/>
      <c r="XEU230" s="1"/>
      <c r="XEV230" s="1"/>
      <c r="XEW230" s="1"/>
      <c r="XEX230" s="1"/>
      <c r="XEY230" s="1"/>
      <c r="XEZ230" s="1"/>
      <c r="XFA230" s="1"/>
      <c r="XFB230" s="1"/>
      <c r="XFC230" s="1"/>
      <c r="XFD230" s="1"/>
    </row>
    <row r="231" spans="1:151 16227:16384" s="11" customFormat="1" ht="20.25" customHeight="1" x14ac:dyDescent="0.25">
      <c r="A231" s="91"/>
      <c r="B231" s="92"/>
      <c r="C231" s="84">
        <f>C230+1</f>
        <v>4</v>
      </c>
      <c r="D231" s="84"/>
      <c r="E231" s="19" t="s">
        <v>224</v>
      </c>
      <c r="F231" s="50">
        <f>(1.85*0.46+3.05*5.16+0.65*1.41+1.75*1.06+2.3*2.7+1.09*0.1+1.98*0.8+3.05*3.65+2.3*1.37+2.9*3.41+2.3*1.37)*10.764</f>
        <v>587.5744679999998</v>
      </c>
      <c r="G231" s="51">
        <v>0</v>
      </c>
      <c r="H231" s="19">
        <v>0</v>
      </c>
      <c r="I231" s="19">
        <f t="shared" si="16"/>
        <v>910.74042539999971</v>
      </c>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EU231" s="1"/>
      <c r="WZC231" s="1"/>
      <c r="WZD231" s="1"/>
      <c r="WZE231" s="1"/>
      <c r="WZF231" s="1"/>
      <c r="WZG231" s="1"/>
      <c r="WZH231" s="1"/>
      <c r="WZI231" s="1"/>
      <c r="WZJ231" s="1"/>
      <c r="WZK231" s="1"/>
      <c r="WZL231" s="1"/>
      <c r="WZM231" s="1"/>
      <c r="WZN231" s="1"/>
      <c r="WZO231" s="1"/>
      <c r="WZP231" s="1"/>
      <c r="WZQ231" s="1"/>
      <c r="WZR231" s="1"/>
      <c r="WZS231" s="1"/>
      <c r="WZT231" s="1"/>
      <c r="WZU231" s="1"/>
      <c r="WZV231" s="1"/>
      <c r="WZW231" s="1"/>
      <c r="WZX231" s="1"/>
      <c r="WZY231" s="1"/>
      <c r="WZZ231" s="1"/>
      <c r="XAA231" s="1"/>
      <c r="XAB231" s="1"/>
      <c r="XAC231" s="1"/>
      <c r="XAD231" s="1"/>
      <c r="XAE231" s="1"/>
      <c r="XAF231" s="1"/>
      <c r="XAG231" s="1"/>
      <c r="XAH231" s="1"/>
      <c r="XAI231" s="1"/>
      <c r="XAJ231" s="1"/>
      <c r="XAK231" s="1"/>
      <c r="XAL231" s="1"/>
      <c r="XAM231" s="1"/>
      <c r="XAN231" s="1"/>
      <c r="XAO231" s="1"/>
      <c r="XAP231" s="1"/>
      <c r="XAQ231" s="1"/>
      <c r="XAR231" s="1"/>
      <c r="XAS231" s="1"/>
      <c r="XAT231" s="1"/>
      <c r="XAU231" s="1"/>
      <c r="XAV231" s="1"/>
      <c r="XAW231" s="1"/>
      <c r="XAX231" s="1"/>
      <c r="XAY231" s="1"/>
      <c r="XAZ231" s="1"/>
      <c r="XBA231" s="1"/>
      <c r="XBB231" s="1"/>
      <c r="XBC231" s="1"/>
      <c r="XBD231" s="1"/>
      <c r="XBE231" s="1"/>
      <c r="XBF231" s="1"/>
      <c r="XBG231" s="1"/>
      <c r="XBH231" s="1"/>
      <c r="XBI231" s="1"/>
      <c r="XBJ231" s="1"/>
      <c r="XBK231" s="1"/>
      <c r="XBL231" s="1"/>
      <c r="XBM231" s="1"/>
      <c r="XBN231" s="1"/>
      <c r="XBO231" s="1"/>
      <c r="XBP231" s="1"/>
      <c r="XBQ231" s="1"/>
      <c r="XBR231" s="1"/>
      <c r="XBS231" s="1"/>
      <c r="XBT231" s="1"/>
      <c r="XBU231" s="1"/>
      <c r="XBV231" s="1"/>
      <c r="XBW231" s="1"/>
      <c r="XBX231" s="1"/>
      <c r="XBY231" s="1"/>
      <c r="XBZ231" s="1"/>
      <c r="XCA231" s="1"/>
      <c r="XCB231" s="1"/>
      <c r="XCC231" s="1"/>
      <c r="XCD231" s="1"/>
      <c r="XCE231" s="1"/>
      <c r="XCF231" s="1"/>
      <c r="XCG231" s="1"/>
      <c r="XCH231" s="1"/>
      <c r="XCI231" s="1"/>
      <c r="XCJ231" s="1"/>
      <c r="XCK231" s="1"/>
      <c r="XCL231" s="1"/>
      <c r="XCM231" s="1"/>
      <c r="XCN231" s="1"/>
      <c r="XCO231" s="1"/>
      <c r="XCP231" s="1"/>
      <c r="XCQ231" s="1"/>
      <c r="XCR231" s="1"/>
      <c r="XCS231" s="1"/>
      <c r="XCT231" s="1"/>
      <c r="XCU231" s="1"/>
      <c r="XCV231" s="1"/>
      <c r="XCW231" s="1"/>
      <c r="XCX231" s="1"/>
      <c r="XCY231" s="1"/>
      <c r="XCZ231" s="1"/>
      <c r="XDA231" s="1"/>
      <c r="XDB231" s="1"/>
      <c r="XDC231" s="1"/>
      <c r="XDD231" s="1"/>
      <c r="XDE231" s="1"/>
      <c r="XDF231" s="1"/>
      <c r="XDG231" s="1"/>
      <c r="XDH231" s="1"/>
      <c r="XDI231" s="1"/>
      <c r="XDJ231" s="1"/>
      <c r="XDK231" s="1"/>
      <c r="XDL231" s="1"/>
      <c r="XDM231" s="1"/>
      <c r="XDN231" s="1"/>
      <c r="XDO231" s="1"/>
      <c r="XDP231" s="1"/>
      <c r="XDQ231" s="1"/>
      <c r="XDR231" s="1"/>
      <c r="XDS231" s="1"/>
      <c r="XDT231" s="1"/>
      <c r="XDU231" s="1"/>
      <c r="XDV231" s="1"/>
      <c r="XDW231" s="1"/>
      <c r="XDX231" s="1"/>
      <c r="XDY231" s="1"/>
      <c r="XDZ231" s="1"/>
      <c r="XEA231" s="1"/>
      <c r="XEB231" s="1"/>
      <c r="XEC231" s="1"/>
      <c r="XED231" s="1"/>
      <c r="XEE231" s="1"/>
      <c r="XEF231" s="1"/>
      <c r="XEG231" s="1"/>
      <c r="XEH231" s="1"/>
      <c r="XEI231" s="1"/>
      <c r="XEJ231" s="1"/>
      <c r="XEK231" s="1"/>
      <c r="XEL231" s="1"/>
      <c r="XEM231" s="1"/>
      <c r="XEN231" s="1"/>
      <c r="XEO231" s="1"/>
      <c r="XEP231" s="1"/>
      <c r="XEQ231" s="1"/>
      <c r="XER231" s="1"/>
      <c r="XES231" s="1"/>
      <c r="XET231" s="1"/>
      <c r="XEU231" s="1"/>
      <c r="XEV231" s="1"/>
      <c r="XEW231" s="1"/>
      <c r="XEX231" s="1"/>
      <c r="XEY231" s="1"/>
      <c r="XEZ231" s="1"/>
      <c r="XFA231" s="1"/>
      <c r="XFB231" s="1"/>
      <c r="XFC231" s="1"/>
      <c r="XFD231" s="1"/>
    </row>
    <row r="232" spans="1:151 16227:16384" s="11" customFormat="1" ht="20.25" customHeight="1" x14ac:dyDescent="0.25">
      <c r="A232" s="91"/>
      <c r="B232" s="92"/>
      <c r="C232" s="84">
        <f>C231+1</f>
        <v>5</v>
      </c>
      <c r="D232" s="85"/>
      <c r="E232" s="19" t="s">
        <v>224</v>
      </c>
      <c r="F232" s="50">
        <f>(1*2.55+2.75*2.45+0.1*1.05+0.8*1.95+3.05*5.17+0.8*1.52+3.05*3.41+3.05*3.65+2.3*1.37+2.3*1.37+1.1*1.07+2.05*1.07)*10.764</f>
        <v>636.60987</v>
      </c>
      <c r="G232" s="51">
        <v>0</v>
      </c>
      <c r="H232" s="19">
        <v>0</v>
      </c>
      <c r="I232" s="19">
        <f t="shared" si="16"/>
        <v>986.74529849999999</v>
      </c>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EU232" s="1"/>
      <c r="WZC232" s="1"/>
      <c r="WZD232" s="1"/>
      <c r="WZE232" s="1"/>
      <c r="WZF232" s="1"/>
      <c r="WZG232" s="1"/>
      <c r="WZH232" s="1"/>
      <c r="WZI232" s="1"/>
      <c r="WZJ232" s="1"/>
      <c r="WZK232" s="1"/>
      <c r="WZL232" s="1"/>
      <c r="WZM232" s="1"/>
      <c r="WZN232" s="1"/>
      <c r="WZO232" s="1"/>
      <c r="WZP232" s="1"/>
      <c r="WZQ232" s="1"/>
      <c r="WZR232" s="1"/>
      <c r="WZS232" s="1"/>
      <c r="WZT232" s="1"/>
      <c r="WZU232" s="1"/>
      <c r="WZV232" s="1"/>
      <c r="WZW232" s="1"/>
      <c r="WZX232" s="1"/>
      <c r="WZY232" s="1"/>
      <c r="WZZ232" s="1"/>
      <c r="XAA232" s="1"/>
      <c r="XAB232" s="1"/>
      <c r="XAC232" s="1"/>
      <c r="XAD232" s="1"/>
      <c r="XAE232" s="1"/>
      <c r="XAF232" s="1"/>
      <c r="XAG232" s="1"/>
      <c r="XAH232" s="1"/>
      <c r="XAI232" s="1"/>
      <c r="XAJ232" s="1"/>
      <c r="XAK232" s="1"/>
      <c r="XAL232" s="1"/>
      <c r="XAM232" s="1"/>
      <c r="XAN232" s="1"/>
      <c r="XAO232" s="1"/>
      <c r="XAP232" s="1"/>
      <c r="XAQ232" s="1"/>
      <c r="XAR232" s="1"/>
      <c r="XAS232" s="1"/>
      <c r="XAT232" s="1"/>
      <c r="XAU232" s="1"/>
      <c r="XAV232" s="1"/>
      <c r="XAW232" s="1"/>
      <c r="XAX232" s="1"/>
      <c r="XAY232" s="1"/>
      <c r="XAZ232" s="1"/>
      <c r="XBA232" s="1"/>
      <c r="XBB232" s="1"/>
      <c r="XBC232" s="1"/>
      <c r="XBD232" s="1"/>
      <c r="XBE232" s="1"/>
      <c r="XBF232" s="1"/>
      <c r="XBG232" s="1"/>
      <c r="XBH232" s="1"/>
      <c r="XBI232" s="1"/>
      <c r="XBJ232" s="1"/>
      <c r="XBK232" s="1"/>
      <c r="XBL232" s="1"/>
      <c r="XBM232" s="1"/>
      <c r="XBN232" s="1"/>
      <c r="XBO232" s="1"/>
      <c r="XBP232" s="1"/>
      <c r="XBQ232" s="1"/>
      <c r="XBR232" s="1"/>
      <c r="XBS232" s="1"/>
      <c r="XBT232" s="1"/>
      <c r="XBU232" s="1"/>
      <c r="XBV232" s="1"/>
      <c r="XBW232" s="1"/>
      <c r="XBX232" s="1"/>
      <c r="XBY232" s="1"/>
      <c r="XBZ232" s="1"/>
      <c r="XCA232" s="1"/>
      <c r="XCB232" s="1"/>
      <c r="XCC232" s="1"/>
      <c r="XCD232" s="1"/>
      <c r="XCE232" s="1"/>
      <c r="XCF232" s="1"/>
      <c r="XCG232" s="1"/>
      <c r="XCH232" s="1"/>
      <c r="XCI232" s="1"/>
      <c r="XCJ232" s="1"/>
      <c r="XCK232" s="1"/>
      <c r="XCL232" s="1"/>
      <c r="XCM232" s="1"/>
      <c r="XCN232" s="1"/>
      <c r="XCO232" s="1"/>
      <c r="XCP232" s="1"/>
      <c r="XCQ232" s="1"/>
      <c r="XCR232" s="1"/>
      <c r="XCS232" s="1"/>
      <c r="XCT232" s="1"/>
      <c r="XCU232" s="1"/>
      <c r="XCV232" s="1"/>
      <c r="XCW232" s="1"/>
      <c r="XCX232" s="1"/>
      <c r="XCY232" s="1"/>
      <c r="XCZ232" s="1"/>
      <c r="XDA232" s="1"/>
      <c r="XDB232" s="1"/>
      <c r="XDC232" s="1"/>
      <c r="XDD232" s="1"/>
      <c r="XDE232" s="1"/>
      <c r="XDF232" s="1"/>
      <c r="XDG232" s="1"/>
      <c r="XDH232" s="1"/>
      <c r="XDI232" s="1"/>
      <c r="XDJ232" s="1"/>
      <c r="XDK232" s="1"/>
      <c r="XDL232" s="1"/>
      <c r="XDM232" s="1"/>
      <c r="XDN232" s="1"/>
      <c r="XDO232" s="1"/>
      <c r="XDP232" s="1"/>
      <c r="XDQ232" s="1"/>
      <c r="XDR232" s="1"/>
      <c r="XDS232" s="1"/>
      <c r="XDT232" s="1"/>
      <c r="XDU232" s="1"/>
      <c r="XDV232" s="1"/>
      <c r="XDW232" s="1"/>
      <c r="XDX232" s="1"/>
      <c r="XDY232" s="1"/>
      <c r="XDZ232" s="1"/>
      <c r="XEA232" s="1"/>
      <c r="XEB232" s="1"/>
      <c r="XEC232" s="1"/>
      <c r="XED232" s="1"/>
      <c r="XEE232" s="1"/>
      <c r="XEF232" s="1"/>
      <c r="XEG232" s="1"/>
      <c r="XEH232" s="1"/>
      <c r="XEI232" s="1"/>
      <c r="XEJ232" s="1"/>
      <c r="XEK232" s="1"/>
      <c r="XEL232" s="1"/>
      <c r="XEM232" s="1"/>
      <c r="XEN232" s="1"/>
      <c r="XEO232" s="1"/>
      <c r="XEP232" s="1"/>
      <c r="XEQ232" s="1"/>
      <c r="XER232" s="1"/>
      <c r="XES232" s="1"/>
      <c r="XET232" s="1"/>
      <c r="XEU232" s="1"/>
      <c r="XEV232" s="1"/>
      <c r="XEW232" s="1"/>
      <c r="XEX232" s="1"/>
      <c r="XEY232" s="1"/>
      <c r="XEZ232" s="1"/>
      <c r="XFA232" s="1"/>
      <c r="XFB232" s="1"/>
      <c r="XFC232" s="1"/>
      <c r="XFD232" s="1"/>
    </row>
    <row r="233" spans="1:151 16227:16384" s="11" customFormat="1" ht="20.25" customHeight="1" x14ac:dyDescent="0.25">
      <c r="A233" s="93"/>
      <c r="B233" s="94"/>
      <c r="C233" s="84">
        <f>C232+1</f>
        <v>6</v>
      </c>
      <c r="D233" s="85"/>
      <c r="E233" s="19" t="s">
        <v>224</v>
      </c>
      <c r="F233" s="50">
        <f>(1*2.55+2.75*2.45+0.1*1.05+0.8*1.52+3.05*5.84+0.8*1.52+3.05*3.7+3.05*4.11+2.3*1.37+2.3*1.37+1.1*1.07+2.05*1.07)*10.764</f>
        <v>679.525938</v>
      </c>
      <c r="G233" s="51">
        <v>0</v>
      </c>
      <c r="H233" s="19">
        <v>0</v>
      </c>
      <c r="I233" s="19">
        <f t="shared" si="16"/>
        <v>1053.2652039</v>
      </c>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EU233" s="1"/>
      <c r="WZC233" s="1"/>
      <c r="WZD233" s="1"/>
      <c r="WZE233" s="1"/>
      <c r="WZF233" s="1"/>
      <c r="WZG233" s="1"/>
      <c r="WZH233" s="1"/>
      <c r="WZI233" s="1"/>
      <c r="WZJ233" s="1"/>
      <c r="WZK233" s="1"/>
      <c r="WZL233" s="1"/>
      <c r="WZM233" s="1"/>
      <c r="WZN233" s="1"/>
      <c r="WZO233" s="1"/>
      <c r="WZP233" s="1"/>
      <c r="WZQ233" s="1"/>
      <c r="WZR233" s="1"/>
      <c r="WZS233" s="1"/>
      <c r="WZT233" s="1"/>
      <c r="WZU233" s="1"/>
      <c r="WZV233" s="1"/>
      <c r="WZW233" s="1"/>
      <c r="WZX233" s="1"/>
      <c r="WZY233" s="1"/>
      <c r="WZZ233" s="1"/>
      <c r="XAA233" s="1"/>
      <c r="XAB233" s="1"/>
      <c r="XAC233" s="1"/>
      <c r="XAD233" s="1"/>
      <c r="XAE233" s="1"/>
      <c r="XAF233" s="1"/>
      <c r="XAG233" s="1"/>
      <c r="XAH233" s="1"/>
      <c r="XAI233" s="1"/>
      <c r="XAJ233" s="1"/>
      <c r="XAK233" s="1"/>
      <c r="XAL233" s="1"/>
      <c r="XAM233" s="1"/>
      <c r="XAN233" s="1"/>
      <c r="XAO233" s="1"/>
      <c r="XAP233" s="1"/>
      <c r="XAQ233" s="1"/>
      <c r="XAR233" s="1"/>
      <c r="XAS233" s="1"/>
      <c r="XAT233" s="1"/>
      <c r="XAU233" s="1"/>
      <c r="XAV233" s="1"/>
      <c r="XAW233" s="1"/>
      <c r="XAX233" s="1"/>
      <c r="XAY233" s="1"/>
      <c r="XAZ233" s="1"/>
      <c r="XBA233" s="1"/>
      <c r="XBB233" s="1"/>
      <c r="XBC233" s="1"/>
      <c r="XBD233" s="1"/>
      <c r="XBE233" s="1"/>
      <c r="XBF233" s="1"/>
      <c r="XBG233" s="1"/>
      <c r="XBH233" s="1"/>
      <c r="XBI233" s="1"/>
      <c r="XBJ233" s="1"/>
      <c r="XBK233" s="1"/>
      <c r="XBL233" s="1"/>
      <c r="XBM233" s="1"/>
      <c r="XBN233" s="1"/>
      <c r="XBO233" s="1"/>
      <c r="XBP233" s="1"/>
      <c r="XBQ233" s="1"/>
      <c r="XBR233" s="1"/>
      <c r="XBS233" s="1"/>
      <c r="XBT233" s="1"/>
      <c r="XBU233" s="1"/>
      <c r="XBV233" s="1"/>
      <c r="XBW233" s="1"/>
      <c r="XBX233" s="1"/>
      <c r="XBY233" s="1"/>
      <c r="XBZ233" s="1"/>
      <c r="XCA233" s="1"/>
      <c r="XCB233" s="1"/>
      <c r="XCC233" s="1"/>
      <c r="XCD233" s="1"/>
      <c r="XCE233" s="1"/>
      <c r="XCF233" s="1"/>
      <c r="XCG233" s="1"/>
      <c r="XCH233" s="1"/>
      <c r="XCI233" s="1"/>
      <c r="XCJ233" s="1"/>
      <c r="XCK233" s="1"/>
      <c r="XCL233" s="1"/>
      <c r="XCM233" s="1"/>
      <c r="XCN233" s="1"/>
      <c r="XCO233" s="1"/>
      <c r="XCP233" s="1"/>
      <c r="XCQ233" s="1"/>
      <c r="XCR233" s="1"/>
      <c r="XCS233" s="1"/>
      <c r="XCT233" s="1"/>
      <c r="XCU233" s="1"/>
      <c r="XCV233" s="1"/>
      <c r="XCW233" s="1"/>
      <c r="XCX233" s="1"/>
      <c r="XCY233" s="1"/>
      <c r="XCZ233" s="1"/>
      <c r="XDA233" s="1"/>
      <c r="XDB233" s="1"/>
      <c r="XDC233" s="1"/>
      <c r="XDD233" s="1"/>
      <c r="XDE233" s="1"/>
      <c r="XDF233" s="1"/>
      <c r="XDG233" s="1"/>
      <c r="XDH233" s="1"/>
      <c r="XDI233" s="1"/>
      <c r="XDJ233" s="1"/>
      <c r="XDK233" s="1"/>
      <c r="XDL233" s="1"/>
      <c r="XDM233" s="1"/>
      <c r="XDN233" s="1"/>
      <c r="XDO233" s="1"/>
      <c r="XDP233" s="1"/>
      <c r="XDQ233" s="1"/>
      <c r="XDR233" s="1"/>
      <c r="XDS233" s="1"/>
      <c r="XDT233" s="1"/>
      <c r="XDU233" s="1"/>
      <c r="XDV233" s="1"/>
      <c r="XDW233" s="1"/>
      <c r="XDX233" s="1"/>
      <c r="XDY233" s="1"/>
      <c r="XDZ233" s="1"/>
      <c r="XEA233" s="1"/>
      <c r="XEB233" s="1"/>
      <c r="XEC233" s="1"/>
      <c r="XED233" s="1"/>
      <c r="XEE233" s="1"/>
      <c r="XEF233" s="1"/>
      <c r="XEG233" s="1"/>
      <c r="XEH233" s="1"/>
      <c r="XEI233" s="1"/>
      <c r="XEJ233" s="1"/>
      <c r="XEK233" s="1"/>
      <c r="XEL233" s="1"/>
      <c r="XEM233" s="1"/>
      <c r="XEN233" s="1"/>
      <c r="XEO233" s="1"/>
      <c r="XEP233" s="1"/>
      <c r="XEQ233" s="1"/>
      <c r="XER233" s="1"/>
      <c r="XES233" s="1"/>
      <c r="XET233" s="1"/>
      <c r="XEU233" s="1"/>
      <c r="XEV233" s="1"/>
      <c r="XEW233" s="1"/>
      <c r="XEX233" s="1"/>
      <c r="XEY233" s="1"/>
      <c r="XEZ233" s="1"/>
      <c r="XFA233" s="1"/>
      <c r="XFB233" s="1"/>
      <c r="XFC233" s="1"/>
      <c r="XFD233" s="1"/>
    </row>
    <row r="234" spans="1:151 16227:16384" s="11" customFormat="1" ht="20.25" x14ac:dyDescent="0.25">
      <c r="A234" s="86" t="s">
        <v>240</v>
      </c>
      <c r="B234" s="87"/>
      <c r="C234" s="87"/>
      <c r="D234" s="87"/>
      <c r="E234" s="87"/>
      <c r="F234" s="87"/>
      <c r="G234" s="87"/>
      <c r="H234" s="87"/>
      <c r="I234" s="88"/>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EU234" s="1"/>
      <c r="WZC234" s="1"/>
      <c r="WZD234" s="1"/>
      <c r="WZE234" s="1"/>
      <c r="WZF234" s="1"/>
      <c r="WZG234" s="1"/>
      <c r="WZH234" s="1"/>
      <c r="WZI234" s="1"/>
      <c r="WZJ234" s="1"/>
      <c r="WZK234" s="1"/>
      <c r="WZL234" s="1"/>
      <c r="WZM234" s="1"/>
      <c r="WZN234" s="1"/>
      <c r="WZO234" s="1"/>
      <c r="WZP234" s="1"/>
      <c r="WZQ234" s="1"/>
      <c r="WZR234" s="1"/>
      <c r="WZS234" s="1"/>
      <c r="WZT234" s="1"/>
      <c r="WZU234" s="1"/>
      <c r="WZV234" s="1"/>
      <c r="WZW234" s="1"/>
      <c r="WZX234" s="1"/>
      <c r="WZY234" s="1"/>
      <c r="WZZ234" s="1"/>
      <c r="XAA234" s="1"/>
      <c r="XAB234" s="1"/>
      <c r="XAC234" s="1"/>
      <c r="XAD234" s="1"/>
      <c r="XAE234" s="1"/>
      <c r="XAF234" s="1"/>
      <c r="XAG234" s="1"/>
      <c r="XAH234" s="1"/>
      <c r="XAI234" s="1"/>
      <c r="XAJ234" s="1"/>
      <c r="XAK234" s="1"/>
      <c r="XAL234" s="1"/>
      <c r="XAM234" s="1"/>
      <c r="XAN234" s="1"/>
      <c r="XAO234" s="1"/>
      <c r="XAP234" s="1"/>
      <c r="XAQ234" s="1"/>
      <c r="XAR234" s="1"/>
      <c r="XAS234" s="1"/>
      <c r="XAT234" s="1"/>
      <c r="XAU234" s="1"/>
      <c r="XAV234" s="1"/>
      <c r="XAW234" s="1"/>
      <c r="XAX234" s="1"/>
      <c r="XAY234" s="1"/>
      <c r="XAZ234" s="1"/>
      <c r="XBA234" s="1"/>
      <c r="XBB234" s="1"/>
      <c r="XBC234" s="1"/>
      <c r="XBD234" s="1"/>
      <c r="XBE234" s="1"/>
      <c r="XBF234" s="1"/>
      <c r="XBG234" s="1"/>
      <c r="XBH234" s="1"/>
      <c r="XBI234" s="1"/>
      <c r="XBJ234" s="1"/>
      <c r="XBK234" s="1"/>
      <c r="XBL234" s="1"/>
      <c r="XBM234" s="1"/>
      <c r="XBN234" s="1"/>
      <c r="XBO234" s="1"/>
      <c r="XBP234" s="1"/>
      <c r="XBQ234" s="1"/>
      <c r="XBR234" s="1"/>
      <c r="XBS234" s="1"/>
      <c r="XBT234" s="1"/>
      <c r="XBU234" s="1"/>
      <c r="XBV234" s="1"/>
      <c r="XBW234" s="1"/>
      <c r="XBX234" s="1"/>
      <c r="XBY234" s="1"/>
      <c r="XBZ234" s="1"/>
      <c r="XCA234" s="1"/>
      <c r="XCB234" s="1"/>
      <c r="XCC234" s="1"/>
      <c r="XCD234" s="1"/>
      <c r="XCE234" s="1"/>
      <c r="XCF234" s="1"/>
      <c r="XCG234" s="1"/>
      <c r="XCH234" s="1"/>
      <c r="XCI234" s="1"/>
      <c r="XCJ234" s="1"/>
      <c r="XCK234" s="1"/>
      <c r="XCL234" s="1"/>
      <c r="XCM234" s="1"/>
      <c r="XCN234" s="1"/>
      <c r="XCO234" s="1"/>
      <c r="XCP234" s="1"/>
      <c r="XCQ234" s="1"/>
      <c r="XCR234" s="1"/>
      <c r="XCS234" s="1"/>
      <c r="XCT234" s="1"/>
      <c r="XCU234" s="1"/>
      <c r="XCV234" s="1"/>
      <c r="XCW234" s="1"/>
      <c r="XCX234" s="1"/>
      <c r="XCY234" s="1"/>
      <c r="XCZ234" s="1"/>
      <c r="XDA234" s="1"/>
      <c r="XDB234" s="1"/>
      <c r="XDC234" s="1"/>
      <c r="XDD234" s="1"/>
      <c r="XDE234" s="1"/>
      <c r="XDF234" s="1"/>
      <c r="XDG234" s="1"/>
      <c r="XDH234" s="1"/>
      <c r="XDI234" s="1"/>
      <c r="XDJ234" s="1"/>
      <c r="XDK234" s="1"/>
      <c r="XDL234" s="1"/>
      <c r="XDM234" s="1"/>
      <c r="XDN234" s="1"/>
      <c r="XDO234" s="1"/>
      <c r="XDP234" s="1"/>
      <c r="XDQ234" s="1"/>
      <c r="XDR234" s="1"/>
      <c r="XDS234" s="1"/>
      <c r="XDT234" s="1"/>
      <c r="XDU234" s="1"/>
      <c r="XDV234" s="1"/>
      <c r="XDW234" s="1"/>
      <c r="XDX234" s="1"/>
      <c r="XDY234" s="1"/>
      <c r="XDZ234" s="1"/>
      <c r="XEA234" s="1"/>
      <c r="XEB234" s="1"/>
      <c r="XEC234" s="1"/>
      <c r="XED234" s="1"/>
      <c r="XEE234" s="1"/>
      <c r="XEF234" s="1"/>
      <c r="XEG234" s="1"/>
      <c r="XEH234" s="1"/>
      <c r="XEI234" s="1"/>
      <c r="XEJ234" s="1"/>
      <c r="XEK234" s="1"/>
      <c r="XEL234" s="1"/>
      <c r="XEM234" s="1"/>
      <c r="XEN234" s="1"/>
      <c r="XEO234" s="1"/>
      <c r="XEP234" s="1"/>
      <c r="XEQ234" s="1"/>
      <c r="XER234" s="1"/>
      <c r="XES234" s="1"/>
      <c r="XET234" s="1"/>
      <c r="XEU234" s="1"/>
      <c r="XEV234" s="1"/>
      <c r="XEW234" s="1"/>
      <c r="XEX234" s="1"/>
      <c r="XEY234" s="1"/>
      <c r="XEZ234" s="1"/>
      <c r="XFA234" s="1"/>
      <c r="XFB234" s="1"/>
      <c r="XFC234" s="1"/>
      <c r="XFD234" s="1"/>
    </row>
    <row r="235" spans="1:151 16227:16384" s="11" customFormat="1" ht="20.25" customHeight="1" x14ac:dyDescent="0.25">
      <c r="A235" s="89" t="str">
        <f>A234</f>
        <v xml:space="preserve">5th to 7th, 9th to 14th, 16th to 22nd Floor </v>
      </c>
      <c r="B235" s="90"/>
      <c r="C235" s="84">
        <v>1</v>
      </c>
      <c r="D235" s="84"/>
      <c r="E235" s="19" t="s">
        <v>224</v>
      </c>
      <c r="F235" s="50">
        <f>(2.11*0.86+3.05*5.16+2.3*2.7+0.92*0.1+1.85*0.75+3.05*3.65+2.9*3.35+0.19*1.07+2.3*1.37+2.3*1.37+1.75*1.06+2.8*0.97)*10.764</f>
        <v>615.3337475999997</v>
      </c>
      <c r="G235" s="51">
        <v>0</v>
      </c>
      <c r="H235" s="19">
        <v>0</v>
      </c>
      <c r="I235" s="19">
        <f t="shared" ref="I235:I240" si="17">F235*(($I$144)+1)+H235</f>
        <v>953.76730877999955</v>
      </c>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EU235" s="1"/>
      <c r="WZC235" s="1"/>
      <c r="WZD235" s="1"/>
      <c r="WZE235" s="1"/>
      <c r="WZF235" s="1"/>
      <c r="WZG235" s="1"/>
      <c r="WZH235" s="1"/>
      <c r="WZI235" s="1"/>
      <c r="WZJ235" s="1"/>
      <c r="WZK235" s="1"/>
      <c r="WZL235" s="1"/>
      <c r="WZM235" s="1"/>
      <c r="WZN235" s="1"/>
      <c r="WZO235" s="1"/>
      <c r="WZP235" s="1"/>
      <c r="WZQ235" s="1"/>
      <c r="WZR235" s="1"/>
      <c r="WZS235" s="1"/>
      <c r="WZT235" s="1"/>
      <c r="WZU235" s="1"/>
      <c r="WZV235" s="1"/>
      <c r="WZW235" s="1"/>
      <c r="WZX235" s="1"/>
      <c r="WZY235" s="1"/>
      <c r="WZZ235" s="1"/>
      <c r="XAA235" s="1"/>
      <c r="XAB235" s="1"/>
      <c r="XAC235" s="1"/>
      <c r="XAD235" s="1"/>
      <c r="XAE235" s="1"/>
      <c r="XAF235" s="1"/>
      <c r="XAG235" s="1"/>
      <c r="XAH235" s="1"/>
      <c r="XAI235" s="1"/>
      <c r="XAJ235" s="1"/>
      <c r="XAK235" s="1"/>
      <c r="XAL235" s="1"/>
      <c r="XAM235" s="1"/>
      <c r="XAN235" s="1"/>
      <c r="XAO235" s="1"/>
      <c r="XAP235" s="1"/>
      <c r="XAQ235" s="1"/>
      <c r="XAR235" s="1"/>
      <c r="XAS235" s="1"/>
      <c r="XAT235" s="1"/>
      <c r="XAU235" s="1"/>
      <c r="XAV235" s="1"/>
      <c r="XAW235" s="1"/>
      <c r="XAX235" s="1"/>
      <c r="XAY235" s="1"/>
      <c r="XAZ235" s="1"/>
      <c r="XBA235" s="1"/>
      <c r="XBB235" s="1"/>
      <c r="XBC235" s="1"/>
      <c r="XBD235" s="1"/>
      <c r="XBE235" s="1"/>
      <c r="XBF235" s="1"/>
      <c r="XBG235" s="1"/>
      <c r="XBH235" s="1"/>
      <c r="XBI235" s="1"/>
      <c r="XBJ235" s="1"/>
      <c r="XBK235" s="1"/>
      <c r="XBL235" s="1"/>
      <c r="XBM235" s="1"/>
      <c r="XBN235" s="1"/>
      <c r="XBO235" s="1"/>
      <c r="XBP235" s="1"/>
      <c r="XBQ235" s="1"/>
      <c r="XBR235" s="1"/>
      <c r="XBS235" s="1"/>
      <c r="XBT235" s="1"/>
      <c r="XBU235" s="1"/>
      <c r="XBV235" s="1"/>
      <c r="XBW235" s="1"/>
      <c r="XBX235" s="1"/>
      <c r="XBY235" s="1"/>
      <c r="XBZ235" s="1"/>
      <c r="XCA235" s="1"/>
      <c r="XCB235" s="1"/>
      <c r="XCC235" s="1"/>
      <c r="XCD235" s="1"/>
      <c r="XCE235" s="1"/>
      <c r="XCF235" s="1"/>
      <c r="XCG235" s="1"/>
      <c r="XCH235" s="1"/>
      <c r="XCI235" s="1"/>
      <c r="XCJ235" s="1"/>
      <c r="XCK235" s="1"/>
      <c r="XCL235" s="1"/>
      <c r="XCM235" s="1"/>
      <c r="XCN235" s="1"/>
      <c r="XCO235" s="1"/>
      <c r="XCP235" s="1"/>
      <c r="XCQ235" s="1"/>
      <c r="XCR235" s="1"/>
      <c r="XCS235" s="1"/>
      <c r="XCT235" s="1"/>
      <c r="XCU235" s="1"/>
      <c r="XCV235" s="1"/>
      <c r="XCW235" s="1"/>
      <c r="XCX235" s="1"/>
      <c r="XCY235" s="1"/>
      <c r="XCZ235" s="1"/>
      <c r="XDA235" s="1"/>
      <c r="XDB235" s="1"/>
      <c r="XDC235" s="1"/>
      <c r="XDD235" s="1"/>
      <c r="XDE235" s="1"/>
      <c r="XDF235" s="1"/>
      <c r="XDG235" s="1"/>
      <c r="XDH235" s="1"/>
      <c r="XDI235" s="1"/>
      <c r="XDJ235" s="1"/>
      <c r="XDK235" s="1"/>
      <c r="XDL235" s="1"/>
      <c r="XDM235" s="1"/>
      <c r="XDN235" s="1"/>
      <c r="XDO235" s="1"/>
      <c r="XDP235" s="1"/>
      <c r="XDQ235" s="1"/>
      <c r="XDR235" s="1"/>
      <c r="XDS235" s="1"/>
      <c r="XDT235" s="1"/>
      <c r="XDU235" s="1"/>
      <c r="XDV235" s="1"/>
      <c r="XDW235" s="1"/>
      <c r="XDX235" s="1"/>
      <c r="XDY235" s="1"/>
      <c r="XDZ235" s="1"/>
      <c r="XEA235" s="1"/>
      <c r="XEB235" s="1"/>
      <c r="XEC235" s="1"/>
      <c r="XED235" s="1"/>
      <c r="XEE235" s="1"/>
      <c r="XEF235" s="1"/>
      <c r="XEG235" s="1"/>
      <c r="XEH235" s="1"/>
      <c r="XEI235" s="1"/>
      <c r="XEJ235" s="1"/>
      <c r="XEK235" s="1"/>
      <c r="XEL235" s="1"/>
      <c r="XEM235" s="1"/>
      <c r="XEN235" s="1"/>
      <c r="XEO235" s="1"/>
      <c r="XEP235" s="1"/>
      <c r="XEQ235" s="1"/>
      <c r="XER235" s="1"/>
      <c r="XES235" s="1"/>
      <c r="XET235" s="1"/>
      <c r="XEU235" s="1"/>
      <c r="XEV235" s="1"/>
      <c r="XEW235" s="1"/>
      <c r="XEX235" s="1"/>
      <c r="XEY235" s="1"/>
      <c r="XEZ235" s="1"/>
      <c r="XFA235" s="1"/>
      <c r="XFB235" s="1"/>
      <c r="XFC235" s="1"/>
      <c r="XFD235" s="1"/>
    </row>
    <row r="236" spans="1:151 16227:16384" s="11" customFormat="1" ht="20.25" customHeight="1" x14ac:dyDescent="0.25">
      <c r="A236" s="91"/>
      <c r="B236" s="92"/>
      <c r="C236" s="84">
        <f>C235+1</f>
        <v>2</v>
      </c>
      <c r="D236" s="84"/>
      <c r="E236" s="19" t="s">
        <v>224</v>
      </c>
      <c r="F236" s="50">
        <f>(3.05*5.8+0.7*3.17+2.45*2.7+1.075*0.1+1.88*0.91+3.05*4.11+0.1*3.51+3.05*3.65+3.32*1.07+1.68*1.07+2.3*1.37+2.3*1.37+2.8*1.1)*10.764</f>
        <v>722.19228119999991</v>
      </c>
      <c r="G236" s="51">
        <v>0</v>
      </c>
      <c r="H236" s="19">
        <v>0</v>
      </c>
      <c r="I236" s="19">
        <f t="shared" si="17"/>
        <v>1119.3980358599999</v>
      </c>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EU236" s="1"/>
      <c r="WZC236" s="1"/>
      <c r="WZD236" s="1"/>
      <c r="WZE236" s="1"/>
      <c r="WZF236" s="1"/>
      <c r="WZG236" s="1"/>
      <c r="WZH236" s="1"/>
      <c r="WZI236" s="1"/>
      <c r="WZJ236" s="1"/>
      <c r="WZK236" s="1"/>
      <c r="WZL236" s="1"/>
      <c r="WZM236" s="1"/>
      <c r="WZN236" s="1"/>
      <c r="WZO236" s="1"/>
      <c r="WZP236" s="1"/>
      <c r="WZQ236" s="1"/>
      <c r="WZR236" s="1"/>
      <c r="WZS236" s="1"/>
      <c r="WZT236" s="1"/>
      <c r="WZU236" s="1"/>
      <c r="WZV236" s="1"/>
      <c r="WZW236" s="1"/>
      <c r="WZX236" s="1"/>
      <c r="WZY236" s="1"/>
      <c r="WZZ236" s="1"/>
      <c r="XAA236" s="1"/>
      <c r="XAB236" s="1"/>
      <c r="XAC236" s="1"/>
      <c r="XAD236" s="1"/>
      <c r="XAE236" s="1"/>
      <c r="XAF236" s="1"/>
      <c r="XAG236" s="1"/>
      <c r="XAH236" s="1"/>
      <c r="XAI236" s="1"/>
      <c r="XAJ236" s="1"/>
      <c r="XAK236" s="1"/>
      <c r="XAL236" s="1"/>
      <c r="XAM236" s="1"/>
      <c r="XAN236" s="1"/>
      <c r="XAO236" s="1"/>
      <c r="XAP236" s="1"/>
      <c r="XAQ236" s="1"/>
      <c r="XAR236" s="1"/>
      <c r="XAS236" s="1"/>
      <c r="XAT236" s="1"/>
      <c r="XAU236" s="1"/>
      <c r="XAV236" s="1"/>
      <c r="XAW236" s="1"/>
      <c r="XAX236" s="1"/>
      <c r="XAY236" s="1"/>
      <c r="XAZ236" s="1"/>
      <c r="XBA236" s="1"/>
      <c r="XBB236" s="1"/>
      <c r="XBC236" s="1"/>
      <c r="XBD236" s="1"/>
      <c r="XBE236" s="1"/>
      <c r="XBF236" s="1"/>
      <c r="XBG236" s="1"/>
      <c r="XBH236" s="1"/>
      <c r="XBI236" s="1"/>
      <c r="XBJ236" s="1"/>
      <c r="XBK236" s="1"/>
      <c r="XBL236" s="1"/>
      <c r="XBM236" s="1"/>
      <c r="XBN236" s="1"/>
      <c r="XBO236" s="1"/>
      <c r="XBP236" s="1"/>
      <c r="XBQ236" s="1"/>
      <c r="XBR236" s="1"/>
      <c r="XBS236" s="1"/>
      <c r="XBT236" s="1"/>
      <c r="XBU236" s="1"/>
      <c r="XBV236" s="1"/>
      <c r="XBW236" s="1"/>
      <c r="XBX236" s="1"/>
      <c r="XBY236" s="1"/>
      <c r="XBZ236" s="1"/>
      <c r="XCA236" s="1"/>
      <c r="XCB236" s="1"/>
      <c r="XCC236" s="1"/>
      <c r="XCD236" s="1"/>
      <c r="XCE236" s="1"/>
      <c r="XCF236" s="1"/>
      <c r="XCG236" s="1"/>
      <c r="XCH236" s="1"/>
      <c r="XCI236" s="1"/>
      <c r="XCJ236" s="1"/>
      <c r="XCK236" s="1"/>
      <c r="XCL236" s="1"/>
      <c r="XCM236" s="1"/>
      <c r="XCN236" s="1"/>
      <c r="XCO236" s="1"/>
      <c r="XCP236" s="1"/>
      <c r="XCQ236" s="1"/>
      <c r="XCR236" s="1"/>
      <c r="XCS236" s="1"/>
      <c r="XCT236" s="1"/>
      <c r="XCU236" s="1"/>
      <c r="XCV236" s="1"/>
      <c r="XCW236" s="1"/>
      <c r="XCX236" s="1"/>
      <c r="XCY236" s="1"/>
      <c r="XCZ236" s="1"/>
      <c r="XDA236" s="1"/>
      <c r="XDB236" s="1"/>
      <c r="XDC236" s="1"/>
      <c r="XDD236" s="1"/>
      <c r="XDE236" s="1"/>
      <c r="XDF236" s="1"/>
      <c r="XDG236" s="1"/>
      <c r="XDH236" s="1"/>
      <c r="XDI236" s="1"/>
      <c r="XDJ236" s="1"/>
      <c r="XDK236" s="1"/>
      <c r="XDL236" s="1"/>
      <c r="XDM236" s="1"/>
      <c r="XDN236" s="1"/>
      <c r="XDO236" s="1"/>
      <c r="XDP236" s="1"/>
      <c r="XDQ236" s="1"/>
      <c r="XDR236" s="1"/>
      <c r="XDS236" s="1"/>
      <c r="XDT236" s="1"/>
      <c r="XDU236" s="1"/>
      <c r="XDV236" s="1"/>
      <c r="XDW236" s="1"/>
      <c r="XDX236" s="1"/>
      <c r="XDY236" s="1"/>
      <c r="XDZ236" s="1"/>
      <c r="XEA236" s="1"/>
      <c r="XEB236" s="1"/>
      <c r="XEC236" s="1"/>
      <c r="XED236" s="1"/>
      <c r="XEE236" s="1"/>
      <c r="XEF236" s="1"/>
      <c r="XEG236" s="1"/>
      <c r="XEH236" s="1"/>
      <c r="XEI236" s="1"/>
      <c r="XEJ236" s="1"/>
      <c r="XEK236" s="1"/>
      <c r="XEL236" s="1"/>
      <c r="XEM236" s="1"/>
      <c r="XEN236" s="1"/>
      <c r="XEO236" s="1"/>
      <c r="XEP236" s="1"/>
      <c r="XEQ236" s="1"/>
      <c r="XER236" s="1"/>
      <c r="XES236" s="1"/>
      <c r="XET236" s="1"/>
      <c r="XEU236" s="1"/>
      <c r="XEV236" s="1"/>
      <c r="XEW236" s="1"/>
      <c r="XEX236" s="1"/>
      <c r="XEY236" s="1"/>
      <c r="XEZ236" s="1"/>
      <c r="XFA236" s="1"/>
      <c r="XFB236" s="1"/>
      <c r="XFC236" s="1"/>
      <c r="XFD236" s="1"/>
    </row>
    <row r="237" spans="1:151 16227:16384" s="11" customFormat="1" ht="20.25" customHeight="1" x14ac:dyDescent="0.25">
      <c r="A237" s="91"/>
      <c r="B237" s="92"/>
      <c r="C237" s="84">
        <f>C236+1</f>
        <v>3</v>
      </c>
      <c r="D237" s="85"/>
      <c r="E237" s="19" t="s">
        <v>224</v>
      </c>
      <c r="F237" s="50">
        <f>(3.05*5.17+0.7*3.17+2.4*2.7+1*0.1+3.05*3.41+2.95*3.65+((2.3*1.37)*2)+3.18*1.07+1.82*1.07+1.93*0.8+0.05*2.55+0.1*3.05+2.8*1.1)*10.764</f>
        <v>672.14721599999996</v>
      </c>
      <c r="G237" s="51">
        <v>0</v>
      </c>
      <c r="H237" s="19">
        <v>0</v>
      </c>
      <c r="I237" s="19">
        <f t="shared" si="17"/>
        <v>1041.8281847999999</v>
      </c>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EU237" s="1"/>
      <c r="WZC237" s="1"/>
      <c r="WZD237" s="1"/>
      <c r="WZE237" s="1"/>
      <c r="WZF237" s="1"/>
      <c r="WZG237" s="1"/>
      <c r="WZH237" s="1"/>
      <c r="WZI237" s="1"/>
      <c r="WZJ237" s="1"/>
      <c r="WZK237" s="1"/>
      <c r="WZL237" s="1"/>
      <c r="WZM237" s="1"/>
      <c r="WZN237" s="1"/>
      <c r="WZO237" s="1"/>
      <c r="WZP237" s="1"/>
      <c r="WZQ237" s="1"/>
      <c r="WZR237" s="1"/>
      <c r="WZS237" s="1"/>
      <c r="WZT237" s="1"/>
      <c r="WZU237" s="1"/>
      <c r="WZV237" s="1"/>
      <c r="WZW237" s="1"/>
      <c r="WZX237" s="1"/>
      <c r="WZY237" s="1"/>
      <c r="WZZ237" s="1"/>
      <c r="XAA237" s="1"/>
      <c r="XAB237" s="1"/>
      <c r="XAC237" s="1"/>
      <c r="XAD237" s="1"/>
      <c r="XAE237" s="1"/>
      <c r="XAF237" s="1"/>
      <c r="XAG237" s="1"/>
      <c r="XAH237" s="1"/>
      <c r="XAI237" s="1"/>
      <c r="XAJ237" s="1"/>
      <c r="XAK237" s="1"/>
      <c r="XAL237" s="1"/>
      <c r="XAM237" s="1"/>
      <c r="XAN237" s="1"/>
      <c r="XAO237" s="1"/>
      <c r="XAP237" s="1"/>
      <c r="XAQ237" s="1"/>
      <c r="XAR237" s="1"/>
      <c r="XAS237" s="1"/>
      <c r="XAT237" s="1"/>
      <c r="XAU237" s="1"/>
      <c r="XAV237" s="1"/>
      <c r="XAW237" s="1"/>
      <c r="XAX237" s="1"/>
      <c r="XAY237" s="1"/>
      <c r="XAZ237" s="1"/>
      <c r="XBA237" s="1"/>
      <c r="XBB237" s="1"/>
      <c r="XBC237" s="1"/>
      <c r="XBD237" s="1"/>
      <c r="XBE237" s="1"/>
      <c r="XBF237" s="1"/>
      <c r="XBG237" s="1"/>
      <c r="XBH237" s="1"/>
      <c r="XBI237" s="1"/>
      <c r="XBJ237" s="1"/>
      <c r="XBK237" s="1"/>
      <c r="XBL237" s="1"/>
      <c r="XBM237" s="1"/>
      <c r="XBN237" s="1"/>
      <c r="XBO237" s="1"/>
      <c r="XBP237" s="1"/>
      <c r="XBQ237" s="1"/>
      <c r="XBR237" s="1"/>
      <c r="XBS237" s="1"/>
      <c r="XBT237" s="1"/>
      <c r="XBU237" s="1"/>
      <c r="XBV237" s="1"/>
      <c r="XBW237" s="1"/>
      <c r="XBX237" s="1"/>
      <c r="XBY237" s="1"/>
      <c r="XBZ237" s="1"/>
      <c r="XCA237" s="1"/>
      <c r="XCB237" s="1"/>
      <c r="XCC237" s="1"/>
      <c r="XCD237" s="1"/>
      <c r="XCE237" s="1"/>
      <c r="XCF237" s="1"/>
      <c r="XCG237" s="1"/>
      <c r="XCH237" s="1"/>
      <c r="XCI237" s="1"/>
      <c r="XCJ237" s="1"/>
      <c r="XCK237" s="1"/>
      <c r="XCL237" s="1"/>
      <c r="XCM237" s="1"/>
      <c r="XCN237" s="1"/>
      <c r="XCO237" s="1"/>
      <c r="XCP237" s="1"/>
      <c r="XCQ237" s="1"/>
      <c r="XCR237" s="1"/>
      <c r="XCS237" s="1"/>
      <c r="XCT237" s="1"/>
      <c r="XCU237" s="1"/>
      <c r="XCV237" s="1"/>
      <c r="XCW237" s="1"/>
      <c r="XCX237" s="1"/>
      <c r="XCY237" s="1"/>
      <c r="XCZ237" s="1"/>
      <c r="XDA237" s="1"/>
      <c r="XDB237" s="1"/>
      <c r="XDC237" s="1"/>
      <c r="XDD237" s="1"/>
      <c r="XDE237" s="1"/>
      <c r="XDF237" s="1"/>
      <c r="XDG237" s="1"/>
      <c r="XDH237" s="1"/>
      <c r="XDI237" s="1"/>
      <c r="XDJ237" s="1"/>
      <c r="XDK237" s="1"/>
      <c r="XDL237" s="1"/>
      <c r="XDM237" s="1"/>
      <c r="XDN237" s="1"/>
      <c r="XDO237" s="1"/>
      <c r="XDP237" s="1"/>
      <c r="XDQ237" s="1"/>
      <c r="XDR237" s="1"/>
      <c r="XDS237" s="1"/>
      <c r="XDT237" s="1"/>
      <c r="XDU237" s="1"/>
      <c r="XDV237" s="1"/>
      <c r="XDW237" s="1"/>
      <c r="XDX237" s="1"/>
      <c r="XDY237" s="1"/>
      <c r="XDZ237" s="1"/>
      <c r="XEA237" s="1"/>
      <c r="XEB237" s="1"/>
      <c r="XEC237" s="1"/>
      <c r="XED237" s="1"/>
      <c r="XEE237" s="1"/>
      <c r="XEF237" s="1"/>
      <c r="XEG237" s="1"/>
      <c r="XEH237" s="1"/>
      <c r="XEI237" s="1"/>
      <c r="XEJ237" s="1"/>
      <c r="XEK237" s="1"/>
      <c r="XEL237" s="1"/>
      <c r="XEM237" s="1"/>
      <c r="XEN237" s="1"/>
      <c r="XEO237" s="1"/>
      <c r="XEP237" s="1"/>
      <c r="XEQ237" s="1"/>
      <c r="XER237" s="1"/>
      <c r="XES237" s="1"/>
      <c r="XET237" s="1"/>
      <c r="XEU237" s="1"/>
      <c r="XEV237" s="1"/>
      <c r="XEW237" s="1"/>
      <c r="XEX237" s="1"/>
      <c r="XEY237" s="1"/>
      <c r="XEZ237" s="1"/>
      <c r="XFA237" s="1"/>
      <c r="XFB237" s="1"/>
      <c r="XFC237" s="1"/>
      <c r="XFD237" s="1"/>
    </row>
    <row r="238" spans="1:151 16227:16384" s="11" customFormat="1" ht="20.25" customHeight="1" x14ac:dyDescent="0.25">
      <c r="A238" s="91"/>
      <c r="B238" s="92"/>
      <c r="C238" s="84">
        <f>C237+1</f>
        <v>4</v>
      </c>
      <c r="D238" s="84"/>
      <c r="E238" s="19" t="s">
        <v>224</v>
      </c>
      <c r="F238" s="50">
        <f>(1.85*0.46+3.05*5.16+0.65*1.41+1.75*1.06+2.3*2.7+1.09*0.1+1.98*0.8+3.05*3.65+2.3*1.37+2.9*3.41+2.3*1.37)*10.764</f>
        <v>587.5744679999998</v>
      </c>
      <c r="G238" s="51">
        <v>0</v>
      </c>
      <c r="H238" s="19">
        <v>0</v>
      </c>
      <c r="I238" s="19">
        <f t="shared" si="17"/>
        <v>910.74042539999971</v>
      </c>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EU238" s="1"/>
      <c r="WZC238" s="1"/>
      <c r="WZD238" s="1"/>
      <c r="WZE238" s="1"/>
      <c r="WZF238" s="1"/>
      <c r="WZG238" s="1"/>
      <c r="WZH238" s="1"/>
      <c r="WZI238" s="1"/>
      <c r="WZJ238" s="1"/>
      <c r="WZK238" s="1"/>
      <c r="WZL238" s="1"/>
      <c r="WZM238" s="1"/>
      <c r="WZN238" s="1"/>
      <c r="WZO238" s="1"/>
      <c r="WZP238" s="1"/>
      <c r="WZQ238" s="1"/>
      <c r="WZR238" s="1"/>
      <c r="WZS238" s="1"/>
      <c r="WZT238" s="1"/>
      <c r="WZU238" s="1"/>
      <c r="WZV238" s="1"/>
      <c r="WZW238" s="1"/>
      <c r="WZX238" s="1"/>
      <c r="WZY238" s="1"/>
      <c r="WZZ238" s="1"/>
      <c r="XAA238" s="1"/>
      <c r="XAB238" s="1"/>
      <c r="XAC238" s="1"/>
      <c r="XAD238" s="1"/>
      <c r="XAE238" s="1"/>
      <c r="XAF238" s="1"/>
      <c r="XAG238" s="1"/>
      <c r="XAH238" s="1"/>
      <c r="XAI238" s="1"/>
      <c r="XAJ238" s="1"/>
      <c r="XAK238" s="1"/>
      <c r="XAL238" s="1"/>
      <c r="XAM238" s="1"/>
      <c r="XAN238" s="1"/>
      <c r="XAO238" s="1"/>
      <c r="XAP238" s="1"/>
      <c r="XAQ238" s="1"/>
      <c r="XAR238" s="1"/>
      <c r="XAS238" s="1"/>
      <c r="XAT238" s="1"/>
      <c r="XAU238" s="1"/>
      <c r="XAV238" s="1"/>
      <c r="XAW238" s="1"/>
      <c r="XAX238" s="1"/>
      <c r="XAY238" s="1"/>
      <c r="XAZ238" s="1"/>
      <c r="XBA238" s="1"/>
      <c r="XBB238" s="1"/>
      <c r="XBC238" s="1"/>
      <c r="XBD238" s="1"/>
      <c r="XBE238" s="1"/>
      <c r="XBF238" s="1"/>
      <c r="XBG238" s="1"/>
      <c r="XBH238" s="1"/>
      <c r="XBI238" s="1"/>
      <c r="XBJ238" s="1"/>
      <c r="XBK238" s="1"/>
      <c r="XBL238" s="1"/>
      <c r="XBM238" s="1"/>
      <c r="XBN238" s="1"/>
      <c r="XBO238" s="1"/>
      <c r="XBP238" s="1"/>
      <c r="XBQ238" s="1"/>
      <c r="XBR238" s="1"/>
      <c r="XBS238" s="1"/>
      <c r="XBT238" s="1"/>
      <c r="XBU238" s="1"/>
      <c r="XBV238" s="1"/>
      <c r="XBW238" s="1"/>
      <c r="XBX238" s="1"/>
      <c r="XBY238" s="1"/>
      <c r="XBZ238" s="1"/>
      <c r="XCA238" s="1"/>
      <c r="XCB238" s="1"/>
      <c r="XCC238" s="1"/>
      <c r="XCD238" s="1"/>
      <c r="XCE238" s="1"/>
      <c r="XCF238" s="1"/>
      <c r="XCG238" s="1"/>
      <c r="XCH238" s="1"/>
      <c r="XCI238" s="1"/>
      <c r="XCJ238" s="1"/>
      <c r="XCK238" s="1"/>
      <c r="XCL238" s="1"/>
      <c r="XCM238" s="1"/>
      <c r="XCN238" s="1"/>
      <c r="XCO238" s="1"/>
      <c r="XCP238" s="1"/>
      <c r="XCQ238" s="1"/>
      <c r="XCR238" s="1"/>
      <c r="XCS238" s="1"/>
      <c r="XCT238" s="1"/>
      <c r="XCU238" s="1"/>
      <c r="XCV238" s="1"/>
      <c r="XCW238" s="1"/>
      <c r="XCX238" s="1"/>
      <c r="XCY238" s="1"/>
      <c r="XCZ238" s="1"/>
      <c r="XDA238" s="1"/>
      <c r="XDB238" s="1"/>
      <c r="XDC238" s="1"/>
      <c r="XDD238" s="1"/>
      <c r="XDE238" s="1"/>
      <c r="XDF238" s="1"/>
      <c r="XDG238" s="1"/>
      <c r="XDH238" s="1"/>
      <c r="XDI238" s="1"/>
      <c r="XDJ238" s="1"/>
      <c r="XDK238" s="1"/>
      <c r="XDL238" s="1"/>
      <c r="XDM238" s="1"/>
      <c r="XDN238" s="1"/>
      <c r="XDO238" s="1"/>
      <c r="XDP238" s="1"/>
      <c r="XDQ238" s="1"/>
      <c r="XDR238" s="1"/>
      <c r="XDS238" s="1"/>
      <c r="XDT238" s="1"/>
      <c r="XDU238" s="1"/>
      <c r="XDV238" s="1"/>
      <c r="XDW238" s="1"/>
      <c r="XDX238" s="1"/>
      <c r="XDY238" s="1"/>
      <c r="XDZ238" s="1"/>
      <c r="XEA238" s="1"/>
      <c r="XEB238" s="1"/>
      <c r="XEC238" s="1"/>
      <c r="XED238" s="1"/>
      <c r="XEE238" s="1"/>
      <c r="XEF238" s="1"/>
      <c r="XEG238" s="1"/>
      <c r="XEH238" s="1"/>
      <c r="XEI238" s="1"/>
      <c r="XEJ238" s="1"/>
      <c r="XEK238" s="1"/>
      <c r="XEL238" s="1"/>
      <c r="XEM238" s="1"/>
      <c r="XEN238" s="1"/>
      <c r="XEO238" s="1"/>
      <c r="XEP238" s="1"/>
      <c r="XEQ238" s="1"/>
      <c r="XER238" s="1"/>
      <c r="XES238" s="1"/>
      <c r="XET238" s="1"/>
      <c r="XEU238" s="1"/>
      <c r="XEV238" s="1"/>
      <c r="XEW238" s="1"/>
      <c r="XEX238" s="1"/>
      <c r="XEY238" s="1"/>
      <c r="XEZ238" s="1"/>
      <c r="XFA238" s="1"/>
      <c r="XFB238" s="1"/>
      <c r="XFC238" s="1"/>
      <c r="XFD238" s="1"/>
    </row>
    <row r="239" spans="1:151 16227:16384" s="11" customFormat="1" ht="20.25" customHeight="1" x14ac:dyDescent="0.25">
      <c r="A239" s="91"/>
      <c r="B239" s="92"/>
      <c r="C239" s="84">
        <f>C238+1</f>
        <v>5</v>
      </c>
      <c r="D239" s="85"/>
      <c r="E239" s="19" t="s">
        <v>224</v>
      </c>
      <c r="F239" s="50">
        <f>(1*2.55+2.75*2.45+0.1*1.05+0.8*1.95+3.05*5.17+0.8*1.52+3.05*3.41+3.05*3.65+2.3*1.37+2.3*1.37+1.1*1.07+2.05*1.07+2.9*1.1)*10.764</f>
        <v>670.94703000000004</v>
      </c>
      <c r="G239" s="51">
        <v>0</v>
      </c>
      <c r="H239" s="19">
        <v>0</v>
      </c>
      <c r="I239" s="19">
        <f t="shared" si="17"/>
        <v>1039.9678965000001</v>
      </c>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EU239" s="1"/>
      <c r="WZC239" s="1"/>
      <c r="WZD239" s="1"/>
      <c r="WZE239" s="1"/>
      <c r="WZF239" s="1"/>
      <c r="WZG239" s="1"/>
      <c r="WZH239" s="1"/>
      <c r="WZI239" s="1"/>
      <c r="WZJ239" s="1"/>
      <c r="WZK239" s="1"/>
      <c r="WZL239" s="1"/>
      <c r="WZM239" s="1"/>
      <c r="WZN239" s="1"/>
      <c r="WZO239" s="1"/>
      <c r="WZP239" s="1"/>
      <c r="WZQ239" s="1"/>
      <c r="WZR239" s="1"/>
      <c r="WZS239" s="1"/>
      <c r="WZT239" s="1"/>
      <c r="WZU239" s="1"/>
      <c r="WZV239" s="1"/>
      <c r="WZW239" s="1"/>
      <c r="WZX239" s="1"/>
      <c r="WZY239" s="1"/>
      <c r="WZZ239" s="1"/>
      <c r="XAA239" s="1"/>
      <c r="XAB239" s="1"/>
      <c r="XAC239" s="1"/>
      <c r="XAD239" s="1"/>
      <c r="XAE239" s="1"/>
      <c r="XAF239" s="1"/>
      <c r="XAG239" s="1"/>
      <c r="XAH239" s="1"/>
      <c r="XAI239" s="1"/>
      <c r="XAJ239" s="1"/>
      <c r="XAK239" s="1"/>
      <c r="XAL239" s="1"/>
      <c r="XAM239" s="1"/>
      <c r="XAN239" s="1"/>
      <c r="XAO239" s="1"/>
      <c r="XAP239" s="1"/>
      <c r="XAQ239" s="1"/>
      <c r="XAR239" s="1"/>
      <c r="XAS239" s="1"/>
      <c r="XAT239" s="1"/>
      <c r="XAU239" s="1"/>
      <c r="XAV239" s="1"/>
      <c r="XAW239" s="1"/>
      <c r="XAX239" s="1"/>
      <c r="XAY239" s="1"/>
      <c r="XAZ239" s="1"/>
      <c r="XBA239" s="1"/>
      <c r="XBB239" s="1"/>
      <c r="XBC239" s="1"/>
      <c r="XBD239" s="1"/>
      <c r="XBE239" s="1"/>
      <c r="XBF239" s="1"/>
      <c r="XBG239" s="1"/>
      <c r="XBH239" s="1"/>
      <c r="XBI239" s="1"/>
      <c r="XBJ239" s="1"/>
      <c r="XBK239" s="1"/>
      <c r="XBL239" s="1"/>
      <c r="XBM239" s="1"/>
      <c r="XBN239" s="1"/>
      <c r="XBO239" s="1"/>
      <c r="XBP239" s="1"/>
      <c r="XBQ239" s="1"/>
      <c r="XBR239" s="1"/>
      <c r="XBS239" s="1"/>
      <c r="XBT239" s="1"/>
      <c r="XBU239" s="1"/>
      <c r="XBV239" s="1"/>
      <c r="XBW239" s="1"/>
      <c r="XBX239" s="1"/>
      <c r="XBY239" s="1"/>
      <c r="XBZ239" s="1"/>
      <c r="XCA239" s="1"/>
      <c r="XCB239" s="1"/>
      <c r="XCC239" s="1"/>
      <c r="XCD239" s="1"/>
      <c r="XCE239" s="1"/>
      <c r="XCF239" s="1"/>
      <c r="XCG239" s="1"/>
      <c r="XCH239" s="1"/>
      <c r="XCI239" s="1"/>
      <c r="XCJ239" s="1"/>
      <c r="XCK239" s="1"/>
      <c r="XCL239" s="1"/>
      <c r="XCM239" s="1"/>
      <c r="XCN239" s="1"/>
      <c r="XCO239" s="1"/>
      <c r="XCP239" s="1"/>
      <c r="XCQ239" s="1"/>
      <c r="XCR239" s="1"/>
      <c r="XCS239" s="1"/>
      <c r="XCT239" s="1"/>
      <c r="XCU239" s="1"/>
      <c r="XCV239" s="1"/>
      <c r="XCW239" s="1"/>
      <c r="XCX239" s="1"/>
      <c r="XCY239" s="1"/>
      <c r="XCZ239" s="1"/>
      <c r="XDA239" s="1"/>
      <c r="XDB239" s="1"/>
      <c r="XDC239" s="1"/>
      <c r="XDD239" s="1"/>
      <c r="XDE239" s="1"/>
      <c r="XDF239" s="1"/>
      <c r="XDG239" s="1"/>
      <c r="XDH239" s="1"/>
      <c r="XDI239" s="1"/>
      <c r="XDJ239" s="1"/>
      <c r="XDK239" s="1"/>
      <c r="XDL239" s="1"/>
      <c r="XDM239" s="1"/>
      <c r="XDN239" s="1"/>
      <c r="XDO239" s="1"/>
      <c r="XDP239" s="1"/>
      <c r="XDQ239" s="1"/>
      <c r="XDR239" s="1"/>
      <c r="XDS239" s="1"/>
      <c r="XDT239" s="1"/>
      <c r="XDU239" s="1"/>
      <c r="XDV239" s="1"/>
      <c r="XDW239" s="1"/>
      <c r="XDX239" s="1"/>
      <c r="XDY239" s="1"/>
      <c r="XDZ239" s="1"/>
      <c r="XEA239" s="1"/>
      <c r="XEB239" s="1"/>
      <c r="XEC239" s="1"/>
      <c r="XED239" s="1"/>
      <c r="XEE239" s="1"/>
      <c r="XEF239" s="1"/>
      <c r="XEG239" s="1"/>
      <c r="XEH239" s="1"/>
      <c r="XEI239" s="1"/>
      <c r="XEJ239" s="1"/>
      <c r="XEK239" s="1"/>
      <c r="XEL239" s="1"/>
      <c r="XEM239" s="1"/>
      <c r="XEN239" s="1"/>
      <c r="XEO239" s="1"/>
      <c r="XEP239" s="1"/>
      <c r="XEQ239" s="1"/>
      <c r="XER239" s="1"/>
      <c r="XES239" s="1"/>
      <c r="XET239" s="1"/>
      <c r="XEU239" s="1"/>
      <c r="XEV239" s="1"/>
      <c r="XEW239" s="1"/>
      <c r="XEX239" s="1"/>
      <c r="XEY239" s="1"/>
      <c r="XEZ239" s="1"/>
      <c r="XFA239" s="1"/>
      <c r="XFB239" s="1"/>
      <c r="XFC239" s="1"/>
      <c r="XFD239" s="1"/>
    </row>
    <row r="240" spans="1:151 16227:16384" s="11" customFormat="1" ht="20.25" customHeight="1" x14ac:dyDescent="0.25">
      <c r="A240" s="93"/>
      <c r="B240" s="94"/>
      <c r="C240" s="84">
        <f>C239+1</f>
        <v>6</v>
      </c>
      <c r="D240" s="85"/>
      <c r="E240" s="19" t="s">
        <v>224</v>
      </c>
      <c r="F240" s="50">
        <f>(1*2.55+2.75*2.45+0.1*1.05+0.8*1.52+3.05*5.84+0.8*1.52+3.05*3.7+3.05*4.11+2.3*1.37+2.3*1.37+1.1*1.07+2.05*1.07+2.8*1.1)*10.764</f>
        <v>712.67905800000005</v>
      </c>
      <c r="G240" s="51">
        <v>0</v>
      </c>
      <c r="H240" s="19">
        <v>0</v>
      </c>
      <c r="I240" s="19">
        <f t="shared" si="17"/>
        <v>1104.6525399000002</v>
      </c>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EU240" s="1"/>
      <c r="WZC240" s="1"/>
      <c r="WZD240" s="1"/>
      <c r="WZE240" s="1"/>
      <c r="WZF240" s="1"/>
      <c r="WZG240" s="1"/>
      <c r="WZH240" s="1"/>
      <c r="WZI240" s="1"/>
      <c r="WZJ240" s="1"/>
      <c r="WZK240" s="1"/>
      <c r="WZL240" s="1"/>
      <c r="WZM240" s="1"/>
      <c r="WZN240" s="1"/>
      <c r="WZO240" s="1"/>
      <c r="WZP240" s="1"/>
      <c r="WZQ240" s="1"/>
      <c r="WZR240" s="1"/>
      <c r="WZS240" s="1"/>
      <c r="WZT240" s="1"/>
      <c r="WZU240" s="1"/>
      <c r="WZV240" s="1"/>
      <c r="WZW240" s="1"/>
      <c r="WZX240" s="1"/>
      <c r="WZY240" s="1"/>
      <c r="WZZ240" s="1"/>
      <c r="XAA240" s="1"/>
      <c r="XAB240" s="1"/>
      <c r="XAC240" s="1"/>
      <c r="XAD240" s="1"/>
      <c r="XAE240" s="1"/>
      <c r="XAF240" s="1"/>
      <c r="XAG240" s="1"/>
      <c r="XAH240" s="1"/>
      <c r="XAI240" s="1"/>
      <c r="XAJ240" s="1"/>
      <c r="XAK240" s="1"/>
      <c r="XAL240" s="1"/>
      <c r="XAM240" s="1"/>
      <c r="XAN240" s="1"/>
      <c r="XAO240" s="1"/>
      <c r="XAP240" s="1"/>
      <c r="XAQ240" s="1"/>
      <c r="XAR240" s="1"/>
      <c r="XAS240" s="1"/>
      <c r="XAT240" s="1"/>
      <c r="XAU240" s="1"/>
      <c r="XAV240" s="1"/>
      <c r="XAW240" s="1"/>
      <c r="XAX240" s="1"/>
      <c r="XAY240" s="1"/>
      <c r="XAZ240" s="1"/>
      <c r="XBA240" s="1"/>
      <c r="XBB240" s="1"/>
      <c r="XBC240" s="1"/>
      <c r="XBD240" s="1"/>
      <c r="XBE240" s="1"/>
      <c r="XBF240" s="1"/>
      <c r="XBG240" s="1"/>
      <c r="XBH240" s="1"/>
      <c r="XBI240" s="1"/>
      <c r="XBJ240" s="1"/>
      <c r="XBK240" s="1"/>
      <c r="XBL240" s="1"/>
      <c r="XBM240" s="1"/>
      <c r="XBN240" s="1"/>
      <c r="XBO240" s="1"/>
      <c r="XBP240" s="1"/>
      <c r="XBQ240" s="1"/>
      <c r="XBR240" s="1"/>
      <c r="XBS240" s="1"/>
      <c r="XBT240" s="1"/>
      <c r="XBU240" s="1"/>
      <c r="XBV240" s="1"/>
      <c r="XBW240" s="1"/>
      <c r="XBX240" s="1"/>
      <c r="XBY240" s="1"/>
      <c r="XBZ240" s="1"/>
      <c r="XCA240" s="1"/>
      <c r="XCB240" s="1"/>
      <c r="XCC240" s="1"/>
      <c r="XCD240" s="1"/>
      <c r="XCE240" s="1"/>
      <c r="XCF240" s="1"/>
      <c r="XCG240" s="1"/>
      <c r="XCH240" s="1"/>
      <c r="XCI240" s="1"/>
      <c r="XCJ240" s="1"/>
      <c r="XCK240" s="1"/>
      <c r="XCL240" s="1"/>
      <c r="XCM240" s="1"/>
      <c r="XCN240" s="1"/>
      <c r="XCO240" s="1"/>
      <c r="XCP240" s="1"/>
      <c r="XCQ240" s="1"/>
      <c r="XCR240" s="1"/>
      <c r="XCS240" s="1"/>
      <c r="XCT240" s="1"/>
      <c r="XCU240" s="1"/>
      <c r="XCV240" s="1"/>
      <c r="XCW240" s="1"/>
      <c r="XCX240" s="1"/>
      <c r="XCY240" s="1"/>
      <c r="XCZ240" s="1"/>
      <c r="XDA240" s="1"/>
      <c r="XDB240" s="1"/>
      <c r="XDC240" s="1"/>
      <c r="XDD240" s="1"/>
      <c r="XDE240" s="1"/>
      <c r="XDF240" s="1"/>
      <c r="XDG240" s="1"/>
      <c r="XDH240" s="1"/>
      <c r="XDI240" s="1"/>
      <c r="XDJ240" s="1"/>
      <c r="XDK240" s="1"/>
      <c r="XDL240" s="1"/>
      <c r="XDM240" s="1"/>
      <c r="XDN240" s="1"/>
      <c r="XDO240" s="1"/>
      <c r="XDP240" s="1"/>
      <c r="XDQ240" s="1"/>
      <c r="XDR240" s="1"/>
      <c r="XDS240" s="1"/>
      <c r="XDT240" s="1"/>
      <c r="XDU240" s="1"/>
      <c r="XDV240" s="1"/>
      <c r="XDW240" s="1"/>
      <c r="XDX240" s="1"/>
      <c r="XDY240" s="1"/>
      <c r="XDZ240" s="1"/>
      <c r="XEA240" s="1"/>
      <c r="XEB240" s="1"/>
      <c r="XEC240" s="1"/>
      <c r="XED240" s="1"/>
      <c r="XEE240" s="1"/>
      <c r="XEF240" s="1"/>
      <c r="XEG240" s="1"/>
      <c r="XEH240" s="1"/>
      <c r="XEI240" s="1"/>
      <c r="XEJ240" s="1"/>
      <c r="XEK240" s="1"/>
      <c r="XEL240" s="1"/>
      <c r="XEM240" s="1"/>
      <c r="XEN240" s="1"/>
      <c r="XEO240" s="1"/>
      <c r="XEP240" s="1"/>
      <c r="XEQ240" s="1"/>
      <c r="XER240" s="1"/>
      <c r="XES240" s="1"/>
      <c r="XET240" s="1"/>
      <c r="XEU240" s="1"/>
      <c r="XEV240" s="1"/>
      <c r="XEW240" s="1"/>
      <c r="XEX240" s="1"/>
      <c r="XEY240" s="1"/>
      <c r="XEZ240" s="1"/>
      <c r="XFA240" s="1"/>
      <c r="XFB240" s="1"/>
      <c r="XFC240" s="1"/>
      <c r="XFD240" s="1"/>
    </row>
    <row r="241" spans="1:151 16227:16384" s="11" customFormat="1" ht="20.25" x14ac:dyDescent="0.25">
      <c r="A241" s="86" t="s">
        <v>271</v>
      </c>
      <c r="B241" s="87"/>
      <c r="C241" s="87"/>
      <c r="D241" s="87"/>
      <c r="E241" s="87"/>
      <c r="F241" s="87"/>
      <c r="G241" s="87"/>
      <c r="H241" s="87"/>
      <c r="I241" s="88"/>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EU241" s="1"/>
      <c r="WZC241" s="1"/>
      <c r="WZD241" s="1"/>
      <c r="WZE241" s="1"/>
      <c r="WZF241" s="1"/>
      <c r="WZG241" s="1"/>
      <c r="WZH241" s="1"/>
      <c r="WZI241" s="1"/>
      <c r="WZJ241" s="1"/>
      <c r="WZK241" s="1"/>
      <c r="WZL241" s="1"/>
      <c r="WZM241" s="1"/>
      <c r="WZN241" s="1"/>
      <c r="WZO241" s="1"/>
      <c r="WZP241" s="1"/>
      <c r="WZQ241" s="1"/>
      <c r="WZR241" s="1"/>
      <c r="WZS241" s="1"/>
      <c r="WZT241" s="1"/>
      <c r="WZU241" s="1"/>
      <c r="WZV241" s="1"/>
      <c r="WZW241" s="1"/>
      <c r="WZX241" s="1"/>
      <c r="WZY241" s="1"/>
      <c r="WZZ241" s="1"/>
      <c r="XAA241" s="1"/>
      <c r="XAB241" s="1"/>
      <c r="XAC241" s="1"/>
      <c r="XAD241" s="1"/>
      <c r="XAE241" s="1"/>
      <c r="XAF241" s="1"/>
      <c r="XAG241" s="1"/>
      <c r="XAH241" s="1"/>
      <c r="XAI241" s="1"/>
      <c r="XAJ241" s="1"/>
      <c r="XAK241" s="1"/>
      <c r="XAL241" s="1"/>
      <c r="XAM241" s="1"/>
      <c r="XAN241" s="1"/>
      <c r="XAO241" s="1"/>
      <c r="XAP241" s="1"/>
      <c r="XAQ241" s="1"/>
      <c r="XAR241" s="1"/>
      <c r="XAS241" s="1"/>
      <c r="XAT241" s="1"/>
      <c r="XAU241" s="1"/>
      <c r="XAV241" s="1"/>
      <c r="XAW241" s="1"/>
      <c r="XAX241" s="1"/>
      <c r="XAY241" s="1"/>
      <c r="XAZ241" s="1"/>
      <c r="XBA241" s="1"/>
      <c r="XBB241" s="1"/>
      <c r="XBC241" s="1"/>
      <c r="XBD241" s="1"/>
      <c r="XBE241" s="1"/>
      <c r="XBF241" s="1"/>
      <c r="XBG241" s="1"/>
      <c r="XBH241" s="1"/>
      <c r="XBI241" s="1"/>
      <c r="XBJ241" s="1"/>
      <c r="XBK241" s="1"/>
      <c r="XBL241" s="1"/>
      <c r="XBM241" s="1"/>
      <c r="XBN241" s="1"/>
      <c r="XBO241" s="1"/>
      <c r="XBP241" s="1"/>
      <c r="XBQ241" s="1"/>
      <c r="XBR241" s="1"/>
      <c r="XBS241" s="1"/>
      <c r="XBT241" s="1"/>
      <c r="XBU241" s="1"/>
      <c r="XBV241" s="1"/>
      <c r="XBW241" s="1"/>
      <c r="XBX241" s="1"/>
      <c r="XBY241" s="1"/>
      <c r="XBZ241" s="1"/>
      <c r="XCA241" s="1"/>
      <c r="XCB241" s="1"/>
      <c r="XCC241" s="1"/>
      <c r="XCD241" s="1"/>
      <c r="XCE241" s="1"/>
      <c r="XCF241" s="1"/>
      <c r="XCG241" s="1"/>
      <c r="XCH241" s="1"/>
      <c r="XCI241" s="1"/>
      <c r="XCJ241" s="1"/>
      <c r="XCK241" s="1"/>
      <c r="XCL241" s="1"/>
      <c r="XCM241" s="1"/>
      <c r="XCN241" s="1"/>
      <c r="XCO241" s="1"/>
      <c r="XCP241" s="1"/>
      <c r="XCQ241" s="1"/>
      <c r="XCR241" s="1"/>
      <c r="XCS241" s="1"/>
      <c r="XCT241" s="1"/>
      <c r="XCU241" s="1"/>
      <c r="XCV241" s="1"/>
      <c r="XCW241" s="1"/>
      <c r="XCX241" s="1"/>
      <c r="XCY241" s="1"/>
      <c r="XCZ241" s="1"/>
      <c r="XDA241" s="1"/>
      <c r="XDB241" s="1"/>
      <c r="XDC241" s="1"/>
      <c r="XDD241" s="1"/>
      <c r="XDE241" s="1"/>
      <c r="XDF241" s="1"/>
      <c r="XDG241" s="1"/>
      <c r="XDH241" s="1"/>
      <c r="XDI241" s="1"/>
      <c r="XDJ241" s="1"/>
      <c r="XDK241" s="1"/>
      <c r="XDL241" s="1"/>
      <c r="XDM241" s="1"/>
      <c r="XDN241" s="1"/>
      <c r="XDO241" s="1"/>
      <c r="XDP241" s="1"/>
      <c r="XDQ241" s="1"/>
      <c r="XDR241" s="1"/>
      <c r="XDS241" s="1"/>
      <c r="XDT241" s="1"/>
      <c r="XDU241" s="1"/>
      <c r="XDV241" s="1"/>
      <c r="XDW241" s="1"/>
      <c r="XDX241" s="1"/>
      <c r="XDY241" s="1"/>
      <c r="XDZ241" s="1"/>
      <c r="XEA241" s="1"/>
      <c r="XEB241" s="1"/>
      <c r="XEC241" s="1"/>
      <c r="XED241" s="1"/>
      <c r="XEE241" s="1"/>
      <c r="XEF241" s="1"/>
      <c r="XEG241" s="1"/>
      <c r="XEH241" s="1"/>
      <c r="XEI241" s="1"/>
      <c r="XEJ241" s="1"/>
      <c r="XEK241" s="1"/>
      <c r="XEL241" s="1"/>
      <c r="XEM241" s="1"/>
      <c r="XEN241" s="1"/>
      <c r="XEO241" s="1"/>
      <c r="XEP241" s="1"/>
      <c r="XEQ241" s="1"/>
      <c r="XER241" s="1"/>
      <c r="XES241" s="1"/>
      <c r="XET241" s="1"/>
      <c r="XEU241" s="1"/>
      <c r="XEV241" s="1"/>
      <c r="XEW241" s="1"/>
      <c r="XEX241" s="1"/>
      <c r="XEY241" s="1"/>
      <c r="XEZ241" s="1"/>
      <c r="XFA241" s="1"/>
      <c r="XFB241" s="1"/>
      <c r="XFC241" s="1"/>
      <c r="XFD241" s="1"/>
    </row>
    <row r="242" spans="1:151 16227:16384" s="11" customFormat="1" ht="20.25" customHeight="1" x14ac:dyDescent="0.25">
      <c r="A242" s="89" t="str">
        <f>A241</f>
        <v>8th Floor (Part Refuge Area)</v>
      </c>
      <c r="B242" s="90"/>
      <c r="C242" s="84">
        <v>1</v>
      </c>
      <c r="D242" s="84"/>
      <c r="E242" s="19" t="s">
        <v>224</v>
      </c>
      <c r="F242" s="50">
        <f>(2.11*0.86+3.05*5.16+2.3*2.7+0.92*0.1+1.85*0.75+3.05*3.65+2.9*3.35+0.19*1.07+2.3*1.37+2.3*1.37+1.75*1.06+2.8*0.97)*10.764</f>
        <v>615.3337475999997</v>
      </c>
      <c r="G242" s="51">
        <v>0</v>
      </c>
      <c r="H242" s="19">
        <v>0</v>
      </c>
      <c r="I242" s="19">
        <f>F242*(($I$144)+1)+H242</f>
        <v>953.76730877999955</v>
      </c>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EU242" s="1"/>
      <c r="WZC242" s="1"/>
      <c r="WZD242" s="1"/>
      <c r="WZE242" s="1"/>
      <c r="WZF242" s="1"/>
      <c r="WZG242" s="1"/>
      <c r="WZH242" s="1"/>
      <c r="WZI242" s="1"/>
      <c r="WZJ242" s="1"/>
      <c r="WZK242" s="1"/>
      <c r="WZL242" s="1"/>
      <c r="WZM242" s="1"/>
      <c r="WZN242" s="1"/>
      <c r="WZO242" s="1"/>
      <c r="WZP242" s="1"/>
      <c r="WZQ242" s="1"/>
      <c r="WZR242" s="1"/>
      <c r="WZS242" s="1"/>
      <c r="WZT242" s="1"/>
      <c r="WZU242" s="1"/>
      <c r="WZV242" s="1"/>
      <c r="WZW242" s="1"/>
      <c r="WZX242" s="1"/>
      <c r="WZY242" s="1"/>
      <c r="WZZ242" s="1"/>
      <c r="XAA242" s="1"/>
      <c r="XAB242" s="1"/>
      <c r="XAC242" s="1"/>
      <c r="XAD242" s="1"/>
      <c r="XAE242" s="1"/>
      <c r="XAF242" s="1"/>
      <c r="XAG242" s="1"/>
      <c r="XAH242" s="1"/>
      <c r="XAI242" s="1"/>
      <c r="XAJ242" s="1"/>
      <c r="XAK242" s="1"/>
      <c r="XAL242" s="1"/>
      <c r="XAM242" s="1"/>
      <c r="XAN242" s="1"/>
      <c r="XAO242" s="1"/>
      <c r="XAP242" s="1"/>
      <c r="XAQ242" s="1"/>
      <c r="XAR242" s="1"/>
      <c r="XAS242" s="1"/>
      <c r="XAT242" s="1"/>
      <c r="XAU242" s="1"/>
      <c r="XAV242" s="1"/>
      <c r="XAW242" s="1"/>
      <c r="XAX242" s="1"/>
      <c r="XAY242" s="1"/>
      <c r="XAZ242" s="1"/>
      <c r="XBA242" s="1"/>
      <c r="XBB242" s="1"/>
      <c r="XBC242" s="1"/>
      <c r="XBD242" s="1"/>
      <c r="XBE242" s="1"/>
      <c r="XBF242" s="1"/>
      <c r="XBG242" s="1"/>
      <c r="XBH242" s="1"/>
      <c r="XBI242" s="1"/>
      <c r="XBJ242" s="1"/>
      <c r="XBK242" s="1"/>
      <c r="XBL242" s="1"/>
      <c r="XBM242" s="1"/>
      <c r="XBN242" s="1"/>
      <c r="XBO242" s="1"/>
      <c r="XBP242" s="1"/>
      <c r="XBQ242" s="1"/>
      <c r="XBR242" s="1"/>
      <c r="XBS242" s="1"/>
      <c r="XBT242" s="1"/>
      <c r="XBU242" s="1"/>
      <c r="XBV242" s="1"/>
      <c r="XBW242" s="1"/>
      <c r="XBX242" s="1"/>
      <c r="XBY242" s="1"/>
      <c r="XBZ242" s="1"/>
      <c r="XCA242" s="1"/>
      <c r="XCB242" s="1"/>
      <c r="XCC242" s="1"/>
      <c r="XCD242" s="1"/>
      <c r="XCE242" s="1"/>
      <c r="XCF242" s="1"/>
      <c r="XCG242" s="1"/>
      <c r="XCH242" s="1"/>
      <c r="XCI242" s="1"/>
      <c r="XCJ242" s="1"/>
      <c r="XCK242" s="1"/>
      <c r="XCL242" s="1"/>
      <c r="XCM242" s="1"/>
      <c r="XCN242" s="1"/>
      <c r="XCO242" s="1"/>
      <c r="XCP242" s="1"/>
      <c r="XCQ242" s="1"/>
      <c r="XCR242" s="1"/>
      <c r="XCS242" s="1"/>
      <c r="XCT242" s="1"/>
      <c r="XCU242" s="1"/>
      <c r="XCV242" s="1"/>
      <c r="XCW242" s="1"/>
      <c r="XCX242" s="1"/>
      <c r="XCY242" s="1"/>
      <c r="XCZ242" s="1"/>
      <c r="XDA242" s="1"/>
      <c r="XDB242" s="1"/>
      <c r="XDC242" s="1"/>
      <c r="XDD242" s="1"/>
      <c r="XDE242" s="1"/>
      <c r="XDF242" s="1"/>
      <c r="XDG242" s="1"/>
      <c r="XDH242" s="1"/>
      <c r="XDI242" s="1"/>
      <c r="XDJ242" s="1"/>
      <c r="XDK242" s="1"/>
      <c r="XDL242" s="1"/>
      <c r="XDM242" s="1"/>
      <c r="XDN242" s="1"/>
      <c r="XDO242" s="1"/>
      <c r="XDP242" s="1"/>
      <c r="XDQ242" s="1"/>
      <c r="XDR242" s="1"/>
      <c r="XDS242" s="1"/>
      <c r="XDT242" s="1"/>
      <c r="XDU242" s="1"/>
      <c r="XDV242" s="1"/>
      <c r="XDW242" s="1"/>
      <c r="XDX242" s="1"/>
      <c r="XDY242" s="1"/>
      <c r="XDZ242" s="1"/>
      <c r="XEA242" s="1"/>
      <c r="XEB242" s="1"/>
      <c r="XEC242" s="1"/>
      <c r="XED242" s="1"/>
      <c r="XEE242" s="1"/>
      <c r="XEF242" s="1"/>
      <c r="XEG242" s="1"/>
      <c r="XEH242" s="1"/>
      <c r="XEI242" s="1"/>
      <c r="XEJ242" s="1"/>
      <c r="XEK242" s="1"/>
      <c r="XEL242" s="1"/>
      <c r="XEM242" s="1"/>
      <c r="XEN242" s="1"/>
      <c r="XEO242" s="1"/>
      <c r="XEP242" s="1"/>
      <c r="XEQ242" s="1"/>
      <c r="XER242" s="1"/>
      <c r="XES242" s="1"/>
      <c r="XET242" s="1"/>
      <c r="XEU242" s="1"/>
      <c r="XEV242" s="1"/>
      <c r="XEW242" s="1"/>
      <c r="XEX242" s="1"/>
      <c r="XEY242" s="1"/>
      <c r="XEZ242" s="1"/>
      <c r="XFA242" s="1"/>
      <c r="XFB242" s="1"/>
      <c r="XFC242" s="1"/>
      <c r="XFD242" s="1"/>
    </row>
    <row r="243" spans="1:151 16227:16384" s="11" customFormat="1" ht="20.25" customHeight="1" x14ac:dyDescent="0.25">
      <c r="A243" s="91"/>
      <c r="B243" s="92"/>
      <c r="C243" s="84">
        <f>C242+1</f>
        <v>2</v>
      </c>
      <c r="D243" s="84"/>
      <c r="E243" s="19" t="s">
        <v>224</v>
      </c>
      <c r="F243" s="50">
        <f>(3.05*5.8+0.7*3.17+2.45*2.7+1.075*0.1+1.88*0.91+3.05*4.11+0.1*3.51+3.05*3.65+3.32*1.07+1.68*1.07+2.3*1.37+2.3*1.37+2.8*1.1)*10.764</f>
        <v>722.19228119999991</v>
      </c>
      <c r="G243" s="51">
        <v>0</v>
      </c>
      <c r="H243" s="19">
        <v>0</v>
      </c>
      <c r="I243" s="19">
        <f>F243*(($I$144)+1)+H243</f>
        <v>1119.3980358599999</v>
      </c>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EU243" s="1"/>
      <c r="WZC243" s="1"/>
      <c r="WZD243" s="1"/>
      <c r="WZE243" s="1"/>
      <c r="WZF243" s="1"/>
      <c r="WZG243" s="1"/>
      <c r="WZH243" s="1"/>
      <c r="WZI243" s="1"/>
      <c r="WZJ243" s="1"/>
      <c r="WZK243" s="1"/>
      <c r="WZL243" s="1"/>
      <c r="WZM243" s="1"/>
      <c r="WZN243" s="1"/>
      <c r="WZO243" s="1"/>
      <c r="WZP243" s="1"/>
      <c r="WZQ243" s="1"/>
      <c r="WZR243" s="1"/>
      <c r="WZS243" s="1"/>
      <c r="WZT243" s="1"/>
      <c r="WZU243" s="1"/>
      <c r="WZV243" s="1"/>
      <c r="WZW243" s="1"/>
      <c r="WZX243" s="1"/>
      <c r="WZY243" s="1"/>
      <c r="WZZ243" s="1"/>
      <c r="XAA243" s="1"/>
      <c r="XAB243" s="1"/>
      <c r="XAC243" s="1"/>
      <c r="XAD243" s="1"/>
      <c r="XAE243" s="1"/>
      <c r="XAF243" s="1"/>
      <c r="XAG243" s="1"/>
      <c r="XAH243" s="1"/>
      <c r="XAI243" s="1"/>
      <c r="XAJ243" s="1"/>
      <c r="XAK243" s="1"/>
      <c r="XAL243" s="1"/>
      <c r="XAM243" s="1"/>
      <c r="XAN243" s="1"/>
      <c r="XAO243" s="1"/>
      <c r="XAP243" s="1"/>
      <c r="XAQ243" s="1"/>
      <c r="XAR243" s="1"/>
      <c r="XAS243" s="1"/>
      <c r="XAT243" s="1"/>
      <c r="XAU243" s="1"/>
      <c r="XAV243" s="1"/>
      <c r="XAW243" s="1"/>
      <c r="XAX243" s="1"/>
      <c r="XAY243" s="1"/>
      <c r="XAZ243" s="1"/>
      <c r="XBA243" s="1"/>
      <c r="XBB243" s="1"/>
      <c r="XBC243" s="1"/>
      <c r="XBD243" s="1"/>
      <c r="XBE243" s="1"/>
      <c r="XBF243" s="1"/>
      <c r="XBG243" s="1"/>
      <c r="XBH243" s="1"/>
      <c r="XBI243" s="1"/>
      <c r="XBJ243" s="1"/>
      <c r="XBK243" s="1"/>
      <c r="XBL243" s="1"/>
      <c r="XBM243" s="1"/>
      <c r="XBN243" s="1"/>
      <c r="XBO243" s="1"/>
      <c r="XBP243" s="1"/>
      <c r="XBQ243" s="1"/>
      <c r="XBR243" s="1"/>
      <c r="XBS243" s="1"/>
      <c r="XBT243" s="1"/>
      <c r="XBU243" s="1"/>
      <c r="XBV243" s="1"/>
      <c r="XBW243" s="1"/>
      <c r="XBX243" s="1"/>
      <c r="XBY243" s="1"/>
      <c r="XBZ243" s="1"/>
      <c r="XCA243" s="1"/>
      <c r="XCB243" s="1"/>
      <c r="XCC243" s="1"/>
      <c r="XCD243" s="1"/>
      <c r="XCE243" s="1"/>
      <c r="XCF243" s="1"/>
      <c r="XCG243" s="1"/>
      <c r="XCH243" s="1"/>
      <c r="XCI243" s="1"/>
      <c r="XCJ243" s="1"/>
      <c r="XCK243" s="1"/>
      <c r="XCL243" s="1"/>
      <c r="XCM243" s="1"/>
      <c r="XCN243" s="1"/>
      <c r="XCO243" s="1"/>
      <c r="XCP243" s="1"/>
      <c r="XCQ243" s="1"/>
      <c r="XCR243" s="1"/>
      <c r="XCS243" s="1"/>
      <c r="XCT243" s="1"/>
      <c r="XCU243" s="1"/>
      <c r="XCV243" s="1"/>
      <c r="XCW243" s="1"/>
      <c r="XCX243" s="1"/>
      <c r="XCY243" s="1"/>
      <c r="XCZ243" s="1"/>
      <c r="XDA243" s="1"/>
      <c r="XDB243" s="1"/>
      <c r="XDC243" s="1"/>
      <c r="XDD243" s="1"/>
      <c r="XDE243" s="1"/>
      <c r="XDF243" s="1"/>
      <c r="XDG243" s="1"/>
      <c r="XDH243" s="1"/>
      <c r="XDI243" s="1"/>
      <c r="XDJ243" s="1"/>
      <c r="XDK243" s="1"/>
      <c r="XDL243" s="1"/>
      <c r="XDM243" s="1"/>
      <c r="XDN243" s="1"/>
      <c r="XDO243" s="1"/>
      <c r="XDP243" s="1"/>
      <c r="XDQ243" s="1"/>
      <c r="XDR243" s="1"/>
      <c r="XDS243" s="1"/>
      <c r="XDT243" s="1"/>
      <c r="XDU243" s="1"/>
      <c r="XDV243" s="1"/>
      <c r="XDW243" s="1"/>
      <c r="XDX243" s="1"/>
      <c r="XDY243" s="1"/>
      <c r="XDZ243" s="1"/>
      <c r="XEA243" s="1"/>
      <c r="XEB243" s="1"/>
      <c r="XEC243" s="1"/>
      <c r="XED243" s="1"/>
      <c r="XEE243" s="1"/>
      <c r="XEF243" s="1"/>
      <c r="XEG243" s="1"/>
      <c r="XEH243" s="1"/>
      <c r="XEI243" s="1"/>
      <c r="XEJ243" s="1"/>
      <c r="XEK243" s="1"/>
      <c r="XEL243" s="1"/>
      <c r="XEM243" s="1"/>
      <c r="XEN243" s="1"/>
      <c r="XEO243" s="1"/>
      <c r="XEP243" s="1"/>
      <c r="XEQ243" s="1"/>
      <c r="XER243" s="1"/>
      <c r="XES243" s="1"/>
      <c r="XET243" s="1"/>
      <c r="XEU243" s="1"/>
      <c r="XEV243" s="1"/>
      <c r="XEW243" s="1"/>
      <c r="XEX243" s="1"/>
      <c r="XEY243" s="1"/>
      <c r="XEZ243" s="1"/>
      <c r="XFA243" s="1"/>
      <c r="XFB243" s="1"/>
      <c r="XFC243" s="1"/>
      <c r="XFD243" s="1"/>
    </row>
    <row r="244" spans="1:151 16227:16384" s="11" customFormat="1" ht="20.25" customHeight="1" x14ac:dyDescent="0.25">
      <c r="A244" s="91"/>
      <c r="B244" s="92"/>
      <c r="C244" s="84">
        <f>C243+1</f>
        <v>3</v>
      </c>
      <c r="D244" s="85"/>
      <c r="E244" s="89" t="s">
        <v>241</v>
      </c>
      <c r="F244" s="95"/>
      <c r="G244" s="95"/>
      <c r="H244" s="95"/>
      <c r="I244" s="90"/>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EU244" s="1"/>
      <c r="WZC244" s="1"/>
      <c r="WZD244" s="1"/>
      <c r="WZE244" s="1"/>
      <c r="WZF244" s="1"/>
      <c r="WZG244" s="1"/>
      <c r="WZH244" s="1"/>
      <c r="WZI244" s="1"/>
      <c r="WZJ244" s="1"/>
      <c r="WZK244" s="1"/>
      <c r="WZL244" s="1"/>
      <c r="WZM244" s="1"/>
      <c r="WZN244" s="1"/>
      <c r="WZO244" s="1"/>
      <c r="WZP244" s="1"/>
      <c r="WZQ244" s="1"/>
      <c r="WZR244" s="1"/>
      <c r="WZS244" s="1"/>
      <c r="WZT244" s="1"/>
      <c r="WZU244" s="1"/>
      <c r="WZV244" s="1"/>
      <c r="WZW244" s="1"/>
      <c r="WZX244" s="1"/>
      <c r="WZY244" s="1"/>
      <c r="WZZ244" s="1"/>
      <c r="XAA244" s="1"/>
      <c r="XAB244" s="1"/>
      <c r="XAC244" s="1"/>
      <c r="XAD244" s="1"/>
      <c r="XAE244" s="1"/>
      <c r="XAF244" s="1"/>
      <c r="XAG244" s="1"/>
      <c r="XAH244" s="1"/>
      <c r="XAI244" s="1"/>
      <c r="XAJ244" s="1"/>
      <c r="XAK244" s="1"/>
      <c r="XAL244" s="1"/>
      <c r="XAM244" s="1"/>
      <c r="XAN244" s="1"/>
      <c r="XAO244" s="1"/>
      <c r="XAP244" s="1"/>
      <c r="XAQ244" s="1"/>
      <c r="XAR244" s="1"/>
      <c r="XAS244" s="1"/>
      <c r="XAT244" s="1"/>
      <c r="XAU244" s="1"/>
      <c r="XAV244" s="1"/>
      <c r="XAW244" s="1"/>
      <c r="XAX244" s="1"/>
      <c r="XAY244" s="1"/>
      <c r="XAZ244" s="1"/>
      <c r="XBA244" s="1"/>
      <c r="XBB244" s="1"/>
      <c r="XBC244" s="1"/>
      <c r="XBD244" s="1"/>
      <c r="XBE244" s="1"/>
      <c r="XBF244" s="1"/>
      <c r="XBG244" s="1"/>
      <c r="XBH244" s="1"/>
      <c r="XBI244" s="1"/>
      <c r="XBJ244" s="1"/>
      <c r="XBK244" s="1"/>
      <c r="XBL244" s="1"/>
      <c r="XBM244" s="1"/>
      <c r="XBN244" s="1"/>
      <c r="XBO244" s="1"/>
      <c r="XBP244" s="1"/>
      <c r="XBQ244" s="1"/>
      <c r="XBR244" s="1"/>
      <c r="XBS244" s="1"/>
      <c r="XBT244" s="1"/>
      <c r="XBU244" s="1"/>
      <c r="XBV244" s="1"/>
      <c r="XBW244" s="1"/>
      <c r="XBX244" s="1"/>
      <c r="XBY244" s="1"/>
      <c r="XBZ244" s="1"/>
      <c r="XCA244" s="1"/>
      <c r="XCB244" s="1"/>
      <c r="XCC244" s="1"/>
      <c r="XCD244" s="1"/>
      <c r="XCE244" s="1"/>
      <c r="XCF244" s="1"/>
      <c r="XCG244" s="1"/>
      <c r="XCH244" s="1"/>
      <c r="XCI244" s="1"/>
      <c r="XCJ244" s="1"/>
      <c r="XCK244" s="1"/>
      <c r="XCL244" s="1"/>
      <c r="XCM244" s="1"/>
      <c r="XCN244" s="1"/>
      <c r="XCO244" s="1"/>
      <c r="XCP244" s="1"/>
      <c r="XCQ244" s="1"/>
      <c r="XCR244" s="1"/>
      <c r="XCS244" s="1"/>
      <c r="XCT244" s="1"/>
      <c r="XCU244" s="1"/>
      <c r="XCV244" s="1"/>
      <c r="XCW244" s="1"/>
      <c r="XCX244" s="1"/>
      <c r="XCY244" s="1"/>
      <c r="XCZ244" s="1"/>
      <c r="XDA244" s="1"/>
      <c r="XDB244" s="1"/>
      <c r="XDC244" s="1"/>
      <c r="XDD244" s="1"/>
      <c r="XDE244" s="1"/>
      <c r="XDF244" s="1"/>
      <c r="XDG244" s="1"/>
      <c r="XDH244" s="1"/>
      <c r="XDI244" s="1"/>
      <c r="XDJ244" s="1"/>
      <c r="XDK244" s="1"/>
      <c r="XDL244" s="1"/>
      <c r="XDM244" s="1"/>
      <c r="XDN244" s="1"/>
      <c r="XDO244" s="1"/>
      <c r="XDP244" s="1"/>
      <c r="XDQ244" s="1"/>
      <c r="XDR244" s="1"/>
      <c r="XDS244" s="1"/>
      <c r="XDT244" s="1"/>
      <c r="XDU244" s="1"/>
      <c r="XDV244" s="1"/>
      <c r="XDW244" s="1"/>
      <c r="XDX244" s="1"/>
      <c r="XDY244" s="1"/>
      <c r="XDZ244" s="1"/>
      <c r="XEA244" s="1"/>
      <c r="XEB244" s="1"/>
      <c r="XEC244" s="1"/>
      <c r="XED244" s="1"/>
      <c r="XEE244" s="1"/>
      <c r="XEF244" s="1"/>
      <c r="XEG244" s="1"/>
      <c r="XEH244" s="1"/>
      <c r="XEI244" s="1"/>
      <c r="XEJ244" s="1"/>
      <c r="XEK244" s="1"/>
      <c r="XEL244" s="1"/>
      <c r="XEM244" s="1"/>
      <c r="XEN244" s="1"/>
      <c r="XEO244" s="1"/>
      <c r="XEP244" s="1"/>
      <c r="XEQ244" s="1"/>
      <c r="XER244" s="1"/>
      <c r="XES244" s="1"/>
      <c r="XET244" s="1"/>
      <c r="XEU244" s="1"/>
      <c r="XEV244" s="1"/>
      <c r="XEW244" s="1"/>
      <c r="XEX244" s="1"/>
      <c r="XEY244" s="1"/>
      <c r="XEZ244" s="1"/>
      <c r="XFA244" s="1"/>
      <c r="XFB244" s="1"/>
      <c r="XFC244" s="1"/>
      <c r="XFD244" s="1"/>
    </row>
    <row r="245" spans="1:151 16227:16384" s="11" customFormat="1" ht="20.25" customHeight="1" x14ac:dyDescent="0.25">
      <c r="A245" s="91"/>
      <c r="B245" s="92"/>
      <c r="C245" s="84">
        <f>C244+1</f>
        <v>4</v>
      </c>
      <c r="D245" s="84"/>
      <c r="E245" s="93"/>
      <c r="F245" s="96"/>
      <c r="G245" s="96"/>
      <c r="H245" s="96"/>
      <c r="I245" s="94"/>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EU245" s="1"/>
      <c r="WZC245" s="1"/>
      <c r="WZD245" s="1"/>
      <c r="WZE245" s="1"/>
      <c r="WZF245" s="1"/>
      <c r="WZG245" s="1"/>
      <c r="WZH245" s="1"/>
      <c r="WZI245" s="1"/>
      <c r="WZJ245" s="1"/>
      <c r="WZK245" s="1"/>
      <c r="WZL245" s="1"/>
      <c r="WZM245" s="1"/>
      <c r="WZN245" s="1"/>
      <c r="WZO245" s="1"/>
      <c r="WZP245" s="1"/>
      <c r="WZQ245" s="1"/>
      <c r="WZR245" s="1"/>
      <c r="WZS245" s="1"/>
      <c r="WZT245" s="1"/>
      <c r="WZU245" s="1"/>
      <c r="WZV245" s="1"/>
      <c r="WZW245" s="1"/>
      <c r="WZX245" s="1"/>
      <c r="WZY245" s="1"/>
      <c r="WZZ245" s="1"/>
      <c r="XAA245" s="1"/>
      <c r="XAB245" s="1"/>
      <c r="XAC245" s="1"/>
      <c r="XAD245" s="1"/>
      <c r="XAE245" s="1"/>
      <c r="XAF245" s="1"/>
      <c r="XAG245" s="1"/>
      <c r="XAH245" s="1"/>
      <c r="XAI245" s="1"/>
      <c r="XAJ245" s="1"/>
      <c r="XAK245" s="1"/>
      <c r="XAL245" s="1"/>
      <c r="XAM245" s="1"/>
      <c r="XAN245" s="1"/>
      <c r="XAO245" s="1"/>
      <c r="XAP245" s="1"/>
      <c r="XAQ245" s="1"/>
      <c r="XAR245" s="1"/>
      <c r="XAS245" s="1"/>
      <c r="XAT245" s="1"/>
      <c r="XAU245" s="1"/>
      <c r="XAV245" s="1"/>
      <c r="XAW245" s="1"/>
      <c r="XAX245" s="1"/>
      <c r="XAY245" s="1"/>
      <c r="XAZ245" s="1"/>
      <c r="XBA245" s="1"/>
      <c r="XBB245" s="1"/>
      <c r="XBC245" s="1"/>
      <c r="XBD245" s="1"/>
      <c r="XBE245" s="1"/>
      <c r="XBF245" s="1"/>
      <c r="XBG245" s="1"/>
      <c r="XBH245" s="1"/>
      <c r="XBI245" s="1"/>
      <c r="XBJ245" s="1"/>
      <c r="XBK245" s="1"/>
      <c r="XBL245" s="1"/>
      <c r="XBM245" s="1"/>
      <c r="XBN245" s="1"/>
      <c r="XBO245" s="1"/>
      <c r="XBP245" s="1"/>
      <c r="XBQ245" s="1"/>
      <c r="XBR245" s="1"/>
      <c r="XBS245" s="1"/>
      <c r="XBT245" s="1"/>
      <c r="XBU245" s="1"/>
      <c r="XBV245" s="1"/>
      <c r="XBW245" s="1"/>
      <c r="XBX245" s="1"/>
      <c r="XBY245" s="1"/>
      <c r="XBZ245" s="1"/>
      <c r="XCA245" s="1"/>
      <c r="XCB245" s="1"/>
      <c r="XCC245" s="1"/>
      <c r="XCD245" s="1"/>
      <c r="XCE245" s="1"/>
      <c r="XCF245" s="1"/>
      <c r="XCG245" s="1"/>
      <c r="XCH245" s="1"/>
      <c r="XCI245" s="1"/>
      <c r="XCJ245" s="1"/>
      <c r="XCK245" s="1"/>
      <c r="XCL245" s="1"/>
      <c r="XCM245" s="1"/>
      <c r="XCN245" s="1"/>
      <c r="XCO245" s="1"/>
      <c r="XCP245" s="1"/>
      <c r="XCQ245" s="1"/>
      <c r="XCR245" s="1"/>
      <c r="XCS245" s="1"/>
      <c r="XCT245" s="1"/>
      <c r="XCU245" s="1"/>
      <c r="XCV245" s="1"/>
      <c r="XCW245" s="1"/>
      <c r="XCX245" s="1"/>
      <c r="XCY245" s="1"/>
      <c r="XCZ245" s="1"/>
      <c r="XDA245" s="1"/>
      <c r="XDB245" s="1"/>
      <c r="XDC245" s="1"/>
      <c r="XDD245" s="1"/>
      <c r="XDE245" s="1"/>
      <c r="XDF245" s="1"/>
      <c r="XDG245" s="1"/>
      <c r="XDH245" s="1"/>
      <c r="XDI245" s="1"/>
      <c r="XDJ245" s="1"/>
      <c r="XDK245" s="1"/>
      <c r="XDL245" s="1"/>
      <c r="XDM245" s="1"/>
      <c r="XDN245" s="1"/>
      <c r="XDO245" s="1"/>
      <c r="XDP245" s="1"/>
      <c r="XDQ245" s="1"/>
      <c r="XDR245" s="1"/>
      <c r="XDS245" s="1"/>
      <c r="XDT245" s="1"/>
      <c r="XDU245" s="1"/>
      <c r="XDV245" s="1"/>
      <c r="XDW245" s="1"/>
      <c r="XDX245" s="1"/>
      <c r="XDY245" s="1"/>
      <c r="XDZ245" s="1"/>
      <c r="XEA245" s="1"/>
      <c r="XEB245" s="1"/>
      <c r="XEC245" s="1"/>
      <c r="XED245" s="1"/>
      <c r="XEE245" s="1"/>
      <c r="XEF245" s="1"/>
      <c r="XEG245" s="1"/>
      <c r="XEH245" s="1"/>
      <c r="XEI245" s="1"/>
      <c r="XEJ245" s="1"/>
      <c r="XEK245" s="1"/>
      <c r="XEL245" s="1"/>
      <c r="XEM245" s="1"/>
      <c r="XEN245" s="1"/>
      <c r="XEO245" s="1"/>
      <c r="XEP245" s="1"/>
      <c r="XEQ245" s="1"/>
      <c r="XER245" s="1"/>
      <c r="XES245" s="1"/>
      <c r="XET245" s="1"/>
      <c r="XEU245" s="1"/>
      <c r="XEV245" s="1"/>
      <c r="XEW245" s="1"/>
      <c r="XEX245" s="1"/>
      <c r="XEY245" s="1"/>
      <c r="XEZ245" s="1"/>
      <c r="XFA245" s="1"/>
      <c r="XFB245" s="1"/>
      <c r="XFC245" s="1"/>
      <c r="XFD245" s="1"/>
    </row>
    <row r="246" spans="1:151 16227:16384" s="11" customFormat="1" ht="20.25" customHeight="1" x14ac:dyDescent="0.25">
      <c r="A246" s="91"/>
      <c r="B246" s="92"/>
      <c r="C246" s="84">
        <f>C245+1</f>
        <v>5</v>
      </c>
      <c r="D246" s="85"/>
      <c r="E246" s="19" t="s">
        <v>224</v>
      </c>
      <c r="F246" s="50">
        <f>(1*2.55+2.75*2.45+0.1*1.05+0.8*1.95+3.05*5.17+0.8*1.52+3.05*3.41+3.05*3.65+2.3*1.37+2.3*1.37+1.1*1.07+2.05*1.07+2.9*1.1)*10.764</f>
        <v>670.94703000000004</v>
      </c>
      <c r="G246" s="51">
        <v>0</v>
      </c>
      <c r="H246" s="19">
        <v>0</v>
      </c>
      <c r="I246" s="19">
        <f>F246*(($I$144)+1)+H246</f>
        <v>1039.9678965000001</v>
      </c>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EU246" s="1"/>
      <c r="WZC246" s="1"/>
      <c r="WZD246" s="1"/>
      <c r="WZE246" s="1"/>
      <c r="WZF246" s="1"/>
      <c r="WZG246" s="1"/>
      <c r="WZH246" s="1"/>
      <c r="WZI246" s="1"/>
      <c r="WZJ246" s="1"/>
      <c r="WZK246" s="1"/>
      <c r="WZL246" s="1"/>
      <c r="WZM246" s="1"/>
      <c r="WZN246" s="1"/>
      <c r="WZO246" s="1"/>
      <c r="WZP246" s="1"/>
      <c r="WZQ246" s="1"/>
      <c r="WZR246" s="1"/>
      <c r="WZS246" s="1"/>
      <c r="WZT246" s="1"/>
      <c r="WZU246" s="1"/>
      <c r="WZV246" s="1"/>
      <c r="WZW246" s="1"/>
      <c r="WZX246" s="1"/>
      <c r="WZY246" s="1"/>
      <c r="WZZ246" s="1"/>
      <c r="XAA246" s="1"/>
      <c r="XAB246" s="1"/>
      <c r="XAC246" s="1"/>
      <c r="XAD246" s="1"/>
      <c r="XAE246" s="1"/>
      <c r="XAF246" s="1"/>
      <c r="XAG246" s="1"/>
      <c r="XAH246" s="1"/>
      <c r="XAI246" s="1"/>
      <c r="XAJ246" s="1"/>
      <c r="XAK246" s="1"/>
      <c r="XAL246" s="1"/>
      <c r="XAM246" s="1"/>
      <c r="XAN246" s="1"/>
      <c r="XAO246" s="1"/>
      <c r="XAP246" s="1"/>
      <c r="XAQ246" s="1"/>
      <c r="XAR246" s="1"/>
      <c r="XAS246" s="1"/>
      <c r="XAT246" s="1"/>
      <c r="XAU246" s="1"/>
      <c r="XAV246" s="1"/>
      <c r="XAW246" s="1"/>
      <c r="XAX246" s="1"/>
      <c r="XAY246" s="1"/>
      <c r="XAZ246" s="1"/>
      <c r="XBA246" s="1"/>
      <c r="XBB246" s="1"/>
      <c r="XBC246" s="1"/>
      <c r="XBD246" s="1"/>
      <c r="XBE246" s="1"/>
      <c r="XBF246" s="1"/>
      <c r="XBG246" s="1"/>
      <c r="XBH246" s="1"/>
      <c r="XBI246" s="1"/>
      <c r="XBJ246" s="1"/>
      <c r="XBK246" s="1"/>
      <c r="XBL246" s="1"/>
      <c r="XBM246" s="1"/>
      <c r="XBN246" s="1"/>
      <c r="XBO246" s="1"/>
      <c r="XBP246" s="1"/>
      <c r="XBQ246" s="1"/>
      <c r="XBR246" s="1"/>
      <c r="XBS246" s="1"/>
      <c r="XBT246" s="1"/>
      <c r="XBU246" s="1"/>
      <c r="XBV246" s="1"/>
      <c r="XBW246" s="1"/>
      <c r="XBX246" s="1"/>
      <c r="XBY246" s="1"/>
      <c r="XBZ246" s="1"/>
      <c r="XCA246" s="1"/>
      <c r="XCB246" s="1"/>
      <c r="XCC246" s="1"/>
      <c r="XCD246" s="1"/>
      <c r="XCE246" s="1"/>
      <c r="XCF246" s="1"/>
      <c r="XCG246" s="1"/>
      <c r="XCH246" s="1"/>
      <c r="XCI246" s="1"/>
      <c r="XCJ246" s="1"/>
      <c r="XCK246" s="1"/>
      <c r="XCL246" s="1"/>
      <c r="XCM246" s="1"/>
      <c r="XCN246" s="1"/>
      <c r="XCO246" s="1"/>
      <c r="XCP246" s="1"/>
      <c r="XCQ246" s="1"/>
      <c r="XCR246" s="1"/>
      <c r="XCS246" s="1"/>
      <c r="XCT246" s="1"/>
      <c r="XCU246" s="1"/>
      <c r="XCV246" s="1"/>
      <c r="XCW246" s="1"/>
      <c r="XCX246" s="1"/>
      <c r="XCY246" s="1"/>
      <c r="XCZ246" s="1"/>
      <c r="XDA246" s="1"/>
      <c r="XDB246" s="1"/>
      <c r="XDC246" s="1"/>
      <c r="XDD246" s="1"/>
      <c r="XDE246" s="1"/>
      <c r="XDF246" s="1"/>
      <c r="XDG246" s="1"/>
      <c r="XDH246" s="1"/>
      <c r="XDI246" s="1"/>
      <c r="XDJ246" s="1"/>
      <c r="XDK246" s="1"/>
      <c r="XDL246" s="1"/>
      <c r="XDM246" s="1"/>
      <c r="XDN246" s="1"/>
      <c r="XDO246" s="1"/>
      <c r="XDP246" s="1"/>
      <c r="XDQ246" s="1"/>
      <c r="XDR246" s="1"/>
      <c r="XDS246" s="1"/>
      <c r="XDT246" s="1"/>
      <c r="XDU246" s="1"/>
      <c r="XDV246" s="1"/>
      <c r="XDW246" s="1"/>
      <c r="XDX246" s="1"/>
      <c r="XDY246" s="1"/>
      <c r="XDZ246" s="1"/>
      <c r="XEA246" s="1"/>
      <c r="XEB246" s="1"/>
      <c r="XEC246" s="1"/>
      <c r="XED246" s="1"/>
      <c r="XEE246" s="1"/>
      <c r="XEF246" s="1"/>
      <c r="XEG246" s="1"/>
      <c r="XEH246" s="1"/>
      <c r="XEI246" s="1"/>
      <c r="XEJ246" s="1"/>
      <c r="XEK246" s="1"/>
      <c r="XEL246" s="1"/>
      <c r="XEM246" s="1"/>
      <c r="XEN246" s="1"/>
      <c r="XEO246" s="1"/>
      <c r="XEP246" s="1"/>
      <c r="XEQ246" s="1"/>
      <c r="XER246" s="1"/>
      <c r="XES246" s="1"/>
      <c r="XET246" s="1"/>
      <c r="XEU246" s="1"/>
      <c r="XEV246" s="1"/>
      <c r="XEW246" s="1"/>
      <c r="XEX246" s="1"/>
      <c r="XEY246" s="1"/>
      <c r="XEZ246" s="1"/>
      <c r="XFA246" s="1"/>
      <c r="XFB246" s="1"/>
      <c r="XFC246" s="1"/>
      <c r="XFD246" s="1"/>
    </row>
    <row r="247" spans="1:151 16227:16384" s="11" customFormat="1" ht="20.25" customHeight="1" x14ac:dyDescent="0.25">
      <c r="A247" s="93"/>
      <c r="B247" s="94"/>
      <c r="C247" s="84">
        <f>C246+1</f>
        <v>6</v>
      </c>
      <c r="D247" s="85"/>
      <c r="E247" s="19" t="s">
        <v>224</v>
      </c>
      <c r="F247" s="50">
        <f>(1*2.55+2.75*2.45+0.1*1.05+0.8*1.52+3.05*5.84+0.8*1.52+3.05*3.7+3.05*4.11+2.3*1.37+2.3*1.37+1.1*1.07+2.05*1.07+2.8*1.1)*10.764</f>
        <v>712.67905800000005</v>
      </c>
      <c r="G247" s="51">
        <v>0</v>
      </c>
      <c r="H247" s="19">
        <v>0</v>
      </c>
      <c r="I247" s="19">
        <f>F247*(($I$144)+1)+H247</f>
        <v>1104.6525399000002</v>
      </c>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EU247" s="1"/>
      <c r="WZC247" s="1"/>
      <c r="WZD247" s="1"/>
      <c r="WZE247" s="1"/>
      <c r="WZF247" s="1"/>
      <c r="WZG247" s="1"/>
      <c r="WZH247" s="1"/>
      <c r="WZI247" s="1"/>
      <c r="WZJ247" s="1"/>
      <c r="WZK247" s="1"/>
      <c r="WZL247" s="1"/>
      <c r="WZM247" s="1"/>
      <c r="WZN247" s="1"/>
      <c r="WZO247" s="1"/>
      <c r="WZP247" s="1"/>
      <c r="WZQ247" s="1"/>
      <c r="WZR247" s="1"/>
      <c r="WZS247" s="1"/>
      <c r="WZT247" s="1"/>
      <c r="WZU247" s="1"/>
      <c r="WZV247" s="1"/>
      <c r="WZW247" s="1"/>
      <c r="WZX247" s="1"/>
      <c r="WZY247" s="1"/>
      <c r="WZZ247" s="1"/>
      <c r="XAA247" s="1"/>
      <c r="XAB247" s="1"/>
      <c r="XAC247" s="1"/>
      <c r="XAD247" s="1"/>
      <c r="XAE247" s="1"/>
      <c r="XAF247" s="1"/>
      <c r="XAG247" s="1"/>
      <c r="XAH247" s="1"/>
      <c r="XAI247" s="1"/>
      <c r="XAJ247" s="1"/>
      <c r="XAK247" s="1"/>
      <c r="XAL247" s="1"/>
      <c r="XAM247" s="1"/>
      <c r="XAN247" s="1"/>
      <c r="XAO247" s="1"/>
      <c r="XAP247" s="1"/>
      <c r="XAQ247" s="1"/>
      <c r="XAR247" s="1"/>
      <c r="XAS247" s="1"/>
      <c r="XAT247" s="1"/>
      <c r="XAU247" s="1"/>
      <c r="XAV247" s="1"/>
      <c r="XAW247" s="1"/>
      <c r="XAX247" s="1"/>
      <c r="XAY247" s="1"/>
      <c r="XAZ247" s="1"/>
      <c r="XBA247" s="1"/>
      <c r="XBB247" s="1"/>
      <c r="XBC247" s="1"/>
      <c r="XBD247" s="1"/>
      <c r="XBE247" s="1"/>
      <c r="XBF247" s="1"/>
      <c r="XBG247" s="1"/>
      <c r="XBH247" s="1"/>
      <c r="XBI247" s="1"/>
      <c r="XBJ247" s="1"/>
      <c r="XBK247" s="1"/>
      <c r="XBL247" s="1"/>
      <c r="XBM247" s="1"/>
      <c r="XBN247" s="1"/>
      <c r="XBO247" s="1"/>
      <c r="XBP247" s="1"/>
      <c r="XBQ247" s="1"/>
      <c r="XBR247" s="1"/>
      <c r="XBS247" s="1"/>
      <c r="XBT247" s="1"/>
      <c r="XBU247" s="1"/>
      <c r="XBV247" s="1"/>
      <c r="XBW247" s="1"/>
      <c r="XBX247" s="1"/>
      <c r="XBY247" s="1"/>
      <c r="XBZ247" s="1"/>
      <c r="XCA247" s="1"/>
      <c r="XCB247" s="1"/>
      <c r="XCC247" s="1"/>
      <c r="XCD247" s="1"/>
      <c r="XCE247" s="1"/>
      <c r="XCF247" s="1"/>
      <c r="XCG247" s="1"/>
      <c r="XCH247" s="1"/>
      <c r="XCI247" s="1"/>
      <c r="XCJ247" s="1"/>
      <c r="XCK247" s="1"/>
      <c r="XCL247" s="1"/>
      <c r="XCM247" s="1"/>
      <c r="XCN247" s="1"/>
      <c r="XCO247" s="1"/>
      <c r="XCP247" s="1"/>
      <c r="XCQ247" s="1"/>
      <c r="XCR247" s="1"/>
      <c r="XCS247" s="1"/>
      <c r="XCT247" s="1"/>
      <c r="XCU247" s="1"/>
      <c r="XCV247" s="1"/>
      <c r="XCW247" s="1"/>
      <c r="XCX247" s="1"/>
      <c r="XCY247" s="1"/>
      <c r="XCZ247" s="1"/>
      <c r="XDA247" s="1"/>
      <c r="XDB247" s="1"/>
      <c r="XDC247" s="1"/>
      <c r="XDD247" s="1"/>
      <c r="XDE247" s="1"/>
      <c r="XDF247" s="1"/>
      <c r="XDG247" s="1"/>
      <c r="XDH247" s="1"/>
      <c r="XDI247" s="1"/>
      <c r="XDJ247" s="1"/>
      <c r="XDK247" s="1"/>
      <c r="XDL247" s="1"/>
      <c r="XDM247" s="1"/>
      <c r="XDN247" s="1"/>
      <c r="XDO247" s="1"/>
      <c r="XDP247" s="1"/>
      <c r="XDQ247" s="1"/>
      <c r="XDR247" s="1"/>
      <c r="XDS247" s="1"/>
      <c r="XDT247" s="1"/>
      <c r="XDU247" s="1"/>
      <c r="XDV247" s="1"/>
      <c r="XDW247" s="1"/>
      <c r="XDX247" s="1"/>
      <c r="XDY247" s="1"/>
      <c r="XDZ247" s="1"/>
      <c r="XEA247" s="1"/>
      <c r="XEB247" s="1"/>
      <c r="XEC247" s="1"/>
      <c r="XED247" s="1"/>
      <c r="XEE247" s="1"/>
      <c r="XEF247" s="1"/>
      <c r="XEG247" s="1"/>
      <c r="XEH247" s="1"/>
      <c r="XEI247" s="1"/>
      <c r="XEJ247" s="1"/>
      <c r="XEK247" s="1"/>
      <c r="XEL247" s="1"/>
      <c r="XEM247" s="1"/>
      <c r="XEN247" s="1"/>
      <c r="XEO247" s="1"/>
      <c r="XEP247" s="1"/>
      <c r="XEQ247" s="1"/>
      <c r="XER247" s="1"/>
      <c r="XES247" s="1"/>
      <c r="XET247" s="1"/>
      <c r="XEU247" s="1"/>
      <c r="XEV247" s="1"/>
      <c r="XEW247" s="1"/>
      <c r="XEX247" s="1"/>
      <c r="XEY247" s="1"/>
      <c r="XEZ247" s="1"/>
      <c r="XFA247" s="1"/>
      <c r="XFB247" s="1"/>
      <c r="XFC247" s="1"/>
      <c r="XFD247" s="1"/>
    </row>
    <row r="248" spans="1:151 16227:16384" s="11" customFormat="1" ht="20.25" x14ac:dyDescent="0.25">
      <c r="A248" s="86" t="s">
        <v>272</v>
      </c>
      <c r="B248" s="87"/>
      <c r="C248" s="87"/>
      <c r="D248" s="87"/>
      <c r="E248" s="87"/>
      <c r="F248" s="87"/>
      <c r="G248" s="87"/>
      <c r="H248" s="87"/>
      <c r="I248" s="88"/>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EU248" s="1"/>
      <c r="WZC248" s="1"/>
      <c r="WZD248" s="1"/>
      <c r="WZE248" s="1"/>
      <c r="WZF248" s="1"/>
      <c r="WZG248" s="1"/>
      <c r="WZH248" s="1"/>
      <c r="WZI248" s="1"/>
      <c r="WZJ248" s="1"/>
      <c r="WZK248" s="1"/>
      <c r="WZL248" s="1"/>
      <c r="WZM248" s="1"/>
      <c r="WZN248" s="1"/>
      <c r="WZO248" s="1"/>
      <c r="WZP248" s="1"/>
      <c r="WZQ248" s="1"/>
      <c r="WZR248" s="1"/>
      <c r="WZS248" s="1"/>
      <c r="WZT248" s="1"/>
      <c r="WZU248" s="1"/>
      <c r="WZV248" s="1"/>
      <c r="WZW248" s="1"/>
      <c r="WZX248" s="1"/>
      <c r="WZY248" s="1"/>
      <c r="WZZ248" s="1"/>
      <c r="XAA248" s="1"/>
      <c r="XAB248" s="1"/>
      <c r="XAC248" s="1"/>
      <c r="XAD248" s="1"/>
      <c r="XAE248" s="1"/>
      <c r="XAF248" s="1"/>
      <c r="XAG248" s="1"/>
      <c r="XAH248" s="1"/>
      <c r="XAI248" s="1"/>
      <c r="XAJ248" s="1"/>
      <c r="XAK248" s="1"/>
      <c r="XAL248" s="1"/>
      <c r="XAM248" s="1"/>
      <c r="XAN248" s="1"/>
      <c r="XAO248" s="1"/>
      <c r="XAP248" s="1"/>
      <c r="XAQ248" s="1"/>
      <c r="XAR248" s="1"/>
      <c r="XAS248" s="1"/>
      <c r="XAT248" s="1"/>
      <c r="XAU248" s="1"/>
      <c r="XAV248" s="1"/>
      <c r="XAW248" s="1"/>
      <c r="XAX248" s="1"/>
      <c r="XAY248" s="1"/>
      <c r="XAZ248" s="1"/>
      <c r="XBA248" s="1"/>
      <c r="XBB248" s="1"/>
      <c r="XBC248" s="1"/>
      <c r="XBD248" s="1"/>
      <c r="XBE248" s="1"/>
      <c r="XBF248" s="1"/>
      <c r="XBG248" s="1"/>
      <c r="XBH248" s="1"/>
      <c r="XBI248" s="1"/>
      <c r="XBJ248" s="1"/>
      <c r="XBK248" s="1"/>
      <c r="XBL248" s="1"/>
      <c r="XBM248" s="1"/>
      <c r="XBN248" s="1"/>
      <c r="XBO248" s="1"/>
      <c r="XBP248" s="1"/>
      <c r="XBQ248" s="1"/>
      <c r="XBR248" s="1"/>
      <c r="XBS248" s="1"/>
      <c r="XBT248" s="1"/>
      <c r="XBU248" s="1"/>
      <c r="XBV248" s="1"/>
      <c r="XBW248" s="1"/>
      <c r="XBX248" s="1"/>
      <c r="XBY248" s="1"/>
      <c r="XBZ248" s="1"/>
      <c r="XCA248" s="1"/>
      <c r="XCB248" s="1"/>
      <c r="XCC248" s="1"/>
      <c r="XCD248" s="1"/>
      <c r="XCE248" s="1"/>
      <c r="XCF248" s="1"/>
      <c r="XCG248" s="1"/>
      <c r="XCH248" s="1"/>
      <c r="XCI248" s="1"/>
      <c r="XCJ248" s="1"/>
      <c r="XCK248" s="1"/>
      <c r="XCL248" s="1"/>
      <c r="XCM248" s="1"/>
      <c r="XCN248" s="1"/>
      <c r="XCO248" s="1"/>
      <c r="XCP248" s="1"/>
      <c r="XCQ248" s="1"/>
      <c r="XCR248" s="1"/>
      <c r="XCS248" s="1"/>
      <c r="XCT248" s="1"/>
      <c r="XCU248" s="1"/>
      <c r="XCV248" s="1"/>
      <c r="XCW248" s="1"/>
      <c r="XCX248" s="1"/>
      <c r="XCY248" s="1"/>
      <c r="XCZ248" s="1"/>
      <c r="XDA248" s="1"/>
      <c r="XDB248" s="1"/>
      <c r="XDC248" s="1"/>
      <c r="XDD248" s="1"/>
      <c r="XDE248" s="1"/>
      <c r="XDF248" s="1"/>
      <c r="XDG248" s="1"/>
      <c r="XDH248" s="1"/>
      <c r="XDI248" s="1"/>
      <c r="XDJ248" s="1"/>
      <c r="XDK248" s="1"/>
      <c r="XDL248" s="1"/>
      <c r="XDM248" s="1"/>
      <c r="XDN248" s="1"/>
      <c r="XDO248" s="1"/>
      <c r="XDP248" s="1"/>
      <c r="XDQ248" s="1"/>
      <c r="XDR248" s="1"/>
      <c r="XDS248" s="1"/>
      <c r="XDT248" s="1"/>
      <c r="XDU248" s="1"/>
      <c r="XDV248" s="1"/>
      <c r="XDW248" s="1"/>
      <c r="XDX248" s="1"/>
      <c r="XDY248" s="1"/>
      <c r="XDZ248" s="1"/>
      <c r="XEA248" s="1"/>
      <c r="XEB248" s="1"/>
      <c r="XEC248" s="1"/>
      <c r="XED248" s="1"/>
      <c r="XEE248" s="1"/>
      <c r="XEF248" s="1"/>
      <c r="XEG248" s="1"/>
      <c r="XEH248" s="1"/>
      <c r="XEI248" s="1"/>
      <c r="XEJ248" s="1"/>
      <c r="XEK248" s="1"/>
      <c r="XEL248" s="1"/>
      <c r="XEM248" s="1"/>
      <c r="XEN248" s="1"/>
      <c r="XEO248" s="1"/>
      <c r="XEP248" s="1"/>
      <c r="XEQ248" s="1"/>
      <c r="XER248" s="1"/>
      <c r="XES248" s="1"/>
      <c r="XET248" s="1"/>
      <c r="XEU248" s="1"/>
      <c r="XEV248" s="1"/>
      <c r="XEW248" s="1"/>
      <c r="XEX248" s="1"/>
      <c r="XEY248" s="1"/>
      <c r="XEZ248" s="1"/>
      <c r="XFA248" s="1"/>
      <c r="XFB248" s="1"/>
      <c r="XFC248" s="1"/>
      <c r="XFD248" s="1"/>
    </row>
    <row r="249" spans="1:151 16227:16384" s="11" customFormat="1" ht="20.25" customHeight="1" x14ac:dyDescent="0.25">
      <c r="A249" s="89" t="str">
        <f>A248</f>
        <v>15th Floor (Part Refuge Area)</v>
      </c>
      <c r="B249" s="90"/>
      <c r="C249" s="84">
        <v>1</v>
      </c>
      <c r="D249" s="84"/>
      <c r="E249" s="19" t="s">
        <v>224</v>
      </c>
      <c r="F249" s="50">
        <f>(2.11*0.86+3.05*5.16+2.3*2.7+0.92*0.1+1.85*0.75+3.05*3.65+2.9*3.35+0.19*1.07+2.3*1.37+2.3*1.37+1.75*1.06+2.8*0.97)*10.764</f>
        <v>615.3337475999997</v>
      </c>
      <c r="G249" s="51">
        <v>0</v>
      </c>
      <c r="H249" s="19">
        <v>0</v>
      </c>
      <c r="I249" s="19">
        <f>F249*(($I$144)+1)+H249</f>
        <v>953.76730877999955</v>
      </c>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EU249" s="1"/>
      <c r="WZC249" s="1"/>
      <c r="WZD249" s="1"/>
      <c r="WZE249" s="1"/>
      <c r="WZF249" s="1"/>
      <c r="WZG249" s="1"/>
      <c r="WZH249" s="1"/>
      <c r="WZI249" s="1"/>
      <c r="WZJ249" s="1"/>
      <c r="WZK249" s="1"/>
      <c r="WZL249" s="1"/>
      <c r="WZM249" s="1"/>
      <c r="WZN249" s="1"/>
      <c r="WZO249" s="1"/>
      <c r="WZP249" s="1"/>
      <c r="WZQ249" s="1"/>
      <c r="WZR249" s="1"/>
      <c r="WZS249" s="1"/>
      <c r="WZT249" s="1"/>
      <c r="WZU249" s="1"/>
      <c r="WZV249" s="1"/>
      <c r="WZW249" s="1"/>
      <c r="WZX249" s="1"/>
      <c r="WZY249" s="1"/>
      <c r="WZZ249" s="1"/>
      <c r="XAA249" s="1"/>
      <c r="XAB249" s="1"/>
      <c r="XAC249" s="1"/>
      <c r="XAD249" s="1"/>
      <c r="XAE249" s="1"/>
      <c r="XAF249" s="1"/>
      <c r="XAG249" s="1"/>
      <c r="XAH249" s="1"/>
      <c r="XAI249" s="1"/>
      <c r="XAJ249" s="1"/>
      <c r="XAK249" s="1"/>
      <c r="XAL249" s="1"/>
      <c r="XAM249" s="1"/>
      <c r="XAN249" s="1"/>
      <c r="XAO249" s="1"/>
      <c r="XAP249" s="1"/>
      <c r="XAQ249" s="1"/>
      <c r="XAR249" s="1"/>
      <c r="XAS249" s="1"/>
      <c r="XAT249" s="1"/>
      <c r="XAU249" s="1"/>
      <c r="XAV249" s="1"/>
      <c r="XAW249" s="1"/>
      <c r="XAX249" s="1"/>
      <c r="XAY249" s="1"/>
      <c r="XAZ249" s="1"/>
      <c r="XBA249" s="1"/>
      <c r="XBB249" s="1"/>
      <c r="XBC249" s="1"/>
      <c r="XBD249" s="1"/>
      <c r="XBE249" s="1"/>
      <c r="XBF249" s="1"/>
      <c r="XBG249" s="1"/>
      <c r="XBH249" s="1"/>
      <c r="XBI249" s="1"/>
      <c r="XBJ249" s="1"/>
      <c r="XBK249" s="1"/>
      <c r="XBL249" s="1"/>
      <c r="XBM249" s="1"/>
      <c r="XBN249" s="1"/>
      <c r="XBO249" s="1"/>
      <c r="XBP249" s="1"/>
      <c r="XBQ249" s="1"/>
      <c r="XBR249" s="1"/>
      <c r="XBS249" s="1"/>
      <c r="XBT249" s="1"/>
      <c r="XBU249" s="1"/>
      <c r="XBV249" s="1"/>
      <c r="XBW249" s="1"/>
      <c r="XBX249" s="1"/>
      <c r="XBY249" s="1"/>
      <c r="XBZ249" s="1"/>
      <c r="XCA249" s="1"/>
      <c r="XCB249" s="1"/>
      <c r="XCC249" s="1"/>
      <c r="XCD249" s="1"/>
      <c r="XCE249" s="1"/>
      <c r="XCF249" s="1"/>
      <c r="XCG249" s="1"/>
      <c r="XCH249" s="1"/>
      <c r="XCI249" s="1"/>
      <c r="XCJ249" s="1"/>
      <c r="XCK249" s="1"/>
      <c r="XCL249" s="1"/>
      <c r="XCM249" s="1"/>
      <c r="XCN249" s="1"/>
      <c r="XCO249" s="1"/>
      <c r="XCP249" s="1"/>
      <c r="XCQ249" s="1"/>
      <c r="XCR249" s="1"/>
      <c r="XCS249" s="1"/>
      <c r="XCT249" s="1"/>
      <c r="XCU249" s="1"/>
      <c r="XCV249" s="1"/>
      <c r="XCW249" s="1"/>
      <c r="XCX249" s="1"/>
      <c r="XCY249" s="1"/>
      <c r="XCZ249" s="1"/>
      <c r="XDA249" s="1"/>
      <c r="XDB249" s="1"/>
      <c r="XDC249" s="1"/>
      <c r="XDD249" s="1"/>
      <c r="XDE249" s="1"/>
      <c r="XDF249" s="1"/>
      <c r="XDG249" s="1"/>
      <c r="XDH249" s="1"/>
      <c r="XDI249" s="1"/>
      <c r="XDJ249" s="1"/>
      <c r="XDK249" s="1"/>
      <c r="XDL249" s="1"/>
      <c r="XDM249" s="1"/>
      <c r="XDN249" s="1"/>
      <c r="XDO249" s="1"/>
      <c r="XDP249" s="1"/>
      <c r="XDQ249" s="1"/>
      <c r="XDR249" s="1"/>
      <c r="XDS249" s="1"/>
      <c r="XDT249" s="1"/>
      <c r="XDU249" s="1"/>
      <c r="XDV249" s="1"/>
      <c r="XDW249" s="1"/>
      <c r="XDX249" s="1"/>
      <c r="XDY249" s="1"/>
      <c r="XDZ249" s="1"/>
      <c r="XEA249" s="1"/>
      <c r="XEB249" s="1"/>
      <c r="XEC249" s="1"/>
      <c r="XED249" s="1"/>
      <c r="XEE249" s="1"/>
      <c r="XEF249" s="1"/>
      <c r="XEG249" s="1"/>
      <c r="XEH249" s="1"/>
      <c r="XEI249" s="1"/>
      <c r="XEJ249" s="1"/>
      <c r="XEK249" s="1"/>
      <c r="XEL249" s="1"/>
      <c r="XEM249" s="1"/>
      <c r="XEN249" s="1"/>
      <c r="XEO249" s="1"/>
      <c r="XEP249" s="1"/>
      <c r="XEQ249" s="1"/>
      <c r="XER249" s="1"/>
      <c r="XES249" s="1"/>
      <c r="XET249" s="1"/>
      <c r="XEU249" s="1"/>
      <c r="XEV249" s="1"/>
      <c r="XEW249" s="1"/>
      <c r="XEX249" s="1"/>
      <c r="XEY249" s="1"/>
      <c r="XEZ249" s="1"/>
      <c r="XFA249" s="1"/>
      <c r="XFB249" s="1"/>
      <c r="XFC249" s="1"/>
      <c r="XFD249" s="1"/>
    </row>
    <row r="250" spans="1:151 16227:16384" s="11" customFormat="1" ht="20.25" customHeight="1" x14ac:dyDescent="0.25">
      <c r="A250" s="91"/>
      <c r="B250" s="92"/>
      <c r="C250" s="84">
        <f>C249+1</f>
        <v>2</v>
      </c>
      <c r="D250" s="84"/>
      <c r="E250" s="19" t="s">
        <v>224</v>
      </c>
      <c r="F250" s="50">
        <f>(3.05*5.8+0.7*3.17+2.45*2.7+1.075*0.1+1.88*0.91+3.05*4.11+0.1*3.51+3.05*3.65+3.32*1.07+1.68*1.07+2.3*1.37+2.3*1.37+2.8*1.1)*10.764</f>
        <v>722.19228119999991</v>
      </c>
      <c r="G250" s="51">
        <v>0</v>
      </c>
      <c r="H250" s="19">
        <v>0</v>
      </c>
      <c r="I250" s="19">
        <f>F250*(($I$144)+1)+H250</f>
        <v>1119.3980358599999</v>
      </c>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EU250" s="1"/>
      <c r="WZC250" s="1"/>
      <c r="WZD250" s="1"/>
      <c r="WZE250" s="1"/>
      <c r="WZF250" s="1"/>
      <c r="WZG250" s="1"/>
      <c r="WZH250" s="1"/>
      <c r="WZI250" s="1"/>
      <c r="WZJ250" s="1"/>
      <c r="WZK250" s="1"/>
      <c r="WZL250" s="1"/>
      <c r="WZM250" s="1"/>
      <c r="WZN250" s="1"/>
      <c r="WZO250" s="1"/>
      <c r="WZP250" s="1"/>
      <c r="WZQ250" s="1"/>
      <c r="WZR250" s="1"/>
      <c r="WZS250" s="1"/>
      <c r="WZT250" s="1"/>
      <c r="WZU250" s="1"/>
      <c r="WZV250" s="1"/>
      <c r="WZW250" s="1"/>
      <c r="WZX250" s="1"/>
      <c r="WZY250" s="1"/>
      <c r="WZZ250" s="1"/>
      <c r="XAA250" s="1"/>
      <c r="XAB250" s="1"/>
      <c r="XAC250" s="1"/>
      <c r="XAD250" s="1"/>
      <c r="XAE250" s="1"/>
      <c r="XAF250" s="1"/>
      <c r="XAG250" s="1"/>
      <c r="XAH250" s="1"/>
      <c r="XAI250" s="1"/>
      <c r="XAJ250" s="1"/>
      <c r="XAK250" s="1"/>
      <c r="XAL250" s="1"/>
      <c r="XAM250" s="1"/>
      <c r="XAN250" s="1"/>
      <c r="XAO250" s="1"/>
      <c r="XAP250" s="1"/>
      <c r="XAQ250" s="1"/>
      <c r="XAR250" s="1"/>
      <c r="XAS250" s="1"/>
      <c r="XAT250" s="1"/>
      <c r="XAU250" s="1"/>
      <c r="XAV250" s="1"/>
      <c r="XAW250" s="1"/>
      <c r="XAX250" s="1"/>
      <c r="XAY250" s="1"/>
      <c r="XAZ250" s="1"/>
      <c r="XBA250" s="1"/>
      <c r="XBB250" s="1"/>
      <c r="XBC250" s="1"/>
      <c r="XBD250" s="1"/>
      <c r="XBE250" s="1"/>
      <c r="XBF250" s="1"/>
      <c r="XBG250" s="1"/>
      <c r="XBH250" s="1"/>
      <c r="XBI250" s="1"/>
      <c r="XBJ250" s="1"/>
      <c r="XBK250" s="1"/>
      <c r="XBL250" s="1"/>
      <c r="XBM250" s="1"/>
      <c r="XBN250" s="1"/>
      <c r="XBO250" s="1"/>
      <c r="XBP250" s="1"/>
      <c r="XBQ250" s="1"/>
      <c r="XBR250" s="1"/>
      <c r="XBS250" s="1"/>
      <c r="XBT250" s="1"/>
      <c r="XBU250" s="1"/>
      <c r="XBV250" s="1"/>
      <c r="XBW250" s="1"/>
      <c r="XBX250" s="1"/>
      <c r="XBY250" s="1"/>
      <c r="XBZ250" s="1"/>
      <c r="XCA250" s="1"/>
      <c r="XCB250" s="1"/>
      <c r="XCC250" s="1"/>
      <c r="XCD250" s="1"/>
      <c r="XCE250" s="1"/>
      <c r="XCF250" s="1"/>
      <c r="XCG250" s="1"/>
      <c r="XCH250" s="1"/>
      <c r="XCI250" s="1"/>
      <c r="XCJ250" s="1"/>
      <c r="XCK250" s="1"/>
      <c r="XCL250" s="1"/>
      <c r="XCM250" s="1"/>
      <c r="XCN250" s="1"/>
      <c r="XCO250" s="1"/>
      <c r="XCP250" s="1"/>
      <c r="XCQ250" s="1"/>
      <c r="XCR250" s="1"/>
      <c r="XCS250" s="1"/>
      <c r="XCT250" s="1"/>
      <c r="XCU250" s="1"/>
      <c r="XCV250" s="1"/>
      <c r="XCW250" s="1"/>
      <c r="XCX250" s="1"/>
      <c r="XCY250" s="1"/>
      <c r="XCZ250" s="1"/>
      <c r="XDA250" s="1"/>
      <c r="XDB250" s="1"/>
      <c r="XDC250" s="1"/>
      <c r="XDD250" s="1"/>
      <c r="XDE250" s="1"/>
      <c r="XDF250" s="1"/>
      <c r="XDG250" s="1"/>
      <c r="XDH250" s="1"/>
      <c r="XDI250" s="1"/>
      <c r="XDJ250" s="1"/>
      <c r="XDK250" s="1"/>
      <c r="XDL250" s="1"/>
      <c r="XDM250" s="1"/>
      <c r="XDN250" s="1"/>
      <c r="XDO250" s="1"/>
      <c r="XDP250" s="1"/>
      <c r="XDQ250" s="1"/>
      <c r="XDR250" s="1"/>
      <c r="XDS250" s="1"/>
      <c r="XDT250" s="1"/>
      <c r="XDU250" s="1"/>
      <c r="XDV250" s="1"/>
      <c r="XDW250" s="1"/>
      <c r="XDX250" s="1"/>
      <c r="XDY250" s="1"/>
      <c r="XDZ250" s="1"/>
      <c r="XEA250" s="1"/>
      <c r="XEB250" s="1"/>
      <c r="XEC250" s="1"/>
      <c r="XED250" s="1"/>
      <c r="XEE250" s="1"/>
      <c r="XEF250" s="1"/>
      <c r="XEG250" s="1"/>
      <c r="XEH250" s="1"/>
      <c r="XEI250" s="1"/>
      <c r="XEJ250" s="1"/>
      <c r="XEK250" s="1"/>
      <c r="XEL250" s="1"/>
      <c r="XEM250" s="1"/>
      <c r="XEN250" s="1"/>
      <c r="XEO250" s="1"/>
      <c r="XEP250" s="1"/>
      <c r="XEQ250" s="1"/>
      <c r="XER250" s="1"/>
      <c r="XES250" s="1"/>
      <c r="XET250" s="1"/>
      <c r="XEU250" s="1"/>
      <c r="XEV250" s="1"/>
      <c r="XEW250" s="1"/>
      <c r="XEX250" s="1"/>
      <c r="XEY250" s="1"/>
      <c r="XEZ250" s="1"/>
      <c r="XFA250" s="1"/>
      <c r="XFB250" s="1"/>
      <c r="XFC250" s="1"/>
      <c r="XFD250" s="1"/>
    </row>
    <row r="251" spans="1:151 16227:16384" s="11" customFormat="1" ht="20.25" customHeight="1" x14ac:dyDescent="0.25">
      <c r="A251" s="91"/>
      <c r="B251" s="92"/>
      <c r="C251" s="84">
        <f>C250+1</f>
        <v>3</v>
      </c>
      <c r="D251" s="85"/>
      <c r="E251" s="89" t="s">
        <v>241</v>
      </c>
      <c r="F251" s="95"/>
      <c r="G251" s="95"/>
      <c r="H251" s="95"/>
      <c r="I251" s="90"/>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EU251" s="1"/>
      <c r="WZC251" s="1"/>
      <c r="WZD251" s="1"/>
      <c r="WZE251" s="1"/>
      <c r="WZF251" s="1"/>
      <c r="WZG251" s="1"/>
      <c r="WZH251" s="1"/>
      <c r="WZI251" s="1"/>
      <c r="WZJ251" s="1"/>
      <c r="WZK251" s="1"/>
      <c r="WZL251" s="1"/>
      <c r="WZM251" s="1"/>
      <c r="WZN251" s="1"/>
      <c r="WZO251" s="1"/>
      <c r="WZP251" s="1"/>
      <c r="WZQ251" s="1"/>
      <c r="WZR251" s="1"/>
      <c r="WZS251" s="1"/>
      <c r="WZT251" s="1"/>
      <c r="WZU251" s="1"/>
      <c r="WZV251" s="1"/>
      <c r="WZW251" s="1"/>
      <c r="WZX251" s="1"/>
      <c r="WZY251" s="1"/>
      <c r="WZZ251" s="1"/>
      <c r="XAA251" s="1"/>
      <c r="XAB251" s="1"/>
      <c r="XAC251" s="1"/>
      <c r="XAD251" s="1"/>
      <c r="XAE251" s="1"/>
      <c r="XAF251" s="1"/>
      <c r="XAG251" s="1"/>
      <c r="XAH251" s="1"/>
      <c r="XAI251" s="1"/>
      <c r="XAJ251" s="1"/>
      <c r="XAK251" s="1"/>
      <c r="XAL251" s="1"/>
      <c r="XAM251" s="1"/>
      <c r="XAN251" s="1"/>
      <c r="XAO251" s="1"/>
      <c r="XAP251" s="1"/>
      <c r="XAQ251" s="1"/>
      <c r="XAR251" s="1"/>
      <c r="XAS251" s="1"/>
      <c r="XAT251" s="1"/>
      <c r="XAU251" s="1"/>
      <c r="XAV251" s="1"/>
      <c r="XAW251" s="1"/>
      <c r="XAX251" s="1"/>
      <c r="XAY251" s="1"/>
      <c r="XAZ251" s="1"/>
      <c r="XBA251" s="1"/>
      <c r="XBB251" s="1"/>
      <c r="XBC251" s="1"/>
      <c r="XBD251" s="1"/>
      <c r="XBE251" s="1"/>
      <c r="XBF251" s="1"/>
      <c r="XBG251" s="1"/>
      <c r="XBH251" s="1"/>
      <c r="XBI251" s="1"/>
      <c r="XBJ251" s="1"/>
      <c r="XBK251" s="1"/>
      <c r="XBL251" s="1"/>
      <c r="XBM251" s="1"/>
      <c r="XBN251" s="1"/>
      <c r="XBO251" s="1"/>
      <c r="XBP251" s="1"/>
      <c r="XBQ251" s="1"/>
      <c r="XBR251" s="1"/>
      <c r="XBS251" s="1"/>
      <c r="XBT251" s="1"/>
      <c r="XBU251" s="1"/>
      <c r="XBV251" s="1"/>
      <c r="XBW251" s="1"/>
      <c r="XBX251" s="1"/>
      <c r="XBY251" s="1"/>
      <c r="XBZ251" s="1"/>
      <c r="XCA251" s="1"/>
      <c r="XCB251" s="1"/>
      <c r="XCC251" s="1"/>
      <c r="XCD251" s="1"/>
      <c r="XCE251" s="1"/>
      <c r="XCF251" s="1"/>
      <c r="XCG251" s="1"/>
      <c r="XCH251" s="1"/>
      <c r="XCI251" s="1"/>
      <c r="XCJ251" s="1"/>
      <c r="XCK251" s="1"/>
      <c r="XCL251" s="1"/>
      <c r="XCM251" s="1"/>
      <c r="XCN251" s="1"/>
      <c r="XCO251" s="1"/>
      <c r="XCP251" s="1"/>
      <c r="XCQ251" s="1"/>
      <c r="XCR251" s="1"/>
      <c r="XCS251" s="1"/>
      <c r="XCT251" s="1"/>
      <c r="XCU251" s="1"/>
      <c r="XCV251" s="1"/>
      <c r="XCW251" s="1"/>
      <c r="XCX251" s="1"/>
      <c r="XCY251" s="1"/>
      <c r="XCZ251" s="1"/>
      <c r="XDA251" s="1"/>
      <c r="XDB251" s="1"/>
      <c r="XDC251" s="1"/>
      <c r="XDD251" s="1"/>
      <c r="XDE251" s="1"/>
      <c r="XDF251" s="1"/>
      <c r="XDG251" s="1"/>
      <c r="XDH251" s="1"/>
      <c r="XDI251" s="1"/>
      <c r="XDJ251" s="1"/>
      <c r="XDK251" s="1"/>
      <c r="XDL251" s="1"/>
      <c r="XDM251" s="1"/>
      <c r="XDN251" s="1"/>
      <c r="XDO251" s="1"/>
      <c r="XDP251" s="1"/>
      <c r="XDQ251" s="1"/>
      <c r="XDR251" s="1"/>
      <c r="XDS251" s="1"/>
      <c r="XDT251" s="1"/>
      <c r="XDU251" s="1"/>
      <c r="XDV251" s="1"/>
      <c r="XDW251" s="1"/>
      <c r="XDX251" s="1"/>
      <c r="XDY251" s="1"/>
      <c r="XDZ251" s="1"/>
      <c r="XEA251" s="1"/>
      <c r="XEB251" s="1"/>
      <c r="XEC251" s="1"/>
      <c r="XED251" s="1"/>
      <c r="XEE251" s="1"/>
      <c r="XEF251" s="1"/>
      <c r="XEG251" s="1"/>
      <c r="XEH251" s="1"/>
      <c r="XEI251" s="1"/>
      <c r="XEJ251" s="1"/>
      <c r="XEK251" s="1"/>
      <c r="XEL251" s="1"/>
      <c r="XEM251" s="1"/>
      <c r="XEN251" s="1"/>
      <c r="XEO251" s="1"/>
      <c r="XEP251" s="1"/>
      <c r="XEQ251" s="1"/>
      <c r="XER251" s="1"/>
      <c r="XES251" s="1"/>
      <c r="XET251" s="1"/>
      <c r="XEU251" s="1"/>
      <c r="XEV251" s="1"/>
      <c r="XEW251" s="1"/>
      <c r="XEX251" s="1"/>
      <c r="XEY251" s="1"/>
      <c r="XEZ251" s="1"/>
      <c r="XFA251" s="1"/>
      <c r="XFB251" s="1"/>
      <c r="XFC251" s="1"/>
      <c r="XFD251" s="1"/>
    </row>
    <row r="252" spans="1:151 16227:16384" s="11" customFormat="1" ht="20.25" customHeight="1" x14ac:dyDescent="0.25">
      <c r="A252" s="91"/>
      <c r="B252" s="92"/>
      <c r="C252" s="84">
        <f>C251+1</f>
        <v>4</v>
      </c>
      <c r="D252" s="84"/>
      <c r="E252" s="93"/>
      <c r="F252" s="96"/>
      <c r="G252" s="96"/>
      <c r="H252" s="96"/>
      <c r="I252" s="94"/>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EU252" s="1"/>
      <c r="WZC252" s="1"/>
      <c r="WZD252" s="1"/>
      <c r="WZE252" s="1"/>
      <c r="WZF252" s="1"/>
      <c r="WZG252" s="1"/>
      <c r="WZH252" s="1"/>
      <c r="WZI252" s="1"/>
      <c r="WZJ252" s="1"/>
      <c r="WZK252" s="1"/>
      <c r="WZL252" s="1"/>
      <c r="WZM252" s="1"/>
      <c r="WZN252" s="1"/>
      <c r="WZO252" s="1"/>
      <c r="WZP252" s="1"/>
      <c r="WZQ252" s="1"/>
      <c r="WZR252" s="1"/>
      <c r="WZS252" s="1"/>
      <c r="WZT252" s="1"/>
      <c r="WZU252" s="1"/>
      <c r="WZV252" s="1"/>
      <c r="WZW252" s="1"/>
      <c r="WZX252" s="1"/>
      <c r="WZY252" s="1"/>
      <c r="WZZ252" s="1"/>
      <c r="XAA252" s="1"/>
      <c r="XAB252" s="1"/>
      <c r="XAC252" s="1"/>
      <c r="XAD252" s="1"/>
      <c r="XAE252" s="1"/>
      <c r="XAF252" s="1"/>
      <c r="XAG252" s="1"/>
      <c r="XAH252" s="1"/>
      <c r="XAI252" s="1"/>
      <c r="XAJ252" s="1"/>
      <c r="XAK252" s="1"/>
      <c r="XAL252" s="1"/>
      <c r="XAM252" s="1"/>
      <c r="XAN252" s="1"/>
      <c r="XAO252" s="1"/>
      <c r="XAP252" s="1"/>
      <c r="XAQ252" s="1"/>
      <c r="XAR252" s="1"/>
      <c r="XAS252" s="1"/>
      <c r="XAT252" s="1"/>
      <c r="XAU252" s="1"/>
      <c r="XAV252" s="1"/>
      <c r="XAW252" s="1"/>
      <c r="XAX252" s="1"/>
      <c r="XAY252" s="1"/>
      <c r="XAZ252" s="1"/>
      <c r="XBA252" s="1"/>
      <c r="XBB252" s="1"/>
      <c r="XBC252" s="1"/>
      <c r="XBD252" s="1"/>
      <c r="XBE252" s="1"/>
      <c r="XBF252" s="1"/>
      <c r="XBG252" s="1"/>
      <c r="XBH252" s="1"/>
      <c r="XBI252" s="1"/>
      <c r="XBJ252" s="1"/>
      <c r="XBK252" s="1"/>
      <c r="XBL252" s="1"/>
      <c r="XBM252" s="1"/>
      <c r="XBN252" s="1"/>
      <c r="XBO252" s="1"/>
      <c r="XBP252" s="1"/>
      <c r="XBQ252" s="1"/>
      <c r="XBR252" s="1"/>
      <c r="XBS252" s="1"/>
      <c r="XBT252" s="1"/>
      <c r="XBU252" s="1"/>
      <c r="XBV252" s="1"/>
      <c r="XBW252" s="1"/>
      <c r="XBX252" s="1"/>
      <c r="XBY252" s="1"/>
      <c r="XBZ252" s="1"/>
      <c r="XCA252" s="1"/>
      <c r="XCB252" s="1"/>
      <c r="XCC252" s="1"/>
      <c r="XCD252" s="1"/>
      <c r="XCE252" s="1"/>
      <c r="XCF252" s="1"/>
      <c r="XCG252" s="1"/>
      <c r="XCH252" s="1"/>
      <c r="XCI252" s="1"/>
      <c r="XCJ252" s="1"/>
      <c r="XCK252" s="1"/>
      <c r="XCL252" s="1"/>
      <c r="XCM252" s="1"/>
      <c r="XCN252" s="1"/>
      <c r="XCO252" s="1"/>
      <c r="XCP252" s="1"/>
      <c r="XCQ252" s="1"/>
      <c r="XCR252" s="1"/>
      <c r="XCS252" s="1"/>
      <c r="XCT252" s="1"/>
      <c r="XCU252" s="1"/>
      <c r="XCV252" s="1"/>
      <c r="XCW252" s="1"/>
      <c r="XCX252" s="1"/>
      <c r="XCY252" s="1"/>
      <c r="XCZ252" s="1"/>
      <c r="XDA252" s="1"/>
      <c r="XDB252" s="1"/>
      <c r="XDC252" s="1"/>
      <c r="XDD252" s="1"/>
      <c r="XDE252" s="1"/>
      <c r="XDF252" s="1"/>
      <c r="XDG252" s="1"/>
      <c r="XDH252" s="1"/>
      <c r="XDI252" s="1"/>
      <c r="XDJ252" s="1"/>
      <c r="XDK252" s="1"/>
      <c r="XDL252" s="1"/>
      <c r="XDM252" s="1"/>
      <c r="XDN252" s="1"/>
      <c r="XDO252" s="1"/>
      <c r="XDP252" s="1"/>
      <c r="XDQ252" s="1"/>
      <c r="XDR252" s="1"/>
      <c r="XDS252" s="1"/>
      <c r="XDT252" s="1"/>
      <c r="XDU252" s="1"/>
      <c r="XDV252" s="1"/>
      <c r="XDW252" s="1"/>
      <c r="XDX252" s="1"/>
      <c r="XDY252" s="1"/>
      <c r="XDZ252" s="1"/>
      <c r="XEA252" s="1"/>
      <c r="XEB252" s="1"/>
      <c r="XEC252" s="1"/>
      <c r="XED252" s="1"/>
      <c r="XEE252" s="1"/>
      <c r="XEF252" s="1"/>
      <c r="XEG252" s="1"/>
      <c r="XEH252" s="1"/>
      <c r="XEI252" s="1"/>
      <c r="XEJ252" s="1"/>
      <c r="XEK252" s="1"/>
      <c r="XEL252" s="1"/>
      <c r="XEM252" s="1"/>
      <c r="XEN252" s="1"/>
      <c r="XEO252" s="1"/>
      <c r="XEP252" s="1"/>
      <c r="XEQ252" s="1"/>
      <c r="XER252" s="1"/>
      <c r="XES252" s="1"/>
      <c r="XET252" s="1"/>
      <c r="XEU252" s="1"/>
      <c r="XEV252" s="1"/>
      <c r="XEW252" s="1"/>
      <c r="XEX252" s="1"/>
      <c r="XEY252" s="1"/>
      <c r="XEZ252" s="1"/>
      <c r="XFA252" s="1"/>
      <c r="XFB252" s="1"/>
      <c r="XFC252" s="1"/>
      <c r="XFD252" s="1"/>
    </row>
    <row r="253" spans="1:151 16227:16384" s="11" customFormat="1" ht="20.25" customHeight="1" x14ac:dyDescent="0.25">
      <c r="A253" s="91"/>
      <c r="B253" s="92"/>
      <c r="C253" s="84">
        <f>C252+1</f>
        <v>5</v>
      </c>
      <c r="D253" s="85"/>
      <c r="E253" s="19" t="s">
        <v>224</v>
      </c>
      <c r="F253" s="50">
        <f>(1*2.55+2.75*2.45+0.1*1.05+0.8*1.95+3.05*5.17+0.8*1.52+3.05*3.41+3.05*3.65+2.3*1.37+2.3*1.37+1.1*1.07+2.05*1.07+2.9*1.1)*10.764</f>
        <v>670.94703000000004</v>
      </c>
      <c r="G253" s="51">
        <v>0</v>
      </c>
      <c r="H253" s="19">
        <v>0</v>
      </c>
      <c r="I253" s="19">
        <f>F253*(($I$144)+1)+H253</f>
        <v>1039.9678965000001</v>
      </c>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EU253" s="1"/>
      <c r="WZC253" s="1"/>
      <c r="WZD253" s="1"/>
      <c r="WZE253" s="1"/>
      <c r="WZF253" s="1"/>
      <c r="WZG253" s="1"/>
      <c r="WZH253" s="1"/>
      <c r="WZI253" s="1"/>
      <c r="WZJ253" s="1"/>
      <c r="WZK253" s="1"/>
      <c r="WZL253" s="1"/>
      <c r="WZM253" s="1"/>
      <c r="WZN253" s="1"/>
      <c r="WZO253" s="1"/>
      <c r="WZP253" s="1"/>
      <c r="WZQ253" s="1"/>
      <c r="WZR253" s="1"/>
      <c r="WZS253" s="1"/>
      <c r="WZT253" s="1"/>
      <c r="WZU253" s="1"/>
      <c r="WZV253" s="1"/>
      <c r="WZW253" s="1"/>
      <c r="WZX253" s="1"/>
      <c r="WZY253" s="1"/>
      <c r="WZZ253" s="1"/>
      <c r="XAA253" s="1"/>
      <c r="XAB253" s="1"/>
      <c r="XAC253" s="1"/>
      <c r="XAD253" s="1"/>
      <c r="XAE253" s="1"/>
      <c r="XAF253" s="1"/>
      <c r="XAG253" s="1"/>
      <c r="XAH253" s="1"/>
      <c r="XAI253" s="1"/>
      <c r="XAJ253" s="1"/>
      <c r="XAK253" s="1"/>
      <c r="XAL253" s="1"/>
      <c r="XAM253" s="1"/>
      <c r="XAN253" s="1"/>
      <c r="XAO253" s="1"/>
      <c r="XAP253" s="1"/>
      <c r="XAQ253" s="1"/>
      <c r="XAR253" s="1"/>
      <c r="XAS253" s="1"/>
      <c r="XAT253" s="1"/>
      <c r="XAU253" s="1"/>
      <c r="XAV253" s="1"/>
      <c r="XAW253" s="1"/>
      <c r="XAX253" s="1"/>
      <c r="XAY253" s="1"/>
      <c r="XAZ253" s="1"/>
      <c r="XBA253" s="1"/>
      <c r="XBB253" s="1"/>
      <c r="XBC253" s="1"/>
      <c r="XBD253" s="1"/>
      <c r="XBE253" s="1"/>
      <c r="XBF253" s="1"/>
      <c r="XBG253" s="1"/>
      <c r="XBH253" s="1"/>
      <c r="XBI253" s="1"/>
      <c r="XBJ253" s="1"/>
      <c r="XBK253" s="1"/>
      <c r="XBL253" s="1"/>
      <c r="XBM253" s="1"/>
      <c r="XBN253" s="1"/>
      <c r="XBO253" s="1"/>
      <c r="XBP253" s="1"/>
      <c r="XBQ253" s="1"/>
      <c r="XBR253" s="1"/>
      <c r="XBS253" s="1"/>
      <c r="XBT253" s="1"/>
      <c r="XBU253" s="1"/>
      <c r="XBV253" s="1"/>
      <c r="XBW253" s="1"/>
      <c r="XBX253" s="1"/>
      <c r="XBY253" s="1"/>
      <c r="XBZ253" s="1"/>
      <c r="XCA253" s="1"/>
      <c r="XCB253" s="1"/>
      <c r="XCC253" s="1"/>
      <c r="XCD253" s="1"/>
      <c r="XCE253" s="1"/>
      <c r="XCF253" s="1"/>
      <c r="XCG253" s="1"/>
      <c r="XCH253" s="1"/>
      <c r="XCI253" s="1"/>
      <c r="XCJ253" s="1"/>
      <c r="XCK253" s="1"/>
      <c r="XCL253" s="1"/>
      <c r="XCM253" s="1"/>
      <c r="XCN253" s="1"/>
      <c r="XCO253" s="1"/>
      <c r="XCP253" s="1"/>
      <c r="XCQ253" s="1"/>
      <c r="XCR253" s="1"/>
      <c r="XCS253" s="1"/>
      <c r="XCT253" s="1"/>
      <c r="XCU253" s="1"/>
      <c r="XCV253" s="1"/>
      <c r="XCW253" s="1"/>
      <c r="XCX253" s="1"/>
      <c r="XCY253" s="1"/>
      <c r="XCZ253" s="1"/>
      <c r="XDA253" s="1"/>
      <c r="XDB253" s="1"/>
      <c r="XDC253" s="1"/>
      <c r="XDD253" s="1"/>
      <c r="XDE253" s="1"/>
      <c r="XDF253" s="1"/>
      <c r="XDG253" s="1"/>
      <c r="XDH253" s="1"/>
      <c r="XDI253" s="1"/>
      <c r="XDJ253" s="1"/>
      <c r="XDK253" s="1"/>
      <c r="XDL253" s="1"/>
      <c r="XDM253" s="1"/>
      <c r="XDN253" s="1"/>
      <c r="XDO253" s="1"/>
      <c r="XDP253" s="1"/>
      <c r="XDQ253" s="1"/>
      <c r="XDR253" s="1"/>
      <c r="XDS253" s="1"/>
      <c r="XDT253" s="1"/>
      <c r="XDU253" s="1"/>
      <c r="XDV253" s="1"/>
      <c r="XDW253" s="1"/>
      <c r="XDX253" s="1"/>
      <c r="XDY253" s="1"/>
      <c r="XDZ253" s="1"/>
      <c r="XEA253" s="1"/>
      <c r="XEB253" s="1"/>
      <c r="XEC253" s="1"/>
      <c r="XED253" s="1"/>
      <c r="XEE253" s="1"/>
      <c r="XEF253" s="1"/>
      <c r="XEG253" s="1"/>
      <c r="XEH253" s="1"/>
      <c r="XEI253" s="1"/>
      <c r="XEJ253" s="1"/>
      <c r="XEK253" s="1"/>
      <c r="XEL253" s="1"/>
      <c r="XEM253" s="1"/>
      <c r="XEN253" s="1"/>
      <c r="XEO253" s="1"/>
      <c r="XEP253" s="1"/>
      <c r="XEQ253" s="1"/>
      <c r="XER253" s="1"/>
      <c r="XES253" s="1"/>
      <c r="XET253" s="1"/>
      <c r="XEU253" s="1"/>
      <c r="XEV253" s="1"/>
      <c r="XEW253" s="1"/>
      <c r="XEX253" s="1"/>
      <c r="XEY253" s="1"/>
      <c r="XEZ253" s="1"/>
      <c r="XFA253" s="1"/>
      <c r="XFB253" s="1"/>
      <c r="XFC253" s="1"/>
      <c r="XFD253" s="1"/>
    </row>
    <row r="254" spans="1:151 16227:16384" s="11" customFormat="1" ht="20.25" customHeight="1" x14ac:dyDescent="0.25">
      <c r="A254" s="93"/>
      <c r="B254" s="94"/>
      <c r="C254" s="84">
        <f>C253+1</f>
        <v>6</v>
      </c>
      <c r="D254" s="85"/>
      <c r="E254" s="19" t="s">
        <v>224</v>
      </c>
      <c r="F254" s="50">
        <f>(1*2.55+2.75*2.45+0.1*1.05+0.8*1.52+3.05*5.84+0.8*1.52+3.05*3.7+3.05*4.11+2.3*1.37+2.3*1.37+1.1*1.07+2.05*1.07+2.8*1.1)*10.764</f>
        <v>712.67905800000005</v>
      </c>
      <c r="G254" s="51">
        <v>0</v>
      </c>
      <c r="H254" s="19">
        <v>0</v>
      </c>
      <c r="I254" s="19">
        <f>F254*(($I$144)+1)+H254</f>
        <v>1104.6525399000002</v>
      </c>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EU254" s="1"/>
      <c r="WZC254" s="1"/>
      <c r="WZD254" s="1"/>
      <c r="WZE254" s="1"/>
      <c r="WZF254" s="1"/>
      <c r="WZG254" s="1"/>
      <c r="WZH254" s="1"/>
      <c r="WZI254" s="1"/>
      <c r="WZJ254" s="1"/>
      <c r="WZK254" s="1"/>
      <c r="WZL254" s="1"/>
      <c r="WZM254" s="1"/>
      <c r="WZN254" s="1"/>
      <c r="WZO254" s="1"/>
      <c r="WZP254" s="1"/>
      <c r="WZQ254" s="1"/>
      <c r="WZR254" s="1"/>
      <c r="WZS254" s="1"/>
      <c r="WZT254" s="1"/>
      <c r="WZU254" s="1"/>
      <c r="WZV254" s="1"/>
      <c r="WZW254" s="1"/>
      <c r="WZX254" s="1"/>
      <c r="WZY254" s="1"/>
      <c r="WZZ254" s="1"/>
      <c r="XAA254" s="1"/>
      <c r="XAB254" s="1"/>
      <c r="XAC254" s="1"/>
      <c r="XAD254" s="1"/>
      <c r="XAE254" s="1"/>
      <c r="XAF254" s="1"/>
      <c r="XAG254" s="1"/>
      <c r="XAH254" s="1"/>
      <c r="XAI254" s="1"/>
      <c r="XAJ254" s="1"/>
      <c r="XAK254" s="1"/>
      <c r="XAL254" s="1"/>
      <c r="XAM254" s="1"/>
      <c r="XAN254" s="1"/>
      <c r="XAO254" s="1"/>
      <c r="XAP254" s="1"/>
      <c r="XAQ254" s="1"/>
      <c r="XAR254" s="1"/>
      <c r="XAS254" s="1"/>
      <c r="XAT254" s="1"/>
      <c r="XAU254" s="1"/>
      <c r="XAV254" s="1"/>
      <c r="XAW254" s="1"/>
      <c r="XAX254" s="1"/>
      <c r="XAY254" s="1"/>
      <c r="XAZ254" s="1"/>
      <c r="XBA254" s="1"/>
      <c r="XBB254" s="1"/>
      <c r="XBC254" s="1"/>
      <c r="XBD254" s="1"/>
      <c r="XBE254" s="1"/>
      <c r="XBF254" s="1"/>
      <c r="XBG254" s="1"/>
      <c r="XBH254" s="1"/>
      <c r="XBI254" s="1"/>
      <c r="XBJ254" s="1"/>
      <c r="XBK254" s="1"/>
      <c r="XBL254" s="1"/>
      <c r="XBM254" s="1"/>
      <c r="XBN254" s="1"/>
      <c r="XBO254" s="1"/>
      <c r="XBP254" s="1"/>
      <c r="XBQ254" s="1"/>
      <c r="XBR254" s="1"/>
      <c r="XBS254" s="1"/>
      <c r="XBT254" s="1"/>
      <c r="XBU254" s="1"/>
      <c r="XBV254" s="1"/>
      <c r="XBW254" s="1"/>
      <c r="XBX254" s="1"/>
      <c r="XBY254" s="1"/>
      <c r="XBZ254" s="1"/>
      <c r="XCA254" s="1"/>
      <c r="XCB254" s="1"/>
      <c r="XCC254" s="1"/>
      <c r="XCD254" s="1"/>
      <c r="XCE254" s="1"/>
      <c r="XCF254" s="1"/>
      <c r="XCG254" s="1"/>
      <c r="XCH254" s="1"/>
      <c r="XCI254" s="1"/>
      <c r="XCJ254" s="1"/>
      <c r="XCK254" s="1"/>
      <c r="XCL254" s="1"/>
      <c r="XCM254" s="1"/>
      <c r="XCN254" s="1"/>
      <c r="XCO254" s="1"/>
      <c r="XCP254" s="1"/>
      <c r="XCQ254" s="1"/>
      <c r="XCR254" s="1"/>
      <c r="XCS254" s="1"/>
      <c r="XCT254" s="1"/>
      <c r="XCU254" s="1"/>
      <c r="XCV254" s="1"/>
      <c r="XCW254" s="1"/>
      <c r="XCX254" s="1"/>
      <c r="XCY254" s="1"/>
      <c r="XCZ254" s="1"/>
      <c r="XDA254" s="1"/>
      <c r="XDB254" s="1"/>
      <c r="XDC254" s="1"/>
      <c r="XDD254" s="1"/>
      <c r="XDE254" s="1"/>
      <c r="XDF254" s="1"/>
      <c r="XDG254" s="1"/>
      <c r="XDH254" s="1"/>
      <c r="XDI254" s="1"/>
      <c r="XDJ254" s="1"/>
      <c r="XDK254" s="1"/>
      <c r="XDL254" s="1"/>
      <c r="XDM254" s="1"/>
      <c r="XDN254" s="1"/>
      <c r="XDO254" s="1"/>
      <c r="XDP254" s="1"/>
      <c r="XDQ254" s="1"/>
      <c r="XDR254" s="1"/>
      <c r="XDS254" s="1"/>
      <c r="XDT254" s="1"/>
      <c r="XDU254" s="1"/>
      <c r="XDV254" s="1"/>
      <c r="XDW254" s="1"/>
      <c r="XDX254" s="1"/>
      <c r="XDY254" s="1"/>
      <c r="XDZ254" s="1"/>
      <c r="XEA254" s="1"/>
      <c r="XEB254" s="1"/>
      <c r="XEC254" s="1"/>
      <c r="XED254" s="1"/>
      <c r="XEE254" s="1"/>
      <c r="XEF254" s="1"/>
      <c r="XEG254" s="1"/>
      <c r="XEH254" s="1"/>
      <c r="XEI254" s="1"/>
      <c r="XEJ254" s="1"/>
      <c r="XEK254" s="1"/>
      <c r="XEL254" s="1"/>
      <c r="XEM254" s="1"/>
      <c r="XEN254" s="1"/>
      <c r="XEO254" s="1"/>
      <c r="XEP254" s="1"/>
      <c r="XEQ254" s="1"/>
      <c r="XER254" s="1"/>
      <c r="XES254" s="1"/>
      <c r="XET254" s="1"/>
      <c r="XEU254" s="1"/>
      <c r="XEV254" s="1"/>
      <c r="XEW254" s="1"/>
      <c r="XEX254" s="1"/>
      <c r="XEY254" s="1"/>
      <c r="XEZ254" s="1"/>
      <c r="XFA254" s="1"/>
      <c r="XFB254" s="1"/>
      <c r="XFC254" s="1"/>
      <c r="XFD254" s="1"/>
    </row>
    <row r="255" spans="1:151 16227:16384" s="11" customFormat="1" ht="20.25" x14ac:dyDescent="0.25">
      <c r="A255" s="86" t="s">
        <v>242</v>
      </c>
      <c r="B255" s="87"/>
      <c r="C255" s="87"/>
      <c r="D255" s="87"/>
      <c r="E255" s="87"/>
      <c r="F255" s="87"/>
      <c r="G255" s="87"/>
      <c r="H255" s="87"/>
      <c r="I255" s="88"/>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EU255" s="1"/>
      <c r="WZC255" s="1"/>
      <c r="WZD255" s="1"/>
      <c r="WZE255" s="1"/>
      <c r="WZF255" s="1"/>
      <c r="WZG255" s="1"/>
      <c r="WZH255" s="1"/>
      <c r="WZI255" s="1"/>
      <c r="WZJ255" s="1"/>
      <c r="WZK255" s="1"/>
      <c r="WZL255" s="1"/>
      <c r="WZM255" s="1"/>
      <c r="WZN255" s="1"/>
      <c r="WZO255" s="1"/>
      <c r="WZP255" s="1"/>
      <c r="WZQ255" s="1"/>
      <c r="WZR255" s="1"/>
      <c r="WZS255" s="1"/>
      <c r="WZT255" s="1"/>
      <c r="WZU255" s="1"/>
      <c r="WZV255" s="1"/>
      <c r="WZW255" s="1"/>
      <c r="WZX255" s="1"/>
      <c r="WZY255" s="1"/>
      <c r="WZZ255" s="1"/>
      <c r="XAA255" s="1"/>
      <c r="XAB255" s="1"/>
      <c r="XAC255" s="1"/>
      <c r="XAD255" s="1"/>
      <c r="XAE255" s="1"/>
      <c r="XAF255" s="1"/>
      <c r="XAG255" s="1"/>
      <c r="XAH255" s="1"/>
      <c r="XAI255" s="1"/>
      <c r="XAJ255" s="1"/>
      <c r="XAK255" s="1"/>
      <c r="XAL255" s="1"/>
      <c r="XAM255" s="1"/>
      <c r="XAN255" s="1"/>
      <c r="XAO255" s="1"/>
      <c r="XAP255" s="1"/>
      <c r="XAQ255" s="1"/>
      <c r="XAR255" s="1"/>
      <c r="XAS255" s="1"/>
      <c r="XAT255" s="1"/>
      <c r="XAU255" s="1"/>
      <c r="XAV255" s="1"/>
      <c r="XAW255" s="1"/>
      <c r="XAX255" s="1"/>
      <c r="XAY255" s="1"/>
      <c r="XAZ255" s="1"/>
      <c r="XBA255" s="1"/>
      <c r="XBB255" s="1"/>
      <c r="XBC255" s="1"/>
      <c r="XBD255" s="1"/>
      <c r="XBE255" s="1"/>
      <c r="XBF255" s="1"/>
      <c r="XBG255" s="1"/>
      <c r="XBH255" s="1"/>
      <c r="XBI255" s="1"/>
      <c r="XBJ255" s="1"/>
      <c r="XBK255" s="1"/>
      <c r="XBL255" s="1"/>
      <c r="XBM255" s="1"/>
      <c r="XBN255" s="1"/>
      <c r="XBO255" s="1"/>
      <c r="XBP255" s="1"/>
      <c r="XBQ255" s="1"/>
      <c r="XBR255" s="1"/>
      <c r="XBS255" s="1"/>
      <c r="XBT255" s="1"/>
      <c r="XBU255" s="1"/>
      <c r="XBV255" s="1"/>
      <c r="XBW255" s="1"/>
      <c r="XBX255" s="1"/>
      <c r="XBY255" s="1"/>
      <c r="XBZ255" s="1"/>
      <c r="XCA255" s="1"/>
      <c r="XCB255" s="1"/>
      <c r="XCC255" s="1"/>
      <c r="XCD255" s="1"/>
      <c r="XCE255" s="1"/>
      <c r="XCF255" s="1"/>
      <c r="XCG255" s="1"/>
      <c r="XCH255" s="1"/>
      <c r="XCI255" s="1"/>
      <c r="XCJ255" s="1"/>
      <c r="XCK255" s="1"/>
      <c r="XCL255" s="1"/>
      <c r="XCM255" s="1"/>
      <c r="XCN255" s="1"/>
      <c r="XCO255" s="1"/>
      <c r="XCP255" s="1"/>
      <c r="XCQ255" s="1"/>
      <c r="XCR255" s="1"/>
      <c r="XCS255" s="1"/>
      <c r="XCT255" s="1"/>
      <c r="XCU255" s="1"/>
      <c r="XCV255" s="1"/>
      <c r="XCW255" s="1"/>
      <c r="XCX255" s="1"/>
      <c r="XCY255" s="1"/>
      <c r="XCZ255" s="1"/>
      <c r="XDA255" s="1"/>
      <c r="XDB255" s="1"/>
      <c r="XDC255" s="1"/>
      <c r="XDD255" s="1"/>
      <c r="XDE255" s="1"/>
      <c r="XDF255" s="1"/>
      <c r="XDG255" s="1"/>
      <c r="XDH255" s="1"/>
      <c r="XDI255" s="1"/>
      <c r="XDJ255" s="1"/>
      <c r="XDK255" s="1"/>
      <c r="XDL255" s="1"/>
      <c r="XDM255" s="1"/>
      <c r="XDN255" s="1"/>
      <c r="XDO255" s="1"/>
      <c r="XDP255" s="1"/>
      <c r="XDQ255" s="1"/>
      <c r="XDR255" s="1"/>
      <c r="XDS255" s="1"/>
      <c r="XDT255" s="1"/>
      <c r="XDU255" s="1"/>
      <c r="XDV255" s="1"/>
      <c r="XDW255" s="1"/>
      <c r="XDX255" s="1"/>
      <c r="XDY255" s="1"/>
      <c r="XDZ255" s="1"/>
      <c r="XEA255" s="1"/>
      <c r="XEB255" s="1"/>
      <c r="XEC255" s="1"/>
      <c r="XED255" s="1"/>
      <c r="XEE255" s="1"/>
      <c r="XEF255" s="1"/>
      <c r="XEG255" s="1"/>
      <c r="XEH255" s="1"/>
      <c r="XEI255" s="1"/>
      <c r="XEJ255" s="1"/>
      <c r="XEK255" s="1"/>
      <c r="XEL255" s="1"/>
      <c r="XEM255" s="1"/>
      <c r="XEN255" s="1"/>
      <c r="XEO255" s="1"/>
      <c r="XEP255" s="1"/>
      <c r="XEQ255" s="1"/>
      <c r="XER255" s="1"/>
      <c r="XES255" s="1"/>
      <c r="XET255" s="1"/>
      <c r="XEU255" s="1"/>
      <c r="XEV255" s="1"/>
      <c r="XEW255" s="1"/>
      <c r="XEX255" s="1"/>
      <c r="XEY255" s="1"/>
      <c r="XEZ255" s="1"/>
      <c r="XFA255" s="1"/>
      <c r="XFB255" s="1"/>
      <c r="XFC255" s="1"/>
      <c r="XFD255" s="1"/>
    </row>
    <row r="256" spans="1:151 16227:16384" s="11" customFormat="1" ht="20.25" x14ac:dyDescent="0.25">
      <c r="A256" s="86" t="s">
        <v>221</v>
      </c>
      <c r="B256" s="87"/>
      <c r="C256" s="87"/>
      <c r="D256" s="87"/>
      <c r="E256" s="87"/>
      <c r="F256" s="87"/>
      <c r="G256" s="87"/>
      <c r="H256" s="87"/>
      <c r="I256" s="88"/>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EU256" s="1"/>
      <c r="WZC256" s="1"/>
      <c r="WZD256" s="1"/>
      <c r="WZE256" s="1"/>
      <c r="WZF256" s="1"/>
      <c r="WZG256" s="1"/>
      <c r="WZH256" s="1"/>
      <c r="WZI256" s="1"/>
      <c r="WZJ256" s="1"/>
      <c r="WZK256" s="1"/>
      <c r="WZL256" s="1"/>
      <c r="WZM256" s="1"/>
      <c r="WZN256" s="1"/>
      <c r="WZO256" s="1"/>
      <c r="WZP256" s="1"/>
      <c r="WZQ256" s="1"/>
      <c r="WZR256" s="1"/>
      <c r="WZS256" s="1"/>
      <c r="WZT256" s="1"/>
      <c r="WZU256" s="1"/>
      <c r="WZV256" s="1"/>
      <c r="WZW256" s="1"/>
      <c r="WZX256" s="1"/>
      <c r="WZY256" s="1"/>
      <c r="WZZ256" s="1"/>
      <c r="XAA256" s="1"/>
      <c r="XAB256" s="1"/>
      <c r="XAC256" s="1"/>
      <c r="XAD256" s="1"/>
      <c r="XAE256" s="1"/>
      <c r="XAF256" s="1"/>
      <c r="XAG256" s="1"/>
      <c r="XAH256" s="1"/>
      <c r="XAI256" s="1"/>
      <c r="XAJ256" s="1"/>
      <c r="XAK256" s="1"/>
      <c r="XAL256" s="1"/>
      <c r="XAM256" s="1"/>
      <c r="XAN256" s="1"/>
      <c r="XAO256" s="1"/>
      <c r="XAP256" s="1"/>
      <c r="XAQ256" s="1"/>
      <c r="XAR256" s="1"/>
      <c r="XAS256" s="1"/>
      <c r="XAT256" s="1"/>
      <c r="XAU256" s="1"/>
      <c r="XAV256" s="1"/>
      <c r="XAW256" s="1"/>
      <c r="XAX256" s="1"/>
      <c r="XAY256" s="1"/>
      <c r="XAZ256" s="1"/>
      <c r="XBA256" s="1"/>
      <c r="XBB256" s="1"/>
      <c r="XBC256" s="1"/>
      <c r="XBD256" s="1"/>
      <c r="XBE256" s="1"/>
      <c r="XBF256" s="1"/>
      <c r="XBG256" s="1"/>
      <c r="XBH256" s="1"/>
      <c r="XBI256" s="1"/>
      <c r="XBJ256" s="1"/>
      <c r="XBK256" s="1"/>
      <c r="XBL256" s="1"/>
      <c r="XBM256" s="1"/>
      <c r="XBN256" s="1"/>
      <c r="XBO256" s="1"/>
      <c r="XBP256" s="1"/>
      <c r="XBQ256" s="1"/>
      <c r="XBR256" s="1"/>
      <c r="XBS256" s="1"/>
      <c r="XBT256" s="1"/>
      <c r="XBU256" s="1"/>
      <c r="XBV256" s="1"/>
      <c r="XBW256" s="1"/>
      <c r="XBX256" s="1"/>
      <c r="XBY256" s="1"/>
      <c r="XBZ256" s="1"/>
      <c r="XCA256" s="1"/>
      <c r="XCB256" s="1"/>
      <c r="XCC256" s="1"/>
      <c r="XCD256" s="1"/>
      <c r="XCE256" s="1"/>
      <c r="XCF256" s="1"/>
      <c r="XCG256" s="1"/>
      <c r="XCH256" s="1"/>
      <c r="XCI256" s="1"/>
      <c r="XCJ256" s="1"/>
      <c r="XCK256" s="1"/>
      <c r="XCL256" s="1"/>
      <c r="XCM256" s="1"/>
      <c r="XCN256" s="1"/>
      <c r="XCO256" s="1"/>
      <c r="XCP256" s="1"/>
      <c r="XCQ256" s="1"/>
      <c r="XCR256" s="1"/>
      <c r="XCS256" s="1"/>
      <c r="XCT256" s="1"/>
      <c r="XCU256" s="1"/>
      <c r="XCV256" s="1"/>
      <c r="XCW256" s="1"/>
      <c r="XCX256" s="1"/>
      <c r="XCY256" s="1"/>
      <c r="XCZ256" s="1"/>
      <c r="XDA256" s="1"/>
      <c r="XDB256" s="1"/>
      <c r="XDC256" s="1"/>
      <c r="XDD256" s="1"/>
      <c r="XDE256" s="1"/>
      <c r="XDF256" s="1"/>
      <c r="XDG256" s="1"/>
      <c r="XDH256" s="1"/>
      <c r="XDI256" s="1"/>
      <c r="XDJ256" s="1"/>
      <c r="XDK256" s="1"/>
      <c r="XDL256" s="1"/>
      <c r="XDM256" s="1"/>
      <c r="XDN256" s="1"/>
      <c r="XDO256" s="1"/>
      <c r="XDP256" s="1"/>
      <c r="XDQ256" s="1"/>
      <c r="XDR256" s="1"/>
      <c r="XDS256" s="1"/>
      <c r="XDT256" s="1"/>
      <c r="XDU256" s="1"/>
      <c r="XDV256" s="1"/>
      <c r="XDW256" s="1"/>
      <c r="XDX256" s="1"/>
      <c r="XDY256" s="1"/>
      <c r="XDZ256" s="1"/>
      <c r="XEA256" s="1"/>
      <c r="XEB256" s="1"/>
      <c r="XEC256" s="1"/>
      <c r="XED256" s="1"/>
      <c r="XEE256" s="1"/>
      <c r="XEF256" s="1"/>
      <c r="XEG256" s="1"/>
      <c r="XEH256" s="1"/>
      <c r="XEI256" s="1"/>
      <c r="XEJ256" s="1"/>
      <c r="XEK256" s="1"/>
      <c r="XEL256" s="1"/>
      <c r="XEM256" s="1"/>
      <c r="XEN256" s="1"/>
      <c r="XEO256" s="1"/>
      <c r="XEP256" s="1"/>
      <c r="XEQ256" s="1"/>
      <c r="XER256" s="1"/>
      <c r="XES256" s="1"/>
      <c r="XET256" s="1"/>
      <c r="XEU256" s="1"/>
      <c r="XEV256" s="1"/>
      <c r="XEW256" s="1"/>
      <c r="XEX256" s="1"/>
      <c r="XEY256" s="1"/>
      <c r="XEZ256" s="1"/>
      <c r="XFA256" s="1"/>
      <c r="XFB256" s="1"/>
      <c r="XFC256" s="1"/>
      <c r="XFD256" s="1"/>
    </row>
    <row r="257" spans="1:151 16227:16384" s="11" customFormat="1" ht="20.25" x14ac:dyDescent="0.25">
      <c r="A257" s="86" t="s">
        <v>222</v>
      </c>
      <c r="B257" s="87"/>
      <c r="C257" s="87"/>
      <c r="D257" s="87"/>
      <c r="E257" s="87"/>
      <c r="F257" s="87"/>
      <c r="G257" s="87"/>
      <c r="H257" s="87"/>
      <c r="I257" s="88"/>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EU257" s="1"/>
      <c r="WZC257" s="1"/>
      <c r="WZD257" s="1"/>
      <c r="WZE257" s="1"/>
      <c r="WZF257" s="1"/>
      <c r="WZG257" s="1"/>
      <c r="WZH257" s="1"/>
      <c r="WZI257" s="1"/>
      <c r="WZJ257" s="1"/>
      <c r="WZK257" s="1"/>
      <c r="WZL257" s="1"/>
      <c r="WZM257" s="1"/>
      <c r="WZN257" s="1"/>
      <c r="WZO257" s="1"/>
      <c r="WZP257" s="1"/>
      <c r="WZQ257" s="1"/>
      <c r="WZR257" s="1"/>
      <c r="WZS257" s="1"/>
      <c r="WZT257" s="1"/>
      <c r="WZU257" s="1"/>
      <c r="WZV257" s="1"/>
      <c r="WZW257" s="1"/>
      <c r="WZX257" s="1"/>
      <c r="WZY257" s="1"/>
      <c r="WZZ257" s="1"/>
      <c r="XAA257" s="1"/>
      <c r="XAB257" s="1"/>
      <c r="XAC257" s="1"/>
      <c r="XAD257" s="1"/>
      <c r="XAE257" s="1"/>
      <c r="XAF257" s="1"/>
      <c r="XAG257" s="1"/>
      <c r="XAH257" s="1"/>
      <c r="XAI257" s="1"/>
      <c r="XAJ257" s="1"/>
      <c r="XAK257" s="1"/>
      <c r="XAL257" s="1"/>
      <c r="XAM257" s="1"/>
      <c r="XAN257" s="1"/>
      <c r="XAO257" s="1"/>
      <c r="XAP257" s="1"/>
      <c r="XAQ257" s="1"/>
      <c r="XAR257" s="1"/>
      <c r="XAS257" s="1"/>
      <c r="XAT257" s="1"/>
      <c r="XAU257" s="1"/>
      <c r="XAV257" s="1"/>
      <c r="XAW257" s="1"/>
      <c r="XAX257" s="1"/>
      <c r="XAY257" s="1"/>
      <c r="XAZ257" s="1"/>
      <c r="XBA257" s="1"/>
      <c r="XBB257" s="1"/>
      <c r="XBC257" s="1"/>
      <c r="XBD257" s="1"/>
      <c r="XBE257" s="1"/>
      <c r="XBF257" s="1"/>
      <c r="XBG257" s="1"/>
      <c r="XBH257" s="1"/>
      <c r="XBI257" s="1"/>
      <c r="XBJ257" s="1"/>
      <c r="XBK257" s="1"/>
      <c r="XBL257" s="1"/>
      <c r="XBM257" s="1"/>
      <c r="XBN257" s="1"/>
      <c r="XBO257" s="1"/>
      <c r="XBP257" s="1"/>
      <c r="XBQ257" s="1"/>
      <c r="XBR257" s="1"/>
      <c r="XBS257" s="1"/>
      <c r="XBT257" s="1"/>
      <c r="XBU257" s="1"/>
      <c r="XBV257" s="1"/>
      <c r="XBW257" s="1"/>
      <c r="XBX257" s="1"/>
      <c r="XBY257" s="1"/>
      <c r="XBZ257" s="1"/>
      <c r="XCA257" s="1"/>
      <c r="XCB257" s="1"/>
      <c r="XCC257" s="1"/>
      <c r="XCD257" s="1"/>
      <c r="XCE257" s="1"/>
      <c r="XCF257" s="1"/>
      <c r="XCG257" s="1"/>
      <c r="XCH257" s="1"/>
      <c r="XCI257" s="1"/>
      <c r="XCJ257" s="1"/>
      <c r="XCK257" s="1"/>
      <c r="XCL257" s="1"/>
      <c r="XCM257" s="1"/>
      <c r="XCN257" s="1"/>
      <c r="XCO257" s="1"/>
      <c r="XCP257" s="1"/>
      <c r="XCQ257" s="1"/>
      <c r="XCR257" s="1"/>
      <c r="XCS257" s="1"/>
      <c r="XCT257" s="1"/>
      <c r="XCU257" s="1"/>
      <c r="XCV257" s="1"/>
      <c r="XCW257" s="1"/>
      <c r="XCX257" s="1"/>
      <c r="XCY257" s="1"/>
      <c r="XCZ257" s="1"/>
      <c r="XDA257" s="1"/>
      <c r="XDB257" s="1"/>
      <c r="XDC257" s="1"/>
      <c r="XDD257" s="1"/>
      <c r="XDE257" s="1"/>
      <c r="XDF257" s="1"/>
      <c r="XDG257" s="1"/>
      <c r="XDH257" s="1"/>
      <c r="XDI257" s="1"/>
      <c r="XDJ257" s="1"/>
      <c r="XDK257" s="1"/>
      <c r="XDL257" s="1"/>
      <c r="XDM257" s="1"/>
      <c r="XDN257" s="1"/>
      <c r="XDO257" s="1"/>
      <c r="XDP257" s="1"/>
      <c r="XDQ257" s="1"/>
      <c r="XDR257" s="1"/>
      <c r="XDS257" s="1"/>
      <c r="XDT257" s="1"/>
      <c r="XDU257" s="1"/>
      <c r="XDV257" s="1"/>
      <c r="XDW257" s="1"/>
      <c r="XDX257" s="1"/>
      <c r="XDY257" s="1"/>
      <c r="XDZ257" s="1"/>
      <c r="XEA257" s="1"/>
      <c r="XEB257" s="1"/>
      <c r="XEC257" s="1"/>
      <c r="XED257" s="1"/>
      <c r="XEE257" s="1"/>
      <c r="XEF257" s="1"/>
      <c r="XEG257" s="1"/>
      <c r="XEH257" s="1"/>
      <c r="XEI257" s="1"/>
      <c r="XEJ257" s="1"/>
      <c r="XEK257" s="1"/>
      <c r="XEL257" s="1"/>
      <c r="XEM257" s="1"/>
      <c r="XEN257" s="1"/>
      <c r="XEO257" s="1"/>
      <c r="XEP257" s="1"/>
      <c r="XEQ257" s="1"/>
      <c r="XER257" s="1"/>
      <c r="XES257" s="1"/>
      <c r="XET257" s="1"/>
      <c r="XEU257" s="1"/>
      <c r="XEV257" s="1"/>
      <c r="XEW257" s="1"/>
      <c r="XEX257" s="1"/>
      <c r="XEY257" s="1"/>
      <c r="XEZ257" s="1"/>
      <c r="XFA257" s="1"/>
      <c r="XFB257" s="1"/>
      <c r="XFC257" s="1"/>
      <c r="XFD257" s="1"/>
    </row>
    <row r="258" spans="1:151 16227:16384" s="11" customFormat="1" ht="20.25" x14ac:dyDescent="0.25">
      <c r="A258" s="86" t="s">
        <v>223</v>
      </c>
      <c r="B258" s="87"/>
      <c r="C258" s="87"/>
      <c r="D258" s="87"/>
      <c r="E258" s="87"/>
      <c r="F258" s="87"/>
      <c r="G258" s="87"/>
      <c r="H258" s="87"/>
      <c r="I258" s="88"/>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EU258" s="1"/>
      <c r="WZC258" s="1"/>
      <c r="WZD258" s="1"/>
      <c r="WZE258" s="1"/>
      <c r="WZF258" s="1"/>
      <c r="WZG258" s="1"/>
      <c r="WZH258" s="1"/>
      <c r="WZI258" s="1"/>
      <c r="WZJ258" s="1"/>
      <c r="WZK258" s="1"/>
      <c r="WZL258" s="1"/>
      <c r="WZM258" s="1"/>
      <c r="WZN258" s="1"/>
      <c r="WZO258" s="1"/>
      <c r="WZP258" s="1"/>
      <c r="WZQ258" s="1"/>
      <c r="WZR258" s="1"/>
      <c r="WZS258" s="1"/>
      <c r="WZT258" s="1"/>
      <c r="WZU258" s="1"/>
      <c r="WZV258" s="1"/>
      <c r="WZW258" s="1"/>
      <c r="WZX258" s="1"/>
      <c r="WZY258" s="1"/>
      <c r="WZZ258" s="1"/>
      <c r="XAA258" s="1"/>
      <c r="XAB258" s="1"/>
      <c r="XAC258" s="1"/>
      <c r="XAD258" s="1"/>
      <c r="XAE258" s="1"/>
      <c r="XAF258" s="1"/>
      <c r="XAG258" s="1"/>
      <c r="XAH258" s="1"/>
      <c r="XAI258" s="1"/>
      <c r="XAJ258" s="1"/>
      <c r="XAK258" s="1"/>
      <c r="XAL258" s="1"/>
      <c r="XAM258" s="1"/>
      <c r="XAN258" s="1"/>
      <c r="XAO258" s="1"/>
      <c r="XAP258" s="1"/>
      <c r="XAQ258" s="1"/>
      <c r="XAR258" s="1"/>
      <c r="XAS258" s="1"/>
      <c r="XAT258" s="1"/>
      <c r="XAU258" s="1"/>
      <c r="XAV258" s="1"/>
      <c r="XAW258" s="1"/>
      <c r="XAX258" s="1"/>
      <c r="XAY258" s="1"/>
      <c r="XAZ258" s="1"/>
      <c r="XBA258" s="1"/>
      <c r="XBB258" s="1"/>
      <c r="XBC258" s="1"/>
      <c r="XBD258" s="1"/>
      <c r="XBE258" s="1"/>
      <c r="XBF258" s="1"/>
      <c r="XBG258" s="1"/>
      <c r="XBH258" s="1"/>
      <c r="XBI258" s="1"/>
      <c r="XBJ258" s="1"/>
      <c r="XBK258" s="1"/>
      <c r="XBL258" s="1"/>
      <c r="XBM258" s="1"/>
      <c r="XBN258" s="1"/>
      <c r="XBO258" s="1"/>
      <c r="XBP258" s="1"/>
      <c r="XBQ258" s="1"/>
      <c r="XBR258" s="1"/>
      <c r="XBS258" s="1"/>
      <c r="XBT258" s="1"/>
      <c r="XBU258" s="1"/>
      <c r="XBV258" s="1"/>
      <c r="XBW258" s="1"/>
      <c r="XBX258" s="1"/>
      <c r="XBY258" s="1"/>
      <c r="XBZ258" s="1"/>
      <c r="XCA258" s="1"/>
      <c r="XCB258" s="1"/>
      <c r="XCC258" s="1"/>
      <c r="XCD258" s="1"/>
      <c r="XCE258" s="1"/>
      <c r="XCF258" s="1"/>
      <c r="XCG258" s="1"/>
      <c r="XCH258" s="1"/>
      <c r="XCI258" s="1"/>
      <c r="XCJ258" s="1"/>
      <c r="XCK258" s="1"/>
      <c r="XCL258" s="1"/>
      <c r="XCM258" s="1"/>
      <c r="XCN258" s="1"/>
      <c r="XCO258" s="1"/>
      <c r="XCP258" s="1"/>
      <c r="XCQ258" s="1"/>
      <c r="XCR258" s="1"/>
      <c r="XCS258" s="1"/>
      <c r="XCT258" s="1"/>
      <c r="XCU258" s="1"/>
      <c r="XCV258" s="1"/>
      <c r="XCW258" s="1"/>
      <c r="XCX258" s="1"/>
      <c r="XCY258" s="1"/>
      <c r="XCZ258" s="1"/>
      <c r="XDA258" s="1"/>
      <c r="XDB258" s="1"/>
      <c r="XDC258" s="1"/>
      <c r="XDD258" s="1"/>
      <c r="XDE258" s="1"/>
      <c r="XDF258" s="1"/>
      <c r="XDG258" s="1"/>
      <c r="XDH258" s="1"/>
      <c r="XDI258" s="1"/>
      <c r="XDJ258" s="1"/>
      <c r="XDK258" s="1"/>
      <c r="XDL258" s="1"/>
      <c r="XDM258" s="1"/>
      <c r="XDN258" s="1"/>
      <c r="XDO258" s="1"/>
      <c r="XDP258" s="1"/>
      <c r="XDQ258" s="1"/>
      <c r="XDR258" s="1"/>
      <c r="XDS258" s="1"/>
      <c r="XDT258" s="1"/>
      <c r="XDU258" s="1"/>
      <c r="XDV258" s="1"/>
      <c r="XDW258" s="1"/>
      <c r="XDX258" s="1"/>
      <c r="XDY258" s="1"/>
      <c r="XDZ258" s="1"/>
      <c r="XEA258" s="1"/>
      <c r="XEB258" s="1"/>
      <c r="XEC258" s="1"/>
      <c r="XED258" s="1"/>
      <c r="XEE258" s="1"/>
      <c r="XEF258" s="1"/>
      <c r="XEG258" s="1"/>
      <c r="XEH258" s="1"/>
      <c r="XEI258" s="1"/>
      <c r="XEJ258" s="1"/>
      <c r="XEK258" s="1"/>
      <c r="XEL258" s="1"/>
      <c r="XEM258" s="1"/>
      <c r="XEN258" s="1"/>
      <c r="XEO258" s="1"/>
      <c r="XEP258" s="1"/>
      <c r="XEQ258" s="1"/>
      <c r="XER258" s="1"/>
      <c r="XES258" s="1"/>
      <c r="XET258" s="1"/>
      <c r="XEU258" s="1"/>
      <c r="XEV258" s="1"/>
      <c r="XEW258" s="1"/>
      <c r="XEX258" s="1"/>
      <c r="XEY258" s="1"/>
      <c r="XEZ258" s="1"/>
      <c r="XFA258" s="1"/>
      <c r="XFB258" s="1"/>
      <c r="XFC258" s="1"/>
      <c r="XFD258" s="1"/>
    </row>
    <row r="259" spans="1:151 16227:16384" s="11" customFormat="1" ht="20.25" customHeight="1" x14ac:dyDescent="0.25">
      <c r="A259" s="89" t="str">
        <f>A258</f>
        <v>1st Floor for Residential &amp; PodiumParking</v>
      </c>
      <c r="B259" s="90"/>
      <c r="C259" s="84">
        <v>1</v>
      </c>
      <c r="D259" s="84"/>
      <c r="E259" s="161" t="s">
        <v>237</v>
      </c>
      <c r="F259" s="162"/>
      <c r="G259" s="162"/>
      <c r="H259" s="162"/>
      <c r="I259" s="85"/>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EU259" s="1"/>
      <c r="WZC259" s="1"/>
      <c r="WZD259" s="1"/>
      <c r="WZE259" s="1"/>
      <c r="WZF259" s="1"/>
      <c r="WZG259" s="1"/>
      <c r="WZH259" s="1"/>
      <c r="WZI259" s="1"/>
      <c r="WZJ259" s="1"/>
      <c r="WZK259" s="1"/>
      <c r="WZL259" s="1"/>
      <c r="WZM259" s="1"/>
      <c r="WZN259" s="1"/>
      <c r="WZO259" s="1"/>
      <c r="WZP259" s="1"/>
      <c r="WZQ259" s="1"/>
      <c r="WZR259" s="1"/>
      <c r="WZS259" s="1"/>
      <c r="WZT259" s="1"/>
      <c r="WZU259" s="1"/>
      <c r="WZV259" s="1"/>
      <c r="WZW259" s="1"/>
      <c r="WZX259" s="1"/>
      <c r="WZY259" s="1"/>
      <c r="WZZ259" s="1"/>
      <c r="XAA259" s="1"/>
      <c r="XAB259" s="1"/>
      <c r="XAC259" s="1"/>
      <c r="XAD259" s="1"/>
      <c r="XAE259" s="1"/>
      <c r="XAF259" s="1"/>
      <c r="XAG259" s="1"/>
      <c r="XAH259" s="1"/>
      <c r="XAI259" s="1"/>
      <c r="XAJ259" s="1"/>
      <c r="XAK259" s="1"/>
      <c r="XAL259" s="1"/>
      <c r="XAM259" s="1"/>
      <c r="XAN259" s="1"/>
      <c r="XAO259" s="1"/>
      <c r="XAP259" s="1"/>
      <c r="XAQ259" s="1"/>
      <c r="XAR259" s="1"/>
      <c r="XAS259" s="1"/>
      <c r="XAT259" s="1"/>
      <c r="XAU259" s="1"/>
      <c r="XAV259" s="1"/>
      <c r="XAW259" s="1"/>
      <c r="XAX259" s="1"/>
      <c r="XAY259" s="1"/>
      <c r="XAZ259" s="1"/>
      <c r="XBA259" s="1"/>
      <c r="XBB259" s="1"/>
      <c r="XBC259" s="1"/>
      <c r="XBD259" s="1"/>
      <c r="XBE259" s="1"/>
      <c r="XBF259" s="1"/>
      <c r="XBG259" s="1"/>
      <c r="XBH259" s="1"/>
      <c r="XBI259" s="1"/>
      <c r="XBJ259" s="1"/>
      <c r="XBK259" s="1"/>
      <c r="XBL259" s="1"/>
      <c r="XBM259" s="1"/>
      <c r="XBN259" s="1"/>
      <c r="XBO259" s="1"/>
      <c r="XBP259" s="1"/>
      <c r="XBQ259" s="1"/>
      <c r="XBR259" s="1"/>
      <c r="XBS259" s="1"/>
      <c r="XBT259" s="1"/>
      <c r="XBU259" s="1"/>
      <c r="XBV259" s="1"/>
      <c r="XBW259" s="1"/>
      <c r="XBX259" s="1"/>
      <c r="XBY259" s="1"/>
      <c r="XBZ259" s="1"/>
      <c r="XCA259" s="1"/>
      <c r="XCB259" s="1"/>
      <c r="XCC259" s="1"/>
      <c r="XCD259" s="1"/>
      <c r="XCE259" s="1"/>
      <c r="XCF259" s="1"/>
      <c r="XCG259" s="1"/>
      <c r="XCH259" s="1"/>
      <c r="XCI259" s="1"/>
      <c r="XCJ259" s="1"/>
      <c r="XCK259" s="1"/>
      <c r="XCL259" s="1"/>
      <c r="XCM259" s="1"/>
      <c r="XCN259" s="1"/>
      <c r="XCO259" s="1"/>
      <c r="XCP259" s="1"/>
      <c r="XCQ259" s="1"/>
      <c r="XCR259" s="1"/>
      <c r="XCS259" s="1"/>
      <c r="XCT259" s="1"/>
      <c r="XCU259" s="1"/>
      <c r="XCV259" s="1"/>
      <c r="XCW259" s="1"/>
      <c r="XCX259" s="1"/>
      <c r="XCY259" s="1"/>
      <c r="XCZ259" s="1"/>
      <c r="XDA259" s="1"/>
      <c r="XDB259" s="1"/>
      <c r="XDC259" s="1"/>
      <c r="XDD259" s="1"/>
      <c r="XDE259" s="1"/>
      <c r="XDF259" s="1"/>
      <c r="XDG259" s="1"/>
      <c r="XDH259" s="1"/>
      <c r="XDI259" s="1"/>
      <c r="XDJ259" s="1"/>
      <c r="XDK259" s="1"/>
      <c r="XDL259" s="1"/>
      <c r="XDM259" s="1"/>
      <c r="XDN259" s="1"/>
      <c r="XDO259" s="1"/>
      <c r="XDP259" s="1"/>
      <c r="XDQ259" s="1"/>
      <c r="XDR259" s="1"/>
      <c r="XDS259" s="1"/>
      <c r="XDT259" s="1"/>
      <c r="XDU259" s="1"/>
      <c r="XDV259" s="1"/>
      <c r="XDW259" s="1"/>
      <c r="XDX259" s="1"/>
      <c r="XDY259" s="1"/>
      <c r="XDZ259" s="1"/>
      <c r="XEA259" s="1"/>
      <c r="XEB259" s="1"/>
      <c r="XEC259" s="1"/>
      <c r="XED259" s="1"/>
      <c r="XEE259" s="1"/>
      <c r="XEF259" s="1"/>
      <c r="XEG259" s="1"/>
      <c r="XEH259" s="1"/>
      <c r="XEI259" s="1"/>
      <c r="XEJ259" s="1"/>
      <c r="XEK259" s="1"/>
      <c r="XEL259" s="1"/>
      <c r="XEM259" s="1"/>
      <c r="XEN259" s="1"/>
      <c r="XEO259" s="1"/>
      <c r="XEP259" s="1"/>
      <c r="XEQ259" s="1"/>
      <c r="XER259" s="1"/>
      <c r="XES259" s="1"/>
      <c r="XET259" s="1"/>
      <c r="XEU259" s="1"/>
      <c r="XEV259" s="1"/>
      <c r="XEW259" s="1"/>
      <c r="XEX259" s="1"/>
      <c r="XEY259" s="1"/>
      <c r="XEZ259" s="1"/>
      <c r="XFA259" s="1"/>
      <c r="XFB259" s="1"/>
      <c r="XFC259" s="1"/>
      <c r="XFD259" s="1"/>
    </row>
    <row r="260" spans="1:151 16227:16384" s="11" customFormat="1" ht="20.25" customHeight="1" x14ac:dyDescent="0.25">
      <c r="A260" s="91"/>
      <c r="B260" s="92"/>
      <c r="C260" s="84">
        <f>C259+1</f>
        <v>2</v>
      </c>
      <c r="D260" s="84"/>
      <c r="E260" s="161" t="s">
        <v>243</v>
      </c>
      <c r="F260" s="162"/>
      <c r="G260" s="162"/>
      <c r="H260" s="162"/>
      <c r="I260" s="85"/>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EU260" s="1"/>
      <c r="WZC260" s="1"/>
      <c r="WZD260" s="1"/>
      <c r="WZE260" s="1"/>
      <c r="WZF260" s="1"/>
      <c r="WZG260" s="1"/>
      <c r="WZH260" s="1"/>
      <c r="WZI260" s="1"/>
      <c r="WZJ260" s="1"/>
      <c r="WZK260" s="1"/>
      <c r="WZL260" s="1"/>
      <c r="WZM260" s="1"/>
      <c r="WZN260" s="1"/>
      <c r="WZO260" s="1"/>
      <c r="WZP260" s="1"/>
      <c r="WZQ260" s="1"/>
      <c r="WZR260" s="1"/>
      <c r="WZS260" s="1"/>
      <c r="WZT260" s="1"/>
      <c r="WZU260" s="1"/>
      <c r="WZV260" s="1"/>
      <c r="WZW260" s="1"/>
      <c r="WZX260" s="1"/>
      <c r="WZY260" s="1"/>
      <c r="WZZ260" s="1"/>
      <c r="XAA260" s="1"/>
      <c r="XAB260" s="1"/>
      <c r="XAC260" s="1"/>
      <c r="XAD260" s="1"/>
      <c r="XAE260" s="1"/>
      <c r="XAF260" s="1"/>
      <c r="XAG260" s="1"/>
      <c r="XAH260" s="1"/>
      <c r="XAI260" s="1"/>
      <c r="XAJ260" s="1"/>
      <c r="XAK260" s="1"/>
      <c r="XAL260" s="1"/>
      <c r="XAM260" s="1"/>
      <c r="XAN260" s="1"/>
      <c r="XAO260" s="1"/>
      <c r="XAP260" s="1"/>
      <c r="XAQ260" s="1"/>
      <c r="XAR260" s="1"/>
      <c r="XAS260" s="1"/>
      <c r="XAT260" s="1"/>
      <c r="XAU260" s="1"/>
      <c r="XAV260" s="1"/>
      <c r="XAW260" s="1"/>
      <c r="XAX260" s="1"/>
      <c r="XAY260" s="1"/>
      <c r="XAZ260" s="1"/>
      <c r="XBA260" s="1"/>
      <c r="XBB260" s="1"/>
      <c r="XBC260" s="1"/>
      <c r="XBD260" s="1"/>
      <c r="XBE260" s="1"/>
      <c r="XBF260" s="1"/>
      <c r="XBG260" s="1"/>
      <c r="XBH260" s="1"/>
      <c r="XBI260" s="1"/>
      <c r="XBJ260" s="1"/>
      <c r="XBK260" s="1"/>
      <c r="XBL260" s="1"/>
      <c r="XBM260" s="1"/>
      <c r="XBN260" s="1"/>
      <c r="XBO260" s="1"/>
      <c r="XBP260" s="1"/>
      <c r="XBQ260" s="1"/>
      <c r="XBR260" s="1"/>
      <c r="XBS260" s="1"/>
      <c r="XBT260" s="1"/>
      <c r="XBU260" s="1"/>
      <c r="XBV260" s="1"/>
      <c r="XBW260" s="1"/>
      <c r="XBX260" s="1"/>
      <c r="XBY260" s="1"/>
      <c r="XBZ260" s="1"/>
      <c r="XCA260" s="1"/>
      <c r="XCB260" s="1"/>
      <c r="XCC260" s="1"/>
      <c r="XCD260" s="1"/>
      <c r="XCE260" s="1"/>
      <c r="XCF260" s="1"/>
      <c r="XCG260" s="1"/>
      <c r="XCH260" s="1"/>
      <c r="XCI260" s="1"/>
      <c r="XCJ260" s="1"/>
      <c r="XCK260" s="1"/>
      <c r="XCL260" s="1"/>
      <c r="XCM260" s="1"/>
      <c r="XCN260" s="1"/>
      <c r="XCO260" s="1"/>
      <c r="XCP260" s="1"/>
      <c r="XCQ260" s="1"/>
      <c r="XCR260" s="1"/>
      <c r="XCS260" s="1"/>
      <c r="XCT260" s="1"/>
      <c r="XCU260" s="1"/>
      <c r="XCV260" s="1"/>
      <c r="XCW260" s="1"/>
      <c r="XCX260" s="1"/>
      <c r="XCY260" s="1"/>
      <c r="XCZ260" s="1"/>
      <c r="XDA260" s="1"/>
      <c r="XDB260" s="1"/>
      <c r="XDC260" s="1"/>
      <c r="XDD260" s="1"/>
      <c r="XDE260" s="1"/>
      <c r="XDF260" s="1"/>
      <c r="XDG260" s="1"/>
      <c r="XDH260" s="1"/>
      <c r="XDI260" s="1"/>
      <c r="XDJ260" s="1"/>
      <c r="XDK260" s="1"/>
      <c r="XDL260" s="1"/>
      <c r="XDM260" s="1"/>
      <c r="XDN260" s="1"/>
      <c r="XDO260" s="1"/>
      <c r="XDP260" s="1"/>
      <c r="XDQ260" s="1"/>
      <c r="XDR260" s="1"/>
      <c r="XDS260" s="1"/>
      <c r="XDT260" s="1"/>
      <c r="XDU260" s="1"/>
      <c r="XDV260" s="1"/>
      <c r="XDW260" s="1"/>
      <c r="XDX260" s="1"/>
      <c r="XDY260" s="1"/>
      <c r="XDZ260" s="1"/>
      <c r="XEA260" s="1"/>
      <c r="XEB260" s="1"/>
      <c r="XEC260" s="1"/>
      <c r="XED260" s="1"/>
      <c r="XEE260" s="1"/>
      <c r="XEF260" s="1"/>
      <c r="XEG260" s="1"/>
      <c r="XEH260" s="1"/>
      <c r="XEI260" s="1"/>
      <c r="XEJ260" s="1"/>
      <c r="XEK260" s="1"/>
      <c r="XEL260" s="1"/>
      <c r="XEM260" s="1"/>
      <c r="XEN260" s="1"/>
      <c r="XEO260" s="1"/>
      <c r="XEP260" s="1"/>
      <c r="XEQ260" s="1"/>
      <c r="XER260" s="1"/>
      <c r="XES260" s="1"/>
      <c r="XET260" s="1"/>
      <c r="XEU260" s="1"/>
      <c r="XEV260" s="1"/>
      <c r="XEW260" s="1"/>
      <c r="XEX260" s="1"/>
      <c r="XEY260" s="1"/>
      <c r="XEZ260" s="1"/>
      <c r="XFA260" s="1"/>
      <c r="XFB260" s="1"/>
      <c r="XFC260" s="1"/>
      <c r="XFD260" s="1"/>
    </row>
    <row r="261" spans="1:151 16227:16384" s="11" customFormat="1" ht="20.25" customHeight="1" x14ac:dyDescent="0.25">
      <c r="A261" s="91"/>
      <c r="B261" s="92"/>
      <c r="C261" s="84">
        <f>C260+1</f>
        <v>3</v>
      </c>
      <c r="D261" s="85"/>
      <c r="E261" s="19" t="s">
        <v>227</v>
      </c>
      <c r="F261" s="50">
        <f>(3.05*6.1+0.7*3.57+2.45*3+1.95*0.91+1.98*0.95+3.05*3.96+1.68*1.07+2.95*4.57+0.1*3.97+3.05*3.65+2.3*1.37+2.3*1.37+1.41*2.3+3.32*1.07+1.68*1.07)*10.764</f>
        <v>924.53180039999984</v>
      </c>
      <c r="G261" s="51">
        <v>0</v>
      </c>
      <c r="H261" s="19">
        <v>0</v>
      </c>
      <c r="I261" s="19">
        <f>F261*(($I$144)+1)+H261</f>
        <v>1433.0242906199999</v>
      </c>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EU261" s="1"/>
      <c r="WZC261" s="1"/>
      <c r="WZD261" s="1"/>
      <c r="WZE261" s="1"/>
      <c r="WZF261" s="1"/>
      <c r="WZG261" s="1"/>
      <c r="WZH261" s="1"/>
      <c r="WZI261" s="1"/>
      <c r="WZJ261" s="1"/>
      <c r="WZK261" s="1"/>
      <c r="WZL261" s="1"/>
      <c r="WZM261" s="1"/>
      <c r="WZN261" s="1"/>
      <c r="WZO261" s="1"/>
      <c r="WZP261" s="1"/>
      <c r="WZQ261" s="1"/>
      <c r="WZR261" s="1"/>
      <c r="WZS261" s="1"/>
      <c r="WZT261" s="1"/>
      <c r="WZU261" s="1"/>
      <c r="WZV261" s="1"/>
      <c r="WZW261" s="1"/>
      <c r="WZX261" s="1"/>
      <c r="WZY261" s="1"/>
      <c r="WZZ261" s="1"/>
      <c r="XAA261" s="1"/>
      <c r="XAB261" s="1"/>
      <c r="XAC261" s="1"/>
      <c r="XAD261" s="1"/>
      <c r="XAE261" s="1"/>
      <c r="XAF261" s="1"/>
      <c r="XAG261" s="1"/>
      <c r="XAH261" s="1"/>
      <c r="XAI261" s="1"/>
      <c r="XAJ261" s="1"/>
      <c r="XAK261" s="1"/>
      <c r="XAL261" s="1"/>
      <c r="XAM261" s="1"/>
      <c r="XAN261" s="1"/>
      <c r="XAO261" s="1"/>
      <c r="XAP261" s="1"/>
      <c r="XAQ261" s="1"/>
      <c r="XAR261" s="1"/>
      <c r="XAS261" s="1"/>
      <c r="XAT261" s="1"/>
      <c r="XAU261" s="1"/>
      <c r="XAV261" s="1"/>
      <c r="XAW261" s="1"/>
      <c r="XAX261" s="1"/>
      <c r="XAY261" s="1"/>
      <c r="XAZ261" s="1"/>
      <c r="XBA261" s="1"/>
      <c r="XBB261" s="1"/>
      <c r="XBC261" s="1"/>
      <c r="XBD261" s="1"/>
      <c r="XBE261" s="1"/>
      <c r="XBF261" s="1"/>
      <c r="XBG261" s="1"/>
      <c r="XBH261" s="1"/>
      <c r="XBI261" s="1"/>
      <c r="XBJ261" s="1"/>
      <c r="XBK261" s="1"/>
      <c r="XBL261" s="1"/>
      <c r="XBM261" s="1"/>
      <c r="XBN261" s="1"/>
      <c r="XBO261" s="1"/>
      <c r="XBP261" s="1"/>
      <c r="XBQ261" s="1"/>
      <c r="XBR261" s="1"/>
      <c r="XBS261" s="1"/>
      <c r="XBT261" s="1"/>
      <c r="XBU261" s="1"/>
      <c r="XBV261" s="1"/>
      <c r="XBW261" s="1"/>
      <c r="XBX261" s="1"/>
      <c r="XBY261" s="1"/>
      <c r="XBZ261" s="1"/>
      <c r="XCA261" s="1"/>
      <c r="XCB261" s="1"/>
      <c r="XCC261" s="1"/>
      <c r="XCD261" s="1"/>
      <c r="XCE261" s="1"/>
      <c r="XCF261" s="1"/>
      <c r="XCG261" s="1"/>
      <c r="XCH261" s="1"/>
      <c r="XCI261" s="1"/>
      <c r="XCJ261" s="1"/>
      <c r="XCK261" s="1"/>
      <c r="XCL261" s="1"/>
      <c r="XCM261" s="1"/>
      <c r="XCN261" s="1"/>
      <c r="XCO261" s="1"/>
      <c r="XCP261" s="1"/>
      <c r="XCQ261" s="1"/>
      <c r="XCR261" s="1"/>
      <c r="XCS261" s="1"/>
      <c r="XCT261" s="1"/>
      <c r="XCU261" s="1"/>
      <c r="XCV261" s="1"/>
      <c r="XCW261" s="1"/>
      <c r="XCX261" s="1"/>
      <c r="XCY261" s="1"/>
      <c r="XCZ261" s="1"/>
      <c r="XDA261" s="1"/>
      <c r="XDB261" s="1"/>
      <c r="XDC261" s="1"/>
      <c r="XDD261" s="1"/>
      <c r="XDE261" s="1"/>
      <c r="XDF261" s="1"/>
      <c r="XDG261" s="1"/>
      <c r="XDH261" s="1"/>
      <c r="XDI261" s="1"/>
      <c r="XDJ261" s="1"/>
      <c r="XDK261" s="1"/>
      <c r="XDL261" s="1"/>
      <c r="XDM261" s="1"/>
      <c r="XDN261" s="1"/>
      <c r="XDO261" s="1"/>
      <c r="XDP261" s="1"/>
      <c r="XDQ261" s="1"/>
      <c r="XDR261" s="1"/>
      <c r="XDS261" s="1"/>
      <c r="XDT261" s="1"/>
      <c r="XDU261" s="1"/>
      <c r="XDV261" s="1"/>
      <c r="XDW261" s="1"/>
      <c r="XDX261" s="1"/>
      <c r="XDY261" s="1"/>
      <c r="XDZ261" s="1"/>
      <c r="XEA261" s="1"/>
      <c r="XEB261" s="1"/>
      <c r="XEC261" s="1"/>
      <c r="XED261" s="1"/>
      <c r="XEE261" s="1"/>
      <c r="XEF261" s="1"/>
      <c r="XEG261" s="1"/>
      <c r="XEH261" s="1"/>
      <c r="XEI261" s="1"/>
      <c r="XEJ261" s="1"/>
      <c r="XEK261" s="1"/>
      <c r="XEL261" s="1"/>
      <c r="XEM261" s="1"/>
      <c r="XEN261" s="1"/>
      <c r="XEO261" s="1"/>
      <c r="XEP261" s="1"/>
      <c r="XEQ261" s="1"/>
      <c r="XER261" s="1"/>
      <c r="XES261" s="1"/>
      <c r="XET261" s="1"/>
      <c r="XEU261" s="1"/>
      <c r="XEV261" s="1"/>
      <c r="XEW261" s="1"/>
      <c r="XEX261" s="1"/>
      <c r="XEY261" s="1"/>
      <c r="XEZ261" s="1"/>
      <c r="XFA261" s="1"/>
      <c r="XFB261" s="1"/>
      <c r="XFC261" s="1"/>
      <c r="XFD261" s="1"/>
    </row>
    <row r="262" spans="1:151 16227:16384" s="11" customFormat="1" ht="20.25" customHeight="1" x14ac:dyDescent="0.25">
      <c r="A262" s="91"/>
      <c r="B262" s="92"/>
      <c r="C262" s="84">
        <f>C261+1</f>
        <v>4</v>
      </c>
      <c r="D262" s="84"/>
      <c r="E262" s="161" t="s">
        <v>244</v>
      </c>
      <c r="F262" s="162"/>
      <c r="G262" s="162"/>
      <c r="H262" s="162"/>
      <c r="I262" s="85"/>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c r="CT262" s="1"/>
      <c r="CU262" s="1"/>
      <c r="CV262" s="1"/>
      <c r="CW262" s="1"/>
      <c r="CX262" s="1"/>
      <c r="CY262" s="1"/>
      <c r="CZ262" s="1"/>
      <c r="DA262" s="1"/>
      <c r="DB262" s="1"/>
      <c r="DC262" s="1"/>
      <c r="DD262" s="1"/>
      <c r="DE262" s="1"/>
      <c r="DF262" s="1"/>
      <c r="DG262" s="1"/>
      <c r="DH262" s="1"/>
      <c r="DI262" s="1"/>
      <c r="DJ262" s="1"/>
      <c r="DK262" s="1"/>
      <c r="DL262" s="1"/>
      <c r="DM262" s="1"/>
      <c r="DN262" s="1"/>
      <c r="DO262" s="1"/>
      <c r="DP262" s="1"/>
      <c r="DQ262" s="1"/>
      <c r="DR262" s="1"/>
      <c r="DS262" s="1"/>
      <c r="DT262" s="1"/>
      <c r="DU262" s="1"/>
      <c r="DV262" s="1"/>
      <c r="DW262" s="1"/>
      <c r="DX262" s="1"/>
      <c r="DY262" s="1"/>
      <c r="DZ262" s="1"/>
      <c r="EA262" s="1"/>
      <c r="EB262" s="1"/>
      <c r="EC262" s="1"/>
      <c r="ED262" s="1"/>
      <c r="EE262" s="1"/>
      <c r="EF262" s="1"/>
      <c r="EG262" s="1"/>
      <c r="EH262" s="1"/>
      <c r="EI262" s="1"/>
      <c r="EJ262" s="1"/>
      <c r="EK262" s="1"/>
      <c r="EL262" s="1"/>
      <c r="EM262" s="1"/>
      <c r="EN262" s="1"/>
      <c r="EO262" s="1"/>
      <c r="EP262" s="1"/>
      <c r="EQ262" s="1"/>
      <c r="ER262" s="1"/>
      <c r="ES262" s="1"/>
      <c r="ET262" s="1"/>
      <c r="EU262" s="1"/>
      <c r="WZC262" s="1"/>
      <c r="WZD262" s="1"/>
      <c r="WZE262" s="1"/>
      <c r="WZF262" s="1"/>
      <c r="WZG262" s="1"/>
      <c r="WZH262" s="1"/>
      <c r="WZI262" s="1"/>
      <c r="WZJ262" s="1"/>
      <c r="WZK262" s="1"/>
      <c r="WZL262" s="1"/>
      <c r="WZM262" s="1"/>
      <c r="WZN262" s="1"/>
      <c r="WZO262" s="1"/>
      <c r="WZP262" s="1"/>
      <c r="WZQ262" s="1"/>
      <c r="WZR262" s="1"/>
      <c r="WZS262" s="1"/>
      <c r="WZT262" s="1"/>
      <c r="WZU262" s="1"/>
      <c r="WZV262" s="1"/>
      <c r="WZW262" s="1"/>
      <c r="WZX262" s="1"/>
      <c r="WZY262" s="1"/>
      <c r="WZZ262" s="1"/>
      <c r="XAA262" s="1"/>
      <c r="XAB262" s="1"/>
      <c r="XAC262" s="1"/>
      <c r="XAD262" s="1"/>
      <c r="XAE262" s="1"/>
      <c r="XAF262" s="1"/>
      <c r="XAG262" s="1"/>
      <c r="XAH262" s="1"/>
      <c r="XAI262" s="1"/>
      <c r="XAJ262" s="1"/>
      <c r="XAK262" s="1"/>
      <c r="XAL262" s="1"/>
      <c r="XAM262" s="1"/>
      <c r="XAN262" s="1"/>
      <c r="XAO262" s="1"/>
      <c r="XAP262" s="1"/>
      <c r="XAQ262" s="1"/>
      <c r="XAR262" s="1"/>
      <c r="XAS262" s="1"/>
      <c r="XAT262" s="1"/>
      <c r="XAU262" s="1"/>
      <c r="XAV262" s="1"/>
      <c r="XAW262" s="1"/>
      <c r="XAX262" s="1"/>
      <c r="XAY262" s="1"/>
      <c r="XAZ262" s="1"/>
      <c r="XBA262" s="1"/>
      <c r="XBB262" s="1"/>
      <c r="XBC262" s="1"/>
      <c r="XBD262" s="1"/>
      <c r="XBE262" s="1"/>
      <c r="XBF262" s="1"/>
      <c r="XBG262" s="1"/>
      <c r="XBH262" s="1"/>
      <c r="XBI262" s="1"/>
      <c r="XBJ262" s="1"/>
      <c r="XBK262" s="1"/>
      <c r="XBL262" s="1"/>
      <c r="XBM262" s="1"/>
      <c r="XBN262" s="1"/>
      <c r="XBO262" s="1"/>
      <c r="XBP262" s="1"/>
      <c r="XBQ262" s="1"/>
      <c r="XBR262" s="1"/>
      <c r="XBS262" s="1"/>
      <c r="XBT262" s="1"/>
      <c r="XBU262" s="1"/>
      <c r="XBV262" s="1"/>
      <c r="XBW262" s="1"/>
      <c r="XBX262" s="1"/>
      <c r="XBY262" s="1"/>
      <c r="XBZ262" s="1"/>
      <c r="XCA262" s="1"/>
      <c r="XCB262" s="1"/>
      <c r="XCC262" s="1"/>
      <c r="XCD262" s="1"/>
      <c r="XCE262" s="1"/>
      <c r="XCF262" s="1"/>
      <c r="XCG262" s="1"/>
      <c r="XCH262" s="1"/>
      <c r="XCI262" s="1"/>
      <c r="XCJ262" s="1"/>
      <c r="XCK262" s="1"/>
      <c r="XCL262" s="1"/>
      <c r="XCM262" s="1"/>
      <c r="XCN262" s="1"/>
      <c r="XCO262" s="1"/>
      <c r="XCP262" s="1"/>
      <c r="XCQ262" s="1"/>
      <c r="XCR262" s="1"/>
      <c r="XCS262" s="1"/>
      <c r="XCT262" s="1"/>
      <c r="XCU262" s="1"/>
      <c r="XCV262" s="1"/>
      <c r="XCW262" s="1"/>
      <c r="XCX262" s="1"/>
      <c r="XCY262" s="1"/>
      <c r="XCZ262" s="1"/>
      <c r="XDA262" s="1"/>
      <c r="XDB262" s="1"/>
      <c r="XDC262" s="1"/>
      <c r="XDD262" s="1"/>
      <c r="XDE262" s="1"/>
      <c r="XDF262" s="1"/>
      <c r="XDG262" s="1"/>
      <c r="XDH262" s="1"/>
      <c r="XDI262" s="1"/>
      <c r="XDJ262" s="1"/>
      <c r="XDK262" s="1"/>
      <c r="XDL262" s="1"/>
      <c r="XDM262" s="1"/>
      <c r="XDN262" s="1"/>
      <c r="XDO262" s="1"/>
      <c r="XDP262" s="1"/>
      <c r="XDQ262" s="1"/>
      <c r="XDR262" s="1"/>
      <c r="XDS262" s="1"/>
      <c r="XDT262" s="1"/>
      <c r="XDU262" s="1"/>
      <c r="XDV262" s="1"/>
      <c r="XDW262" s="1"/>
      <c r="XDX262" s="1"/>
      <c r="XDY262" s="1"/>
      <c r="XDZ262" s="1"/>
      <c r="XEA262" s="1"/>
      <c r="XEB262" s="1"/>
      <c r="XEC262" s="1"/>
      <c r="XED262" s="1"/>
      <c r="XEE262" s="1"/>
      <c r="XEF262" s="1"/>
      <c r="XEG262" s="1"/>
      <c r="XEH262" s="1"/>
      <c r="XEI262" s="1"/>
      <c r="XEJ262" s="1"/>
      <c r="XEK262" s="1"/>
      <c r="XEL262" s="1"/>
      <c r="XEM262" s="1"/>
      <c r="XEN262" s="1"/>
      <c r="XEO262" s="1"/>
      <c r="XEP262" s="1"/>
      <c r="XEQ262" s="1"/>
      <c r="XER262" s="1"/>
      <c r="XES262" s="1"/>
      <c r="XET262" s="1"/>
      <c r="XEU262" s="1"/>
      <c r="XEV262" s="1"/>
      <c r="XEW262" s="1"/>
      <c r="XEX262" s="1"/>
      <c r="XEY262" s="1"/>
      <c r="XEZ262" s="1"/>
      <c r="XFA262" s="1"/>
      <c r="XFB262" s="1"/>
      <c r="XFC262" s="1"/>
      <c r="XFD262" s="1"/>
    </row>
    <row r="263" spans="1:151 16227:16384" s="11" customFormat="1" ht="20.25" customHeight="1" x14ac:dyDescent="0.25">
      <c r="A263" s="91"/>
      <c r="B263" s="92"/>
      <c r="C263" s="84">
        <f>C262+1</f>
        <v>5</v>
      </c>
      <c r="D263" s="85"/>
      <c r="E263" s="161" t="s">
        <v>237</v>
      </c>
      <c r="F263" s="162"/>
      <c r="G263" s="162"/>
      <c r="H263" s="162"/>
      <c r="I263" s="85"/>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c r="CT263" s="1"/>
      <c r="CU263" s="1"/>
      <c r="CV263" s="1"/>
      <c r="CW263" s="1"/>
      <c r="CX263" s="1"/>
      <c r="CY263" s="1"/>
      <c r="CZ263" s="1"/>
      <c r="DA263" s="1"/>
      <c r="DB263" s="1"/>
      <c r="DC263" s="1"/>
      <c r="DD263" s="1"/>
      <c r="DE263" s="1"/>
      <c r="DF263" s="1"/>
      <c r="DG263" s="1"/>
      <c r="DH263" s="1"/>
      <c r="DI263" s="1"/>
      <c r="DJ263" s="1"/>
      <c r="DK263" s="1"/>
      <c r="DL263" s="1"/>
      <c r="DM263" s="1"/>
      <c r="DN263" s="1"/>
      <c r="DO263" s="1"/>
      <c r="DP263" s="1"/>
      <c r="DQ263" s="1"/>
      <c r="DR263" s="1"/>
      <c r="DS263" s="1"/>
      <c r="DT263" s="1"/>
      <c r="DU263" s="1"/>
      <c r="DV263" s="1"/>
      <c r="DW263" s="1"/>
      <c r="DX263" s="1"/>
      <c r="DY263" s="1"/>
      <c r="DZ263" s="1"/>
      <c r="EA263" s="1"/>
      <c r="EB263" s="1"/>
      <c r="EC263" s="1"/>
      <c r="ED263" s="1"/>
      <c r="EE263" s="1"/>
      <c r="EF263" s="1"/>
      <c r="EG263" s="1"/>
      <c r="EH263" s="1"/>
      <c r="EI263" s="1"/>
      <c r="EJ263" s="1"/>
      <c r="EK263" s="1"/>
      <c r="EL263" s="1"/>
      <c r="EM263" s="1"/>
      <c r="EN263" s="1"/>
      <c r="EO263" s="1"/>
      <c r="EP263" s="1"/>
      <c r="EQ263" s="1"/>
      <c r="ER263" s="1"/>
      <c r="ES263" s="1"/>
      <c r="ET263" s="1"/>
      <c r="EU263" s="1"/>
      <c r="WZC263" s="1"/>
      <c r="WZD263" s="1"/>
      <c r="WZE263" s="1"/>
      <c r="WZF263" s="1"/>
      <c r="WZG263" s="1"/>
      <c r="WZH263" s="1"/>
      <c r="WZI263" s="1"/>
      <c r="WZJ263" s="1"/>
      <c r="WZK263" s="1"/>
      <c r="WZL263" s="1"/>
      <c r="WZM263" s="1"/>
      <c r="WZN263" s="1"/>
      <c r="WZO263" s="1"/>
      <c r="WZP263" s="1"/>
      <c r="WZQ263" s="1"/>
      <c r="WZR263" s="1"/>
      <c r="WZS263" s="1"/>
      <c r="WZT263" s="1"/>
      <c r="WZU263" s="1"/>
      <c r="WZV263" s="1"/>
      <c r="WZW263" s="1"/>
      <c r="WZX263" s="1"/>
      <c r="WZY263" s="1"/>
      <c r="WZZ263" s="1"/>
      <c r="XAA263" s="1"/>
      <c r="XAB263" s="1"/>
      <c r="XAC263" s="1"/>
      <c r="XAD263" s="1"/>
      <c r="XAE263" s="1"/>
      <c r="XAF263" s="1"/>
      <c r="XAG263" s="1"/>
      <c r="XAH263" s="1"/>
      <c r="XAI263" s="1"/>
      <c r="XAJ263" s="1"/>
      <c r="XAK263" s="1"/>
      <c r="XAL263" s="1"/>
      <c r="XAM263" s="1"/>
      <c r="XAN263" s="1"/>
      <c r="XAO263" s="1"/>
      <c r="XAP263" s="1"/>
      <c r="XAQ263" s="1"/>
      <c r="XAR263" s="1"/>
      <c r="XAS263" s="1"/>
      <c r="XAT263" s="1"/>
      <c r="XAU263" s="1"/>
      <c r="XAV263" s="1"/>
      <c r="XAW263" s="1"/>
      <c r="XAX263" s="1"/>
      <c r="XAY263" s="1"/>
      <c r="XAZ263" s="1"/>
      <c r="XBA263" s="1"/>
      <c r="XBB263" s="1"/>
      <c r="XBC263" s="1"/>
      <c r="XBD263" s="1"/>
      <c r="XBE263" s="1"/>
      <c r="XBF263" s="1"/>
      <c r="XBG263" s="1"/>
      <c r="XBH263" s="1"/>
      <c r="XBI263" s="1"/>
      <c r="XBJ263" s="1"/>
      <c r="XBK263" s="1"/>
      <c r="XBL263" s="1"/>
      <c r="XBM263" s="1"/>
      <c r="XBN263" s="1"/>
      <c r="XBO263" s="1"/>
      <c r="XBP263" s="1"/>
      <c r="XBQ263" s="1"/>
      <c r="XBR263" s="1"/>
      <c r="XBS263" s="1"/>
      <c r="XBT263" s="1"/>
      <c r="XBU263" s="1"/>
      <c r="XBV263" s="1"/>
      <c r="XBW263" s="1"/>
      <c r="XBX263" s="1"/>
      <c r="XBY263" s="1"/>
      <c r="XBZ263" s="1"/>
      <c r="XCA263" s="1"/>
      <c r="XCB263" s="1"/>
      <c r="XCC263" s="1"/>
      <c r="XCD263" s="1"/>
      <c r="XCE263" s="1"/>
      <c r="XCF263" s="1"/>
      <c r="XCG263" s="1"/>
      <c r="XCH263" s="1"/>
      <c r="XCI263" s="1"/>
      <c r="XCJ263" s="1"/>
      <c r="XCK263" s="1"/>
      <c r="XCL263" s="1"/>
      <c r="XCM263" s="1"/>
      <c r="XCN263" s="1"/>
      <c r="XCO263" s="1"/>
      <c r="XCP263" s="1"/>
      <c r="XCQ263" s="1"/>
      <c r="XCR263" s="1"/>
      <c r="XCS263" s="1"/>
      <c r="XCT263" s="1"/>
      <c r="XCU263" s="1"/>
      <c r="XCV263" s="1"/>
      <c r="XCW263" s="1"/>
      <c r="XCX263" s="1"/>
      <c r="XCY263" s="1"/>
      <c r="XCZ263" s="1"/>
      <c r="XDA263" s="1"/>
      <c r="XDB263" s="1"/>
      <c r="XDC263" s="1"/>
      <c r="XDD263" s="1"/>
      <c r="XDE263" s="1"/>
      <c r="XDF263" s="1"/>
      <c r="XDG263" s="1"/>
      <c r="XDH263" s="1"/>
      <c r="XDI263" s="1"/>
      <c r="XDJ263" s="1"/>
      <c r="XDK263" s="1"/>
      <c r="XDL263" s="1"/>
      <c r="XDM263" s="1"/>
      <c r="XDN263" s="1"/>
      <c r="XDO263" s="1"/>
      <c r="XDP263" s="1"/>
      <c r="XDQ263" s="1"/>
      <c r="XDR263" s="1"/>
      <c r="XDS263" s="1"/>
      <c r="XDT263" s="1"/>
      <c r="XDU263" s="1"/>
      <c r="XDV263" s="1"/>
      <c r="XDW263" s="1"/>
      <c r="XDX263" s="1"/>
      <c r="XDY263" s="1"/>
      <c r="XDZ263" s="1"/>
      <c r="XEA263" s="1"/>
      <c r="XEB263" s="1"/>
      <c r="XEC263" s="1"/>
      <c r="XED263" s="1"/>
      <c r="XEE263" s="1"/>
      <c r="XEF263" s="1"/>
      <c r="XEG263" s="1"/>
      <c r="XEH263" s="1"/>
      <c r="XEI263" s="1"/>
      <c r="XEJ263" s="1"/>
      <c r="XEK263" s="1"/>
      <c r="XEL263" s="1"/>
      <c r="XEM263" s="1"/>
      <c r="XEN263" s="1"/>
      <c r="XEO263" s="1"/>
      <c r="XEP263" s="1"/>
      <c r="XEQ263" s="1"/>
      <c r="XER263" s="1"/>
      <c r="XES263" s="1"/>
      <c r="XET263" s="1"/>
      <c r="XEU263" s="1"/>
      <c r="XEV263" s="1"/>
      <c r="XEW263" s="1"/>
      <c r="XEX263" s="1"/>
      <c r="XEY263" s="1"/>
      <c r="XEZ263" s="1"/>
      <c r="XFA263" s="1"/>
      <c r="XFB263" s="1"/>
      <c r="XFC263" s="1"/>
      <c r="XFD263" s="1"/>
    </row>
    <row r="264" spans="1:151 16227:16384" s="11" customFormat="1" ht="20.25" x14ac:dyDescent="0.25">
      <c r="A264" s="86" t="s">
        <v>225</v>
      </c>
      <c r="B264" s="87"/>
      <c r="C264" s="87"/>
      <c r="D264" s="87"/>
      <c r="E264" s="87"/>
      <c r="F264" s="87"/>
      <c r="G264" s="87"/>
      <c r="H264" s="87"/>
      <c r="I264" s="88"/>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c r="CT264" s="1"/>
      <c r="CU264" s="1"/>
      <c r="CV264" s="1"/>
      <c r="CW264" s="1"/>
      <c r="CX264" s="1"/>
      <c r="CY264" s="1"/>
      <c r="CZ264" s="1"/>
      <c r="DA264" s="1"/>
      <c r="DB264" s="1"/>
      <c r="DC264" s="1"/>
      <c r="DD264" s="1"/>
      <c r="DE264" s="1"/>
      <c r="DF264" s="1"/>
      <c r="DG264" s="1"/>
      <c r="DH264" s="1"/>
      <c r="DI264" s="1"/>
      <c r="DJ264" s="1"/>
      <c r="DK264" s="1"/>
      <c r="DL264" s="1"/>
      <c r="DM264" s="1"/>
      <c r="DN264" s="1"/>
      <c r="DO264" s="1"/>
      <c r="DP264" s="1"/>
      <c r="DQ264" s="1"/>
      <c r="DR264" s="1"/>
      <c r="DS264" s="1"/>
      <c r="DT264" s="1"/>
      <c r="DU264" s="1"/>
      <c r="DV264" s="1"/>
      <c r="DW264" s="1"/>
      <c r="DX264" s="1"/>
      <c r="DY264" s="1"/>
      <c r="DZ264" s="1"/>
      <c r="EA264" s="1"/>
      <c r="EB264" s="1"/>
      <c r="EC264" s="1"/>
      <c r="ED264" s="1"/>
      <c r="EE264" s="1"/>
      <c r="EF264" s="1"/>
      <c r="EG264" s="1"/>
      <c r="EH264" s="1"/>
      <c r="EI264" s="1"/>
      <c r="EJ264" s="1"/>
      <c r="EK264" s="1"/>
      <c r="EL264" s="1"/>
      <c r="EM264" s="1"/>
      <c r="EN264" s="1"/>
      <c r="EO264" s="1"/>
      <c r="EP264" s="1"/>
      <c r="EQ264" s="1"/>
      <c r="ER264" s="1"/>
      <c r="ES264" s="1"/>
      <c r="ET264" s="1"/>
      <c r="EU264" s="1"/>
      <c r="WZC264" s="1"/>
      <c r="WZD264" s="1"/>
      <c r="WZE264" s="1"/>
      <c r="WZF264" s="1"/>
      <c r="WZG264" s="1"/>
      <c r="WZH264" s="1"/>
      <c r="WZI264" s="1"/>
      <c r="WZJ264" s="1"/>
      <c r="WZK264" s="1"/>
      <c r="WZL264" s="1"/>
      <c r="WZM264" s="1"/>
      <c r="WZN264" s="1"/>
      <c r="WZO264" s="1"/>
      <c r="WZP264" s="1"/>
      <c r="WZQ264" s="1"/>
      <c r="WZR264" s="1"/>
      <c r="WZS264" s="1"/>
      <c r="WZT264" s="1"/>
      <c r="WZU264" s="1"/>
      <c r="WZV264" s="1"/>
      <c r="WZW264" s="1"/>
      <c r="WZX264" s="1"/>
      <c r="WZY264" s="1"/>
      <c r="WZZ264" s="1"/>
      <c r="XAA264" s="1"/>
      <c r="XAB264" s="1"/>
      <c r="XAC264" s="1"/>
      <c r="XAD264" s="1"/>
      <c r="XAE264" s="1"/>
      <c r="XAF264" s="1"/>
      <c r="XAG264" s="1"/>
      <c r="XAH264" s="1"/>
      <c r="XAI264" s="1"/>
      <c r="XAJ264" s="1"/>
      <c r="XAK264" s="1"/>
      <c r="XAL264" s="1"/>
      <c r="XAM264" s="1"/>
      <c r="XAN264" s="1"/>
      <c r="XAO264" s="1"/>
      <c r="XAP264" s="1"/>
      <c r="XAQ264" s="1"/>
      <c r="XAR264" s="1"/>
      <c r="XAS264" s="1"/>
      <c r="XAT264" s="1"/>
      <c r="XAU264" s="1"/>
      <c r="XAV264" s="1"/>
      <c r="XAW264" s="1"/>
      <c r="XAX264" s="1"/>
      <c r="XAY264" s="1"/>
      <c r="XAZ264" s="1"/>
      <c r="XBA264" s="1"/>
      <c r="XBB264" s="1"/>
      <c r="XBC264" s="1"/>
      <c r="XBD264" s="1"/>
      <c r="XBE264" s="1"/>
      <c r="XBF264" s="1"/>
      <c r="XBG264" s="1"/>
      <c r="XBH264" s="1"/>
      <c r="XBI264" s="1"/>
      <c r="XBJ264" s="1"/>
      <c r="XBK264" s="1"/>
      <c r="XBL264" s="1"/>
      <c r="XBM264" s="1"/>
      <c r="XBN264" s="1"/>
      <c r="XBO264" s="1"/>
      <c r="XBP264" s="1"/>
      <c r="XBQ264" s="1"/>
      <c r="XBR264" s="1"/>
      <c r="XBS264" s="1"/>
      <c r="XBT264" s="1"/>
      <c r="XBU264" s="1"/>
      <c r="XBV264" s="1"/>
      <c r="XBW264" s="1"/>
      <c r="XBX264" s="1"/>
      <c r="XBY264" s="1"/>
      <c r="XBZ264" s="1"/>
      <c r="XCA264" s="1"/>
      <c r="XCB264" s="1"/>
      <c r="XCC264" s="1"/>
      <c r="XCD264" s="1"/>
      <c r="XCE264" s="1"/>
      <c r="XCF264" s="1"/>
      <c r="XCG264" s="1"/>
      <c r="XCH264" s="1"/>
      <c r="XCI264" s="1"/>
      <c r="XCJ264" s="1"/>
      <c r="XCK264" s="1"/>
      <c r="XCL264" s="1"/>
      <c r="XCM264" s="1"/>
      <c r="XCN264" s="1"/>
      <c r="XCO264" s="1"/>
      <c r="XCP264" s="1"/>
      <c r="XCQ264" s="1"/>
      <c r="XCR264" s="1"/>
      <c r="XCS264" s="1"/>
      <c r="XCT264" s="1"/>
      <c r="XCU264" s="1"/>
      <c r="XCV264" s="1"/>
      <c r="XCW264" s="1"/>
      <c r="XCX264" s="1"/>
      <c r="XCY264" s="1"/>
      <c r="XCZ264" s="1"/>
      <c r="XDA264" s="1"/>
      <c r="XDB264" s="1"/>
      <c r="XDC264" s="1"/>
      <c r="XDD264" s="1"/>
      <c r="XDE264" s="1"/>
      <c r="XDF264" s="1"/>
      <c r="XDG264" s="1"/>
      <c r="XDH264" s="1"/>
      <c r="XDI264" s="1"/>
      <c r="XDJ264" s="1"/>
      <c r="XDK264" s="1"/>
      <c r="XDL264" s="1"/>
      <c r="XDM264" s="1"/>
      <c r="XDN264" s="1"/>
      <c r="XDO264" s="1"/>
      <c r="XDP264" s="1"/>
      <c r="XDQ264" s="1"/>
      <c r="XDR264" s="1"/>
      <c r="XDS264" s="1"/>
      <c r="XDT264" s="1"/>
      <c r="XDU264" s="1"/>
      <c r="XDV264" s="1"/>
      <c r="XDW264" s="1"/>
      <c r="XDX264" s="1"/>
      <c r="XDY264" s="1"/>
      <c r="XDZ264" s="1"/>
      <c r="XEA264" s="1"/>
      <c r="XEB264" s="1"/>
      <c r="XEC264" s="1"/>
      <c r="XED264" s="1"/>
      <c r="XEE264" s="1"/>
      <c r="XEF264" s="1"/>
      <c r="XEG264" s="1"/>
      <c r="XEH264" s="1"/>
      <c r="XEI264" s="1"/>
      <c r="XEJ264" s="1"/>
      <c r="XEK264" s="1"/>
      <c r="XEL264" s="1"/>
      <c r="XEM264" s="1"/>
      <c r="XEN264" s="1"/>
      <c r="XEO264" s="1"/>
      <c r="XEP264" s="1"/>
      <c r="XEQ264" s="1"/>
      <c r="XER264" s="1"/>
      <c r="XES264" s="1"/>
      <c r="XET264" s="1"/>
      <c r="XEU264" s="1"/>
      <c r="XEV264" s="1"/>
      <c r="XEW264" s="1"/>
      <c r="XEX264" s="1"/>
      <c r="XEY264" s="1"/>
      <c r="XEZ264" s="1"/>
      <c r="XFA264" s="1"/>
      <c r="XFB264" s="1"/>
      <c r="XFC264" s="1"/>
      <c r="XFD264" s="1"/>
    </row>
    <row r="265" spans="1:151 16227:16384" s="11" customFormat="1" ht="20.25" customHeight="1" x14ac:dyDescent="0.25">
      <c r="A265" s="89" t="str">
        <f>A264</f>
        <v>2nd Floor for Residential &amp; Podium Parking</v>
      </c>
      <c r="B265" s="90"/>
      <c r="C265" s="84">
        <v>1</v>
      </c>
      <c r="D265" s="84"/>
      <c r="E265" s="89" t="s">
        <v>237</v>
      </c>
      <c r="F265" s="95"/>
      <c r="G265" s="95"/>
      <c r="H265" s="95"/>
      <c r="I265" s="90"/>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c r="CT265" s="1"/>
      <c r="CU265" s="1"/>
      <c r="CV265" s="1"/>
      <c r="CW265" s="1"/>
      <c r="CX265" s="1"/>
      <c r="CY265" s="1"/>
      <c r="CZ265" s="1"/>
      <c r="DA265" s="1"/>
      <c r="DB265" s="1"/>
      <c r="DC265" s="1"/>
      <c r="DD265" s="1"/>
      <c r="DE265" s="1"/>
      <c r="DF265" s="1"/>
      <c r="DG265" s="1"/>
      <c r="DH265" s="1"/>
      <c r="DI265" s="1"/>
      <c r="DJ265" s="1"/>
      <c r="DK265" s="1"/>
      <c r="DL265" s="1"/>
      <c r="DM265" s="1"/>
      <c r="DN265" s="1"/>
      <c r="DO265" s="1"/>
      <c r="DP265" s="1"/>
      <c r="DQ265" s="1"/>
      <c r="DR265" s="1"/>
      <c r="DS265" s="1"/>
      <c r="DT265" s="1"/>
      <c r="DU265" s="1"/>
      <c r="DV265" s="1"/>
      <c r="DW265" s="1"/>
      <c r="DX265" s="1"/>
      <c r="DY265" s="1"/>
      <c r="DZ265" s="1"/>
      <c r="EA265" s="1"/>
      <c r="EB265" s="1"/>
      <c r="EC265" s="1"/>
      <c r="ED265" s="1"/>
      <c r="EE265" s="1"/>
      <c r="EF265" s="1"/>
      <c r="EG265" s="1"/>
      <c r="EH265" s="1"/>
      <c r="EI265" s="1"/>
      <c r="EJ265" s="1"/>
      <c r="EK265" s="1"/>
      <c r="EL265" s="1"/>
      <c r="EM265" s="1"/>
      <c r="EN265" s="1"/>
      <c r="EO265" s="1"/>
      <c r="EP265" s="1"/>
      <c r="EQ265" s="1"/>
      <c r="ER265" s="1"/>
      <c r="ES265" s="1"/>
      <c r="ET265" s="1"/>
      <c r="EU265" s="1"/>
      <c r="WZC265" s="1"/>
      <c r="WZD265" s="1"/>
      <c r="WZE265" s="1"/>
      <c r="WZF265" s="1"/>
      <c r="WZG265" s="1"/>
      <c r="WZH265" s="1"/>
      <c r="WZI265" s="1"/>
      <c r="WZJ265" s="1"/>
      <c r="WZK265" s="1"/>
      <c r="WZL265" s="1"/>
      <c r="WZM265" s="1"/>
      <c r="WZN265" s="1"/>
      <c r="WZO265" s="1"/>
      <c r="WZP265" s="1"/>
      <c r="WZQ265" s="1"/>
      <c r="WZR265" s="1"/>
      <c r="WZS265" s="1"/>
      <c r="WZT265" s="1"/>
      <c r="WZU265" s="1"/>
      <c r="WZV265" s="1"/>
      <c r="WZW265" s="1"/>
      <c r="WZX265" s="1"/>
      <c r="WZY265" s="1"/>
      <c r="WZZ265" s="1"/>
      <c r="XAA265" s="1"/>
      <c r="XAB265" s="1"/>
      <c r="XAC265" s="1"/>
      <c r="XAD265" s="1"/>
      <c r="XAE265" s="1"/>
      <c r="XAF265" s="1"/>
      <c r="XAG265" s="1"/>
      <c r="XAH265" s="1"/>
      <c r="XAI265" s="1"/>
      <c r="XAJ265" s="1"/>
      <c r="XAK265" s="1"/>
      <c r="XAL265" s="1"/>
      <c r="XAM265" s="1"/>
      <c r="XAN265" s="1"/>
      <c r="XAO265" s="1"/>
      <c r="XAP265" s="1"/>
      <c r="XAQ265" s="1"/>
      <c r="XAR265" s="1"/>
      <c r="XAS265" s="1"/>
      <c r="XAT265" s="1"/>
      <c r="XAU265" s="1"/>
      <c r="XAV265" s="1"/>
      <c r="XAW265" s="1"/>
      <c r="XAX265" s="1"/>
      <c r="XAY265" s="1"/>
      <c r="XAZ265" s="1"/>
      <c r="XBA265" s="1"/>
      <c r="XBB265" s="1"/>
      <c r="XBC265" s="1"/>
      <c r="XBD265" s="1"/>
      <c r="XBE265" s="1"/>
      <c r="XBF265" s="1"/>
      <c r="XBG265" s="1"/>
      <c r="XBH265" s="1"/>
      <c r="XBI265" s="1"/>
      <c r="XBJ265" s="1"/>
      <c r="XBK265" s="1"/>
      <c r="XBL265" s="1"/>
      <c r="XBM265" s="1"/>
      <c r="XBN265" s="1"/>
      <c r="XBO265" s="1"/>
      <c r="XBP265" s="1"/>
      <c r="XBQ265" s="1"/>
      <c r="XBR265" s="1"/>
      <c r="XBS265" s="1"/>
      <c r="XBT265" s="1"/>
      <c r="XBU265" s="1"/>
      <c r="XBV265" s="1"/>
      <c r="XBW265" s="1"/>
      <c r="XBX265" s="1"/>
      <c r="XBY265" s="1"/>
      <c r="XBZ265" s="1"/>
      <c r="XCA265" s="1"/>
      <c r="XCB265" s="1"/>
      <c r="XCC265" s="1"/>
      <c r="XCD265" s="1"/>
      <c r="XCE265" s="1"/>
      <c r="XCF265" s="1"/>
      <c r="XCG265" s="1"/>
      <c r="XCH265" s="1"/>
      <c r="XCI265" s="1"/>
      <c r="XCJ265" s="1"/>
      <c r="XCK265" s="1"/>
      <c r="XCL265" s="1"/>
      <c r="XCM265" s="1"/>
      <c r="XCN265" s="1"/>
      <c r="XCO265" s="1"/>
      <c r="XCP265" s="1"/>
      <c r="XCQ265" s="1"/>
      <c r="XCR265" s="1"/>
      <c r="XCS265" s="1"/>
      <c r="XCT265" s="1"/>
      <c r="XCU265" s="1"/>
      <c r="XCV265" s="1"/>
      <c r="XCW265" s="1"/>
      <c r="XCX265" s="1"/>
      <c r="XCY265" s="1"/>
      <c r="XCZ265" s="1"/>
      <c r="XDA265" s="1"/>
      <c r="XDB265" s="1"/>
      <c r="XDC265" s="1"/>
      <c r="XDD265" s="1"/>
      <c r="XDE265" s="1"/>
      <c r="XDF265" s="1"/>
      <c r="XDG265" s="1"/>
      <c r="XDH265" s="1"/>
      <c r="XDI265" s="1"/>
      <c r="XDJ265" s="1"/>
      <c r="XDK265" s="1"/>
      <c r="XDL265" s="1"/>
      <c r="XDM265" s="1"/>
      <c r="XDN265" s="1"/>
      <c r="XDO265" s="1"/>
      <c r="XDP265" s="1"/>
      <c r="XDQ265" s="1"/>
      <c r="XDR265" s="1"/>
      <c r="XDS265" s="1"/>
      <c r="XDT265" s="1"/>
      <c r="XDU265" s="1"/>
      <c r="XDV265" s="1"/>
      <c r="XDW265" s="1"/>
      <c r="XDX265" s="1"/>
      <c r="XDY265" s="1"/>
      <c r="XDZ265" s="1"/>
      <c r="XEA265" s="1"/>
      <c r="XEB265" s="1"/>
      <c r="XEC265" s="1"/>
      <c r="XED265" s="1"/>
      <c r="XEE265" s="1"/>
      <c r="XEF265" s="1"/>
      <c r="XEG265" s="1"/>
      <c r="XEH265" s="1"/>
      <c r="XEI265" s="1"/>
      <c r="XEJ265" s="1"/>
      <c r="XEK265" s="1"/>
      <c r="XEL265" s="1"/>
      <c r="XEM265" s="1"/>
      <c r="XEN265" s="1"/>
      <c r="XEO265" s="1"/>
      <c r="XEP265" s="1"/>
      <c r="XEQ265" s="1"/>
      <c r="XER265" s="1"/>
      <c r="XES265" s="1"/>
      <c r="XET265" s="1"/>
      <c r="XEU265" s="1"/>
      <c r="XEV265" s="1"/>
      <c r="XEW265" s="1"/>
      <c r="XEX265" s="1"/>
      <c r="XEY265" s="1"/>
      <c r="XEZ265" s="1"/>
      <c r="XFA265" s="1"/>
      <c r="XFB265" s="1"/>
      <c r="XFC265" s="1"/>
      <c r="XFD265" s="1"/>
    </row>
    <row r="266" spans="1:151 16227:16384" s="11" customFormat="1" ht="20.25" customHeight="1" x14ac:dyDescent="0.25">
      <c r="A266" s="91"/>
      <c r="B266" s="92"/>
      <c r="C266" s="84">
        <f>C265+1</f>
        <v>2</v>
      </c>
      <c r="D266" s="84"/>
      <c r="E266" s="93"/>
      <c r="F266" s="96"/>
      <c r="G266" s="96"/>
      <c r="H266" s="96"/>
      <c r="I266" s="94"/>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c r="CT266" s="1"/>
      <c r="CU266" s="1"/>
      <c r="CV266" s="1"/>
      <c r="CW266" s="1"/>
      <c r="CX266" s="1"/>
      <c r="CY266" s="1"/>
      <c r="CZ266" s="1"/>
      <c r="DA266" s="1"/>
      <c r="DB266" s="1"/>
      <c r="DC266" s="1"/>
      <c r="DD266" s="1"/>
      <c r="DE266" s="1"/>
      <c r="DF266" s="1"/>
      <c r="DG266" s="1"/>
      <c r="DH266" s="1"/>
      <c r="DI266" s="1"/>
      <c r="DJ266" s="1"/>
      <c r="DK266" s="1"/>
      <c r="DL266" s="1"/>
      <c r="DM266" s="1"/>
      <c r="DN266" s="1"/>
      <c r="DO266" s="1"/>
      <c r="DP266" s="1"/>
      <c r="DQ266" s="1"/>
      <c r="DR266" s="1"/>
      <c r="DS266" s="1"/>
      <c r="DT266" s="1"/>
      <c r="DU266" s="1"/>
      <c r="DV266" s="1"/>
      <c r="DW266" s="1"/>
      <c r="DX266" s="1"/>
      <c r="DY266" s="1"/>
      <c r="DZ266" s="1"/>
      <c r="EA266" s="1"/>
      <c r="EB266" s="1"/>
      <c r="EC266" s="1"/>
      <c r="ED266" s="1"/>
      <c r="EE266" s="1"/>
      <c r="EF266" s="1"/>
      <c r="EG266" s="1"/>
      <c r="EH266" s="1"/>
      <c r="EI266" s="1"/>
      <c r="EJ266" s="1"/>
      <c r="EK266" s="1"/>
      <c r="EL266" s="1"/>
      <c r="EM266" s="1"/>
      <c r="EN266" s="1"/>
      <c r="EO266" s="1"/>
      <c r="EP266" s="1"/>
      <c r="EQ266" s="1"/>
      <c r="ER266" s="1"/>
      <c r="ES266" s="1"/>
      <c r="ET266" s="1"/>
      <c r="EU266" s="1"/>
      <c r="WZC266" s="1"/>
      <c r="WZD266" s="1"/>
      <c r="WZE266" s="1"/>
      <c r="WZF266" s="1"/>
      <c r="WZG266" s="1"/>
      <c r="WZH266" s="1"/>
      <c r="WZI266" s="1"/>
      <c r="WZJ266" s="1"/>
      <c r="WZK266" s="1"/>
      <c r="WZL266" s="1"/>
      <c r="WZM266" s="1"/>
      <c r="WZN266" s="1"/>
      <c r="WZO266" s="1"/>
      <c r="WZP266" s="1"/>
      <c r="WZQ266" s="1"/>
      <c r="WZR266" s="1"/>
      <c r="WZS266" s="1"/>
      <c r="WZT266" s="1"/>
      <c r="WZU266" s="1"/>
      <c r="WZV266" s="1"/>
      <c r="WZW266" s="1"/>
      <c r="WZX266" s="1"/>
      <c r="WZY266" s="1"/>
      <c r="WZZ266" s="1"/>
      <c r="XAA266" s="1"/>
      <c r="XAB266" s="1"/>
      <c r="XAC266" s="1"/>
      <c r="XAD266" s="1"/>
      <c r="XAE266" s="1"/>
      <c r="XAF266" s="1"/>
      <c r="XAG266" s="1"/>
      <c r="XAH266" s="1"/>
      <c r="XAI266" s="1"/>
      <c r="XAJ266" s="1"/>
      <c r="XAK266" s="1"/>
      <c r="XAL266" s="1"/>
      <c r="XAM266" s="1"/>
      <c r="XAN266" s="1"/>
      <c r="XAO266" s="1"/>
      <c r="XAP266" s="1"/>
      <c r="XAQ266" s="1"/>
      <c r="XAR266" s="1"/>
      <c r="XAS266" s="1"/>
      <c r="XAT266" s="1"/>
      <c r="XAU266" s="1"/>
      <c r="XAV266" s="1"/>
      <c r="XAW266" s="1"/>
      <c r="XAX266" s="1"/>
      <c r="XAY266" s="1"/>
      <c r="XAZ266" s="1"/>
      <c r="XBA266" s="1"/>
      <c r="XBB266" s="1"/>
      <c r="XBC266" s="1"/>
      <c r="XBD266" s="1"/>
      <c r="XBE266" s="1"/>
      <c r="XBF266" s="1"/>
      <c r="XBG266" s="1"/>
      <c r="XBH266" s="1"/>
      <c r="XBI266" s="1"/>
      <c r="XBJ266" s="1"/>
      <c r="XBK266" s="1"/>
      <c r="XBL266" s="1"/>
      <c r="XBM266" s="1"/>
      <c r="XBN266" s="1"/>
      <c r="XBO266" s="1"/>
      <c r="XBP266" s="1"/>
      <c r="XBQ266" s="1"/>
      <c r="XBR266" s="1"/>
      <c r="XBS266" s="1"/>
      <c r="XBT266" s="1"/>
      <c r="XBU266" s="1"/>
      <c r="XBV266" s="1"/>
      <c r="XBW266" s="1"/>
      <c r="XBX266" s="1"/>
      <c r="XBY266" s="1"/>
      <c r="XBZ266" s="1"/>
      <c r="XCA266" s="1"/>
      <c r="XCB266" s="1"/>
      <c r="XCC266" s="1"/>
      <c r="XCD266" s="1"/>
      <c r="XCE266" s="1"/>
      <c r="XCF266" s="1"/>
      <c r="XCG266" s="1"/>
      <c r="XCH266" s="1"/>
      <c r="XCI266" s="1"/>
      <c r="XCJ266" s="1"/>
      <c r="XCK266" s="1"/>
      <c r="XCL266" s="1"/>
      <c r="XCM266" s="1"/>
      <c r="XCN266" s="1"/>
      <c r="XCO266" s="1"/>
      <c r="XCP266" s="1"/>
      <c r="XCQ266" s="1"/>
      <c r="XCR266" s="1"/>
      <c r="XCS266" s="1"/>
      <c r="XCT266" s="1"/>
      <c r="XCU266" s="1"/>
      <c r="XCV266" s="1"/>
      <c r="XCW266" s="1"/>
      <c r="XCX266" s="1"/>
      <c r="XCY266" s="1"/>
      <c r="XCZ266" s="1"/>
      <c r="XDA266" s="1"/>
      <c r="XDB266" s="1"/>
      <c r="XDC266" s="1"/>
      <c r="XDD266" s="1"/>
      <c r="XDE266" s="1"/>
      <c r="XDF266" s="1"/>
      <c r="XDG266" s="1"/>
      <c r="XDH266" s="1"/>
      <c r="XDI266" s="1"/>
      <c r="XDJ266" s="1"/>
      <c r="XDK266" s="1"/>
      <c r="XDL266" s="1"/>
      <c r="XDM266" s="1"/>
      <c r="XDN266" s="1"/>
      <c r="XDO266" s="1"/>
      <c r="XDP266" s="1"/>
      <c r="XDQ266" s="1"/>
      <c r="XDR266" s="1"/>
      <c r="XDS266" s="1"/>
      <c r="XDT266" s="1"/>
      <c r="XDU266" s="1"/>
      <c r="XDV266" s="1"/>
      <c r="XDW266" s="1"/>
      <c r="XDX266" s="1"/>
      <c r="XDY266" s="1"/>
      <c r="XDZ266" s="1"/>
      <c r="XEA266" s="1"/>
      <c r="XEB266" s="1"/>
      <c r="XEC266" s="1"/>
      <c r="XED266" s="1"/>
      <c r="XEE266" s="1"/>
      <c r="XEF266" s="1"/>
      <c r="XEG266" s="1"/>
      <c r="XEH266" s="1"/>
      <c r="XEI266" s="1"/>
      <c r="XEJ266" s="1"/>
      <c r="XEK266" s="1"/>
      <c r="XEL266" s="1"/>
      <c r="XEM266" s="1"/>
      <c r="XEN266" s="1"/>
      <c r="XEO266" s="1"/>
      <c r="XEP266" s="1"/>
      <c r="XEQ266" s="1"/>
      <c r="XER266" s="1"/>
      <c r="XES266" s="1"/>
      <c r="XET266" s="1"/>
      <c r="XEU266" s="1"/>
      <c r="XEV266" s="1"/>
      <c r="XEW266" s="1"/>
      <c r="XEX266" s="1"/>
      <c r="XEY266" s="1"/>
      <c r="XEZ266" s="1"/>
      <c r="XFA266" s="1"/>
      <c r="XFB266" s="1"/>
      <c r="XFC266" s="1"/>
      <c r="XFD266" s="1"/>
    </row>
    <row r="267" spans="1:151 16227:16384" s="11" customFormat="1" ht="20.25" customHeight="1" x14ac:dyDescent="0.25">
      <c r="A267" s="91"/>
      <c r="B267" s="92"/>
      <c r="C267" s="84">
        <f>C266+1</f>
        <v>3</v>
      </c>
      <c r="D267" s="85"/>
      <c r="E267" s="19" t="s">
        <v>227</v>
      </c>
      <c r="F267" s="50">
        <f>(3.05*6.1+0.7*3.57+2.45*3+1.95*0.91+1.98*0.95+3.05*3.96+1.68*1.07+2.95*4.57+0.1*3.97+3.05*3.65+2.3*1.37+2.3*1.37+1.41*2.3+3.32*1.07+1.68*1.07)*10.764</f>
        <v>924.53180039999984</v>
      </c>
      <c r="G267" s="51">
        <v>0</v>
      </c>
      <c r="H267" s="19">
        <v>0</v>
      </c>
      <c r="I267" s="19">
        <f>F267*(($I$144)+1)+H267</f>
        <v>1433.0242906199999</v>
      </c>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c r="CT267" s="1"/>
      <c r="CU267" s="1"/>
      <c r="CV267" s="1"/>
      <c r="CW267" s="1"/>
      <c r="CX267" s="1"/>
      <c r="CY267" s="1"/>
      <c r="CZ267" s="1"/>
      <c r="DA267" s="1"/>
      <c r="DB267" s="1"/>
      <c r="DC267" s="1"/>
      <c r="DD267" s="1"/>
      <c r="DE267" s="1"/>
      <c r="DF267" s="1"/>
      <c r="DG267" s="1"/>
      <c r="DH267" s="1"/>
      <c r="DI267" s="1"/>
      <c r="DJ267" s="1"/>
      <c r="DK267" s="1"/>
      <c r="DL267" s="1"/>
      <c r="DM267" s="1"/>
      <c r="DN267" s="1"/>
      <c r="DO267" s="1"/>
      <c r="DP267" s="1"/>
      <c r="DQ267" s="1"/>
      <c r="DR267" s="1"/>
      <c r="DS267" s="1"/>
      <c r="DT267" s="1"/>
      <c r="DU267" s="1"/>
      <c r="DV267" s="1"/>
      <c r="DW267" s="1"/>
      <c r="DX267" s="1"/>
      <c r="DY267" s="1"/>
      <c r="DZ267" s="1"/>
      <c r="EA267" s="1"/>
      <c r="EB267" s="1"/>
      <c r="EC267" s="1"/>
      <c r="ED267" s="1"/>
      <c r="EE267" s="1"/>
      <c r="EF267" s="1"/>
      <c r="EG267" s="1"/>
      <c r="EH267" s="1"/>
      <c r="EI267" s="1"/>
      <c r="EJ267" s="1"/>
      <c r="EK267" s="1"/>
      <c r="EL267" s="1"/>
      <c r="EM267" s="1"/>
      <c r="EN267" s="1"/>
      <c r="EO267" s="1"/>
      <c r="EP267" s="1"/>
      <c r="EQ267" s="1"/>
      <c r="ER267" s="1"/>
      <c r="ES267" s="1"/>
      <c r="ET267" s="1"/>
      <c r="EU267" s="1"/>
      <c r="WZC267" s="1"/>
      <c r="WZD267" s="1"/>
      <c r="WZE267" s="1"/>
      <c r="WZF267" s="1"/>
      <c r="WZG267" s="1"/>
      <c r="WZH267" s="1"/>
      <c r="WZI267" s="1"/>
      <c r="WZJ267" s="1"/>
      <c r="WZK267" s="1"/>
      <c r="WZL267" s="1"/>
      <c r="WZM267" s="1"/>
      <c r="WZN267" s="1"/>
      <c r="WZO267" s="1"/>
      <c r="WZP267" s="1"/>
      <c r="WZQ267" s="1"/>
      <c r="WZR267" s="1"/>
      <c r="WZS267" s="1"/>
      <c r="WZT267" s="1"/>
      <c r="WZU267" s="1"/>
      <c r="WZV267" s="1"/>
      <c r="WZW267" s="1"/>
      <c r="WZX267" s="1"/>
      <c r="WZY267" s="1"/>
      <c r="WZZ267" s="1"/>
      <c r="XAA267" s="1"/>
      <c r="XAB267" s="1"/>
      <c r="XAC267" s="1"/>
      <c r="XAD267" s="1"/>
      <c r="XAE267" s="1"/>
      <c r="XAF267" s="1"/>
      <c r="XAG267" s="1"/>
      <c r="XAH267" s="1"/>
      <c r="XAI267" s="1"/>
      <c r="XAJ267" s="1"/>
      <c r="XAK267" s="1"/>
      <c r="XAL267" s="1"/>
      <c r="XAM267" s="1"/>
      <c r="XAN267" s="1"/>
      <c r="XAO267" s="1"/>
      <c r="XAP267" s="1"/>
      <c r="XAQ267" s="1"/>
      <c r="XAR267" s="1"/>
      <c r="XAS267" s="1"/>
      <c r="XAT267" s="1"/>
      <c r="XAU267" s="1"/>
      <c r="XAV267" s="1"/>
      <c r="XAW267" s="1"/>
      <c r="XAX267" s="1"/>
      <c r="XAY267" s="1"/>
      <c r="XAZ267" s="1"/>
      <c r="XBA267" s="1"/>
      <c r="XBB267" s="1"/>
      <c r="XBC267" s="1"/>
      <c r="XBD267" s="1"/>
      <c r="XBE267" s="1"/>
      <c r="XBF267" s="1"/>
      <c r="XBG267" s="1"/>
      <c r="XBH267" s="1"/>
      <c r="XBI267" s="1"/>
      <c r="XBJ267" s="1"/>
      <c r="XBK267" s="1"/>
      <c r="XBL267" s="1"/>
      <c r="XBM267" s="1"/>
      <c r="XBN267" s="1"/>
      <c r="XBO267" s="1"/>
      <c r="XBP267" s="1"/>
      <c r="XBQ267" s="1"/>
      <c r="XBR267" s="1"/>
      <c r="XBS267" s="1"/>
      <c r="XBT267" s="1"/>
      <c r="XBU267" s="1"/>
      <c r="XBV267" s="1"/>
      <c r="XBW267" s="1"/>
      <c r="XBX267" s="1"/>
      <c r="XBY267" s="1"/>
      <c r="XBZ267" s="1"/>
      <c r="XCA267" s="1"/>
      <c r="XCB267" s="1"/>
      <c r="XCC267" s="1"/>
      <c r="XCD267" s="1"/>
      <c r="XCE267" s="1"/>
      <c r="XCF267" s="1"/>
      <c r="XCG267" s="1"/>
      <c r="XCH267" s="1"/>
      <c r="XCI267" s="1"/>
      <c r="XCJ267" s="1"/>
      <c r="XCK267" s="1"/>
      <c r="XCL267" s="1"/>
      <c r="XCM267" s="1"/>
      <c r="XCN267" s="1"/>
      <c r="XCO267" s="1"/>
      <c r="XCP267" s="1"/>
      <c r="XCQ267" s="1"/>
      <c r="XCR267" s="1"/>
      <c r="XCS267" s="1"/>
      <c r="XCT267" s="1"/>
      <c r="XCU267" s="1"/>
      <c r="XCV267" s="1"/>
      <c r="XCW267" s="1"/>
      <c r="XCX267" s="1"/>
      <c r="XCY267" s="1"/>
      <c r="XCZ267" s="1"/>
      <c r="XDA267" s="1"/>
      <c r="XDB267" s="1"/>
      <c r="XDC267" s="1"/>
      <c r="XDD267" s="1"/>
      <c r="XDE267" s="1"/>
      <c r="XDF267" s="1"/>
      <c r="XDG267" s="1"/>
      <c r="XDH267" s="1"/>
      <c r="XDI267" s="1"/>
      <c r="XDJ267" s="1"/>
      <c r="XDK267" s="1"/>
      <c r="XDL267" s="1"/>
      <c r="XDM267" s="1"/>
      <c r="XDN267" s="1"/>
      <c r="XDO267" s="1"/>
      <c r="XDP267" s="1"/>
      <c r="XDQ267" s="1"/>
      <c r="XDR267" s="1"/>
      <c r="XDS267" s="1"/>
      <c r="XDT267" s="1"/>
      <c r="XDU267" s="1"/>
      <c r="XDV267" s="1"/>
      <c r="XDW267" s="1"/>
      <c r="XDX267" s="1"/>
      <c r="XDY267" s="1"/>
      <c r="XDZ267" s="1"/>
      <c r="XEA267" s="1"/>
      <c r="XEB267" s="1"/>
      <c r="XEC267" s="1"/>
      <c r="XED267" s="1"/>
      <c r="XEE267" s="1"/>
      <c r="XEF267" s="1"/>
      <c r="XEG267" s="1"/>
      <c r="XEH267" s="1"/>
      <c r="XEI267" s="1"/>
      <c r="XEJ267" s="1"/>
      <c r="XEK267" s="1"/>
      <c r="XEL267" s="1"/>
      <c r="XEM267" s="1"/>
      <c r="XEN267" s="1"/>
      <c r="XEO267" s="1"/>
      <c r="XEP267" s="1"/>
      <c r="XEQ267" s="1"/>
      <c r="XER267" s="1"/>
      <c r="XES267" s="1"/>
      <c r="XET267" s="1"/>
      <c r="XEU267" s="1"/>
      <c r="XEV267" s="1"/>
      <c r="XEW267" s="1"/>
      <c r="XEX267" s="1"/>
      <c r="XEY267" s="1"/>
      <c r="XEZ267" s="1"/>
      <c r="XFA267" s="1"/>
      <c r="XFB267" s="1"/>
      <c r="XFC267" s="1"/>
      <c r="XFD267" s="1"/>
    </row>
    <row r="268" spans="1:151 16227:16384" s="11" customFormat="1" ht="20.25" customHeight="1" x14ac:dyDescent="0.25">
      <c r="A268" s="91"/>
      <c r="B268" s="92"/>
      <c r="C268" s="84">
        <f>C267+1</f>
        <v>4</v>
      </c>
      <c r="D268" s="84"/>
      <c r="E268" s="19" t="s">
        <v>227</v>
      </c>
      <c r="F268" s="50">
        <f>(0.7*1.27+0.61*3.57+3.35*6.8+3.2*4.34+2.45*3.08+1.095*0.1+1.95*0.05+3.05*3.65+3.14*4.9+0.06*4.3+1.79*1.07+3.3*1.07+2.3*1.53+2.45*1.53+2.3*1.37+2*0.96)*10.764</f>
        <v>990.81543599999998</v>
      </c>
      <c r="G268" s="51">
        <v>0</v>
      </c>
      <c r="H268" s="19">
        <v>0</v>
      </c>
      <c r="I268" s="19">
        <f>F268*(($I$144)+1)+H268</f>
        <v>1535.7639257999999</v>
      </c>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c r="CT268" s="1"/>
      <c r="CU268" s="1"/>
      <c r="CV268" s="1"/>
      <c r="CW268" s="1"/>
      <c r="CX268" s="1"/>
      <c r="CY268" s="1"/>
      <c r="CZ268" s="1"/>
      <c r="DA268" s="1"/>
      <c r="DB268" s="1"/>
      <c r="DC268" s="1"/>
      <c r="DD268" s="1"/>
      <c r="DE268" s="1"/>
      <c r="DF268" s="1"/>
      <c r="DG268" s="1"/>
      <c r="DH268" s="1"/>
      <c r="DI268" s="1"/>
      <c r="DJ268" s="1"/>
      <c r="DK268" s="1"/>
      <c r="DL268" s="1"/>
      <c r="DM268" s="1"/>
      <c r="DN268" s="1"/>
      <c r="DO268" s="1"/>
      <c r="DP268" s="1"/>
      <c r="DQ268" s="1"/>
      <c r="DR268" s="1"/>
      <c r="DS268" s="1"/>
      <c r="DT268" s="1"/>
      <c r="DU268" s="1"/>
      <c r="DV268" s="1"/>
      <c r="DW268" s="1"/>
      <c r="DX268" s="1"/>
      <c r="DY268" s="1"/>
      <c r="DZ268" s="1"/>
      <c r="EA268" s="1"/>
      <c r="EB268" s="1"/>
      <c r="EC268" s="1"/>
      <c r="ED268" s="1"/>
      <c r="EE268" s="1"/>
      <c r="EF268" s="1"/>
      <c r="EG268" s="1"/>
      <c r="EH268" s="1"/>
      <c r="EI268" s="1"/>
      <c r="EJ268" s="1"/>
      <c r="EK268" s="1"/>
      <c r="EL268" s="1"/>
      <c r="EM268" s="1"/>
      <c r="EN268" s="1"/>
      <c r="EO268" s="1"/>
      <c r="EP268" s="1"/>
      <c r="EQ268" s="1"/>
      <c r="ER268" s="1"/>
      <c r="ES268" s="1"/>
      <c r="ET268" s="1"/>
      <c r="EU268" s="1"/>
      <c r="WZC268" s="1"/>
      <c r="WZD268" s="1"/>
      <c r="WZE268" s="1"/>
      <c r="WZF268" s="1"/>
      <c r="WZG268" s="1"/>
      <c r="WZH268" s="1"/>
      <c r="WZI268" s="1"/>
      <c r="WZJ268" s="1"/>
      <c r="WZK268" s="1"/>
      <c r="WZL268" s="1"/>
      <c r="WZM268" s="1"/>
      <c r="WZN268" s="1"/>
      <c r="WZO268" s="1"/>
      <c r="WZP268" s="1"/>
      <c r="WZQ268" s="1"/>
      <c r="WZR268" s="1"/>
      <c r="WZS268" s="1"/>
      <c r="WZT268" s="1"/>
      <c r="WZU268" s="1"/>
      <c r="WZV268" s="1"/>
      <c r="WZW268" s="1"/>
      <c r="WZX268" s="1"/>
      <c r="WZY268" s="1"/>
      <c r="WZZ268" s="1"/>
      <c r="XAA268" s="1"/>
      <c r="XAB268" s="1"/>
      <c r="XAC268" s="1"/>
      <c r="XAD268" s="1"/>
      <c r="XAE268" s="1"/>
      <c r="XAF268" s="1"/>
      <c r="XAG268" s="1"/>
      <c r="XAH268" s="1"/>
      <c r="XAI268" s="1"/>
      <c r="XAJ268" s="1"/>
      <c r="XAK268" s="1"/>
      <c r="XAL268" s="1"/>
      <c r="XAM268" s="1"/>
      <c r="XAN268" s="1"/>
      <c r="XAO268" s="1"/>
      <c r="XAP268" s="1"/>
      <c r="XAQ268" s="1"/>
      <c r="XAR268" s="1"/>
      <c r="XAS268" s="1"/>
      <c r="XAT268" s="1"/>
      <c r="XAU268" s="1"/>
      <c r="XAV268" s="1"/>
      <c r="XAW268" s="1"/>
      <c r="XAX268" s="1"/>
      <c r="XAY268" s="1"/>
      <c r="XAZ268" s="1"/>
      <c r="XBA268" s="1"/>
      <c r="XBB268" s="1"/>
      <c r="XBC268" s="1"/>
      <c r="XBD268" s="1"/>
      <c r="XBE268" s="1"/>
      <c r="XBF268" s="1"/>
      <c r="XBG268" s="1"/>
      <c r="XBH268" s="1"/>
      <c r="XBI268" s="1"/>
      <c r="XBJ268" s="1"/>
      <c r="XBK268" s="1"/>
      <c r="XBL268" s="1"/>
      <c r="XBM268" s="1"/>
      <c r="XBN268" s="1"/>
      <c r="XBO268" s="1"/>
      <c r="XBP268" s="1"/>
      <c r="XBQ268" s="1"/>
      <c r="XBR268" s="1"/>
      <c r="XBS268" s="1"/>
      <c r="XBT268" s="1"/>
      <c r="XBU268" s="1"/>
      <c r="XBV268" s="1"/>
      <c r="XBW268" s="1"/>
      <c r="XBX268" s="1"/>
      <c r="XBY268" s="1"/>
      <c r="XBZ268" s="1"/>
      <c r="XCA268" s="1"/>
      <c r="XCB268" s="1"/>
      <c r="XCC268" s="1"/>
      <c r="XCD268" s="1"/>
      <c r="XCE268" s="1"/>
      <c r="XCF268" s="1"/>
      <c r="XCG268" s="1"/>
      <c r="XCH268" s="1"/>
      <c r="XCI268" s="1"/>
      <c r="XCJ268" s="1"/>
      <c r="XCK268" s="1"/>
      <c r="XCL268" s="1"/>
      <c r="XCM268" s="1"/>
      <c r="XCN268" s="1"/>
      <c r="XCO268" s="1"/>
      <c r="XCP268" s="1"/>
      <c r="XCQ268" s="1"/>
      <c r="XCR268" s="1"/>
      <c r="XCS268" s="1"/>
      <c r="XCT268" s="1"/>
      <c r="XCU268" s="1"/>
      <c r="XCV268" s="1"/>
      <c r="XCW268" s="1"/>
      <c r="XCX268" s="1"/>
      <c r="XCY268" s="1"/>
      <c r="XCZ268" s="1"/>
      <c r="XDA268" s="1"/>
      <c r="XDB268" s="1"/>
      <c r="XDC268" s="1"/>
      <c r="XDD268" s="1"/>
      <c r="XDE268" s="1"/>
      <c r="XDF268" s="1"/>
      <c r="XDG268" s="1"/>
      <c r="XDH268" s="1"/>
      <c r="XDI268" s="1"/>
      <c r="XDJ268" s="1"/>
      <c r="XDK268" s="1"/>
      <c r="XDL268" s="1"/>
      <c r="XDM268" s="1"/>
      <c r="XDN268" s="1"/>
      <c r="XDO268" s="1"/>
      <c r="XDP268" s="1"/>
      <c r="XDQ268" s="1"/>
      <c r="XDR268" s="1"/>
      <c r="XDS268" s="1"/>
      <c r="XDT268" s="1"/>
      <c r="XDU268" s="1"/>
      <c r="XDV268" s="1"/>
      <c r="XDW268" s="1"/>
      <c r="XDX268" s="1"/>
      <c r="XDY268" s="1"/>
      <c r="XDZ268" s="1"/>
      <c r="XEA268" s="1"/>
      <c r="XEB268" s="1"/>
      <c r="XEC268" s="1"/>
      <c r="XED268" s="1"/>
      <c r="XEE268" s="1"/>
      <c r="XEF268" s="1"/>
      <c r="XEG268" s="1"/>
      <c r="XEH268" s="1"/>
      <c r="XEI268" s="1"/>
      <c r="XEJ268" s="1"/>
      <c r="XEK268" s="1"/>
      <c r="XEL268" s="1"/>
      <c r="XEM268" s="1"/>
      <c r="XEN268" s="1"/>
      <c r="XEO268" s="1"/>
      <c r="XEP268" s="1"/>
      <c r="XEQ268" s="1"/>
      <c r="XER268" s="1"/>
      <c r="XES268" s="1"/>
      <c r="XET268" s="1"/>
      <c r="XEU268" s="1"/>
      <c r="XEV268" s="1"/>
      <c r="XEW268" s="1"/>
      <c r="XEX268" s="1"/>
      <c r="XEY268" s="1"/>
      <c r="XEZ268" s="1"/>
      <c r="XFA268" s="1"/>
      <c r="XFB268" s="1"/>
      <c r="XFC268" s="1"/>
      <c r="XFD268" s="1"/>
    </row>
    <row r="269" spans="1:151 16227:16384" s="11" customFormat="1" ht="20.25" customHeight="1" x14ac:dyDescent="0.25">
      <c r="A269" s="91"/>
      <c r="B269" s="92"/>
      <c r="C269" s="84">
        <f>C268+1</f>
        <v>5</v>
      </c>
      <c r="D269" s="85"/>
      <c r="E269" s="161" t="s">
        <v>237</v>
      </c>
      <c r="F269" s="162"/>
      <c r="G269" s="162"/>
      <c r="H269" s="162"/>
      <c r="I269" s="85"/>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c r="CT269" s="1"/>
      <c r="CU269" s="1"/>
      <c r="CV269" s="1"/>
      <c r="CW269" s="1"/>
      <c r="CX269" s="1"/>
      <c r="CY269" s="1"/>
      <c r="CZ269" s="1"/>
      <c r="DA269" s="1"/>
      <c r="DB269" s="1"/>
      <c r="DC269" s="1"/>
      <c r="DD269" s="1"/>
      <c r="DE269" s="1"/>
      <c r="DF269" s="1"/>
      <c r="DG269" s="1"/>
      <c r="DH269" s="1"/>
      <c r="DI269" s="1"/>
      <c r="DJ269" s="1"/>
      <c r="DK269" s="1"/>
      <c r="DL269" s="1"/>
      <c r="DM269" s="1"/>
      <c r="DN269" s="1"/>
      <c r="DO269" s="1"/>
      <c r="DP269" s="1"/>
      <c r="DQ269" s="1"/>
      <c r="DR269" s="1"/>
      <c r="DS269" s="1"/>
      <c r="DT269" s="1"/>
      <c r="DU269" s="1"/>
      <c r="DV269" s="1"/>
      <c r="DW269" s="1"/>
      <c r="DX269" s="1"/>
      <c r="DY269" s="1"/>
      <c r="DZ269" s="1"/>
      <c r="EA269" s="1"/>
      <c r="EB269" s="1"/>
      <c r="EC269" s="1"/>
      <c r="ED269" s="1"/>
      <c r="EE269" s="1"/>
      <c r="EF269" s="1"/>
      <c r="EG269" s="1"/>
      <c r="EH269" s="1"/>
      <c r="EI269" s="1"/>
      <c r="EJ269" s="1"/>
      <c r="EK269" s="1"/>
      <c r="EL269" s="1"/>
      <c r="EM269" s="1"/>
      <c r="EN269" s="1"/>
      <c r="EO269" s="1"/>
      <c r="EP269" s="1"/>
      <c r="EQ269" s="1"/>
      <c r="ER269" s="1"/>
      <c r="ES269" s="1"/>
      <c r="ET269" s="1"/>
      <c r="EU269" s="1"/>
      <c r="WZC269" s="1"/>
      <c r="WZD269" s="1"/>
      <c r="WZE269" s="1"/>
      <c r="WZF269" s="1"/>
      <c r="WZG269" s="1"/>
      <c r="WZH269" s="1"/>
      <c r="WZI269" s="1"/>
      <c r="WZJ269" s="1"/>
      <c r="WZK269" s="1"/>
      <c r="WZL269" s="1"/>
      <c r="WZM269" s="1"/>
      <c r="WZN269" s="1"/>
      <c r="WZO269" s="1"/>
      <c r="WZP269" s="1"/>
      <c r="WZQ269" s="1"/>
      <c r="WZR269" s="1"/>
      <c r="WZS269" s="1"/>
      <c r="WZT269" s="1"/>
      <c r="WZU269" s="1"/>
      <c r="WZV269" s="1"/>
      <c r="WZW269" s="1"/>
      <c r="WZX269" s="1"/>
      <c r="WZY269" s="1"/>
      <c r="WZZ269" s="1"/>
      <c r="XAA269" s="1"/>
      <c r="XAB269" s="1"/>
      <c r="XAC269" s="1"/>
      <c r="XAD269" s="1"/>
      <c r="XAE269" s="1"/>
      <c r="XAF269" s="1"/>
      <c r="XAG269" s="1"/>
      <c r="XAH269" s="1"/>
      <c r="XAI269" s="1"/>
      <c r="XAJ269" s="1"/>
      <c r="XAK269" s="1"/>
      <c r="XAL269" s="1"/>
      <c r="XAM269" s="1"/>
      <c r="XAN269" s="1"/>
      <c r="XAO269" s="1"/>
      <c r="XAP269" s="1"/>
      <c r="XAQ269" s="1"/>
      <c r="XAR269" s="1"/>
      <c r="XAS269" s="1"/>
      <c r="XAT269" s="1"/>
      <c r="XAU269" s="1"/>
      <c r="XAV269" s="1"/>
      <c r="XAW269" s="1"/>
      <c r="XAX269" s="1"/>
      <c r="XAY269" s="1"/>
      <c r="XAZ269" s="1"/>
      <c r="XBA269" s="1"/>
      <c r="XBB269" s="1"/>
      <c r="XBC269" s="1"/>
      <c r="XBD269" s="1"/>
      <c r="XBE269" s="1"/>
      <c r="XBF269" s="1"/>
      <c r="XBG269" s="1"/>
      <c r="XBH269" s="1"/>
      <c r="XBI269" s="1"/>
      <c r="XBJ269" s="1"/>
      <c r="XBK269" s="1"/>
      <c r="XBL269" s="1"/>
      <c r="XBM269" s="1"/>
      <c r="XBN269" s="1"/>
      <c r="XBO269" s="1"/>
      <c r="XBP269" s="1"/>
      <c r="XBQ269" s="1"/>
      <c r="XBR269" s="1"/>
      <c r="XBS269" s="1"/>
      <c r="XBT269" s="1"/>
      <c r="XBU269" s="1"/>
      <c r="XBV269" s="1"/>
      <c r="XBW269" s="1"/>
      <c r="XBX269" s="1"/>
      <c r="XBY269" s="1"/>
      <c r="XBZ269" s="1"/>
      <c r="XCA269" s="1"/>
      <c r="XCB269" s="1"/>
      <c r="XCC269" s="1"/>
      <c r="XCD269" s="1"/>
      <c r="XCE269" s="1"/>
      <c r="XCF269" s="1"/>
      <c r="XCG269" s="1"/>
      <c r="XCH269" s="1"/>
      <c r="XCI269" s="1"/>
      <c r="XCJ269" s="1"/>
      <c r="XCK269" s="1"/>
      <c r="XCL269" s="1"/>
      <c r="XCM269" s="1"/>
      <c r="XCN269" s="1"/>
      <c r="XCO269" s="1"/>
      <c r="XCP269" s="1"/>
      <c r="XCQ269" s="1"/>
      <c r="XCR269" s="1"/>
      <c r="XCS269" s="1"/>
      <c r="XCT269" s="1"/>
      <c r="XCU269" s="1"/>
      <c r="XCV269" s="1"/>
      <c r="XCW269" s="1"/>
      <c r="XCX269" s="1"/>
      <c r="XCY269" s="1"/>
      <c r="XCZ269" s="1"/>
      <c r="XDA269" s="1"/>
      <c r="XDB269" s="1"/>
      <c r="XDC269" s="1"/>
      <c r="XDD269" s="1"/>
      <c r="XDE269" s="1"/>
      <c r="XDF269" s="1"/>
      <c r="XDG269" s="1"/>
      <c r="XDH269" s="1"/>
      <c r="XDI269" s="1"/>
      <c r="XDJ269" s="1"/>
      <c r="XDK269" s="1"/>
      <c r="XDL269" s="1"/>
      <c r="XDM269" s="1"/>
      <c r="XDN269" s="1"/>
      <c r="XDO269" s="1"/>
      <c r="XDP269" s="1"/>
      <c r="XDQ269" s="1"/>
      <c r="XDR269" s="1"/>
      <c r="XDS269" s="1"/>
      <c r="XDT269" s="1"/>
      <c r="XDU269" s="1"/>
      <c r="XDV269" s="1"/>
      <c r="XDW269" s="1"/>
      <c r="XDX269" s="1"/>
      <c r="XDY269" s="1"/>
      <c r="XDZ269" s="1"/>
      <c r="XEA269" s="1"/>
      <c r="XEB269" s="1"/>
      <c r="XEC269" s="1"/>
      <c r="XED269" s="1"/>
      <c r="XEE269" s="1"/>
      <c r="XEF269" s="1"/>
      <c r="XEG269" s="1"/>
      <c r="XEH269" s="1"/>
      <c r="XEI269" s="1"/>
      <c r="XEJ269" s="1"/>
      <c r="XEK269" s="1"/>
      <c r="XEL269" s="1"/>
      <c r="XEM269" s="1"/>
      <c r="XEN269" s="1"/>
      <c r="XEO269" s="1"/>
      <c r="XEP269" s="1"/>
      <c r="XEQ269" s="1"/>
      <c r="XER269" s="1"/>
      <c r="XES269" s="1"/>
      <c r="XET269" s="1"/>
      <c r="XEU269" s="1"/>
      <c r="XEV269" s="1"/>
      <c r="XEW269" s="1"/>
      <c r="XEX269" s="1"/>
      <c r="XEY269" s="1"/>
      <c r="XEZ269" s="1"/>
      <c r="XFA269" s="1"/>
      <c r="XFB269" s="1"/>
      <c r="XFC269" s="1"/>
      <c r="XFD269" s="1"/>
    </row>
    <row r="270" spans="1:151 16227:16384" s="11" customFormat="1" ht="20.25" x14ac:dyDescent="0.25">
      <c r="A270" s="86" t="s">
        <v>226</v>
      </c>
      <c r="B270" s="87"/>
      <c r="C270" s="87"/>
      <c r="D270" s="87"/>
      <c r="E270" s="87"/>
      <c r="F270" s="87"/>
      <c r="G270" s="87"/>
      <c r="H270" s="87"/>
      <c r="I270" s="88"/>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c r="CT270" s="1"/>
      <c r="CU270" s="1"/>
      <c r="CV270" s="1"/>
      <c r="CW270" s="1"/>
      <c r="CX270" s="1"/>
      <c r="CY270" s="1"/>
      <c r="CZ270" s="1"/>
      <c r="DA270" s="1"/>
      <c r="DB270" s="1"/>
      <c r="DC270" s="1"/>
      <c r="DD270" s="1"/>
      <c r="DE270" s="1"/>
      <c r="DF270" s="1"/>
      <c r="DG270" s="1"/>
      <c r="DH270" s="1"/>
      <c r="DI270" s="1"/>
      <c r="DJ270" s="1"/>
      <c r="DK270" s="1"/>
      <c r="DL270" s="1"/>
      <c r="DM270" s="1"/>
      <c r="DN270" s="1"/>
      <c r="DO270" s="1"/>
      <c r="DP270" s="1"/>
      <c r="DQ270" s="1"/>
      <c r="DR270" s="1"/>
      <c r="DS270" s="1"/>
      <c r="DT270" s="1"/>
      <c r="DU270" s="1"/>
      <c r="DV270" s="1"/>
      <c r="DW270" s="1"/>
      <c r="DX270" s="1"/>
      <c r="DY270" s="1"/>
      <c r="DZ270" s="1"/>
      <c r="EA270" s="1"/>
      <c r="EB270" s="1"/>
      <c r="EC270" s="1"/>
      <c r="ED270" s="1"/>
      <c r="EE270" s="1"/>
      <c r="EF270" s="1"/>
      <c r="EG270" s="1"/>
      <c r="EH270" s="1"/>
      <c r="EI270" s="1"/>
      <c r="EJ270" s="1"/>
      <c r="EK270" s="1"/>
      <c r="EL270" s="1"/>
      <c r="EM270" s="1"/>
      <c r="EN270" s="1"/>
      <c r="EO270" s="1"/>
      <c r="EP270" s="1"/>
      <c r="EQ270" s="1"/>
      <c r="ER270" s="1"/>
      <c r="ES270" s="1"/>
      <c r="ET270" s="1"/>
      <c r="EU270" s="1"/>
      <c r="WZC270" s="1"/>
      <c r="WZD270" s="1"/>
      <c r="WZE270" s="1"/>
      <c r="WZF270" s="1"/>
      <c r="WZG270" s="1"/>
      <c r="WZH270" s="1"/>
      <c r="WZI270" s="1"/>
      <c r="WZJ270" s="1"/>
      <c r="WZK270" s="1"/>
      <c r="WZL270" s="1"/>
      <c r="WZM270" s="1"/>
      <c r="WZN270" s="1"/>
      <c r="WZO270" s="1"/>
      <c r="WZP270" s="1"/>
      <c r="WZQ270" s="1"/>
      <c r="WZR270" s="1"/>
      <c r="WZS270" s="1"/>
      <c r="WZT270" s="1"/>
      <c r="WZU270" s="1"/>
      <c r="WZV270" s="1"/>
      <c r="WZW270" s="1"/>
      <c r="WZX270" s="1"/>
      <c r="WZY270" s="1"/>
      <c r="WZZ270" s="1"/>
      <c r="XAA270" s="1"/>
      <c r="XAB270" s="1"/>
      <c r="XAC270" s="1"/>
      <c r="XAD270" s="1"/>
      <c r="XAE270" s="1"/>
      <c r="XAF270" s="1"/>
      <c r="XAG270" s="1"/>
      <c r="XAH270" s="1"/>
      <c r="XAI270" s="1"/>
      <c r="XAJ270" s="1"/>
      <c r="XAK270" s="1"/>
      <c r="XAL270" s="1"/>
      <c r="XAM270" s="1"/>
      <c r="XAN270" s="1"/>
      <c r="XAO270" s="1"/>
      <c r="XAP270" s="1"/>
      <c r="XAQ270" s="1"/>
      <c r="XAR270" s="1"/>
      <c r="XAS270" s="1"/>
      <c r="XAT270" s="1"/>
      <c r="XAU270" s="1"/>
      <c r="XAV270" s="1"/>
      <c r="XAW270" s="1"/>
      <c r="XAX270" s="1"/>
      <c r="XAY270" s="1"/>
      <c r="XAZ270" s="1"/>
      <c r="XBA270" s="1"/>
      <c r="XBB270" s="1"/>
      <c r="XBC270" s="1"/>
      <c r="XBD270" s="1"/>
      <c r="XBE270" s="1"/>
      <c r="XBF270" s="1"/>
      <c r="XBG270" s="1"/>
      <c r="XBH270" s="1"/>
      <c r="XBI270" s="1"/>
      <c r="XBJ270" s="1"/>
      <c r="XBK270" s="1"/>
      <c r="XBL270" s="1"/>
      <c r="XBM270" s="1"/>
      <c r="XBN270" s="1"/>
      <c r="XBO270" s="1"/>
      <c r="XBP270" s="1"/>
      <c r="XBQ270" s="1"/>
      <c r="XBR270" s="1"/>
      <c r="XBS270" s="1"/>
      <c r="XBT270" s="1"/>
      <c r="XBU270" s="1"/>
      <c r="XBV270" s="1"/>
      <c r="XBW270" s="1"/>
      <c r="XBX270" s="1"/>
      <c r="XBY270" s="1"/>
      <c r="XBZ270" s="1"/>
      <c r="XCA270" s="1"/>
      <c r="XCB270" s="1"/>
      <c r="XCC270" s="1"/>
      <c r="XCD270" s="1"/>
      <c r="XCE270" s="1"/>
      <c r="XCF270" s="1"/>
      <c r="XCG270" s="1"/>
      <c r="XCH270" s="1"/>
      <c r="XCI270" s="1"/>
      <c r="XCJ270" s="1"/>
      <c r="XCK270" s="1"/>
      <c r="XCL270" s="1"/>
      <c r="XCM270" s="1"/>
      <c r="XCN270" s="1"/>
      <c r="XCO270" s="1"/>
      <c r="XCP270" s="1"/>
      <c r="XCQ270" s="1"/>
      <c r="XCR270" s="1"/>
      <c r="XCS270" s="1"/>
      <c r="XCT270" s="1"/>
      <c r="XCU270" s="1"/>
      <c r="XCV270" s="1"/>
      <c r="XCW270" s="1"/>
      <c r="XCX270" s="1"/>
      <c r="XCY270" s="1"/>
      <c r="XCZ270" s="1"/>
      <c r="XDA270" s="1"/>
      <c r="XDB270" s="1"/>
      <c r="XDC270" s="1"/>
      <c r="XDD270" s="1"/>
      <c r="XDE270" s="1"/>
      <c r="XDF270" s="1"/>
      <c r="XDG270" s="1"/>
      <c r="XDH270" s="1"/>
      <c r="XDI270" s="1"/>
      <c r="XDJ270" s="1"/>
      <c r="XDK270" s="1"/>
      <c r="XDL270" s="1"/>
      <c r="XDM270" s="1"/>
      <c r="XDN270" s="1"/>
      <c r="XDO270" s="1"/>
      <c r="XDP270" s="1"/>
      <c r="XDQ270" s="1"/>
      <c r="XDR270" s="1"/>
      <c r="XDS270" s="1"/>
      <c r="XDT270" s="1"/>
      <c r="XDU270" s="1"/>
      <c r="XDV270" s="1"/>
      <c r="XDW270" s="1"/>
      <c r="XDX270" s="1"/>
      <c r="XDY270" s="1"/>
      <c r="XDZ270" s="1"/>
      <c r="XEA270" s="1"/>
      <c r="XEB270" s="1"/>
      <c r="XEC270" s="1"/>
      <c r="XED270" s="1"/>
      <c r="XEE270" s="1"/>
      <c r="XEF270" s="1"/>
      <c r="XEG270" s="1"/>
      <c r="XEH270" s="1"/>
      <c r="XEI270" s="1"/>
      <c r="XEJ270" s="1"/>
      <c r="XEK270" s="1"/>
      <c r="XEL270" s="1"/>
      <c r="XEM270" s="1"/>
      <c r="XEN270" s="1"/>
      <c r="XEO270" s="1"/>
      <c r="XEP270" s="1"/>
      <c r="XEQ270" s="1"/>
      <c r="XER270" s="1"/>
      <c r="XES270" s="1"/>
      <c r="XET270" s="1"/>
      <c r="XEU270" s="1"/>
      <c r="XEV270" s="1"/>
      <c r="XEW270" s="1"/>
      <c r="XEX270" s="1"/>
      <c r="XEY270" s="1"/>
      <c r="XEZ270" s="1"/>
      <c r="XFA270" s="1"/>
      <c r="XFB270" s="1"/>
      <c r="XFC270" s="1"/>
      <c r="XFD270" s="1"/>
    </row>
    <row r="271" spans="1:151 16227:16384" s="11" customFormat="1" ht="20.25" customHeight="1" x14ac:dyDescent="0.25">
      <c r="A271" s="89" t="str">
        <f>A270</f>
        <v>3rd Floor for Residential &amp; Fitness Centre</v>
      </c>
      <c r="B271" s="90"/>
      <c r="C271" s="84">
        <v>1</v>
      </c>
      <c r="D271" s="84"/>
      <c r="E271" s="161" t="s">
        <v>228</v>
      </c>
      <c r="F271" s="162"/>
      <c r="G271" s="162"/>
      <c r="H271" s="162"/>
      <c r="I271" s="85"/>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c r="CT271" s="1"/>
      <c r="CU271" s="1"/>
      <c r="CV271" s="1"/>
      <c r="CW271" s="1"/>
      <c r="CX271" s="1"/>
      <c r="CY271" s="1"/>
      <c r="CZ271" s="1"/>
      <c r="DA271" s="1"/>
      <c r="DB271" s="1"/>
      <c r="DC271" s="1"/>
      <c r="DD271" s="1"/>
      <c r="DE271" s="1"/>
      <c r="DF271" s="1"/>
      <c r="DG271" s="1"/>
      <c r="DH271" s="1"/>
      <c r="DI271" s="1"/>
      <c r="DJ271" s="1"/>
      <c r="DK271" s="1"/>
      <c r="DL271" s="1"/>
      <c r="DM271" s="1"/>
      <c r="DN271" s="1"/>
      <c r="DO271" s="1"/>
      <c r="DP271" s="1"/>
      <c r="DQ271" s="1"/>
      <c r="DR271" s="1"/>
      <c r="DS271" s="1"/>
      <c r="DT271" s="1"/>
      <c r="DU271" s="1"/>
      <c r="DV271" s="1"/>
      <c r="DW271" s="1"/>
      <c r="DX271" s="1"/>
      <c r="DY271" s="1"/>
      <c r="DZ271" s="1"/>
      <c r="EA271" s="1"/>
      <c r="EB271" s="1"/>
      <c r="EC271" s="1"/>
      <c r="ED271" s="1"/>
      <c r="EE271" s="1"/>
      <c r="EF271" s="1"/>
      <c r="EG271" s="1"/>
      <c r="EH271" s="1"/>
      <c r="EI271" s="1"/>
      <c r="EJ271" s="1"/>
      <c r="EK271" s="1"/>
      <c r="EL271" s="1"/>
      <c r="EM271" s="1"/>
      <c r="EN271" s="1"/>
      <c r="EO271" s="1"/>
      <c r="EP271" s="1"/>
      <c r="EQ271" s="1"/>
      <c r="ER271" s="1"/>
      <c r="ES271" s="1"/>
      <c r="ET271" s="1"/>
      <c r="EU271" s="1"/>
      <c r="WZC271" s="1"/>
      <c r="WZD271" s="1"/>
      <c r="WZE271" s="1"/>
      <c r="WZF271" s="1"/>
      <c r="WZG271" s="1"/>
      <c r="WZH271" s="1"/>
      <c r="WZI271" s="1"/>
      <c r="WZJ271" s="1"/>
      <c r="WZK271" s="1"/>
      <c r="WZL271" s="1"/>
      <c r="WZM271" s="1"/>
      <c r="WZN271" s="1"/>
      <c r="WZO271" s="1"/>
      <c r="WZP271" s="1"/>
      <c r="WZQ271" s="1"/>
      <c r="WZR271" s="1"/>
      <c r="WZS271" s="1"/>
      <c r="WZT271" s="1"/>
      <c r="WZU271" s="1"/>
      <c r="WZV271" s="1"/>
      <c r="WZW271" s="1"/>
      <c r="WZX271" s="1"/>
      <c r="WZY271" s="1"/>
      <c r="WZZ271" s="1"/>
      <c r="XAA271" s="1"/>
      <c r="XAB271" s="1"/>
      <c r="XAC271" s="1"/>
      <c r="XAD271" s="1"/>
      <c r="XAE271" s="1"/>
      <c r="XAF271" s="1"/>
      <c r="XAG271" s="1"/>
      <c r="XAH271" s="1"/>
      <c r="XAI271" s="1"/>
      <c r="XAJ271" s="1"/>
      <c r="XAK271" s="1"/>
      <c r="XAL271" s="1"/>
      <c r="XAM271" s="1"/>
      <c r="XAN271" s="1"/>
      <c r="XAO271" s="1"/>
      <c r="XAP271" s="1"/>
      <c r="XAQ271" s="1"/>
      <c r="XAR271" s="1"/>
      <c r="XAS271" s="1"/>
      <c r="XAT271" s="1"/>
      <c r="XAU271" s="1"/>
      <c r="XAV271" s="1"/>
      <c r="XAW271" s="1"/>
      <c r="XAX271" s="1"/>
      <c r="XAY271" s="1"/>
      <c r="XAZ271" s="1"/>
      <c r="XBA271" s="1"/>
      <c r="XBB271" s="1"/>
      <c r="XBC271" s="1"/>
      <c r="XBD271" s="1"/>
      <c r="XBE271" s="1"/>
      <c r="XBF271" s="1"/>
      <c r="XBG271" s="1"/>
      <c r="XBH271" s="1"/>
      <c r="XBI271" s="1"/>
      <c r="XBJ271" s="1"/>
      <c r="XBK271" s="1"/>
      <c r="XBL271" s="1"/>
      <c r="XBM271" s="1"/>
      <c r="XBN271" s="1"/>
      <c r="XBO271" s="1"/>
      <c r="XBP271" s="1"/>
      <c r="XBQ271" s="1"/>
      <c r="XBR271" s="1"/>
      <c r="XBS271" s="1"/>
      <c r="XBT271" s="1"/>
      <c r="XBU271" s="1"/>
      <c r="XBV271" s="1"/>
      <c r="XBW271" s="1"/>
      <c r="XBX271" s="1"/>
      <c r="XBY271" s="1"/>
      <c r="XBZ271" s="1"/>
      <c r="XCA271" s="1"/>
      <c r="XCB271" s="1"/>
      <c r="XCC271" s="1"/>
      <c r="XCD271" s="1"/>
      <c r="XCE271" s="1"/>
      <c r="XCF271" s="1"/>
      <c r="XCG271" s="1"/>
      <c r="XCH271" s="1"/>
      <c r="XCI271" s="1"/>
      <c r="XCJ271" s="1"/>
      <c r="XCK271" s="1"/>
      <c r="XCL271" s="1"/>
      <c r="XCM271" s="1"/>
      <c r="XCN271" s="1"/>
      <c r="XCO271" s="1"/>
      <c r="XCP271" s="1"/>
      <c r="XCQ271" s="1"/>
      <c r="XCR271" s="1"/>
      <c r="XCS271" s="1"/>
      <c r="XCT271" s="1"/>
      <c r="XCU271" s="1"/>
      <c r="XCV271" s="1"/>
      <c r="XCW271" s="1"/>
      <c r="XCX271" s="1"/>
      <c r="XCY271" s="1"/>
      <c r="XCZ271" s="1"/>
      <c r="XDA271" s="1"/>
      <c r="XDB271" s="1"/>
      <c r="XDC271" s="1"/>
      <c r="XDD271" s="1"/>
      <c r="XDE271" s="1"/>
      <c r="XDF271" s="1"/>
      <c r="XDG271" s="1"/>
      <c r="XDH271" s="1"/>
      <c r="XDI271" s="1"/>
      <c r="XDJ271" s="1"/>
      <c r="XDK271" s="1"/>
      <c r="XDL271" s="1"/>
      <c r="XDM271" s="1"/>
      <c r="XDN271" s="1"/>
      <c r="XDO271" s="1"/>
      <c r="XDP271" s="1"/>
      <c r="XDQ271" s="1"/>
      <c r="XDR271" s="1"/>
      <c r="XDS271" s="1"/>
      <c r="XDT271" s="1"/>
      <c r="XDU271" s="1"/>
      <c r="XDV271" s="1"/>
      <c r="XDW271" s="1"/>
      <c r="XDX271" s="1"/>
      <c r="XDY271" s="1"/>
      <c r="XDZ271" s="1"/>
      <c r="XEA271" s="1"/>
      <c r="XEB271" s="1"/>
      <c r="XEC271" s="1"/>
      <c r="XED271" s="1"/>
      <c r="XEE271" s="1"/>
      <c r="XEF271" s="1"/>
      <c r="XEG271" s="1"/>
      <c r="XEH271" s="1"/>
      <c r="XEI271" s="1"/>
      <c r="XEJ271" s="1"/>
      <c r="XEK271" s="1"/>
      <c r="XEL271" s="1"/>
      <c r="XEM271" s="1"/>
      <c r="XEN271" s="1"/>
      <c r="XEO271" s="1"/>
      <c r="XEP271" s="1"/>
      <c r="XEQ271" s="1"/>
      <c r="XER271" s="1"/>
      <c r="XES271" s="1"/>
      <c r="XET271" s="1"/>
      <c r="XEU271" s="1"/>
      <c r="XEV271" s="1"/>
      <c r="XEW271" s="1"/>
      <c r="XEX271" s="1"/>
      <c r="XEY271" s="1"/>
      <c r="XEZ271" s="1"/>
      <c r="XFA271" s="1"/>
      <c r="XFB271" s="1"/>
      <c r="XFC271" s="1"/>
      <c r="XFD271" s="1"/>
    </row>
    <row r="272" spans="1:151 16227:16384" s="11" customFormat="1" ht="20.25" customHeight="1" x14ac:dyDescent="0.25">
      <c r="A272" s="91"/>
      <c r="B272" s="92"/>
      <c r="C272" s="84">
        <f>C271+1</f>
        <v>2</v>
      </c>
      <c r="D272" s="84"/>
      <c r="E272" s="161" t="s">
        <v>245</v>
      </c>
      <c r="F272" s="162"/>
      <c r="G272" s="162"/>
      <c r="H272" s="162"/>
      <c r="I272" s="85"/>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c r="CT272" s="1"/>
      <c r="CU272" s="1"/>
      <c r="CV272" s="1"/>
      <c r="CW272" s="1"/>
      <c r="CX272" s="1"/>
      <c r="CY272" s="1"/>
      <c r="CZ272" s="1"/>
      <c r="DA272" s="1"/>
      <c r="DB272" s="1"/>
      <c r="DC272" s="1"/>
      <c r="DD272" s="1"/>
      <c r="DE272" s="1"/>
      <c r="DF272" s="1"/>
      <c r="DG272" s="1"/>
      <c r="DH272" s="1"/>
      <c r="DI272" s="1"/>
      <c r="DJ272" s="1"/>
      <c r="DK272" s="1"/>
      <c r="DL272" s="1"/>
      <c r="DM272" s="1"/>
      <c r="DN272" s="1"/>
      <c r="DO272" s="1"/>
      <c r="DP272" s="1"/>
      <c r="DQ272" s="1"/>
      <c r="DR272" s="1"/>
      <c r="DS272" s="1"/>
      <c r="DT272" s="1"/>
      <c r="DU272" s="1"/>
      <c r="DV272" s="1"/>
      <c r="DW272" s="1"/>
      <c r="DX272" s="1"/>
      <c r="DY272" s="1"/>
      <c r="DZ272" s="1"/>
      <c r="EA272" s="1"/>
      <c r="EB272" s="1"/>
      <c r="EC272" s="1"/>
      <c r="ED272" s="1"/>
      <c r="EE272" s="1"/>
      <c r="EF272" s="1"/>
      <c r="EG272" s="1"/>
      <c r="EH272" s="1"/>
      <c r="EI272" s="1"/>
      <c r="EJ272" s="1"/>
      <c r="EK272" s="1"/>
      <c r="EL272" s="1"/>
      <c r="EM272" s="1"/>
      <c r="EN272" s="1"/>
      <c r="EO272" s="1"/>
      <c r="EP272" s="1"/>
      <c r="EQ272" s="1"/>
      <c r="ER272" s="1"/>
      <c r="ES272" s="1"/>
      <c r="ET272" s="1"/>
      <c r="EU272" s="1"/>
      <c r="WZC272" s="1"/>
      <c r="WZD272" s="1"/>
      <c r="WZE272" s="1"/>
      <c r="WZF272" s="1"/>
      <c r="WZG272" s="1"/>
      <c r="WZH272" s="1"/>
      <c r="WZI272" s="1"/>
      <c r="WZJ272" s="1"/>
      <c r="WZK272" s="1"/>
      <c r="WZL272" s="1"/>
      <c r="WZM272" s="1"/>
      <c r="WZN272" s="1"/>
      <c r="WZO272" s="1"/>
      <c r="WZP272" s="1"/>
      <c r="WZQ272" s="1"/>
      <c r="WZR272" s="1"/>
      <c r="WZS272" s="1"/>
      <c r="WZT272" s="1"/>
      <c r="WZU272" s="1"/>
      <c r="WZV272" s="1"/>
      <c r="WZW272" s="1"/>
      <c r="WZX272" s="1"/>
      <c r="WZY272" s="1"/>
      <c r="WZZ272" s="1"/>
      <c r="XAA272" s="1"/>
      <c r="XAB272" s="1"/>
      <c r="XAC272" s="1"/>
      <c r="XAD272" s="1"/>
      <c r="XAE272" s="1"/>
      <c r="XAF272" s="1"/>
      <c r="XAG272" s="1"/>
      <c r="XAH272" s="1"/>
      <c r="XAI272" s="1"/>
      <c r="XAJ272" s="1"/>
      <c r="XAK272" s="1"/>
      <c r="XAL272" s="1"/>
      <c r="XAM272" s="1"/>
      <c r="XAN272" s="1"/>
      <c r="XAO272" s="1"/>
      <c r="XAP272" s="1"/>
      <c r="XAQ272" s="1"/>
      <c r="XAR272" s="1"/>
      <c r="XAS272" s="1"/>
      <c r="XAT272" s="1"/>
      <c r="XAU272" s="1"/>
      <c r="XAV272" s="1"/>
      <c r="XAW272" s="1"/>
      <c r="XAX272" s="1"/>
      <c r="XAY272" s="1"/>
      <c r="XAZ272" s="1"/>
      <c r="XBA272" s="1"/>
      <c r="XBB272" s="1"/>
      <c r="XBC272" s="1"/>
      <c r="XBD272" s="1"/>
      <c r="XBE272" s="1"/>
      <c r="XBF272" s="1"/>
      <c r="XBG272" s="1"/>
      <c r="XBH272" s="1"/>
      <c r="XBI272" s="1"/>
      <c r="XBJ272" s="1"/>
      <c r="XBK272" s="1"/>
      <c r="XBL272" s="1"/>
      <c r="XBM272" s="1"/>
      <c r="XBN272" s="1"/>
      <c r="XBO272" s="1"/>
      <c r="XBP272" s="1"/>
      <c r="XBQ272" s="1"/>
      <c r="XBR272" s="1"/>
      <c r="XBS272" s="1"/>
      <c r="XBT272" s="1"/>
      <c r="XBU272" s="1"/>
      <c r="XBV272" s="1"/>
      <c r="XBW272" s="1"/>
      <c r="XBX272" s="1"/>
      <c r="XBY272" s="1"/>
      <c r="XBZ272" s="1"/>
      <c r="XCA272" s="1"/>
      <c r="XCB272" s="1"/>
      <c r="XCC272" s="1"/>
      <c r="XCD272" s="1"/>
      <c r="XCE272" s="1"/>
      <c r="XCF272" s="1"/>
      <c r="XCG272" s="1"/>
      <c r="XCH272" s="1"/>
      <c r="XCI272" s="1"/>
      <c r="XCJ272" s="1"/>
      <c r="XCK272" s="1"/>
      <c r="XCL272" s="1"/>
      <c r="XCM272" s="1"/>
      <c r="XCN272" s="1"/>
      <c r="XCO272" s="1"/>
      <c r="XCP272" s="1"/>
      <c r="XCQ272" s="1"/>
      <c r="XCR272" s="1"/>
      <c r="XCS272" s="1"/>
      <c r="XCT272" s="1"/>
      <c r="XCU272" s="1"/>
      <c r="XCV272" s="1"/>
      <c r="XCW272" s="1"/>
      <c r="XCX272" s="1"/>
      <c r="XCY272" s="1"/>
      <c r="XCZ272" s="1"/>
      <c r="XDA272" s="1"/>
      <c r="XDB272" s="1"/>
      <c r="XDC272" s="1"/>
      <c r="XDD272" s="1"/>
      <c r="XDE272" s="1"/>
      <c r="XDF272" s="1"/>
      <c r="XDG272" s="1"/>
      <c r="XDH272" s="1"/>
      <c r="XDI272" s="1"/>
      <c r="XDJ272" s="1"/>
      <c r="XDK272" s="1"/>
      <c r="XDL272" s="1"/>
      <c r="XDM272" s="1"/>
      <c r="XDN272" s="1"/>
      <c r="XDO272" s="1"/>
      <c r="XDP272" s="1"/>
      <c r="XDQ272" s="1"/>
      <c r="XDR272" s="1"/>
      <c r="XDS272" s="1"/>
      <c r="XDT272" s="1"/>
      <c r="XDU272" s="1"/>
      <c r="XDV272" s="1"/>
      <c r="XDW272" s="1"/>
      <c r="XDX272" s="1"/>
      <c r="XDY272" s="1"/>
      <c r="XDZ272" s="1"/>
      <c r="XEA272" s="1"/>
      <c r="XEB272" s="1"/>
      <c r="XEC272" s="1"/>
      <c r="XED272" s="1"/>
      <c r="XEE272" s="1"/>
      <c r="XEF272" s="1"/>
      <c r="XEG272" s="1"/>
      <c r="XEH272" s="1"/>
      <c r="XEI272" s="1"/>
      <c r="XEJ272" s="1"/>
      <c r="XEK272" s="1"/>
      <c r="XEL272" s="1"/>
      <c r="XEM272" s="1"/>
      <c r="XEN272" s="1"/>
      <c r="XEO272" s="1"/>
      <c r="XEP272" s="1"/>
      <c r="XEQ272" s="1"/>
      <c r="XER272" s="1"/>
      <c r="XES272" s="1"/>
      <c r="XET272" s="1"/>
      <c r="XEU272" s="1"/>
      <c r="XEV272" s="1"/>
      <c r="XEW272" s="1"/>
      <c r="XEX272" s="1"/>
      <c r="XEY272" s="1"/>
      <c r="XEZ272" s="1"/>
      <c r="XFA272" s="1"/>
      <c r="XFB272" s="1"/>
      <c r="XFC272" s="1"/>
      <c r="XFD272" s="1"/>
    </row>
    <row r="273" spans="1:151 16227:16384" s="11" customFormat="1" ht="20.25" customHeight="1" x14ac:dyDescent="0.25">
      <c r="A273" s="91"/>
      <c r="B273" s="92"/>
      <c r="C273" s="84">
        <f>C272+1</f>
        <v>3</v>
      </c>
      <c r="D273" s="85"/>
      <c r="E273" s="19" t="s">
        <v>227</v>
      </c>
      <c r="F273" s="50">
        <f>(3.05*6.1+0.7*3.57+2.45*3.01+1.075*0.1+1.98*0.95+3.05*3.96+1.61*1.02+2.95*4.57+0.1*3.97+3.05*3.65+2.3*1.37+2.3*1.37+1.41*2.3+3.32*1.07+1.68*1.07)*10.764</f>
        <v>905.17920479999987</v>
      </c>
      <c r="G273" s="51">
        <v>0</v>
      </c>
      <c r="H273" s="19">
        <v>0</v>
      </c>
      <c r="I273" s="19">
        <f>F273*(($I$144)+1)+H273</f>
        <v>1403.0277674399999</v>
      </c>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c r="CT273" s="1"/>
      <c r="CU273" s="1"/>
      <c r="CV273" s="1"/>
      <c r="CW273" s="1"/>
      <c r="CX273" s="1"/>
      <c r="CY273" s="1"/>
      <c r="CZ273" s="1"/>
      <c r="DA273" s="1"/>
      <c r="DB273" s="1"/>
      <c r="DC273" s="1"/>
      <c r="DD273" s="1"/>
      <c r="DE273" s="1"/>
      <c r="DF273" s="1"/>
      <c r="DG273" s="1"/>
      <c r="DH273" s="1"/>
      <c r="DI273" s="1"/>
      <c r="DJ273" s="1"/>
      <c r="DK273" s="1"/>
      <c r="DL273" s="1"/>
      <c r="DM273" s="1"/>
      <c r="DN273" s="1"/>
      <c r="DO273" s="1"/>
      <c r="DP273" s="1"/>
      <c r="DQ273" s="1"/>
      <c r="DR273" s="1"/>
      <c r="DS273" s="1"/>
      <c r="DT273" s="1"/>
      <c r="DU273" s="1"/>
      <c r="DV273" s="1"/>
      <c r="DW273" s="1"/>
      <c r="DX273" s="1"/>
      <c r="DY273" s="1"/>
      <c r="DZ273" s="1"/>
      <c r="EA273" s="1"/>
      <c r="EB273" s="1"/>
      <c r="EC273" s="1"/>
      <c r="ED273" s="1"/>
      <c r="EE273" s="1"/>
      <c r="EF273" s="1"/>
      <c r="EG273" s="1"/>
      <c r="EH273" s="1"/>
      <c r="EI273" s="1"/>
      <c r="EJ273" s="1"/>
      <c r="EK273" s="1"/>
      <c r="EL273" s="1"/>
      <c r="EM273" s="1"/>
      <c r="EN273" s="1"/>
      <c r="EO273" s="1"/>
      <c r="EP273" s="1"/>
      <c r="EQ273" s="1"/>
      <c r="ER273" s="1"/>
      <c r="ES273" s="1"/>
      <c r="ET273" s="1"/>
      <c r="EU273" s="1"/>
      <c r="WZC273" s="1"/>
      <c r="WZD273" s="1"/>
      <c r="WZE273" s="1"/>
      <c r="WZF273" s="1"/>
      <c r="WZG273" s="1"/>
      <c r="WZH273" s="1"/>
      <c r="WZI273" s="1"/>
      <c r="WZJ273" s="1"/>
      <c r="WZK273" s="1"/>
      <c r="WZL273" s="1"/>
      <c r="WZM273" s="1"/>
      <c r="WZN273" s="1"/>
      <c r="WZO273" s="1"/>
      <c r="WZP273" s="1"/>
      <c r="WZQ273" s="1"/>
      <c r="WZR273" s="1"/>
      <c r="WZS273" s="1"/>
      <c r="WZT273" s="1"/>
      <c r="WZU273" s="1"/>
      <c r="WZV273" s="1"/>
      <c r="WZW273" s="1"/>
      <c r="WZX273" s="1"/>
      <c r="WZY273" s="1"/>
      <c r="WZZ273" s="1"/>
      <c r="XAA273" s="1"/>
      <c r="XAB273" s="1"/>
      <c r="XAC273" s="1"/>
      <c r="XAD273" s="1"/>
      <c r="XAE273" s="1"/>
      <c r="XAF273" s="1"/>
      <c r="XAG273" s="1"/>
      <c r="XAH273" s="1"/>
      <c r="XAI273" s="1"/>
      <c r="XAJ273" s="1"/>
      <c r="XAK273" s="1"/>
      <c r="XAL273" s="1"/>
      <c r="XAM273" s="1"/>
      <c r="XAN273" s="1"/>
      <c r="XAO273" s="1"/>
      <c r="XAP273" s="1"/>
      <c r="XAQ273" s="1"/>
      <c r="XAR273" s="1"/>
      <c r="XAS273" s="1"/>
      <c r="XAT273" s="1"/>
      <c r="XAU273" s="1"/>
      <c r="XAV273" s="1"/>
      <c r="XAW273" s="1"/>
      <c r="XAX273" s="1"/>
      <c r="XAY273" s="1"/>
      <c r="XAZ273" s="1"/>
      <c r="XBA273" s="1"/>
      <c r="XBB273" s="1"/>
      <c r="XBC273" s="1"/>
      <c r="XBD273" s="1"/>
      <c r="XBE273" s="1"/>
      <c r="XBF273" s="1"/>
      <c r="XBG273" s="1"/>
      <c r="XBH273" s="1"/>
      <c r="XBI273" s="1"/>
      <c r="XBJ273" s="1"/>
      <c r="XBK273" s="1"/>
      <c r="XBL273" s="1"/>
      <c r="XBM273" s="1"/>
      <c r="XBN273" s="1"/>
      <c r="XBO273" s="1"/>
      <c r="XBP273" s="1"/>
      <c r="XBQ273" s="1"/>
      <c r="XBR273" s="1"/>
      <c r="XBS273" s="1"/>
      <c r="XBT273" s="1"/>
      <c r="XBU273" s="1"/>
      <c r="XBV273" s="1"/>
      <c r="XBW273" s="1"/>
      <c r="XBX273" s="1"/>
      <c r="XBY273" s="1"/>
      <c r="XBZ273" s="1"/>
      <c r="XCA273" s="1"/>
      <c r="XCB273" s="1"/>
      <c r="XCC273" s="1"/>
      <c r="XCD273" s="1"/>
      <c r="XCE273" s="1"/>
      <c r="XCF273" s="1"/>
      <c r="XCG273" s="1"/>
      <c r="XCH273" s="1"/>
      <c r="XCI273" s="1"/>
      <c r="XCJ273" s="1"/>
      <c r="XCK273" s="1"/>
      <c r="XCL273" s="1"/>
      <c r="XCM273" s="1"/>
      <c r="XCN273" s="1"/>
      <c r="XCO273" s="1"/>
      <c r="XCP273" s="1"/>
      <c r="XCQ273" s="1"/>
      <c r="XCR273" s="1"/>
      <c r="XCS273" s="1"/>
      <c r="XCT273" s="1"/>
      <c r="XCU273" s="1"/>
      <c r="XCV273" s="1"/>
      <c r="XCW273" s="1"/>
      <c r="XCX273" s="1"/>
      <c r="XCY273" s="1"/>
      <c r="XCZ273" s="1"/>
      <c r="XDA273" s="1"/>
      <c r="XDB273" s="1"/>
      <c r="XDC273" s="1"/>
      <c r="XDD273" s="1"/>
      <c r="XDE273" s="1"/>
      <c r="XDF273" s="1"/>
      <c r="XDG273" s="1"/>
      <c r="XDH273" s="1"/>
      <c r="XDI273" s="1"/>
      <c r="XDJ273" s="1"/>
      <c r="XDK273" s="1"/>
      <c r="XDL273" s="1"/>
      <c r="XDM273" s="1"/>
      <c r="XDN273" s="1"/>
      <c r="XDO273" s="1"/>
      <c r="XDP273" s="1"/>
      <c r="XDQ273" s="1"/>
      <c r="XDR273" s="1"/>
      <c r="XDS273" s="1"/>
      <c r="XDT273" s="1"/>
      <c r="XDU273" s="1"/>
      <c r="XDV273" s="1"/>
      <c r="XDW273" s="1"/>
      <c r="XDX273" s="1"/>
      <c r="XDY273" s="1"/>
      <c r="XDZ273" s="1"/>
      <c r="XEA273" s="1"/>
      <c r="XEB273" s="1"/>
      <c r="XEC273" s="1"/>
      <c r="XED273" s="1"/>
      <c r="XEE273" s="1"/>
      <c r="XEF273" s="1"/>
      <c r="XEG273" s="1"/>
      <c r="XEH273" s="1"/>
      <c r="XEI273" s="1"/>
      <c r="XEJ273" s="1"/>
      <c r="XEK273" s="1"/>
      <c r="XEL273" s="1"/>
      <c r="XEM273" s="1"/>
      <c r="XEN273" s="1"/>
      <c r="XEO273" s="1"/>
      <c r="XEP273" s="1"/>
      <c r="XEQ273" s="1"/>
      <c r="XER273" s="1"/>
      <c r="XES273" s="1"/>
      <c r="XET273" s="1"/>
      <c r="XEU273" s="1"/>
      <c r="XEV273" s="1"/>
      <c r="XEW273" s="1"/>
      <c r="XEX273" s="1"/>
      <c r="XEY273" s="1"/>
      <c r="XEZ273" s="1"/>
      <c r="XFA273" s="1"/>
      <c r="XFB273" s="1"/>
      <c r="XFC273" s="1"/>
      <c r="XFD273" s="1"/>
    </row>
    <row r="274" spans="1:151 16227:16384" s="11" customFormat="1" ht="20.25" customHeight="1" x14ac:dyDescent="0.25">
      <c r="A274" s="91"/>
      <c r="B274" s="92"/>
      <c r="C274" s="84">
        <f>C273+1</f>
        <v>4</v>
      </c>
      <c r="D274" s="84"/>
      <c r="E274" s="19" t="s">
        <v>227</v>
      </c>
      <c r="F274" s="50">
        <f>(0.7*1.27+0.7*3.57+3.35*6.8+3.2*4.34+2.45*3.08+1.095*0.1+3.05*3.65+3.14*4.9+0.06*4.3+1.79*1.07+3.3*1.07+2.3*1.53+2.45*1.53+2.3*1.37+2*0.96)*10.764</f>
        <v>993.22441919999994</v>
      </c>
      <c r="G274" s="51">
        <v>0</v>
      </c>
      <c r="H274" s="19">
        <v>0</v>
      </c>
      <c r="I274" s="19">
        <f>F274*(($I$144)+1)+H274</f>
        <v>1539.49784976</v>
      </c>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c r="CT274" s="1"/>
      <c r="CU274" s="1"/>
      <c r="CV274" s="1"/>
      <c r="CW274" s="1"/>
      <c r="CX274" s="1"/>
      <c r="CY274" s="1"/>
      <c r="CZ274" s="1"/>
      <c r="DA274" s="1"/>
      <c r="DB274" s="1"/>
      <c r="DC274" s="1"/>
      <c r="DD274" s="1"/>
      <c r="DE274" s="1"/>
      <c r="DF274" s="1"/>
      <c r="DG274" s="1"/>
      <c r="DH274" s="1"/>
      <c r="DI274" s="1"/>
      <c r="DJ274" s="1"/>
      <c r="DK274" s="1"/>
      <c r="DL274" s="1"/>
      <c r="DM274" s="1"/>
      <c r="DN274" s="1"/>
      <c r="DO274" s="1"/>
      <c r="DP274" s="1"/>
      <c r="DQ274" s="1"/>
      <c r="DR274" s="1"/>
      <c r="DS274" s="1"/>
      <c r="DT274" s="1"/>
      <c r="DU274" s="1"/>
      <c r="DV274" s="1"/>
      <c r="DW274" s="1"/>
      <c r="DX274" s="1"/>
      <c r="DY274" s="1"/>
      <c r="DZ274" s="1"/>
      <c r="EA274" s="1"/>
      <c r="EB274" s="1"/>
      <c r="EC274" s="1"/>
      <c r="ED274" s="1"/>
      <c r="EE274" s="1"/>
      <c r="EF274" s="1"/>
      <c r="EG274" s="1"/>
      <c r="EH274" s="1"/>
      <c r="EI274" s="1"/>
      <c r="EJ274" s="1"/>
      <c r="EK274" s="1"/>
      <c r="EL274" s="1"/>
      <c r="EM274" s="1"/>
      <c r="EN274" s="1"/>
      <c r="EO274" s="1"/>
      <c r="EP274" s="1"/>
      <c r="EQ274" s="1"/>
      <c r="ER274" s="1"/>
      <c r="ES274" s="1"/>
      <c r="ET274" s="1"/>
      <c r="EU274" s="1"/>
      <c r="WZC274" s="1"/>
      <c r="WZD274" s="1"/>
      <c r="WZE274" s="1"/>
      <c r="WZF274" s="1"/>
      <c r="WZG274" s="1"/>
      <c r="WZH274" s="1"/>
      <c r="WZI274" s="1"/>
      <c r="WZJ274" s="1"/>
      <c r="WZK274" s="1"/>
      <c r="WZL274" s="1"/>
      <c r="WZM274" s="1"/>
      <c r="WZN274" s="1"/>
      <c r="WZO274" s="1"/>
      <c r="WZP274" s="1"/>
      <c r="WZQ274" s="1"/>
      <c r="WZR274" s="1"/>
      <c r="WZS274" s="1"/>
      <c r="WZT274" s="1"/>
      <c r="WZU274" s="1"/>
      <c r="WZV274" s="1"/>
      <c r="WZW274" s="1"/>
      <c r="WZX274" s="1"/>
      <c r="WZY274" s="1"/>
      <c r="WZZ274" s="1"/>
      <c r="XAA274" s="1"/>
      <c r="XAB274" s="1"/>
      <c r="XAC274" s="1"/>
      <c r="XAD274" s="1"/>
      <c r="XAE274" s="1"/>
      <c r="XAF274" s="1"/>
      <c r="XAG274" s="1"/>
      <c r="XAH274" s="1"/>
      <c r="XAI274" s="1"/>
      <c r="XAJ274" s="1"/>
      <c r="XAK274" s="1"/>
      <c r="XAL274" s="1"/>
      <c r="XAM274" s="1"/>
      <c r="XAN274" s="1"/>
      <c r="XAO274" s="1"/>
      <c r="XAP274" s="1"/>
      <c r="XAQ274" s="1"/>
      <c r="XAR274" s="1"/>
      <c r="XAS274" s="1"/>
      <c r="XAT274" s="1"/>
      <c r="XAU274" s="1"/>
      <c r="XAV274" s="1"/>
      <c r="XAW274" s="1"/>
      <c r="XAX274" s="1"/>
      <c r="XAY274" s="1"/>
      <c r="XAZ274" s="1"/>
      <c r="XBA274" s="1"/>
      <c r="XBB274" s="1"/>
      <c r="XBC274" s="1"/>
      <c r="XBD274" s="1"/>
      <c r="XBE274" s="1"/>
      <c r="XBF274" s="1"/>
      <c r="XBG274" s="1"/>
      <c r="XBH274" s="1"/>
      <c r="XBI274" s="1"/>
      <c r="XBJ274" s="1"/>
      <c r="XBK274" s="1"/>
      <c r="XBL274" s="1"/>
      <c r="XBM274" s="1"/>
      <c r="XBN274" s="1"/>
      <c r="XBO274" s="1"/>
      <c r="XBP274" s="1"/>
      <c r="XBQ274" s="1"/>
      <c r="XBR274" s="1"/>
      <c r="XBS274" s="1"/>
      <c r="XBT274" s="1"/>
      <c r="XBU274" s="1"/>
      <c r="XBV274" s="1"/>
      <c r="XBW274" s="1"/>
      <c r="XBX274" s="1"/>
      <c r="XBY274" s="1"/>
      <c r="XBZ274" s="1"/>
      <c r="XCA274" s="1"/>
      <c r="XCB274" s="1"/>
      <c r="XCC274" s="1"/>
      <c r="XCD274" s="1"/>
      <c r="XCE274" s="1"/>
      <c r="XCF274" s="1"/>
      <c r="XCG274" s="1"/>
      <c r="XCH274" s="1"/>
      <c r="XCI274" s="1"/>
      <c r="XCJ274" s="1"/>
      <c r="XCK274" s="1"/>
      <c r="XCL274" s="1"/>
      <c r="XCM274" s="1"/>
      <c r="XCN274" s="1"/>
      <c r="XCO274" s="1"/>
      <c r="XCP274" s="1"/>
      <c r="XCQ274" s="1"/>
      <c r="XCR274" s="1"/>
      <c r="XCS274" s="1"/>
      <c r="XCT274" s="1"/>
      <c r="XCU274" s="1"/>
      <c r="XCV274" s="1"/>
      <c r="XCW274" s="1"/>
      <c r="XCX274" s="1"/>
      <c r="XCY274" s="1"/>
      <c r="XCZ274" s="1"/>
      <c r="XDA274" s="1"/>
      <c r="XDB274" s="1"/>
      <c r="XDC274" s="1"/>
      <c r="XDD274" s="1"/>
      <c r="XDE274" s="1"/>
      <c r="XDF274" s="1"/>
      <c r="XDG274" s="1"/>
      <c r="XDH274" s="1"/>
      <c r="XDI274" s="1"/>
      <c r="XDJ274" s="1"/>
      <c r="XDK274" s="1"/>
      <c r="XDL274" s="1"/>
      <c r="XDM274" s="1"/>
      <c r="XDN274" s="1"/>
      <c r="XDO274" s="1"/>
      <c r="XDP274" s="1"/>
      <c r="XDQ274" s="1"/>
      <c r="XDR274" s="1"/>
      <c r="XDS274" s="1"/>
      <c r="XDT274" s="1"/>
      <c r="XDU274" s="1"/>
      <c r="XDV274" s="1"/>
      <c r="XDW274" s="1"/>
      <c r="XDX274" s="1"/>
      <c r="XDY274" s="1"/>
      <c r="XDZ274" s="1"/>
      <c r="XEA274" s="1"/>
      <c r="XEB274" s="1"/>
      <c r="XEC274" s="1"/>
      <c r="XED274" s="1"/>
      <c r="XEE274" s="1"/>
      <c r="XEF274" s="1"/>
      <c r="XEG274" s="1"/>
      <c r="XEH274" s="1"/>
      <c r="XEI274" s="1"/>
      <c r="XEJ274" s="1"/>
      <c r="XEK274" s="1"/>
      <c r="XEL274" s="1"/>
      <c r="XEM274" s="1"/>
      <c r="XEN274" s="1"/>
      <c r="XEO274" s="1"/>
      <c r="XEP274" s="1"/>
      <c r="XEQ274" s="1"/>
      <c r="XER274" s="1"/>
      <c r="XES274" s="1"/>
      <c r="XET274" s="1"/>
      <c r="XEU274" s="1"/>
      <c r="XEV274" s="1"/>
      <c r="XEW274" s="1"/>
      <c r="XEX274" s="1"/>
      <c r="XEY274" s="1"/>
      <c r="XEZ274" s="1"/>
      <c r="XFA274" s="1"/>
      <c r="XFB274" s="1"/>
      <c r="XFC274" s="1"/>
      <c r="XFD274" s="1"/>
    </row>
    <row r="275" spans="1:151 16227:16384" s="11" customFormat="1" ht="20.25" customHeight="1" x14ac:dyDescent="0.25">
      <c r="A275" s="91"/>
      <c r="B275" s="92"/>
      <c r="C275" s="84">
        <f>C274+1</f>
        <v>5</v>
      </c>
      <c r="D275" s="85"/>
      <c r="E275" s="161" t="s">
        <v>228</v>
      </c>
      <c r="F275" s="162"/>
      <c r="G275" s="162"/>
      <c r="H275" s="162"/>
      <c r="I275" s="85"/>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c r="CR275" s="1"/>
      <c r="CS275" s="1"/>
      <c r="CT275" s="1"/>
      <c r="CU275" s="1"/>
      <c r="CV275" s="1"/>
      <c r="CW275" s="1"/>
      <c r="CX275" s="1"/>
      <c r="CY275" s="1"/>
      <c r="CZ275" s="1"/>
      <c r="DA275" s="1"/>
      <c r="DB275" s="1"/>
      <c r="DC275" s="1"/>
      <c r="DD275" s="1"/>
      <c r="DE275" s="1"/>
      <c r="DF275" s="1"/>
      <c r="DG275" s="1"/>
      <c r="DH275" s="1"/>
      <c r="DI275" s="1"/>
      <c r="DJ275" s="1"/>
      <c r="DK275" s="1"/>
      <c r="DL275" s="1"/>
      <c r="DM275" s="1"/>
      <c r="DN275" s="1"/>
      <c r="DO275" s="1"/>
      <c r="DP275" s="1"/>
      <c r="DQ275" s="1"/>
      <c r="DR275" s="1"/>
      <c r="DS275" s="1"/>
      <c r="DT275" s="1"/>
      <c r="DU275" s="1"/>
      <c r="DV275" s="1"/>
      <c r="DW275" s="1"/>
      <c r="DX275" s="1"/>
      <c r="DY275" s="1"/>
      <c r="DZ275" s="1"/>
      <c r="EA275" s="1"/>
      <c r="EB275" s="1"/>
      <c r="EC275" s="1"/>
      <c r="ED275" s="1"/>
      <c r="EE275" s="1"/>
      <c r="EF275" s="1"/>
      <c r="EG275" s="1"/>
      <c r="EH275" s="1"/>
      <c r="EI275" s="1"/>
      <c r="EJ275" s="1"/>
      <c r="EK275" s="1"/>
      <c r="EL275" s="1"/>
      <c r="EM275" s="1"/>
      <c r="EN275" s="1"/>
      <c r="EO275" s="1"/>
      <c r="EP275" s="1"/>
      <c r="EQ275" s="1"/>
      <c r="ER275" s="1"/>
      <c r="ES275" s="1"/>
      <c r="ET275" s="1"/>
      <c r="EU275" s="1"/>
      <c r="WZC275" s="1"/>
      <c r="WZD275" s="1"/>
      <c r="WZE275" s="1"/>
      <c r="WZF275" s="1"/>
      <c r="WZG275" s="1"/>
      <c r="WZH275" s="1"/>
      <c r="WZI275" s="1"/>
      <c r="WZJ275" s="1"/>
      <c r="WZK275" s="1"/>
      <c r="WZL275" s="1"/>
      <c r="WZM275" s="1"/>
      <c r="WZN275" s="1"/>
      <c r="WZO275" s="1"/>
      <c r="WZP275" s="1"/>
      <c r="WZQ275" s="1"/>
      <c r="WZR275" s="1"/>
      <c r="WZS275" s="1"/>
      <c r="WZT275" s="1"/>
      <c r="WZU275" s="1"/>
      <c r="WZV275" s="1"/>
      <c r="WZW275" s="1"/>
      <c r="WZX275" s="1"/>
      <c r="WZY275" s="1"/>
      <c r="WZZ275" s="1"/>
      <c r="XAA275" s="1"/>
      <c r="XAB275" s="1"/>
      <c r="XAC275" s="1"/>
      <c r="XAD275" s="1"/>
      <c r="XAE275" s="1"/>
      <c r="XAF275" s="1"/>
      <c r="XAG275" s="1"/>
      <c r="XAH275" s="1"/>
      <c r="XAI275" s="1"/>
      <c r="XAJ275" s="1"/>
      <c r="XAK275" s="1"/>
      <c r="XAL275" s="1"/>
      <c r="XAM275" s="1"/>
      <c r="XAN275" s="1"/>
      <c r="XAO275" s="1"/>
      <c r="XAP275" s="1"/>
      <c r="XAQ275" s="1"/>
      <c r="XAR275" s="1"/>
      <c r="XAS275" s="1"/>
      <c r="XAT275" s="1"/>
      <c r="XAU275" s="1"/>
      <c r="XAV275" s="1"/>
      <c r="XAW275" s="1"/>
      <c r="XAX275" s="1"/>
      <c r="XAY275" s="1"/>
      <c r="XAZ275" s="1"/>
      <c r="XBA275" s="1"/>
      <c r="XBB275" s="1"/>
      <c r="XBC275" s="1"/>
      <c r="XBD275" s="1"/>
      <c r="XBE275" s="1"/>
      <c r="XBF275" s="1"/>
      <c r="XBG275" s="1"/>
      <c r="XBH275" s="1"/>
      <c r="XBI275" s="1"/>
      <c r="XBJ275" s="1"/>
      <c r="XBK275" s="1"/>
      <c r="XBL275" s="1"/>
      <c r="XBM275" s="1"/>
      <c r="XBN275" s="1"/>
      <c r="XBO275" s="1"/>
      <c r="XBP275" s="1"/>
      <c r="XBQ275" s="1"/>
      <c r="XBR275" s="1"/>
      <c r="XBS275" s="1"/>
      <c r="XBT275" s="1"/>
      <c r="XBU275" s="1"/>
      <c r="XBV275" s="1"/>
      <c r="XBW275" s="1"/>
      <c r="XBX275" s="1"/>
      <c r="XBY275" s="1"/>
      <c r="XBZ275" s="1"/>
      <c r="XCA275" s="1"/>
      <c r="XCB275" s="1"/>
      <c r="XCC275" s="1"/>
      <c r="XCD275" s="1"/>
      <c r="XCE275" s="1"/>
      <c r="XCF275" s="1"/>
      <c r="XCG275" s="1"/>
      <c r="XCH275" s="1"/>
      <c r="XCI275" s="1"/>
      <c r="XCJ275" s="1"/>
      <c r="XCK275" s="1"/>
      <c r="XCL275" s="1"/>
      <c r="XCM275" s="1"/>
      <c r="XCN275" s="1"/>
      <c r="XCO275" s="1"/>
      <c r="XCP275" s="1"/>
      <c r="XCQ275" s="1"/>
      <c r="XCR275" s="1"/>
      <c r="XCS275" s="1"/>
      <c r="XCT275" s="1"/>
      <c r="XCU275" s="1"/>
      <c r="XCV275" s="1"/>
      <c r="XCW275" s="1"/>
      <c r="XCX275" s="1"/>
      <c r="XCY275" s="1"/>
      <c r="XCZ275" s="1"/>
      <c r="XDA275" s="1"/>
      <c r="XDB275" s="1"/>
      <c r="XDC275" s="1"/>
      <c r="XDD275" s="1"/>
      <c r="XDE275" s="1"/>
      <c r="XDF275" s="1"/>
      <c r="XDG275" s="1"/>
      <c r="XDH275" s="1"/>
      <c r="XDI275" s="1"/>
      <c r="XDJ275" s="1"/>
      <c r="XDK275" s="1"/>
      <c r="XDL275" s="1"/>
      <c r="XDM275" s="1"/>
      <c r="XDN275" s="1"/>
      <c r="XDO275" s="1"/>
      <c r="XDP275" s="1"/>
      <c r="XDQ275" s="1"/>
      <c r="XDR275" s="1"/>
      <c r="XDS275" s="1"/>
      <c r="XDT275" s="1"/>
      <c r="XDU275" s="1"/>
      <c r="XDV275" s="1"/>
      <c r="XDW275" s="1"/>
      <c r="XDX275" s="1"/>
      <c r="XDY275" s="1"/>
      <c r="XDZ275" s="1"/>
      <c r="XEA275" s="1"/>
      <c r="XEB275" s="1"/>
      <c r="XEC275" s="1"/>
      <c r="XED275" s="1"/>
      <c r="XEE275" s="1"/>
      <c r="XEF275" s="1"/>
      <c r="XEG275" s="1"/>
      <c r="XEH275" s="1"/>
      <c r="XEI275" s="1"/>
      <c r="XEJ275" s="1"/>
      <c r="XEK275" s="1"/>
      <c r="XEL275" s="1"/>
      <c r="XEM275" s="1"/>
      <c r="XEN275" s="1"/>
      <c r="XEO275" s="1"/>
      <c r="XEP275" s="1"/>
      <c r="XEQ275" s="1"/>
      <c r="XER275" s="1"/>
      <c r="XES275" s="1"/>
      <c r="XET275" s="1"/>
      <c r="XEU275" s="1"/>
      <c r="XEV275" s="1"/>
      <c r="XEW275" s="1"/>
      <c r="XEX275" s="1"/>
      <c r="XEY275" s="1"/>
      <c r="XEZ275" s="1"/>
      <c r="XFA275" s="1"/>
      <c r="XFB275" s="1"/>
      <c r="XFC275" s="1"/>
      <c r="XFD275" s="1"/>
    </row>
    <row r="276" spans="1:151 16227:16384" s="11" customFormat="1" ht="20.25" x14ac:dyDescent="0.25">
      <c r="A276" s="86" t="s">
        <v>229</v>
      </c>
      <c r="B276" s="87"/>
      <c r="C276" s="87"/>
      <c r="D276" s="87"/>
      <c r="E276" s="87"/>
      <c r="F276" s="87"/>
      <c r="G276" s="87"/>
      <c r="H276" s="87"/>
      <c r="I276" s="88"/>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c r="CR276" s="1"/>
      <c r="CS276" s="1"/>
      <c r="CT276" s="1"/>
      <c r="CU276" s="1"/>
      <c r="CV276" s="1"/>
      <c r="CW276" s="1"/>
      <c r="CX276" s="1"/>
      <c r="CY276" s="1"/>
      <c r="CZ276" s="1"/>
      <c r="DA276" s="1"/>
      <c r="DB276" s="1"/>
      <c r="DC276" s="1"/>
      <c r="DD276" s="1"/>
      <c r="DE276" s="1"/>
      <c r="DF276" s="1"/>
      <c r="DG276" s="1"/>
      <c r="DH276" s="1"/>
      <c r="DI276" s="1"/>
      <c r="DJ276" s="1"/>
      <c r="DK276" s="1"/>
      <c r="DL276" s="1"/>
      <c r="DM276" s="1"/>
      <c r="DN276" s="1"/>
      <c r="DO276" s="1"/>
      <c r="DP276" s="1"/>
      <c r="DQ276" s="1"/>
      <c r="DR276" s="1"/>
      <c r="DS276" s="1"/>
      <c r="DT276" s="1"/>
      <c r="DU276" s="1"/>
      <c r="DV276" s="1"/>
      <c r="DW276" s="1"/>
      <c r="DX276" s="1"/>
      <c r="DY276" s="1"/>
      <c r="DZ276" s="1"/>
      <c r="EA276" s="1"/>
      <c r="EB276" s="1"/>
      <c r="EC276" s="1"/>
      <c r="ED276" s="1"/>
      <c r="EE276" s="1"/>
      <c r="EF276" s="1"/>
      <c r="EG276" s="1"/>
      <c r="EH276" s="1"/>
      <c r="EI276" s="1"/>
      <c r="EJ276" s="1"/>
      <c r="EK276" s="1"/>
      <c r="EL276" s="1"/>
      <c r="EM276" s="1"/>
      <c r="EN276" s="1"/>
      <c r="EO276" s="1"/>
      <c r="EP276" s="1"/>
      <c r="EQ276" s="1"/>
      <c r="ER276" s="1"/>
      <c r="ES276" s="1"/>
      <c r="ET276" s="1"/>
      <c r="EU276" s="1"/>
      <c r="WZC276" s="1"/>
      <c r="WZD276" s="1"/>
      <c r="WZE276" s="1"/>
      <c r="WZF276" s="1"/>
      <c r="WZG276" s="1"/>
      <c r="WZH276" s="1"/>
      <c r="WZI276" s="1"/>
      <c r="WZJ276" s="1"/>
      <c r="WZK276" s="1"/>
      <c r="WZL276" s="1"/>
      <c r="WZM276" s="1"/>
      <c r="WZN276" s="1"/>
      <c r="WZO276" s="1"/>
      <c r="WZP276" s="1"/>
      <c r="WZQ276" s="1"/>
      <c r="WZR276" s="1"/>
      <c r="WZS276" s="1"/>
      <c r="WZT276" s="1"/>
      <c r="WZU276" s="1"/>
      <c r="WZV276" s="1"/>
      <c r="WZW276" s="1"/>
      <c r="WZX276" s="1"/>
      <c r="WZY276" s="1"/>
      <c r="WZZ276" s="1"/>
      <c r="XAA276" s="1"/>
      <c r="XAB276" s="1"/>
      <c r="XAC276" s="1"/>
      <c r="XAD276" s="1"/>
      <c r="XAE276" s="1"/>
      <c r="XAF276" s="1"/>
      <c r="XAG276" s="1"/>
      <c r="XAH276" s="1"/>
      <c r="XAI276" s="1"/>
      <c r="XAJ276" s="1"/>
      <c r="XAK276" s="1"/>
      <c r="XAL276" s="1"/>
      <c r="XAM276" s="1"/>
      <c r="XAN276" s="1"/>
      <c r="XAO276" s="1"/>
      <c r="XAP276" s="1"/>
      <c r="XAQ276" s="1"/>
      <c r="XAR276" s="1"/>
      <c r="XAS276" s="1"/>
      <c r="XAT276" s="1"/>
      <c r="XAU276" s="1"/>
      <c r="XAV276" s="1"/>
      <c r="XAW276" s="1"/>
      <c r="XAX276" s="1"/>
      <c r="XAY276" s="1"/>
      <c r="XAZ276" s="1"/>
      <c r="XBA276" s="1"/>
      <c r="XBB276" s="1"/>
      <c r="XBC276" s="1"/>
      <c r="XBD276" s="1"/>
      <c r="XBE276" s="1"/>
      <c r="XBF276" s="1"/>
      <c r="XBG276" s="1"/>
      <c r="XBH276" s="1"/>
      <c r="XBI276" s="1"/>
      <c r="XBJ276" s="1"/>
      <c r="XBK276" s="1"/>
      <c r="XBL276" s="1"/>
      <c r="XBM276" s="1"/>
      <c r="XBN276" s="1"/>
      <c r="XBO276" s="1"/>
      <c r="XBP276" s="1"/>
      <c r="XBQ276" s="1"/>
      <c r="XBR276" s="1"/>
      <c r="XBS276" s="1"/>
      <c r="XBT276" s="1"/>
      <c r="XBU276" s="1"/>
      <c r="XBV276" s="1"/>
      <c r="XBW276" s="1"/>
      <c r="XBX276" s="1"/>
      <c r="XBY276" s="1"/>
      <c r="XBZ276" s="1"/>
      <c r="XCA276" s="1"/>
      <c r="XCB276" s="1"/>
      <c r="XCC276" s="1"/>
      <c r="XCD276" s="1"/>
      <c r="XCE276" s="1"/>
      <c r="XCF276" s="1"/>
      <c r="XCG276" s="1"/>
      <c r="XCH276" s="1"/>
      <c r="XCI276" s="1"/>
      <c r="XCJ276" s="1"/>
      <c r="XCK276" s="1"/>
      <c r="XCL276" s="1"/>
      <c r="XCM276" s="1"/>
      <c r="XCN276" s="1"/>
      <c r="XCO276" s="1"/>
      <c r="XCP276" s="1"/>
      <c r="XCQ276" s="1"/>
      <c r="XCR276" s="1"/>
      <c r="XCS276" s="1"/>
      <c r="XCT276" s="1"/>
      <c r="XCU276" s="1"/>
      <c r="XCV276" s="1"/>
      <c r="XCW276" s="1"/>
      <c r="XCX276" s="1"/>
      <c r="XCY276" s="1"/>
      <c r="XCZ276" s="1"/>
      <c r="XDA276" s="1"/>
      <c r="XDB276" s="1"/>
      <c r="XDC276" s="1"/>
      <c r="XDD276" s="1"/>
      <c r="XDE276" s="1"/>
      <c r="XDF276" s="1"/>
      <c r="XDG276" s="1"/>
      <c r="XDH276" s="1"/>
      <c r="XDI276" s="1"/>
      <c r="XDJ276" s="1"/>
      <c r="XDK276" s="1"/>
      <c r="XDL276" s="1"/>
      <c r="XDM276" s="1"/>
      <c r="XDN276" s="1"/>
      <c r="XDO276" s="1"/>
      <c r="XDP276" s="1"/>
      <c r="XDQ276" s="1"/>
      <c r="XDR276" s="1"/>
      <c r="XDS276" s="1"/>
      <c r="XDT276" s="1"/>
      <c r="XDU276" s="1"/>
      <c r="XDV276" s="1"/>
      <c r="XDW276" s="1"/>
      <c r="XDX276" s="1"/>
      <c r="XDY276" s="1"/>
      <c r="XDZ276" s="1"/>
      <c r="XEA276" s="1"/>
      <c r="XEB276" s="1"/>
      <c r="XEC276" s="1"/>
      <c r="XED276" s="1"/>
      <c r="XEE276" s="1"/>
      <c r="XEF276" s="1"/>
      <c r="XEG276" s="1"/>
      <c r="XEH276" s="1"/>
      <c r="XEI276" s="1"/>
      <c r="XEJ276" s="1"/>
      <c r="XEK276" s="1"/>
      <c r="XEL276" s="1"/>
      <c r="XEM276" s="1"/>
      <c r="XEN276" s="1"/>
      <c r="XEO276" s="1"/>
      <c r="XEP276" s="1"/>
      <c r="XEQ276" s="1"/>
      <c r="XER276" s="1"/>
      <c r="XES276" s="1"/>
      <c r="XET276" s="1"/>
      <c r="XEU276" s="1"/>
      <c r="XEV276" s="1"/>
      <c r="XEW276" s="1"/>
      <c r="XEX276" s="1"/>
      <c r="XEY276" s="1"/>
      <c r="XEZ276" s="1"/>
      <c r="XFA276" s="1"/>
      <c r="XFB276" s="1"/>
      <c r="XFC276" s="1"/>
      <c r="XFD276" s="1"/>
    </row>
    <row r="277" spans="1:151 16227:16384" s="11" customFormat="1" ht="20.25" customHeight="1" x14ac:dyDescent="0.25">
      <c r="A277" s="89" t="str">
        <f>A276</f>
        <v>4th Floor</v>
      </c>
      <c r="B277" s="90"/>
      <c r="C277" s="84">
        <v>1</v>
      </c>
      <c r="D277" s="84"/>
      <c r="E277" s="19" t="s">
        <v>224</v>
      </c>
      <c r="F277" s="50">
        <f>(2.1*0.45+3.05*5.17+3.05*3.65+2.3*2.7+2.9*3.41+2.3*1.38+2.37*1.37+0.65*1.43+1.75*1.06+0.1*1.14+1.85*0.75+0.05*1.12)*10.764</f>
        <v>588.87583559999985</v>
      </c>
      <c r="G277" s="51">
        <v>0</v>
      </c>
      <c r="H277" s="19">
        <f>((3.05+3.05+2.3)*0.75)*10.764</f>
        <v>67.813199999999981</v>
      </c>
      <c r="I277" s="19">
        <f>F277*(($I$144)+1)+H277</f>
        <v>980.57074517999968</v>
      </c>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c r="CR277" s="1"/>
      <c r="CS277" s="1"/>
      <c r="CT277" s="1"/>
      <c r="CU277" s="1"/>
      <c r="CV277" s="1"/>
      <c r="CW277" s="1"/>
      <c r="CX277" s="1"/>
      <c r="CY277" s="1"/>
      <c r="CZ277" s="1"/>
      <c r="DA277" s="1"/>
      <c r="DB277" s="1"/>
      <c r="DC277" s="1"/>
      <c r="DD277" s="1"/>
      <c r="DE277" s="1"/>
      <c r="DF277" s="1"/>
      <c r="DG277" s="1"/>
      <c r="DH277" s="1"/>
      <c r="DI277" s="1"/>
      <c r="DJ277" s="1"/>
      <c r="DK277" s="1"/>
      <c r="DL277" s="1"/>
      <c r="DM277" s="1"/>
      <c r="DN277" s="1"/>
      <c r="DO277" s="1"/>
      <c r="DP277" s="1"/>
      <c r="DQ277" s="1"/>
      <c r="DR277" s="1"/>
      <c r="DS277" s="1"/>
      <c r="DT277" s="1"/>
      <c r="DU277" s="1"/>
      <c r="DV277" s="1"/>
      <c r="DW277" s="1"/>
      <c r="DX277" s="1"/>
      <c r="DY277" s="1"/>
      <c r="DZ277" s="1"/>
      <c r="EA277" s="1"/>
      <c r="EB277" s="1"/>
      <c r="EC277" s="1"/>
      <c r="ED277" s="1"/>
      <c r="EE277" s="1"/>
      <c r="EF277" s="1"/>
      <c r="EG277" s="1"/>
      <c r="EH277" s="1"/>
      <c r="EI277" s="1"/>
      <c r="EJ277" s="1"/>
      <c r="EK277" s="1"/>
      <c r="EL277" s="1"/>
      <c r="EM277" s="1"/>
      <c r="EN277" s="1"/>
      <c r="EO277" s="1"/>
      <c r="EP277" s="1"/>
      <c r="EQ277" s="1"/>
      <c r="ER277" s="1"/>
      <c r="ES277" s="1"/>
      <c r="ET277" s="1"/>
      <c r="EU277" s="1"/>
      <c r="WZC277" s="1"/>
      <c r="WZD277" s="1"/>
      <c r="WZE277" s="1"/>
      <c r="WZF277" s="1"/>
      <c r="WZG277" s="1"/>
      <c r="WZH277" s="1"/>
      <c r="WZI277" s="1"/>
      <c r="WZJ277" s="1"/>
      <c r="WZK277" s="1"/>
      <c r="WZL277" s="1"/>
      <c r="WZM277" s="1"/>
      <c r="WZN277" s="1"/>
      <c r="WZO277" s="1"/>
      <c r="WZP277" s="1"/>
      <c r="WZQ277" s="1"/>
      <c r="WZR277" s="1"/>
      <c r="WZS277" s="1"/>
      <c r="WZT277" s="1"/>
      <c r="WZU277" s="1"/>
      <c r="WZV277" s="1"/>
      <c r="WZW277" s="1"/>
      <c r="WZX277" s="1"/>
      <c r="WZY277" s="1"/>
      <c r="WZZ277" s="1"/>
      <c r="XAA277" s="1"/>
      <c r="XAB277" s="1"/>
      <c r="XAC277" s="1"/>
      <c r="XAD277" s="1"/>
      <c r="XAE277" s="1"/>
      <c r="XAF277" s="1"/>
      <c r="XAG277" s="1"/>
      <c r="XAH277" s="1"/>
      <c r="XAI277" s="1"/>
      <c r="XAJ277" s="1"/>
      <c r="XAK277" s="1"/>
      <c r="XAL277" s="1"/>
      <c r="XAM277" s="1"/>
      <c r="XAN277" s="1"/>
      <c r="XAO277" s="1"/>
      <c r="XAP277" s="1"/>
      <c r="XAQ277" s="1"/>
      <c r="XAR277" s="1"/>
      <c r="XAS277" s="1"/>
      <c r="XAT277" s="1"/>
      <c r="XAU277" s="1"/>
      <c r="XAV277" s="1"/>
      <c r="XAW277" s="1"/>
      <c r="XAX277" s="1"/>
      <c r="XAY277" s="1"/>
      <c r="XAZ277" s="1"/>
      <c r="XBA277" s="1"/>
      <c r="XBB277" s="1"/>
      <c r="XBC277" s="1"/>
      <c r="XBD277" s="1"/>
      <c r="XBE277" s="1"/>
      <c r="XBF277" s="1"/>
      <c r="XBG277" s="1"/>
      <c r="XBH277" s="1"/>
      <c r="XBI277" s="1"/>
      <c r="XBJ277" s="1"/>
      <c r="XBK277" s="1"/>
      <c r="XBL277" s="1"/>
      <c r="XBM277" s="1"/>
      <c r="XBN277" s="1"/>
      <c r="XBO277" s="1"/>
      <c r="XBP277" s="1"/>
      <c r="XBQ277" s="1"/>
      <c r="XBR277" s="1"/>
      <c r="XBS277" s="1"/>
      <c r="XBT277" s="1"/>
      <c r="XBU277" s="1"/>
      <c r="XBV277" s="1"/>
      <c r="XBW277" s="1"/>
      <c r="XBX277" s="1"/>
      <c r="XBY277" s="1"/>
      <c r="XBZ277" s="1"/>
      <c r="XCA277" s="1"/>
      <c r="XCB277" s="1"/>
      <c r="XCC277" s="1"/>
      <c r="XCD277" s="1"/>
      <c r="XCE277" s="1"/>
      <c r="XCF277" s="1"/>
      <c r="XCG277" s="1"/>
      <c r="XCH277" s="1"/>
      <c r="XCI277" s="1"/>
      <c r="XCJ277" s="1"/>
      <c r="XCK277" s="1"/>
      <c r="XCL277" s="1"/>
      <c r="XCM277" s="1"/>
      <c r="XCN277" s="1"/>
      <c r="XCO277" s="1"/>
      <c r="XCP277" s="1"/>
      <c r="XCQ277" s="1"/>
      <c r="XCR277" s="1"/>
      <c r="XCS277" s="1"/>
      <c r="XCT277" s="1"/>
      <c r="XCU277" s="1"/>
      <c r="XCV277" s="1"/>
      <c r="XCW277" s="1"/>
      <c r="XCX277" s="1"/>
      <c r="XCY277" s="1"/>
      <c r="XCZ277" s="1"/>
      <c r="XDA277" s="1"/>
      <c r="XDB277" s="1"/>
      <c r="XDC277" s="1"/>
      <c r="XDD277" s="1"/>
      <c r="XDE277" s="1"/>
      <c r="XDF277" s="1"/>
      <c r="XDG277" s="1"/>
      <c r="XDH277" s="1"/>
      <c r="XDI277" s="1"/>
      <c r="XDJ277" s="1"/>
      <c r="XDK277" s="1"/>
      <c r="XDL277" s="1"/>
      <c r="XDM277" s="1"/>
      <c r="XDN277" s="1"/>
      <c r="XDO277" s="1"/>
      <c r="XDP277" s="1"/>
      <c r="XDQ277" s="1"/>
      <c r="XDR277" s="1"/>
      <c r="XDS277" s="1"/>
      <c r="XDT277" s="1"/>
      <c r="XDU277" s="1"/>
      <c r="XDV277" s="1"/>
      <c r="XDW277" s="1"/>
      <c r="XDX277" s="1"/>
      <c r="XDY277" s="1"/>
      <c r="XDZ277" s="1"/>
      <c r="XEA277" s="1"/>
      <c r="XEB277" s="1"/>
      <c r="XEC277" s="1"/>
      <c r="XED277" s="1"/>
      <c r="XEE277" s="1"/>
      <c r="XEF277" s="1"/>
      <c r="XEG277" s="1"/>
      <c r="XEH277" s="1"/>
      <c r="XEI277" s="1"/>
      <c r="XEJ277" s="1"/>
      <c r="XEK277" s="1"/>
      <c r="XEL277" s="1"/>
      <c r="XEM277" s="1"/>
      <c r="XEN277" s="1"/>
      <c r="XEO277" s="1"/>
      <c r="XEP277" s="1"/>
      <c r="XEQ277" s="1"/>
      <c r="XER277" s="1"/>
      <c r="XES277" s="1"/>
      <c r="XET277" s="1"/>
      <c r="XEU277" s="1"/>
      <c r="XEV277" s="1"/>
      <c r="XEW277" s="1"/>
      <c r="XEX277" s="1"/>
      <c r="XEY277" s="1"/>
      <c r="XEZ277" s="1"/>
      <c r="XFA277" s="1"/>
      <c r="XFB277" s="1"/>
      <c r="XFC277" s="1"/>
      <c r="XFD277" s="1"/>
    </row>
    <row r="278" spans="1:151 16227:16384" s="11" customFormat="1" ht="20.25" customHeight="1" x14ac:dyDescent="0.25">
      <c r="A278" s="91"/>
      <c r="B278" s="92"/>
      <c r="C278" s="84">
        <f>C277+1</f>
        <v>2</v>
      </c>
      <c r="D278" s="84"/>
      <c r="E278" s="19" t="s">
        <v>224</v>
      </c>
      <c r="F278" s="50">
        <f>(3.05*5.8+0.7*3.17+3.2*1.07+1.68*1.07+2.3*1.37*2+2.45*2.7+3.05*3.65+2.95*4.11+2*0.8)*10.764</f>
        <v>677.10511439999993</v>
      </c>
      <c r="G278" s="51">
        <v>0</v>
      </c>
      <c r="H278" s="19">
        <v>0</v>
      </c>
      <c r="I278" s="19">
        <f>F278*(($I$144)+1)+H278</f>
        <v>1049.51292732</v>
      </c>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c r="CR278" s="1"/>
      <c r="CS278" s="1"/>
      <c r="CT278" s="1"/>
      <c r="CU278" s="1"/>
      <c r="CV278" s="1"/>
      <c r="CW278" s="1"/>
      <c r="CX278" s="1"/>
      <c r="CY278" s="1"/>
      <c r="CZ278" s="1"/>
      <c r="DA278" s="1"/>
      <c r="DB278" s="1"/>
      <c r="DC278" s="1"/>
      <c r="DD278" s="1"/>
      <c r="DE278" s="1"/>
      <c r="DF278" s="1"/>
      <c r="DG278" s="1"/>
      <c r="DH278" s="1"/>
      <c r="DI278" s="1"/>
      <c r="DJ278" s="1"/>
      <c r="DK278" s="1"/>
      <c r="DL278" s="1"/>
      <c r="DM278" s="1"/>
      <c r="DN278" s="1"/>
      <c r="DO278" s="1"/>
      <c r="DP278" s="1"/>
      <c r="DQ278" s="1"/>
      <c r="DR278" s="1"/>
      <c r="DS278" s="1"/>
      <c r="DT278" s="1"/>
      <c r="DU278" s="1"/>
      <c r="DV278" s="1"/>
      <c r="DW278" s="1"/>
      <c r="DX278" s="1"/>
      <c r="DY278" s="1"/>
      <c r="DZ278" s="1"/>
      <c r="EA278" s="1"/>
      <c r="EB278" s="1"/>
      <c r="EC278" s="1"/>
      <c r="ED278" s="1"/>
      <c r="EE278" s="1"/>
      <c r="EF278" s="1"/>
      <c r="EG278" s="1"/>
      <c r="EH278" s="1"/>
      <c r="EI278" s="1"/>
      <c r="EJ278" s="1"/>
      <c r="EK278" s="1"/>
      <c r="EL278" s="1"/>
      <c r="EM278" s="1"/>
      <c r="EN278" s="1"/>
      <c r="EO278" s="1"/>
      <c r="EP278" s="1"/>
      <c r="EQ278" s="1"/>
      <c r="ER278" s="1"/>
      <c r="ES278" s="1"/>
      <c r="ET278" s="1"/>
      <c r="EU278" s="1"/>
      <c r="WZC278" s="1"/>
      <c r="WZD278" s="1"/>
      <c r="WZE278" s="1"/>
      <c r="WZF278" s="1"/>
      <c r="WZG278" s="1"/>
      <c r="WZH278" s="1"/>
      <c r="WZI278" s="1"/>
      <c r="WZJ278" s="1"/>
      <c r="WZK278" s="1"/>
      <c r="WZL278" s="1"/>
      <c r="WZM278" s="1"/>
      <c r="WZN278" s="1"/>
      <c r="WZO278" s="1"/>
      <c r="WZP278" s="1"/>
      <c r="WZQ278" s="1"/>
      <c r="WZR278" s="1"/>
      <c r="WZS278" s="1"/>
      <c r="WZT278" s="1"/>
      <c r="WZU278" s="1"/>
      <c r="WZV278" s="1"/>
      <c r="WZW278" s="1"/>
      <c r="WZX278" s="1"/>
      <c r="WZY278" s="1"/>
      <c r="WZZ278" s="1"/>
      <c r="XAA278" s="1"/>
      <c r="XAB278" s="1"/>
      <c r="XAC278" s="1"/>
      <c r="XAD278" s="1"/>
      <c r="XAE278" s="1"/>
      <c r="XAF278" s="1"/>
      <c r="XAG278" s="1"/>
      <c r="XAH278" s="1"/>
      <c r="XAI278" s="1"/>
      <c r="XAJ278" s="1"/>
      <c r="XAK278" s="1"/>
      <c r="XAL278" s="1"/>
      <c r="XAM278" s="1"/>
      <c r="XAN278" s="1"/>
      <c r="XAO278" s="1"/>
      <c r="XAP278" s="1"/>
      <c r="XAQ278" s="1"/>
      <c r="XAR278" s="1"/>
      <c r="XAS278" s="1"/>
      <c r="XAT278" s="1"/>
      <c r="XAU278" s="1"/>
      <c r="XAV278" s="1"/>
      <c r="XAW278" s="1"/>
      <c r="XAX278" s="1"/>
      <c r="XAY278" s="1"/>
      <c r="XAZ278" s="1"/>
      <c r="XBA278" s="1"/>
      <c r="XBB278" s="1"/>
      <c r="XBC278" s="1"/>
      <c r="XBD278" s="1"/>
      <c r="XBE278" s="1"/>
      <c r="XBF278" s="1"/>
      <c r="XBG278" s="1"/>
      <c r="XBH278" s="1"/>
      <c r="XBI278" s="1"/>
      <c r="XBJ278" s="1"/>
      <c r="XBK278" s="1"/>
      <c r="XBL278" s="1"/>
      <c r="XBM278" s="1"/>
      <c r="XBN278" s="1"/>
      <c r="XBO278" s="1"/>
      <c r="XBP278" s="1"/>
      <c r="XBQ278" s="1"/>
      <c r="XBR278" s="1"/>
      <c r="XBS278" s="1"/>
      <c r="XBT278" s="1"/>
      <c r="XBU278" s="1"/>
      <c r="XBV278" s="1"/>
      <c r="XBW278" s="1"/>
      <c r="XBX278" s="1"/>
      <c r="XBY278" s="1"/>
      <c r="XBZ278" s="1"/>
      <c r="XCA278" s="1"/>
      <c r="XCB278" s="1"/>
      <c r="XCC278" s="1"/>
      <c r="XCD278" s="1"/>
      <c r="XCE278" s="1"/>
      <c r="XCF278" s="1"/>
      <c r="XCG278" s="1"/>
      <c r="XCH278" s="1"/>
      <c r="XCI278" s="1"/>
      <c r="XCJ278" s="1"/>
      <c r="XCK278" s="1"/>
      <c r="XCL278" s="1"/>
      <c r="XCM278" s="1"/>
      <c r="XCN278" s="1"/>
      <c r="XCO278" s="1"/>
      <c r="XCP278" s="1"/>
      <c r="XCQ278" s="1"/>
      <c r="XCR278" s="1"/>
      <c r="XCS278" s="1"/>
      <c r="XCT278" s="1"/>
      <c r="XCU278" s="1"/>
      <c r="XCV278" s="1"/>
      <c r="XCW278" s="1"/>
      <c r="XCX278" s="1"/>
      <c r="XCY278" s="1"/>
      <c r="XCZ278" s="1"/>
      <c r="XDA278" s="1"/>
      <c r="XDB278" s="1"/>
      <c r="XDC278" s="1"/>
      <c r="XDD278" s="1"/>
      <c r="XDE278" s="1"/>
      <c r="XDF278" s="1"/>
      <c r="XDG278" s="1"/>
      <c r="XDH278" s="1"/>
      <c r="XDI278" s="1"/>
      <c r="XDJ278" s="1"/>
      <c r="XDK278" s="1"/>
      <c r="XDL278" s="1"/>
      <c r="XDM278" s="1"/>
      <c r="XDN278" s="1"/>
      <c r="XDO278" s="1"/>
      <c r="XDP278" s="1"/>
      <c r="XDQ278" s="1"/>
      <c r="XDR278" s="1"/>
      <c r="XDS278" s="1"/>
      <c r="XDT278" s="1"/>
      <c r="XDU278" s="1"/>
      <c r="XDV278" s="1"/>
      <c r="XDW278" s="1"/>
      <c r="XDX278" s="1"/>
      <c r="XDY278" s="1"/>
      <c r="XDZ278" s="1"/>
      <c r="XEA278" s="1"/>
      <c r="XEB278" s="1"/>
      <c r="XEC278" s="1"/>
      <c r="XED278" s="1"/>
      <c r="XEE278" s="1"/>
      <c r="XEF278" s="1"/>
      <c r="XEG278" s="1"/>
      <c r="XEH278" s="1"/>
      <c r="XEI278" s="1"/>
      <c r="XEJ278" s="1"/>
      <c r="XEK278" s="1"/>
      <c r="XEL278" s="1"/>
      <c r="XEM278" s="1"/>
      <c r="XEN278" s="1"/>
      <c r="XEO278" s="1"/>
      <c r="XEP278" s="1"/>
      <c r="XEQ278" s="1"/>
      <c r="XER278" s="1"/>
      <c r="XES278" s="1"/>
      <c r="XET278" s="1"/>
      <c r="XEU278" s="1"/>
      <c r="XEV278" s="1"/>
      <c r="XEW278" s="1"/>
      <c r="XEX278" s="1"/>
      <c r="XEY278" s="1"/>
      <c r="XEZ278" s="1"/>
      <c r="XFA278" s="1"/>
      <c r="XFB278" s="1"/>
      <c r="XFC278" s="1"/>
      <c r="XFD278" s="1"/>
    </row>
    <row r="279" spans="1:151 16227:16384" s="11" customFormat="1" ht="20.25" customHeight="1" x14ac:dyDescent="0.25">
      <c r="A279" s="91"/>
      <c r="B279" s="92"/>
      <c r="C279" s="84">
        <f>C278+1</f>
        <v>3</v>
      </c>
      <c r="D279" s="85"/>
      <c r="E279" s="19" t="s">
        <v>227</v>
      </c>
      <c r="F279" s="50">
        <f>(3.05*6.1+0.7*3.57+2.45*3.01+1.075*0.1+1.98*0.95+3.05*3.96+1.61*1.02+2.95*4.57+0.1*3.97+3.05*3.65+2.3*1.37+2.3*1.37+1.41*2.3+3.32*1.07+1.68*1.07)*10.764</f>
        <v>905.17920479999987</v>
      </c>
      <c r="G279" s="51">
        <v>0</v>
      </c>
      <c r="H279" s="19">
        <v>0</v>
      </c>
      <c r="I279" s="19">
        <f>F279*(($I$144)+1)+H279</f>
        <v>1403.0277674399999</v>
      </c>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c r="CR279" s="1"/>
      <c r="CS279" s="1"/>
      <c r="CT279" s="1"/>
      <c r="CU279" s="1"/>
      <c r="CV279" s="1"/>
      <c r="CW279" s="1"/>
      <c r="CX279" s="1"/>
      <c r="CY279" s="1"/>
      <c r="CZ279" s="1"/>
      <c r="DA279" s="1"/>
      <c r="DB279" s="1"/>
      <c r="DC279" s="1"/>
      <c r="DD279" s="1"/>
      <c r="DE279" s="1"/>
      <c r="DF279" s="1"/>
      <c r="DG279" s="1"/>
      <c r="DH279" s="1"/>
      <c r="DI279" s="1"/>
      <c r="DJ279" s="1"/>
      <c r="DK279" s="1"/>
      <c r="DL279" s="1"/>
      <c r="DM279" s="1"/>
      <c r="DN279" s="1"/>
      <c r="DO279" s="1"/>
      <c r="DP279" s="1"/>
      <c r="DQ279" s="1"/>
      <c r="DR279" s="1"/>
      <c r="DS279" s="1"/>
      <c r="DT279" s="1"/>
      <c r="DU279" s="1"/>
      <c r="DV279" s="1"/>
      <c r="DW279" s="1"/>
      <c r="DX279" s="1"/>
      <c r="DY279" s="1"/>
      <c r="DZ279" s="1"/>
      <c r="EA279" s="1"/>
      <c r="EB279" s="1"/>
      <c r="EC279" s="1"/>
      <c r="ED279" s="1"/>
      <c r="EE279" s="1"/>
      <c r="EF279" s="1"/>
      <c r="EG279" s="1"/>
      <c r="EH279" s="1"/>
      <c r="EI279" s="1"/>
      <c r="EJ279" s="1"/>
      <c r="EK279" s="1"/>
      <c r="EL279" s="1"/>
      <c r="EM279" s="1"/>
      <c r="EN279" s="1"/>
      <c r="EO279" s="1"/>
      <c r="EP279" s="1"/>
      <c r="EQ279" s="1"/>
      <c r="ER279" s="1"/>
      <c r="ES279" s="1"/>
      <c r="ET279" s="1"/>
      <c r="EU279" s="1"/>
      <c r="WZC279" s="1"/>
      <c r="WZD279" s="1"/>
      <c r="WZE279" s="1"/>
      <c r="WZF279" s="1"/>
      <c r="WZG279" s="1"/>
      <c r="WZH279" s="1"/>
      <c r="WZI279" s="1"/>
      <c r="WZJ279" s="1"/>
      <c r="WZK279" s="1"/>
      <c r="WZL279" s="1"/>
      <c r="WZM279" s="1"/>
      <c r="WZN279" s="1"/>
      <c r="WZO279" s="1"/>
      <c r="WZP279" s="1"/>
      <c r="WZQ279" s="1"/>
      <c r="WZR279" s="1"/>
      <c r="WZS279" s="1"/>
      <c r="WZT279" s="1"/>
      <c r="WZU279" s="1"/>
      <c r="WZV279" s="1"/>
      <c r="WZW279" s="1"/>
      <c r="WZX279" s="1"/>
      <c r="WZY279" s="1"/>
      <c r="WZZ279" s="1"/>
      <c r="XAA279" s="1"/>
      <c r="XAB279" s="1"/>
      <c r="XAC279" s="1"/>
      <c r="XAD279" s="1"/>
      <c r="XAE279" s="1"/>
      <c r="XAF279" s="1"/>
      <c r="XAG279" s="1"/>
      <c r="XAH279" s="1"/>
      <c r="XAI279" s="1"/>
      <c r="XAJ279" s="1"/>
      <c r="XAK279" s="1"/>
      <c r="XAL279" s="1"/>
      <c r="XAM279" s="1"/>
      <c r="XAN279" s="1"/>
      <c r="XAO279" s="1"/>
      <c r="XAP279" s="1"/>
      <c r="XAQ279" s="1"/>
      <c r="XAR279" s="1"/>
      <c r="XAS279" s="1"/>
      <c r="XAT279" s="1"/>
      <c r="XAU279" s="1"/>
      <c r="XAV279" s="1"/>
      <c r="XAW279" s="1"/>
      <c r="XAX279" s="1"/>
      <c r="XAY279" s="1"/>
      <c r="XAZ279" s="1"/>
      <c r="XBA279" s="1"/>
      <c r="XBB279" s="1"/>
      <c r="XBC279" s="1"/>
      <c r="XBD279" s="1"/>
      <c r="XBE279" s="1"/>
      <c r="XBF279" s="1"/>
      <c r="XBG279" s="1"/>
      <c r="XBH279" s="1"/>
      <c r="XBI279" s="1"/>
      <c r="XBJ279" s="1"/>
      <c r="XBK279" s="1"/>
      <c r="XBL279" s="1"/>
      <c r="XBM279" s="1"/>
      <c r="XBN279" s="1"/>
      <c r="XBO279" s="1"/>
      <c r="XBP279" s="1"/>
      <c r="XBQ279" s="1"/>
      <c r="XBR279" s="1"/>
      <c r="XBS279" s="1"/>
      <c r="XBT279" s="1"/>
      <c r="XBU279" s="1"/>
      <c r="XBV279" s="1"/>
      <c r="XBW279" s="1"/>
      <c r="XBX279" s="1"/>
      <c r="XBY279" s="1"/>
      <c r="XBZ279" s="1"/>
      <c r="XCA279" s="1"/>
      <c r="XCB279" s="1"/>
      <c r="XCC279" s="1"/>
      <c r="XCD279" s="1"/>
      <c r="XCE279" s="1"/>
      <c r="XCF279" s="1"/>
      <c r="XCG279" s="1"/>
      <c r="XCH279" s="1"/>
      <c r="XCI279" s="1"/>
      <c r="XCJ279" s="1"/>
      <c r="XCK279" s="1"/>
      <c r="XCL279" s="1"/>
      <c r="XCM279" s="1"/>
      <c r="XCN279" s="1"/>
      <c r="XCO279" s="1"/>
      <c r="XCP279" s="1"/>
      <c r="XCQ279" s="1"/>
      <c r="XCR279" s="1"/>
      <c r="XCS279" s="1"/>
      <c r="XCT279" s="1"/>
      <c r="XCU279" s="1"/>
      <c r="XCV279" s="1"/>
      <c r="XCW279" s="1"/>
      <c r="XCX279" s="1"/>
      <c r="XCY279" s="1"/>
      <c r="XCZ279" s="1"/>
      <c r="XDA279" s="1"/>
      <c r="XDB279" s="1"/>
      <c r="XDC279" s="1"/>
      <c r="XDD279" s="1"/>
      <c r="XDE279" s="1"/>
      <c r="XDF279" s="1"/>
      <c r="XDG279" s="1"/>
      <c r="XDH279" s="1"/>
      <c r="XDI279" s="1"/>
      <c r="XDJ279" s="1"/>
      <c r="XDK279" s="1"/>
      <c r="XDL279" s="1"/>
      <c r="XDM279" s="1"/>
      <c r="XDN279" s="1"/>
      <c r="XDO279" s="1"/>
      <c r="XDP279" s="1"/>
      <c r="XDQ279" s="1"/>
      <c r="XDR279" s="1"/>
      <c r="XDS279" s="1"/>
      <c r="XDT279" s="1"/>
      <c r="XDU279" s="1"/>
      <c r="XDV279" s="1"/>
      <c r="XDW279" s="1"/>
      <c r="XDX279" s="1"/>
      <c r="XDY279" s="1"/>
      <c r="XDZ279" s="1"/>
      <c r="XEA279" s="1"/>
      <c r="XEB279" s="1"/>
      <c r="XEC279" s="1"/>
      <c r="XED279" s="1"/>
      <c r="XEE279" s="1"/>
      <c r="XEF279" s="1"/>
      <c r="XEG279" s="1"/>
      <c r="XEH279" s="1"/>
      <c r="XEI279" s="1"/>
      <c r="XEJ279" s="1"/>
      <c r="XEK279" s="1"/>
      <c r="XEL279" s="1"/>
      <c r="XEM279" s="1"/>
      <c r="XEN279" s="1"/>
      <c r="XEO279" s="1"/>
      <c r="XEP279" s="1"/>
      <c r="XEQ279" s="1"/>
      <c r="XER279" s="1"/>
      <c r="XES279" s="1"/>
      <c r="XET279" s="1"/>
      <c r="XEU279" s="1"/>
      <c r="XEV279" s="1"/>
      <c r="XEW279" s="1"/>
      <c r="XEX279" s="1"/>
      <c r="XEY279" s="1"/>
      <c r="XEZ279" s="1"/>
      <c r="XFA279" s="1"/>
      <c r="XFB279" s="1"/>
      <c r="XFC279" s="1"/>
      <c r="XFD279" s="1"/>
    </row>
    <row r="280" spans="1:151 16227:16384" s="11" customFormat="1" ht="20.25" customHeight="1" x14ac:dyDescent="0.25">
      <c r="A280" s="91"/>
      <c r="B280" s="92"/>
      <c r="C280" s="84">
        <f>C279+1</f>
        <v>4</v>
      </c>
      <c r="D280" s="84"/>
      <c r="E280" s="19" t="s">
        <v>227</v>
      </c>
      <c r="F280" s="50">
        <f>(0.7*1.27+0.7*3.57+3.35*6.8+3.2*4.34+2.45*3.08+1.095*0.1+3.05*3.65+3.14*4.9+0.06*4.3+1.79*1.07+3.3*1.07+2.3*1.53+2.45*1.53+2.3*1.37+2*0.96)*10.764</f>
        <v>993.22441919999994</v>
      </c>
      <c r="G280" s="51">
        <v>0</v>
      </c>
      <c r="H280" s="19">
        <v>0</v>
      </c>
      <c r="I280" s="19">
        <f>F280*(($I$144)+1)+H280</f>
        <v>1539.49784976</v>
      </c>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c r="CR280" s="1"/>
      <c r="CS280" s="1"/>
      <c r="CT280" s="1"/>
      <c r="CU280" s="1"/>
      <c r="CV280" s="1"/>
      <c r="CW280" s="1"/>
      <c r="CX280" s="1"/>
      <c r="CY280" s="1"/>
      <c r="CZ280" s="1"/>
      <c r="DA280" s="1"/>
      <c r="DB280" s="1"/>
      <c r="DC280" s="1"/>
      <c r="DD280" s="1"/>
      <c r="DE280" s="1"/>
      <c r="DF280" s="1"/>
      <c r="DG280" s="1"/>
      <c r="DH280" s="1"/>
      <c r="DI280" s="1"/>
      <c r="DJ280" s="1"/>
      <c r="DK280" s="1"/>
      <c r="DL280" s="1"/>
      <c r="DM280" s="1"/>
      <c r="DN280" s="1"/>
      <c r="DO280" s="1"/>
      <c r="DP280" s="1"/>
      <c r="DQ280" s="1"/>
      <c r="DR280" s="1"/>
      <c r="DS280" s="1"/>
      <c r="DT280" s="1"/>
      <c r="DU280" s="1"/>
      <c r="DV280" s="1"/>
      <c r="DW280" s="1"/>
      <c r="DX280" s="1"/>
      <c r="DY280" s="1"/>
      <c r="DZ280" s="1"/>
      <c r="EA280" s="1"/>
      <c r="EB280" s="1"/>
      <c r="EC280" s="1"/>
      <c r="ED280" s="1"/>
      <c r="EE280" s="1"/>
      <c r="EF280" s="1"/>
      <c r="EG280" s="1"/>
      <c r="EH280" s="1"/>
      <c r="EI280" s="1"/>
      <c r="EJ280" s="1"/>
      <c r="EK280" s="1"/>
      <c r="EL280" s="1"/>
      <c r="EM280" s="1"/>
      <c r="EN280" s="1"/>
      <c r="EO280" s="1"/>
      <c r="EP280" s="1"/>
      <c r="EQ280" s="1"/>
      <c r="ER280" s="1"/>
      <c r="ES280" s="1"/>
      <c r="ET280" s="1"/>
      <c r="EU280" s="1"/>
      <c r="WZC280" s="1"/>
      <c r="WZD280" s="1"/>
      <c r="WZE280" s="1"/>
      <c r="WZF280" s="1"/>
      <c r="WZG280" s="1"/>
      <c r="WZH280" s="1"/>
      <c r="WZI280" s="1"/>
      <c r="WZJ280" s="1"/>
      <c r="WZK280" s="1"/>
      <c r="WZL280" s="1"/>
      <c r="WZM280" s="1"/>
      <c r="WZN280" s="1"/>
      <c r="WZO280" s="1"/>
      <c r="WZP280" s="1"/>
      <c r="WZQ280" s="1"/>
      <c r="WZR280" s="1"/>
      <c r="WZS280" s="1"/>
      <c r="WZT280" s="1"/>
      <c r="WZU280" s="1"/>
      <c r="WZV280" s="1"/>
      <c r="WZW280" s="1"/>
      <c r="WZX280" s="1"/>
      <c r="WZY280" s="1"/>
      <c r="WZZ280" s="1"/>
      <c r="XAA280" s="1"/>
      <c r="XAB280" s="1"/>
      <c r="XAC280" s="1"/>
      <c r="XAD280" s="1"/>
      <c r="XAE280" s="1"/>
      <c r="XAF280" s="1"/>
      <c r="XAG280" s="1"/>
      <c r="XAH280" s="1"/>
      <c r="XAI280" s="1"/>
      <c r="XAJ280" s="1"/>
      <c r="XAK280" s="1"/>
      <c r="XAL280" s="1"/>
      <c r="XAM280" s="1"/>
      <c r="XAN280" s="1"/>
      <c r="XAO280" s="1"/>
      <c r="XAP280" s="1"/>
      <c r="XAQ280" s="1"/>
      <c r="XAR280" s="1"/>
      <c r="XAS280" s="1"/>
      <c r="XAT280" s="1"/>
      <c r="XAU280" s="1"/>
      <c r="XAV280" s="1"/>
      <c r="XAW280" s="1"/>
      <c r="XAX280" s="1"/>
      <c r="XAY280" s="1"/>
      <c r="XAZ280" s="1"/>
      <c r="XBA280" s="1"/>
      <c r="XBB280" s="1"/>
      <c r="XBC280" s="1"/>
      <c r="XBD280" s="1"/>
      <c r="XBE280" s="1"/>
      <c r="XBF280" s="1"/>
      <c r="XBG280" s="1"/>
      <c r="XBH280" s="1"/>
      <c r="XBI280" s="1"/>
      <c r="XBJ280" s="1"/>
      <c r="XBK280" s="1"/>
      <c r="XBL280" s="1"/>
      <c r="XBM280" s="1"/>
      <c r="XBN280" s="1"/>
      <c r="XBO280" s="1"/>
      <c r="XBP280" s="1"/>
      <c r="XBQ280" s="1"/>
      <c r="XBR280" s="1"/>
      <c r="XBS280" s="1"/>
      <c r="XBT280" s="1"/>
      <c r="XBU280" s="1"/>
      <c r="XBV280" s="1"/>
      <c r="XBW280" s="1"/>
      <c r="XBX280" s="1"/>
      <c r="XBY280" s="1"/>
      <c r="XBZ280" s="1"/>
      <c r="XCA280" s="1"/>
      <c r="XCB280" s="1"/>
      <c r="XCC280" s="1"/>
      <c r="XCD280" s="1"/>
      <c r="XCE280" s="1"/>
      <c r="XCF280" s="1"/>
      <c r="XCG280" s="1"/>
      <c r="XCH280" s="1"/>
      <c r="XCI280" s="1"/>
      <c r="XCJ280" s="1"/>
      <c r="XCK280" s="1"/>
      <c r="XCL280" s="1"/>
      <c r="XCM280" s="1"/>
      <c r="XCN280" s="1"/>
      <c r="XCO280" s="1"/>
      <c r="XCP280" s="1"/>
      <c r="XCQ280" s="1"/>
      <c r="XCR280" s="1"/>
      <c r="XCS280" s="1"/>
      <c r="XCT280" s="1"/>
      <c r="XCU280" s="1"/>
      <c r="XCV280" s="1"/>
      <c r="XCW280" s="1"/>
      <c r="XCX280" s="1"/>
      <c r="XCY280" s="1"/>
      <c r="XCZ280" s="1"/>
      <c r="XDA280" s="1"/>
      <c r="XDB280" s="1"/>
      <c r="XDC280" s="1"/>
      <c r="XDD280" s="1"/>
      <c r="XDE280" s="1"/>
      <c r="XDF280" s="1"/>
      <c r="XDG280" s="1"/>
      <c r="XDH280" s="1"/>
      <c r="XDI280" s="1"/>
      <c r="XDJ280" s="1"/>
      <c r="XDK280" s="1"/>
      <c r="XDL280" s="1"/>
      <c r="XDM280" s="1"/>
      <c r="XDN280" s="1"/>
      <c r="XDO280" s="1"/>
      <c r="XDP280" s="1"/>
      <c r="XDQ280" s="1"/>
      <c r="XDR280" s="1"/>
      <c r="XDS280" s="1"/>
      <c r="XDT280" s="1"/>
      <c r="XDU280" s="1"/>
      <c r="XDV280" s="1"/>
      <c r="XDW280" s="1"/>
      <c r="XDX280" s="1"/>
      <c r="XDY280" s="1"/>
      <c r="XDZ280" s="1"/>
      <c r="XEA280" s="1"/>
      <c r="XEB280" s="1"/>
      <c r="XEC280" s="1"/>
      <c r="XED280" s="1"/>
      <c r="XEE280" s="1"/>
      <c r="XEF280" s="1"/>
      <c r="XEG280" s="1"/>
      <c r="XEH280" s="1"/>
      <c r="XEI280" s="1"/>
      <c r="XEJ280" s="1"/>
      <c r="XEK280" s="1"/>
      <c r="XEL280" s="1"/>
      <c r="XEM280" s="1"/>
      <c r="XEN280" s="1"/>
      <c r="XEO280" s="1"/>
      <c r="XEP280" s="1"/>
      <c r="XEQ280" s="1"/>
      <c r="XER280" s="1"/>
      <c r="XES280" s="1"/>
      <c r="XET280" s="1"/>
      <c r="XEU280" s="1"/>
      <c r="XEV280" s="1"/>
      <c r="XEW280" s="1"/>
      <c r="XEX280" s="1"/>
      <c r="XEY280" s="1"/>
      <c r="XEZ280" s="1"/>
      <c r="XFA280" s="1"/>
      <c r="XFB280" s="1"/>
      <c r="XFC280" s="1"/>
      <c r="XFD280" s="1"/>
    </row>
    <row r="281" spans="1:151 16227:16384" s="11" customFormat="1" ht="20.25" customHeight="1" x14ac:dyDescent="0.25">
      <c r="A281" s="91"/>
      <c r="B281" s="92"/>
      <c r="C281" s="84">
        <f>C280+1</f>
        <v>5</v>
      </c>
      <c r="D281" s="85"/>
      <c r="E281" s="19" t="s">
        <v>227</v>
      </c>
      <c r="F281" s="50">
        <f>(3.05*5.49+2.45*2.75+2.55*1.2+0.47*3.12+2.9*3.46+2.9*3.51+3.65*3.05+1.37*2.3+1.16*1.07+3.84*1.07+1.88*0.91)*10.764</f>
        <v>748.80519479999998</v>
      </c>
      <c r="G281" s="51">
        <v>0</v>
      </c>
      <c r="H281" s="19">
        <f>(6.1*0.5)*10.764</f>
        <v>32.830199999999998</v>
      </c>
      <c r="I281" s="19">
        <f>F281*(($I$144)+1)+H281</f>
        <v>1193.4782519400001</v>
      </c>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c r="CR281" s="1"/>
      <c r="CS281" s="1"/>
      <c r="CT281" s="1"/>
      <c r="CU281" s="1"/>
      <c r="CV281" s="1"/>
      <c r="CW281" s="1"/>
      <c r="CX281" s="1"/>
      <c r="CY281" s="1"/>
      <c r="CZ281" s="1"/>
      <c r="DA281" s="1"/>
      <c r="DB281" s="1"/>
      <c r="DC281" s="1"/>
      <c r="DD281" s="1"/>
      <c r="DE281" s="1"/>
      <c r="DF281" s="1"/>
      <c r="DG281" s="1"/>
      <c r="DH281" s="1"/>
      <c r="DI281" s="1"/>
      <c r="DJ281" s="1"/>
      <c r="DK281" s="1"/>
      <c r="DL281" s="1"/>
      <c r="DM281" s="1"/>
      <c r="DN281" s="1"/>
      <c r="DO281" s="1"/>
      <c r="DP281" s="1"/>
      <c r="DQ281" s="1"/>
      <c r="DR281" s="1"/>
      <c r="DS281" s="1"/>
      <c r="DT281" s="1"/>
      <c r="DU281" s="1"/>
      <c r="DV281" s="1"/>
      <c r="DW281" s="1"/>
      <c r="DX281" s="1"/>
      <c r="DY281" s="1"/>
      <c r="DZ281" s="1"/>
      <c r="EA281" s="1"/>
      <c r="EB281" s="1"/>
      <c r="EC281" s="1"/>
      <c r="ED281" s="1"/>
      <c r="EE281" s="1"/>
      <c r="EF281" s="1"/>
      <c r="EG281" s="1"/>
      <c r="EH281" s="1"/>
      <c r="EI281" s="1"/>
      <c r="EJ281" s="1"/>
      <c r="EK281" s="1"/>
      <c r="EL281" s="1"/>
      <c r="EM281" s="1"/>
      <c r="EN281" s="1"/>
      <c r="EO281" s="1"/>
      <c r="EP281" s="1"/>
      <c r="EQ281" s="1"/>
      <c r="ER281" s="1"/>
      <c r="ES281" s="1"/>
      <c r="ET281" s="1"/>
      <c r="EU281" s="1"/>
      <c r="WZC281" s="1"/>
      <c r="WZD281" s="1"/>
      <c r="WZE281" s="1"/>
      <c r="WZF281" s="1"/>
      <c r="WZG281" s="1"/>
      <c r="WZH281" s="1"/>
      <c r="WZI281" s="1"/>
      <c r="WZJ281" s="1"/>
      <c r="WZK281" s="1"/>
      <c r="WZL281" s="1"/>
      <c r="WZM281" s="1"/>
      <c r="WZN281" s="1"/>
      <c r="WZO281" s="1"/>
      <c r="WZP281" s="1"/>
      <c r="WZQ281" s="1"/>
      <c r="WZR281" s="1"/>
      <c r="WZS281" s="1"/>
      <c r="WZT281" s="1"/>
      <c r="WZU281" s="1"/>
      <c r="WZV281" s="1"/>
      <c r="WZW281" s="1"/>
      <c r="WZX281" s="1"/>
      <c r="WZY281" s="1"/>
      <c r="WZZ281" s="1"/>
      <c r="XAA281" s="1"/>
      <c r="XAB281" s="1"/>
      <c r="XAC281" s="1"/>
      <c r="XAD281" s="1"/>
      <c r="XAE281" s="1"/>
      <c r="XAF281" s="1"/>
      <c r="XAG281" s="1"/>
      <c r="XAH281" s="1"/>
      <c r="XAI281" s="1"/>
      <c r="XAJ281" s="1"/>
      <c r="XAK281" s="1"/>
      <c r="XAL281" s="1"/>
      <c r="XAM281" s="1"/>
      <c r="XAN281" s="1"/>
      <c r="XAO281" s="1"/>
      <c r="XAP281" s="1"/>
      <c r="XAQ281" s="1"/>
      <c r="XAR281" s="1"/>
      <c r="XAS281" s="1"/>
      <c r="XAT281" s="1"/>
      <c r="XAU281" s="1"/>
      <c r="XAV281" s="1"/>
      <c r="XAW281" s="1"/>
      <c r="XAX281" s="1"/>
      <c r="XAY281" s="1"/>
      <c r="XAZ281" s="1"/>
      <c r="XBA281" s="1"/>
      <c r="XBB281" s="1"/>
      <c r="XBC281" s="1"/>
      <c r="XBD281" s="1"/>
      <c r="XBE281" s="1"/>
      <c r="XBF281" s="1"/>
      <c r="XBG281" s="1"/>
      <c r="XBH281" s="1"/>
      <c r="XBI281" s="1"/>
      <c r="XBJ281" s="1"/>
      <c r="XBK281" s="1"/>
      <c r="XBL281" s="1"/>
      <c r="XBM281" s="1"/>
      <c r="XBN281" s="1"/>
      <c r="XBO281" s="1"/>
      <c r="XBP281" s="1"/>
      <c r="XBQ281" s="1"/>
      <c r="XBR281" s="1"/>
      <c r="XBS281" s="1"/>
      <c r="XBT281" s="1"/>
      <c r="XBU281" s="1"/>
      <c r="XBV281" s="1"/>
      <c r="XBW281" s="1"/>
      <c r="XBX281" s="1"/>
      <c r="XBY281" s="1"/>
      <c r="XBZ281" s="1"/>
      <c r="XCA281" s="1"/>
      <c r="XCB281" s="1"/>
      <c r="XCC281" s="1"/>
      <c r="XCD281" s="1"/>
      <c r="XCE281" s="1"/>
      <c r="XCF281" s="1"/>
      <c r="XCG281" s="1"/>
      <c r="XCH281" s="1"/>
      <c r="XCI281" s="1"/>
      <c r="XCJ281" s="1"/>
      <c r="XCK281" s="1"/>
      <c r="XCL281" s="1"/>
      <c r="XCM281" s="1"/>
      <c r="XCN281" s="1"/>
      <c r="XCO281" s="1"/>
      <c r="XCP281" s="1"/>
      <c r="XCQ281" s="1"/>
      <c r="XCR281" s="1"/>
      <c r="XCS281" s="1"/>
      <c r="XCT281" s="1"/>
      <c r="XCU281" s="1"/>
      <c r="XCV281" s="1"/>
      <c r="XCW281" s="1"/>
      <c r="XCX281" s="1"/>
      <c r="XCY281" s="1"/>
      <c r="XCZ281" s="1"/>
      <c r="XDA281" s="1"/>
      <c r="XDB281" s="1"/>
      <c r="XDC281" s="1"/>
      <c r="XDD281" s="1"/>
      <c r="XDE281" s="1"/>
      <c r="XDF281" s="1"/>
      <c r="XDG281" s="1"/>
      <c r="XDH281" s="1"/>
      <c r="XDI281" s="1"/>
      <c r="XDJ281" s="1"/>
      <c r="XDK281" s="1"/>
      <c r="XDL281" s="1"/>
      <c r="XDM281" s="1"/>
      <c r="XDN281" s="1"/>
      <c r="XDO281" s="1"/>
      <c r="XDP281" s="1"/>
      <c r="XDQ281" s="1"/>
      <c r="XDR281" s="1"/>
      <c r="XDS281" s="1"/>
      <c r="XDT281" s="1"/>
      <c r="XDU281" s="1"/>
      <c r="XDV281" s="1"/>
      <c r="XDW281" s="1"/>
      <c r="XDX281" s="1"/>
      <c r="XDY281" s="1"/>
      <c r="XDZ281" s="1"/>
      <c r="XEA281" s="1"/>
      <c r="XEB281" s="1"/>
      <c r="XEC281" s="1"/>
      <c r="XED281" s="1"/>
      <c r="XEE281" s="1"/>
      <c r="XEF281" s="1"/>
      <c r="XEG281" s="1"/>
      <c r="XEH281" s="1"/>
      <c r="XEI281" s="1"/>
      <c r="XEJ281" s="1"/>
      <c r="XEK281" s="1"/>
      <c r="XEL281" s="1"/>
      <c r="XEM281" s="1"/>
      <c r="XEN281" s="1"/>
      <c r="XEO281" s="1"/>
      <c r="XEP281" s="1"/>
      <c r="XEQ281" s="1"/>
      <c r="XER281" s="1"/>
      <c r="XES281" s="1"/>
      <c r="XET281" s="1"/>
      <c r="XEU281" s="1"/>
      <c r="XEV281" s="1"/>
      <c r="XEW281" s="1"/>
      <c r="XEX281" s="1"/>
      <c r="XEY281" s="1"/>
      <c r="XEZ281" s="1"/>
      <c r="XFA281" s="1"/>
      <c r="XFB281" s="1"/>
      <c r="XFC281" s="1"/>
      <c r="XFD281" s="1"/>
    </row>
    <row r="282" spans="1:151 16227:16384" s="11" customFormat="1" ht="20.25" x14ac:dyDescent="0.25">
      <c r="A282" s="86" t="s">
        <v>274</v>
      </c>
      <c r="B282" s="87"/>
      <c r="C282" s="87"/>
      <c r="D282" s="87"/>
      <c r="E282" s="87"/>
      <c r="F282" s="87"/>
      <c r="G282" s="87"/>
      <c r="H282" s="87"/>
      <c r="I282" s="88"/>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c r="CR282" s="1"/>
      <c r="CS282" s="1"/>
      <c r="CT282" s="1"/>
      <c r="CU282" s="1"/>
      <c r="CV282" s="1"/>
      <c r="CW282" s="1"/>
      <c r="CX282" s="1"/>
      <c r="CY282" s="1"/>
      <c r="CZ282" s="1"/>
      <c r="DA282" s="1"/>
      <c r="DB282" s="1"/>
      <c r="DC282" s="1"/>
      <c r="DD282" s="1"/>
      <c r="DE282" s="1"/>
      <c r="DF282" s="1"/>
      <c r="DG282" s="1"/>
      <c r="DH282" s="1"/>
      <c r="DI282" s="1"/>
      <c r="DJ282" s="1"/>
      <c r="DK282" s="1"/>
      <c r="DL282" s="1"/>
      <c r="DM282" s="1"/>
      <c r="DN282" s="1"/>
      <c r="DO282" s="1"/>
      <c r="DP282" s="1"/>
      <c r="DQ282" s="1"/>
      <c r="DR282" s="1"/>
      <c r="DS282" s="1"/>
      <c r="DT282" s="1"/>
      <c r="DU282" s="1"/>
      <c r="DV282" s="1"/>
      <c r="DW282" s="1"/>
      <c r="DX282" s="1"/>
      <c r="DY282" s="1"/>
      <c r="DZ282" s="1"/>
      <c r="EA282" s="1"/>
      <c r="EB282" s="1"/>
      <c r="EC282" s="1"/>
      <c r="ED282" s="1"/>
      <c r="EE282" s="1"/>
      <c r="EF282" s="1"/>
      <c r="EG282" s="1"/>
      <c r="EH282" s="1"/>
      <c r="EI282" s="1"/>
      <c r="EJ282" s="1"/>
      <c r="EK282" s="1"/>
      <c r="EL282" s="1"/>
      <c r="EM282" s="1"/>
      <c r="EN282" s="1"/>
      <c r="EO282" s="1"/>
      <c r="EP282" s="1"/>
      <c r="EQ282" s="1"/>
      <c r="ER282" s="1"/>
      <c r="ES282" s="1"/>
      <c r="ET282" s="1"/>
      <c r="EU282" s="1"/>
      <c r="WZC282" s="1"/>
      <c r="WZD282" s="1"/>
      <c r="WZE282" s="1"/>
      <c r="WZF282" s="1"/>
      <c r="WZG282" s="1"/>
      <c r="WZH282" s="1"/>
      <c r="WZI282" s="1"/>
      <c r="WZJ282" s="1"/>
      <c r="WZK282" s="1"/>
      <c r="WZL282" s="1"/>
      <c r="WZM282" s="1"/>
      <c r="WZN282" s="1"/>
      <c r="WZO282" s="1"/>
      <c r="WZP282" s="1"/>
      <c r="WZQ282" s="1"/>
      <c r="WZR282" s="1"/>
      <c r="WZS282" s="1"/>
      <c r="WZT282" s="1"/>
      <c r="WZU282" s="1"/>
      <c r="WZV282" s="1"/>
      <c r="WZW282" s="1"/>
      <c r="WZX282" s="1"/>
      <c r="WZY282" s="1"/>
      <c r="WZZ282" s="1"/>
      <c r="XAA282" s="1"/>
      <c r="XAB282" s="1"/>
      <c r="XAC282" s="1"/>
      <c r="XAD282" s="1"/>
      <c r="XAE282" s="1"/>
      <c r="XAF282" s="1"/>
      <c r="XAG282" s="1"/>
      <c r="XAH282" s="1"/>
      <c r="XAI282" s="1"/>
      <c r="XAJ282" s="1"/>
      <c r="XAK282" s="1"/>
      <c r="XAL282" s="1"/>
      <c r="XAM282" s="1"/>
      <c r="XAN282" s="1"/>
      <c r="XAO282" s="1"/>
      <c r="XAP282" s="1"/>
      <c r="XAQ282" s="1"/>
      <c r="XAR282" s="1"/>
      <c r="XAS282" s="1"/>
      <c r="XAT282" s="1"/>
      <c r="XAU282" s="1"/>
      <c r="XAV282" s="1"/>
      <c r="XAW282" s="1"/>
      <c r="XAX282" s="1"/>
      <c r="XAY282" s="1"/>
      <c r="XAZ282" s="1"/>
      <c r="XBA282" s="1"/>
      <c r="XBB282" s="1"/>
      <c r="XBC282" s="1"/>
      <c r="XBD282" s="1"/>
      <c r="XBE282" s="1"/>
      <c r="XBF282" s="1"/>
      <c r="XBG282" s="1"/>
      <c r="XBH282" s="1"/>
      <c r="XBI282" s="1"/>
      <c r="XBJ282" s="1"/>
      <c r="XBK282" s="1"/>
      <c r="XBL282" s="1"/>
      <c r="XBM282" s="1"/>
      <c r="XBN282" s="1"/>
      <c r="XBO282" s="1"/>
      <c r="XBP282" s="1"/>
      <c r="XBQ282" s="1"/>
      <c r="XBR282" s="1"/>
      <c r="XBS282" s="1"/>
      <c r="XBT282" s="1"/>
      <c r="XBU282" s="1"/>
      <c r="XBV282" s="1"/>
      <c r="XBW282" s="1"/>
      <c r="XBX282" s="1"/>
      <c r="XBY282" s="1"/>
      <c r="XBZ282" s="1"/>
      <c r="XCA282" s="1"/>
      <c r="XCB282" s="1"/>
      <c r="XCC282" s="1"/>
      <c r="XCD282" s="1"/>
      <c r="XCE282" s="1"/>
      <c r="XCF282" s="1"/>
      <c r="XCG282" s="1"/>
      <c r="XCH282" s="1"/>
      <c r="XCI282" s="1"/>
      <c r="XCJ282" s="1"/>
      <c r="XCK282" s="1"/>
      <c r="XCL282" s="1"/>
      <c r="XCM282" s="1"/>
      <c r="XCN282" s="1"/>
      <c r="XCO282" s="1"/>
      <c r="XCP282" s="1"/>
      <c r="XCQ282" s="1"/>
      <c r="XCR282" s="1"/>
      <c r="XCS282" s="1"/>
      <c r="XCT282" s="1"/>
      <c r="XCU282" s="1"/>
      <c r="XCV282" s="1"/>
      <c r="XCW282" s="1"/>
      <c r="XCX282" s="1"/>
      <c r="XCY282" s="1"/>
      <c r="XCZ282" s="1"/>
      <c r="XDA282" s="1"/>
      <c r="XDB282" s="1"/>
      <c r="XDC282" s="1"/>
      <c r="XDD282" s="1"/>
      <c r="XDE282" s="1"/>
      <c r="XDF282" s="1"/>
      <c r="XDG282" s="1"/>
      <c r="XDH282" s="1"/>
      <c r="XDI282" s="1"/>
      <c r="XDJ282" s="1"/>
      <c r="XDK282" s="1"/>
      <c r="XDL282" s="1"/>
      <c r="XDM282" s="1"/>
      <c r="XDN282" s="1"/>
      <c r="XDO282" s="1"/>
      <c r="XDP282" s="1"/>
      <c r="XDQ282" s="1"/>
      <c r="XDR282" s="1"/>
      <c r="XDS282" s="1"/>
      <c r="XDT282" s="1"/>
      <c r="XDU282" s="1"/>
      <c r="XDV282" s="1"/>
      <c r="XDW282" s="1"/>
      <c r="XDX282" s="1"/>
      <c r="XDY282" s="1"/>
      <c r="XDZ282" s="1"/>
      <c r="XEA282" s="1"/>
      <c r="XEB282" s="1"/>
      <c r="XEC282" s="1"/>
      <c r="XED282" s="1"/>
      <c r="XEE282" s="1"/>
      <c r="XEF282" s="1"/>
      <c r="XEG282" s="1"/>
      <c r="XEH282" s="1"/>
      <c r="XEI282" s="1"/>
      <c r="XEJ282" s="1"/>
      <c r="XEK282" s="1"/>
      <c r="XEL282" s="1"/>
      <c r="XEM282" s="1"/>
      <c r="XEN282" s="1"/>
      <c r="XEO282" s="1"/>
      <c r="XEP282" s="1"/>
      <c r="XEQ282" s="1"/>
      <c r="XER282" s="1"/>
      <c r="XES282" s="1"/>
      <c r="XET282" s="1"/>
      <c r="XEU282" s="1"/>
      <c r="XEV282" s="1"/>
      <c r="XEW282" s="1"/>
      <c r="XEX282" s="1"/>
      <c r="XEY282" s="1"/>
      <c r="XEZ282" s="1"/>
      <c r="XFA282" s="1"/>
      <c r="XFB282" s="1"/>
      <c r="XFC282" s="1"/>
      <c r="XFD282" s="1"/>
    </row>
    <row r="283" spans="1:151 16227:16384" s="11" customFormat="1" ht="20.25" customHeight="1" x14ac:dyDescent="0.25">
      <c r="A283" s="89" t="str">
        <f>A282</f>
        <v>8th, 10th, 12th, 14th, 16th, 18th, 20th &amp; 22nd Floor</v>
      </c>
      <c r="B283" s="90"/>
      <c r="C283" s="84">
        <v>1</v>
      </c>
      <c r="D283" s="84"/>
      <c r="E283" s="19" t="s">
        <v>224</v>
      </c>
      <c r="F283" s="50">
        <f>(2.1*0.45+3.05*5.17+3.05*3.65+2.3*2.7+2.9*3.41+2.3*1.38+2.37*1.37+0.65*1.43+1.75*1.06+0.1+1.85*0.75+0.05*1.12)*10.764</f>
        <v>588.72513959999992</v>
      </c>
      <c r="G283" s="51">
        <v>0</v>
      </c>
      <c r="H283" s="19">
        <v>0</v>
      </c>
      <c r="I283" s="19">
        <f t="shared" ref="I283:I287" si="18">F283*(($I$144)+1)+H283</f>
        <v>912.52396637999993</v>
      </c>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c r="CR283" s="1"/>
      <c r="CS283" s="1"/>
      <c r="CT283" s="1"/>
      <c r="CU283" s="1"/>
      <c r="CV283" s="1"/>
      <c r="CW283" s="1"/>
      <c r="CX283" s="1"/>
      <c r="CY283" s="1"/>
      <c r="CZ283" s="1"/>
      <c r="DA283" s="1"/>
      <c r="DB283" s="1"/>
      <c r="DC283" s="1"/>
      <c r="DD283" s="1"/>
      <c r="DE283" s="1"/>
      <c r="DF283" s="1"/>
      <c r="DG283" s="1"/>
      <c r="DH283" s="1"/>
      <c r="DI283" s="1"/>
      <c r="DJ283" s="1"/>
      <c r="DK283" s="1"/>
      <c r="DL283" s="1"/>
      <c r="DM283" s="1"/>
      <c r="DN283" s="1"/>
      <c r="DO283" s="1"/>
      <c r="DP283" s="1"/>
      <c r="DQ283" s="1"/>
      <c r="DR283" s="1"/>
      <c r="DS283" s="1"/>
      <c r="DT283" s="1"/>
      <c r="DU283" s="1"/>
      <c r="DV283" s="1"/>
      <c r="DW283" s="1"/>
      <c r="DX283" s="1"/>
      <c r="DY283" s="1"/>
      <c r="DZ283" s="1"/>
      <c r="EA283" s="1"/>
      <c r="EB283" s="1"/>
      <c r="EC283" s="1"/>
      <c r="ED283" s="1"/>
      <c r="EE283" s="1"/>
      <c r="EF283" s="1"/>
      <c r="EG283" s="1"/>
      <c r="EH283" s="1"/>
      <c r="EI283" s="1"/>
      <c r="EJ283" s="1"/>
      <c r="EK283" s="1"/>
      <c r="EL283" s="1"/>
      <c r="EM283" s="1"/>
      <c r="EN283" s="1"/>
      <c r="EO283" s="1"/>
      <c r="EP283" s="1"/>
      <c r="EQ283" s="1"/>
      <c r="ER283" s="1"/>
      <c r="ES283" s="1"/>
      <c r="ET283" s="1"/>
      <c r="EU283" s="1"/>
      <c r="WZC283" s="1"/>
      <c r="WZD283" s="1"/>
      <c r="WZE283" s="1"/>
      <c r="WZF283" s="1"/>
      <c r="WZG283" s="1"/>
      <c r="WZH283" s="1"/>
      <c r="WZI283" s="1"/>
      <c r="WZJ283" s="1"/>
      <c r="WZK283" s="1"/>
      <c r="WZL283" s="1"/>
      <c r="WZM283" s="1"/>
      <c r="WZN283" s="1"/>
      <c r="WZO283" s="1"/>
      <c r="WZP283" s="1"/>
      <c r="WZQ283" s="1"/>
      <c r="WZR283" s="1"/>
      <c r="WZS283" s="1"/>
      <c r="WZT283" s="1"/>
      <c r="WZU283" s="1"/>
      <c r="WZV283" s="1"/>
      <c r="WZW283" s="1"/>
      <c r="WZX283" s="1"/>
      <c r="WZY283" s="1"/>
      <c r="WZZ283" s="1"/>
      <c r="XAA283" s="1"/>
      <c r="XAB283" s="1"/>
      <c r="XAC283" s="1"/>
      <c r="XAD283" s="1"/>
      <c r="XAE283" s="1"/>
      <c r="XAF283" s="1"/>
      <c r="XAG283" s="1"/>
      <c r="XAH283" s="1"/>
      <c r="XAI283" s="1"/>
      <c r="XAJ283" s="1"/>
      <c r="XAK283" s="1"/>
      <c r="XAL283" s="1"/>
      <c r="XAM283" s="1"/>
      <c r="XAN283" s="1"/>
      <c r="XAO283" s="1"/>
      <c r="XAP283" s="1"/>
      <c r="XAQ283" s="1"/>
      <c r="XAR283" s="1"/>
      <c r="XAS283" s="1"/>
      <c r="XAT283" s="1"/>
      <c r="XAU283" s="1"/>
      <c r="XAV283" s="1"/>
      <c r="XAW283" s="1"/>
      <c r="XAX283" s="1"/>
      <c r="XAY283" s="1"/>
      <c r="XAZ283" s="1"/>
      <c r="XBA283" s="1"/>
      <c r="XBB283" s="1"/>
      <c r="XBC283" s="1"/>
      <c r="XBD283" s="1"/>
      <c r="XBE283" s="1"/>
      <c r="XBF283" s="1"/>
      <c r="XBG283" s="1"/>
      <c r="XBH283" s="1"/>
      <c r="XBI283" s="1"/>
      <c r="XBJ283" s="1"/>
      <c r="XBK283" s="1"/>
      <c r="XBL283" s="1"/>
      <c r="XBM283" s="1"/>
      <c r="XBN283" s="1"/>
      <c r="XBO283" s="1"/>
      <c r="XBP283" s="1"/>
      <c r="XBQ283" s="1"/>
      <c r="XBR283" s="1"/>
      <c r="XBS283" s="1"/>
      <c r="XBT283" s="1"/>
      <c r="XBU283" s="1"/>
      <c r="XBV283" s="1"/>
      <c r="XBW283" s="1"/>
      <c r="XBX283" s="1"/>
      <c r="XBY283" s="1"/>
      <c r="XBZ283" s="1"/>
      <c r="XCA283" s="1"/>
      <c r="XCB283" s="1"/>
      <c r="XCC283" s="1"/>
      <c r="XCD283" s="1"/>
      <c r="XCE283" s="1"/>
      <c r="XCF283" s="1"/>
      <c r="XCG283" s="1"/>
      <c r="XCH283" s="1"/>
      <c r="XCI283" s="1"/>
      <c r="XCJ283" s="1"/>
      <c r="XCK283" s="1"/>
      <c r="XCL283" s="1"/>
      <c r="XCM283" s="1"/>
      <c r="XCN283" s="1"/>
      <c r="XCO283" s="1"/>
      <c r="XCP283" s="1"/>
      <c r="XCQ283" s="1"/>
      <c r="XCR283" s="1"/>
      <c r="XCS283" s="1"/>
      <c r="XCT283" s="1"/>
      <c r="XCU283" s="1"/>
      <c r="XCV283" s="1"/>
      <c r="XCW283" s="1"/>
      <c r="XCX283" s="1"/>
      <c r="XCY283" s="1"/>
      <c r="XCZ283" s="1"/>
      <c r="XDA283" s="1"/>
      <c r="XDB283" s="1"/>
      <c r="XDC283" s="1"/>
      <c r="XDD283" s="1"/>
      <c r="XDE283" s="1"/>
      <c r="XDF283" s="1"/>
      <c r="XDG283" s="1"/>
      <c r="XDH283" s="1"/>
      <c r="XDI283" s="1"/>
      <c r="XDJ283" s="1"/>
      <c r="XDK283" s="1"/>
      <c r="XDL283" s="1"/>
      <c r="XDM283" s="1"/>
      <c r="XDN283" s="1"/>
      <c r="XDO283" s="1"/>
      <c r="XDP283" s="1"/>
      <c r="XDQ283" s="1"/>
      <c r="XDR283" s="1"/>
      <c r="XDS283" s="1"/>
      <c r="XDT283" s="1"/>
      <c r="XDU283" s="1"/>
      <c r="XDV283" s="1"/>
      <c r="XDW283" s="1"/>
      <c r="XDX283" s="1"/>
      <c r="XDY283" s="1"/>
      <c r="XDZ283" s="1"/>
      <c r="XEA283" s="1"/>
      <c r="XEB283" s="1"/>
      <c r="XEC283" s="1"/>
      <c r="XED283" s="1"/>
      <c r="XEE283" s="1"/>
      <c r="XEF283" s="1"/>
      <c r="XEG283" s="1"/>
      <c r="XEH283" s="1"/>
      <c r="XEI283" s="1"/>
      <c r="XEJ283" s="1"/>
      <c r="XEK283" s="1"/>
      <c r="XEL283" s="1"/>
      <c r="XEM283" s="1"/>
      <c r="XEN283" s="1"/>
      <c r="XEO283" s="1"/>
      <c r="XEP283" s="1"/>
      <c r="XEQ283" s="1"/>
      <c r="XER283" s="1"/>
      <c r="XES283" s="1"/>
      <c r="XET283" s="1"/>
      <c r="XEU283" s="1"/>
      <c r="XEV283" s="1"/>
      <c r="XEW283" s="1"/>
      <c r="XEX283" s="1"/>
      <c r="XEY283" s="1"/>
      <c r="XEZ283" s="1"/>
      <c r="XFA283" s="1"/>
      <c r="XFB283" s="1"/>
      <c r="XFC283" s="1"/>
      <c r="XFD283" s="1"/>
    </row>
    <row r="284" spans="1:151 16227:16384" s="11" customFormat="1" ht="20.25" customHeight="1" x14ac:dyDescent="0.25">
      <c r="A284" s="91"/>
      <c r="B284" s="92"/>
      <c r="C284" s="84">
        <f>C283+1</f>
        <v>2</v>
      </c>
      <c r="D284" s="84"/>
      <c r="E284" s="19" t="s">
        <v>224</v>
      </c>
      <c r="F284" s="50">
        <f>(3.05*5.8+0.7*3.17+3.2*1.07+1.68*1.07+2.3*1.37*2+2.45*2.7+3.05*3.65+2.95*4.11+2*0.8+2.8*0.97)*10.764</f>
        <v>706.34013839999989</v>
      </c>
      <c r="G284" s="51">
        <v>0</v>
      </c>
      <c r="H284" s="19">
        <v>0</v>
      </c>
      <c r="I284" s="19">
        <f t="shared" si="18"/>
        <v>1094.8272145199999</v>
      </c>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c r="CR284" s="1"/>
      <c r="CS284" s="1"/>
      <c r="CT284" s="1"/>
      <c r="CU284" s="1"/>
      <c r="CV284" s="1"/>
      <c r="CW284" s="1"/>
      <c r="CX284" s="1"/>
      <c r="CY284" s="1"/>
      <c r="CZ284" s="1"/>
      <c r="DA284" s="1"/>
      <c r="DB284" s="1"/>
      <c r="DC284" s="1"/>
      <c r="DD284" s="1"/>
      <c r="DE284" s="1"/>
      <c r="DF284" s="1"/>
      <c r="DG284" s="1"/>
      <c r="DH284" s="1"/>
      <c r="DI284" s="1"/>
      <c r="DJ284" s="1"/>
      <c r="DK284" s="1"/>
      <c r="DL284" s="1"/>
      <c r="DM284" s="1"/>
      <c r="DN284" s="1"/>
      <c r="DO284" s="1"/>
      <c r="DP284" s="1"/>
      <c r="DQ284" s="1"/>
      <c r="DR284" s="1"/>
      <c r="DS284" s="1"/>
      <c r="DT284" s="1"/>
      <c r="DU284" s="1"/>
      <c r="DV284" s="1"/>
      <c r="DW284" s="1"/>
      <c r="DX284" s="1"/>
      <c r="DY284" s="1"/>
      <c r="DZ284" s="1"/>
      <c r="EA284" s="1"/>
      <c r="EB284" s="1"/>
      <c r="EC284" s="1"/>
      <c r="ED284" s="1"/>
      <c r="EE284" s="1"/>
      <c r="EF284" s="1"/>
      <c r="EG284" s="1"/>
      <c r="EH284" s="1"/>
      <c r="EI284" s="1"/>
      <c r="EJ284" s="1"/>
      <c r="EK284" s="1"/>
      <c r="EL284" s="1"/>
      <c r="EM284" s="1"/>
      <c r="EN284" s="1"/>
      <c r="EO284" s="1"/>
      <c r="EP284" s="1"/>
      <c r="EQ284" s="1"/>
      <c r="ER284" s="1"/>
      <c r="ES284" s="1"/>
      <c r="ET284" s="1"/>
      <c r="EU284" s="1"/>
      <c r="WZC284" s="1"/>
      <c r="WZD284" s="1"/>
      <c r="WZE284" s="1"/>
      <c r="WZF284" s="1"/>
      <c r="WZG284" s="1"/>
      <c r="WZH284" s="1"/>
      <c r="WZI284" s="1"/>
      <c r="WZJ284" s="1"/>
      <c r="WZK284" s="1"/>
      <c r="WZL284" s="1"/>
      <c r="WZM284" s="1"/>
      <c r="WZN284" s="1"/>
      <c r="WZO284" s="1"/>
      <c r="WZP284" s="1"/>
      <c r="WZQ284" s="1"/>
      <c r="WZR284" s="1"/>
      <c r="WZS284" s="1"/>
      <c r="WZT284" s="1"/>
      <c r="WZU284" s="1"/>
      <c r="WZV284" s="1"/>
      <c r="WZW284" s="1"/>
      <c r="WZX284" s="1"/>
      <c r="WZY284" s="1"/>
      <c r="WZZ284" s="1"/>
      <c r="XAA284" s="1"/>
      <c r="XAB284" s="1"/>
      <c r="XAC284" s="1"/>
      <c r="XAD284" s="1"/>
      <c r="XAE284" s="1"/>
      <c r="XAF284" s="1"/>
      <c r="XAG284" s="1"/>
      <c r="XAH284" s="1"/>
      <c r="XAI284" s="1"/>
      <c r="XAJ284" s="1"/>
      <c r="XAK284" s="1"/>
      <c r="XAL284" s="1"/>
      <c r="XAM284" s="1"/>
      <c r="XAN284" s="1"/>
      <c r="XAO284" s="1"/>
      <c r="XAP284" s="1"/>
      <c r="XAQ284" s="1"/>
      <c r="XAR284" s="1"/>
      <c r="XAS284" s="1"/>
      <c r="XAT284" s="1"/>
      <c r="XAU284" s="1"/>
      <c r="XAV284" s="1"/>
      <c r="XAW284" s="1"/>
      <c r="XAX284" s="1"/>
      <c r="XAY284" s="1"/>
      <c r="XAZ284" s="1"/>
      <c r="XBA284" s="1"/>
      <c r="XBB284" s="1"/>
      <c r="XBC284" s="1"/>
      <c r="XBD284" s="1"/>
      <c r="XBE284" s="1"/>
      <c r="XBF284" s="1"/>
      <c r="XBG284" s="1"/>
      <c r="XBH284" s="1"/>
      <c r="XBI284" s="1"/>
      <c r="XBJ284" s="1"/>
      <c r="XBK284" s="1"/>
      <c r="XBL284" s="1"/>
      <c r="XBM284" s="1"/>
      <c r="XBN284" s="1"/>
      <c r="XBO284" s="1"/>
      <c r="XBP284" s="1"/>
      <c r="XBQ284" s="1"/>
      <c r="XBR284" s="1"/>
      <c r="XBS284" s="1"/>
      <c r="XBT284" s="1"/>
      <c r="XBU284" s="1"/>
      <c r="XBV284" s="1"/>
      <c r="XBW284" s="1"/>
      <c r="XBX284" s="1"/>
      <c r="XBY284" s="1"/>
      <c r="XBZ284" s="1"/>
      <c r="XCA284" s="1"/>
      <c r="XCB284" s="1"/>
      <c r="XCC284" s="1"/>
      <c r="XCD284" s="1"/>
      <c r="XCE284" s="1"/>
      <c r="XCF284" s="1"/>
      <c r="XCG284" s="1"/>
      <c r="XCH284" s="1"/>
      <c r="XCI284" s="1"/>
      <c r="XCJ284" s="1"/>
      <c r="XCK284" s="1"/>
      <c r="XCL284" s="1"/>
      <c r="XCM284" s="1"/>
      <c r="XCN284" s="1"/>
      <c r="XCO284" s="1"/>
      <c r="XCP284" s="1"/>
      <c r="XCQ284" s="1"/>
      <c r="XCR284" s="1"/>
      <c r="XCS284" s="1"/>
      <c r="XCT284" s="1"/>
      <c r="XCU284" s="1"/>
      <c r="XCV284" s="1"/>
      <c r="XCW284" s="1"/>
      <c r="XCX284" s="1"/>
      <c r="XCY284" s="1"/>
      <c r="XCZ284" s="1"/>
      <c r="XDA284" s="1"/>
      <c r="XDB284" s="1"/>
      <c r="XDC284" s="1"/>
      <c r="XDD284" s="1"/>
      <c r="XDE284" s="1"/>
      <c r="XDF284" s="1"/>
      <c r="XDG284" s="1"/>
      <c r="XDH284" s="1"/>
      <c r="XDI284" s="1"/>
      <c r="XDJ284" s="1"/>
      <c r="XDK284" s="1"/>
      <c r="XDL284" s="1"/>
      <c r="XDM284" s="1"/>
      <c r="XDN284" s="1"/>
      <c r="XDO284" s="1"/>
      <c r="XDP284" s="1"/>
      <c r="XDQ284" s="1"/>
      <c r="XDR284" s="1"/>
      <c r="XDS284" s="1"/>
      <c r="XDT284" s="1"/>
      <c r="XDU284" s="1"/>
      <c r="XDV284" s="1"/>
      <c r="XDW284" s="1"/>
      <c r="XDX284" s="1"/>
      <c r="XDY284" s="1"/>
      <c r="XDZ284" s="1"/>
      <c r="XEA284" s="1"/>
      <c r="XEB284" s="1"/>
      <c r="XEC284" s="1"/>
      <c r="XED284" s="1"/>
      <c r="XEE284" s="1"/>
      <c r="XEF284" s="1"/>
      <c r="XEG284" s="1"/>
      <c r="XEH284" s="1"/>
      <c r="XEI284" s="1"/>
      <c r="XEJ284" s="1"/>
      <c r="XEK284" s="1"/>
      <c r="XEL284" s="1"/>
      <c r="XEM284" s="1"/>
      <c r="XEN284" s="1"/>
      <c r="XEO284" s="1"/>
      <c r="XEP284" s="1"/>
      <c r="XEQ284" s="1"/>
      <c r="XER284" s="1"/>
      <c r="XES284" s="1"/>
      <c r="XET284" s="1"/>
      <c r="XEU284" s="1"/>
      <c r="XEV284" s="1"/>
      <c r="XEW284" s="1"/>
      <c r="XEX284" s="1"/>
      <c r="XEY284" s="1"/>
      <c r="XEZ284" s="1"/>
      <c r="XFA284" s="1"/>
      <c r="XFB284" s="1"/>
      <c r="XFC284" s="1"/>
      <c r="XFD284" s="1"/>
    </row>
    <row r="285" spans="1:151 16227:16384" s="11" customFormat="1" ht="20.25" customHeight="1" x14ac:dyDescent="0.25">
      <c r="A285" s="91"/>
      <c r="B285" s="92"/>
      <c r="C285" s="84">
        <f>C284+1</f>
        <v>3</v>
      </c>
      <c r="D285" s="85"/>
      <c r="E285" s="19" t="s">
        <v>227</v>
      </c>
      <c r="F285" s="50">
        <f>(3.05*6.1+0.7*3.57+2.45*3.01+1.075*0.1+1.98*0.95+3.05*3.96+1.61*1.02+2.95*4.57+0.1*3.97+3.05*3.65+2.3*1.37+2.3*1.37+1.41*2.3+3.32*1.07+1.68*1.07+2.85*1.1)*10.764</f>
        <v>938.92434479999997</v>
      </c>
      <c r="G285" s="51">
        <v>0</v>
      </c>
      <c r="H285" s="19">
        <v>0</v>
      </c>
      <c r="I285" s="19">
        <f t="shared" si="18"/>
        <v>1455.33273444</v>
      </c>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c r="CR285" s="1"/>
      <c r="CS285" s="1"/>
      <c r="CT285" s="1"/>
      <c r="CU285" s="1"/>
      <c r="CV285" s="1"/>
      <c r="CW285" s="1"/>
      <c r="CX285" s="1"/>
      <c r="CY285" s="1"/>
      <c r="CZ285" s="1"/>
      <c r="DA285" s="1"/>
      <c r="DB285" s="1"/>
      <c r="DC285" s="1"/>
      <c r="DD285" s="1"/>
      <c r="DE285" s="1"/>
      <c r="DF285" s="1"/>
      <c r="DG285" s="1"/>
      <c r="DH285" s="1"/>
      <c r="DI285" s="1"/>
      <c r="DJ285" s="1"/>
      <c r="DK285" s="1"/>
      <c r="DL285" s="1"/>
      <c r="DM285" s="1"/>
      <c r="DN285" s="1"/>
      <c r="DO285" s="1"/>
      <c r="DP285" s="1"/>
      <c r="DQ285" s="1"/>
      <c r="DR285" s="1"/>
      <c r="DS285" s="1"/>
      <c r="DT285" s="1"/>
      <c r="DU285" s="1"/>
      <c r="DV285" s="1"/>
      <c r="DW285" s="1"/>
      <c r="DX285" s="1"/>
      <c r="DY285" s="1"/>
      <c r="DZ285" s="1"/>
      <c r="EA285" s="1"/>
      <c r="EB285" s="1"/>
      <c r="EC285" s="1"/>
      <c r="ED285" s="1"/>
      <c r="EE285" s="1"/>
      <c r="EF285" s="1"/>
      <c r="EG285" s="1"/>
      <c r="EH285" s="1"/>
      <c r="EI285" s="1"/>
      <c r="EJ285" s="1"/>
      <c r="EK285" s="1"/>
      <c r="EL285" s="1"/>
      <c r="EM285" s="1"/>
      <c r="EN285" s="1"/>
      <c r="EO285" s="1"/>
      <c r="EP285" s="1"/>
      <c r="EQ285" s="1"/>
      <c r="ER285" s="1"/>
      <c r="ES285" s="1"/>
      <c r="ET285" s="1"/>
      <c r="EU285" s="1"/>
      <c r="WZC285" s="1"/>
      <c r="WZD285" s="1"/>
      <c r="WZE285" s="1"/>
      <c r="WZF285" s="1"/>
      <c r="WZG285" s="1"/>
      <c r="WZH285" s="1"/>
      <c r="WZI285" s="1"/>
      <c r="WZJ285" s="1"/>
      <c r="WZK285" s="1"/>
      <c r="WZL285" s="1"/>
      <c r="WZM285" s="1"/>
      <c r="WZN285" s="1"/>
      <c r="WZO285" s="1"/>
      <c r="WZP285" s="1"/>
      <c r="WZQ285" s="1"/>
      <c r="WZR285" s="1"/>
      <c r="WZS285" s="1"/>
      <c r="WZT285" s="1"/>
      <c r="WZU285" s="1"/>
      <c r="WZV285" s="1"/>
      <c r="WZW285" s="1"/>
      <c r="WZX285" s="1"/>
      <c r="WZY285" s="1"/>
      <c r="WZZ285" s="1"/>
      <c r="XAA285" s="1"/>
      <c r="XAB285" s="1"/>
      <c r="XAC285" s="1"/>
      <c r="XAD285" s="1"/>
      <c r="XAE285" s="1"/>
      <c r="XAF285" s="1"/>
      <c r="XAG285" s="1"/>
      <c r="XAH285" s="1"/>
      <c r="XAI285" s="1"/>
      <c r="XAJ285" s="1"/>
      <c r="XAK285" s="1"/>
      <c r="XAL285" s="1"/>
      <c r="XAM285" s="1"/>
      <c r="XAN285" s="1"/>
      <c r="XAO285" s="1"/>
      <c r="XAP285" s="1"/>
      <c r="XAQ285" s="1"/>
      <c r="XAR285" s="1"/>
      <c r="XAS285" s="1"/>
      <c r="XAT285" s="1"/>
      <c r="XAU285" s="1"/>
      <c r="XAV285" s="1"/>
      <c r="XAW285" s="1"/>
      <c r="XAX285" s="1"/>
      <c r="XAY285" s="1"/>
      <c r="XAZ285" s="1"/>
      <c r="XBA285" s="1"/>
      <c r="XBB285" s="1"/>
      <c r="XBC285" s="1"/>
      <c r="XBD285" s="1"/>
      <c r="XBE285" s="1"/>
      <c r="XBF285" s="1"/>
      <c r="XBG285" s="1"/>
      <c r="XBH285" s="1"/>
      <c r="XBI285" s="1"/>
      <c r="XBJ285" s="1"/>
      <c r="XBK285" s="1"/>
      <c r="XBL285" s="1"/>
      <c r="XBM285" s="1"/>
      <c r="XBN285" s="1"/>
      <c r="XBO285" s="1"/>
      <c r="XBP285" s="1"/>
      <c r="XBQ285" s="1"/>
      <c r="XBR285" s="1"/>
      <c r="XBS285" s="1"/>
      <c r="XBT285" s="1"/>
      <c r="XBU285" s="1"/>
      <c r="XBV285" s="1"/>
      <c r="XBW285" s="1"/>
      <c r="XBX285" s="1"/>
      <c r="XBY285" s="1"/>
      <c r="XBZ285" s="1"/>
      <c r="XCA285" s="1"/>
      <c r="XCB285" s="1"/>
      <c r="XCC285" s="1"/>
      <c r="XCD285" s="1"/>
      <c r="XCE285" s="1"/>
      <c r="XCF285" s="1"/>
      <c r="XCG285" s="1"/>
      <c r="XCH285" s="1"/>
      <c r="XCI285" s="1"/>
      <c r="XCJ285" s="1"/>
      <c r="XCK285" s="1"/>
      <c r="XCL285" s="1"/>
      <c r="XCM285" s="1"/>
      <c r="XCN285" s="1"/>
      <c r="XCO285" s="1"/>
      <c r="XCP285" s="1"/>
      <c r="XCQ285" s="1"/>
      <c r="XCR285" s="1"/>
      <c r="XCS285" s="1"/>
      <c r="XCT285" s="1"/>
      <c r="XCU285" s="1"/>
      <c r="XCV285" s="1"/>
      <c r="XCW285" s="1"/>
      <c r="XCX285" s="1"/>
      <c r="XCY285" s="1"/>
      <c r="XCZ285" s="1"/>
      <c r="XDA285" s="1"/>
      <c r="XDB285" s="1"/>
      <c r="XDC285" s="1"/>
      <c r="XDD285" s="1"/>
      <c r="XDE285" s="1"/>
      <c r="XDF285" s="1"/>
      <c r="XDG285" s="1"/>
      <c r="XDH285" s="1"/>
      <c r="XDI285" s="1"/>
      <c r="XDJ285" s="1"/>
      <c r="XDK285" s="1"/>
      <c r="XDL285" s="1"/>
      <c r="XDM285" s="1"/>
      <c r="XDN285" s="1"/>
      <c r="XDO285" s="1"/>
      <c r="XDP285" s="1"/>
      <c r="XDQ285" s="1"/>
      <c r="XDR285" s="1"/>
      <c r="XDS285" s="1"/>
      <c r="XDT285" s="1"/>
      <c r="XDU285" s="1"/>
      <c r="XDV285" s="1"/>
      <c r="XDW285" s="1"/>
      <c r="XDX285" s="1"/>
      <c r="XDY285" s="1"/>
      <c r="XDZ285" s="1"/>
      <c r="XEA285" s="1"/>
      <c r="XEB285" s="1"/>
      <c r="XEC285" s="1"/>
      <c r="XED285" s="1"/>
      <c r="XEE285" s="1"/>
      <c r="XEF285" s="1"/>
      <c r="XEG285" s="1"/>
      <c r="XEH285" s="1"/>
      <c r="XEI285" s="1"/>
      <c r="XEJ285" s="1"/>
      <c r="XEK285" s="1"/>
      <c r="XEL285" s="1"/>
      <c r="XEM285" s="1"/>
      <c r="XEN285" s="1"/>
      <c r="XEO285" s="1"/>
      <c r="XEP285" s="1"/>
      <c r="XEQ285" s="1"/>
      <c r="XER285" s="1"/>
      <c r="XES285" s="1"/>
      <c r="XET285" s="1"/>
      <c r="XEU285" s="1"/>
      <c r="XEV285" s="1"/>
      <c r="XEW285" s="1"/>
      <c r="XEX285" s="1"/>
      <c r="XEY285" s="1"/>
      <c r="XEZ285" s="1"/>
      <c r="XFA285" s="1"/>
      <c r="XFB285" s="1"/>
      <c r="XFC285" s="1"/>
      <c r="XFD285" s="1"/>
    </row>
    <row r="286" spans="1:151 16227:16384" s="11" customFormat="1" ht="20.25" customHeight="1" x14ac:dyDescent="0.25">
      <c r="A286" s="91"/>
      <c r="B286" s="92"/>
      <c r="C286" s="84">
        <f>C285+1</f>
        <v>4</v>
      </c>
      <c r="D286" s="84"/>
      <c r="E286" s="19" t="s">
        <v>227</v>
      </c>
      <c r="F286" s="50">
        <f>(0.7*1.27+0.7*3.57+3.35*6.8+3.2*4.34+2.45*3.08+1.095*0.1+3.05*3.65+3.14*4.9+0.06*4.3+1.79*1.07+3.3*1.07+2.3*1.53+2.45*1.53+2.3*1.37+2*0.96+2.55*1.1+0.1*0.58)*10.764</f>
        <v>1024.0417512000001</v>
      </c>
      <c r="G286" s="51">
        <v>0</v>
      </c>
      <c r="H286" s="19">
        <v>0</v>
      </c>
      <c r="I286" s="19">
        <f t="shared" si="18"/>
        <v>1587.2647143600002</v>
      </c>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c r="CR286" s="1"/>
      <c r="CS286" s="1"/>
      <c r="CT286" s="1"/>
      <c r="CU286" s="1"/>
      <c r="CV286" s="1"/>
      <c r="CW286" s="1"/>
      <c r="CX286" s="1"/>
      <c r="CY286" s="1"/>
      <c r="CZ286" s="1"/>
      <c r="DA286" s="1"/>
      <c r="DB286" s="1"/>
      <c r="DC286" s="1"/>
      <c r="DD286" s="1"/>
      <c r="DE286" s="1"/>
      <c r="DF286" s="1"/>
      <c r="DG286" s="1"/>
      <c r="DH286" s="1"/>
      <c r="DI286" s="1"/>
      <c r="DJ286" s="1"/>
      <c r="DK286" s="1"/>
      <c r="DL286" s="1"/>
      <c r="DM286" s="1"/>
      <c r="DN286" s="1"/>
      <c r="DO286" s="1"/>
      <c r="DP286" s="1"/>
      <c r="DQ286" s="1"/>
      <c r="DR286" s="1"/>
      <c r="DS286" s="1"/>
      <c r="DT286" s="1"/>
      <c r="DU286" s="1"/>
      <c r="DV286" s="1"/>
      <c r="DW286" s="1"/>
      <c r="DX286" s="1"/>
      <c r="DY286" s="1"/>
      <c r="DZ286" s="1"/>
      <c r="EA286" s="1"/>
      <c r="EB286" s="1"/>
      <c r="EC286" s="1"/>
      <c r="ED286" s="1"/>
      <c r="EE286" s="1"/>
      <c r="EF286" s="1"/>
      <c r="EG286" s="1"/>
      <c r="EH286" s="1"/>
      <c r="EI286" s="1"/>
      <c r="EJ286" s="1"/>
      <c r="EK286" s="1"/>
      <c r="EL286" s="1"/>
      <c r="EM286" s="1"/>
      <c r="EN286" s="1"/>
      <c r="EO286" s="1"/>
      <c r="EP286" s="1"/>
      <c r="EQ286" s="1"/>
      <c r="ER286" s="1"/>
      <c r="ES286" s="1"/>
      <c r="ET286" s="1"/>
      <c r="EU286" s="1"/>
      <c r="WZC286" s="1"/>
      <c r="WZD286" s="1"/>
      <c r="WZE286" s="1"/>
      <c r="WZF286" s="1"/>
      <c r="WZG286" s="1"/>
      <c r="WZH286" s="1"/>
      <c r="WZI286" s="1"/>
      <c r="WZJ286" s="1"/>
      <c r="WZK286" s="1"/>
      <c r="WZL286" s="1"/>
      <c r="WZM286" s="1"/>
      <c r="WZN286" s="1"/>
      <c r="WZO286" s="1"/>
      <c r="WZP286" s="1"/>
      <c r="WZQ286" s="1"/>
      <c r="WZR286" s="1"/>
      <c r="WZS286" s="1"/>
      <c r="WZT286" s="1"/>
      <c r="WZU286" s="1"/>
      <c r="WZV286" s="1"/>
      <c r="WZW286" s="1"/>
      <c r="WZX286" s="1"/>
      <c r="WZY286" s="1"/>
      <c r="WZZ286" s="1"/>
      <c r="XAA286" s="1"/>
      <c r="XAB286" s="1"/>
      <c r="XAC286" s="1"/>
      <c r="XAD286" s="1"/>
      <c r="XAE286" s="1"/>
      <c r="XAF286" s="1"/>
      <c r="XAG286" s="1"/>
      <c r="XAH286" s="1"/>
      <c r="XAI286" s="1"/>
      <c r="XAJ286" s="1"/>
      <c r="XAK286" s="1"/>
      <c r="XAL286" s="1"/>
      <c r="XAM286" s="1"/>
      <c r="XAN286" s="1"/>
      <c r="XAO286" s="1"/>
      <c r="XAP286" s="1"/>
      <c r="XAQ286" s="1"/>
      <c r="XAR286" s="1"/>
      <c r="XAS286" s="1"/>
      <c r="XAT286" s="1"/>
      <c r="XAU286" s="1"/>
      <c r="XAV286" s="1"/>
      <c r="XAW286" s="1"/>
      <c r="XAX286" s="1"/>
      <c r="XAY286" s="1"/>
      <c r="XAZ286" s="1"/>
      <c r="XBA286" s="1"/>
      <c r="XBB286" s="1"/>
      <c r="XBC286" s="1"/>
      <c r="XBD286" s="1"/>
      <c r="XBE286" s="1"/>
      <c r="XBF286" s="1"/>
      <c r="XBG286" s="1"/>
      <c r="XBH286" s="1"/>
      <c r="XBI286" s="1"/>
      <c r="XBJ286" s="1"/>
      <c r="XBK286" s="1"/>
      <c r="XBL286" s="1"/>
      <c r="XBM286" s="1"/>
      <c r="XBN286" s="1"/>
      <c r="XBO286" s="1"/>
      <c r="XBP286" s="1"/>
      <c r="XBQ286" s="1"/>
      <c r="XBR286" s="1"/>
      <c r="XBS286" s="1"/>
      <c r="XBT286" s="1"/>
      <c r="XBU286" s="1"/>
      <c r="XBV286" s="1"/>
      <c r="XBW286" s="1"/>
      <c r="XBX286" s="1"/>
      <c r="XBY286" s="1"/>
      <c r="XBZ286" s="1"/>
      <c r="XCA286" s="1"/>
      <c r="XCB286" s="1"/>
      <c r="XCC286" s="1"/>
      <c r="XCD286" s="1"/>
      <c r="XCE286" s="1"/>
      <c r="XCF286" s="1"/>
      <c r="XCG286" s="1"/>
      <c r="XCH286" s="1"/>
      <c r="XCI286" s="1"/>
      <c r="XCJ286" s="1"/>
      <c r="XCK286" s="1"/>
      <c r="XCL286" s="1"/>
      <c r="XCM286" s="1"/>
      <c r="XCN286" s="1"/>
      <c r="XCO286" s="1"/>
      <c r="XCP286" s="1"/>
      <c r="XCQ286" s="1"/>
      <c r="XCR286" s="1"/>
      <c r="XCS286" s="1"/>
      <c r="XCT286" s="1"/>
      <c r="XCU286" s="1"/>
      <c r="XCV286" s="1"/>
      <c r="XCW286" s="1"/>
      <c r="XCX286" s="1"/>
      <c r="XCY286" s="1"/>
      <c r="XCZ286" s="1"/>
      <c r="XDA286" s="1"/>
      <c r="XDB286" s="1"/>
      <c r="XDC286" s="1"/>
      <c r="XDD286" s="1"/>
      <c r="XDE286" s="1"/>
      <c r="XDF286" s="1"/>
      <c r="XDG286" s="1"/>
      <c r="XDH286" s="1"/>
      <c r="XDI286" s="1"/>
      <c r="XDJ286" s="1"/>
      <c r="XDK286" s="1"/>
      <c r="XDL286" s="1"/>
      <c r="XDM286" s="1"/>
      <c r="XDN286" s="1"/>
      <c r="XDO286" s="1"/>
      <c r="XDP286" s="1"/>
      <c r="XDQ286" s="1"/>
      <c r="XDR286" s="1"/>
      <c r="XDS286" s="1"/>
      <c r="XDT286" s="1"/>
      <c r="XDU286" s="1"/>
      <c r="XDV286" s="1"/>
      <c r="XDW286" s="1"/>
      <c r="XDX286" s="1"/>
      <c r="XDY286" s="1"/>
      <c r="XDZ286" s="1"/>
      <c r="XEA286" s="1"/>
      <c r="XEB286" s="1"/>
      <c r="XEC286" s="1"/>
      <c r="XED286" s="1"/>
      <c r="XEE286" s="1"/>
      <c r="XEF286" s="1"/>
      <c r="XEG286" s="1"/>
      <c r="XEH286" s="1"/>
      <c r="XEI286" s="1"/>
      <c r="XEJ286" s="1"/>
      <c r="XEK286" s="1"/>
      <c r="XEL286" s="1"/>
      <c r="XEM286" s="1"/>
      <c r="XEN286" s="1"/>
      <c r="XEO286" s="1"/>
      <c r="XEP286" s="1"/>
      <c r="XEQ286" s="1"/>
      <c r="XER286" s="1"/>
      <c r="XES286" s="1"/>
      <c r="XET286" s="1"/>
      <c r="XEU286" s="1"/>
      <c r="XEV286" s="1"/>
      <c r="XEW286" s="1"/>
      <c r="XEX286" s="1"/>
      <c r="XEY286" s="1"/>
      <c r="XEZ286" s="1"/>
      <c r="XFA286" s="1"/>
      <c r="XFB286" s="1"/>
      <c r="XFC286" s="1"/>
      <c r="XFD286" s="1"/>
    </row>
    <row r="287" spans="1:151 16227:16384" s="11" customFormat="1" ht="20.25" customHeight="1" x14ac:dyDescent="0.25">
      <c r="A287" s="91"/>
      <c r="B287" s="92"/>
      <c r="C287" s="84">
        <f>C286+1</f>
        <v>5</v>
      </c>
      <c r="D287" s="85"/>
      <c r="E287" s="19" t="s">
        <v>227</v>
      </c>
      <c r="F287" s="50">
        <f>(3.05*5.49+2.45*2.75+2.55*1.2+0.47*3.12+2.9*3.46+2.9*3.51+3.65*3.05+1.37*2.3+1.16*1.07+3.84*1.07+1.88*0.91+3.1*1.09)*10.764</f>
        <v>785.17675080000004</v>
      </c>
      <c r="G287" s="51">
        <v>0</v>
      </c>
      <c r="H287" s="19">
        <v>0</v>
      </c>
      <c r="I287" s="19">
        <f t="shared" si="18"/>
        <v>1217.02396374</v>
      </c>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c r="CR287" s="1"/>
      <c r="CS287" s="1"/>
      <c r="CT287" s="1"/>
      <c r="CU287" s="1"/>
      <c r="CV287" s="1"/>
      <c r="CW287" s="1"/>
      <c r="CX287" s="1"/>
      <c r="CY287" s="1"/>
      <c r="CZ287" s="1"/>
      <c r="DA287" s="1"/>
      <c r="DB287" s="1"/>
      <c r="DC287" s="1"/>
      <c r="DD287" s="1"/>
      <c r="DE287" s="1"/>
      <c r="DF287" s="1"/>
      <c r="DG287" s="1"/>
      <c r="DH287" s="1"/>
      <c r="DI287" s="1"/>
      <c r="DJ287" s="1"/>
      <c r="DK287" s="1"/>
      <c r="DL287" s="1"/>
      <c r="DM287" s="1"/>
      <c r="DN287" s="1"/>
      <c r="DO287" s="1"/>
      <c r="DP287" s="1"/>
      <c r="DQ287" s="1"/>
      <c r="DR287" s="1"/>
      <c r="DS287" s="1"/>
      <c r="DT287" s="1"/>
      <c r="DU287" s="1"/>
      <c r="DV287" s="1"/>
      <c r="DW287" s="1"/>
      <c r="DX287" s="1"/>
      <c r="DY287" s="1"/>
      <c r="DZ287" s="1"/>
      <c r="EA287" s="1"/>
      <c r="EB287" s="1"/>
      <c r="EC287" s="1"/>
      <c r="ED287" s="1"/>
      <c r="EE287" s="1"/>
      <c r="EF287" s="1"/>
      <c r="EG287" s="1"/>
      <c r="EH287" s="1"/>
      <c r="EI287" s="1"/>
      <c r="EJ287" s="1"/>
      <c r="EK287" s="1"/>
      <c r="EL287" s="1"/>
      <c r="EM287" s="1"/>
      <c r="EN287" s="1"/>
      <c r="EO287" s="1"/>
      <c r="EP287" s="1"/>
      <c r="EQ287" s="1"/>
      <c r="ER287" s="1"/>
      <c r="ES287" s="1"/>
      <c r="ET287" s="1"/>
      <c r="EU287" s="1"/>
      <c r="WZC287" s="1"/>
      <c r="WZD287" s="1"/>
      <c r="WZE287" s="1"/>
      <c r="WZF287" s="1"/>
      <c r="WZG287" s="1"/>
      <c r="WZH287" s="1"/>
      <c r="WZI287" s="1"/>
      <c r="WZJ287" s="1"/>
      <c r="WZK287" s="1"/>
      <c r="WZL287" s="1"/>
      <c r="WZM287" s="1"/>
      <c r="WZN287" s="1"/>
      <c r="WZO287" s="1"/>
      <c r="WZP287" s="1"/>
      <c r="WZQ287" s="1"/>
      <c r="WZR287" s="1"/>
      <c r="WZS287" s="1"/>
      <c r="WZT287" s="1"/>
      <c r="WZU287" s="1"/>
      <c r="WZV287" s="1"/>
      <c r="WZW287" s="1"/>
      <c r="WZX287" s="1"/>
      <c r="WZY287" s="1"/>
      <c r="WZZ287" s="1"/>
      <c r="XAA287" s="1"/>
      <c r="XAB287" s="1"/>
      <c r="XAC287" s="1"/>
      <c r="XAD287" s="1"/>
      <c r="XAE287" s="1"/>
      <c r="XAF287" s="1"/>
      <c r="XAG287" s="1"/>
      <c r="XAH287" s="1"/>
      <c r="XAI287" s="1"/>
      <c r="XAJ287" s="1"/>
      <c r="XAK287" s="1"/>
      <c r="XAL287" s="1"/>
      <c r="XAM287" s="1"/>
      <c r="XAN287" s="1"/>
      <c r="XAO287" s="1"/>
      <c r="XAP287" s="1"/>
      <c r="XAQ287" s="1"/>
      <c r="XAR287" s="1"/>
      <c r="XAS287" s="1"/>
      <c r="XAT287" s="1"/>
      <c r="XAU287" s="1"/>
      <c r="XAV287" s="1"/>
      <c r="XAW287" s="1"/>
      <c r="XAX287" s="1"/>
      <c r="XAY287" s="1"/>
      <c r="XAZ287" s="1"/>
      <c r="XBA287" s="1"/>
      <c r="XBB287" s="1"/>
      <c r="XBC287" s="1"/>
      <c r="XBD287" s="1"/>
      <c r="XBE287" s="1"/>
      <c r="XBF287" s="1"/>
      <c r="XBG287" s="1"/>
      <c r="XBH287" s="1"/>
      <c r="XBI287" s="1"/>
      <c r="XBJ287" s="1"/>
      <c r="XBK287" s="1"/>
      <c r="XBL287" s="1"/>
      <c r="XBM287" s="1"/>
      <c r="XBN287" s="1"/>
      <c r="XBO287" s="1"/>
      <c r="XBP287" s="1"/>
      <c r="XBQ287" s="1"/>
      <c r="XBR287" s="1"/>
      <c r="XBS287" s="1"/>
      <c r="XBT287" s="1"/>
      <c r="XBU287" s="1"/>
      <c r="XBV287" s="1"/>
      <c r="XBW287" s="1"/>
      <c r="XBX287" s="1"/>
      <c r="XBY287" s="1"/>
      <c r="XBZ287" s="1"/>
      <c r="XCA287" s="1"/>
      <c r="XCB287" s="1"/>
      <c r="XCC287" s="1"/>
      <c r="XCD287" s="1"/>
      <c r="XCE287" s="1"/>
      <c r="XCF287" s="1"/>
      <c r="XCG287" s="1"/>
      <c r="XCH287" s="1"/>
      <c r="XCI287" s="1"/>
      <c r="XCJ287" s="1"/>
      <c r="XCK287" s="1"/>
      <c r="XCL287" s="1"/>
      <c r="XCM287" s="1"/>
      <c r="XCN287" s="1"/>
      <c r="XCO287" s="1"/>
      <c r="XCP287" s="1"/>
      <c r="XCQ287" s="1"/>
      <c r="XCR287" s="1"/>
      <c r="XCS287" s="1"/>
      <c r="XCT287" s="1"/>
      <c r="XCU287" s="1"/>
      <c r="XCV287" s="1"/>
      <c r="XCW287" s="1"/>
      <c r="XCX287" s="1"/>
      <c r="XCY287" s="1"/>
      <c r="XCZ287" s="1"/>
      <c r="XDA287" s="1"/>
      <c r="XDB287" s="1"/>
      <c r="XDC287" s="1"/>
      <c r="XDD287" s="1"/>
      <c r="XDE287" s="1"/>
      <c r="XDF287" s="1"/>
      <c r="XDG287" s="1"/>
      <c r="XDH287" s="1"/>
      <c r="XDI287" s="1"/>
      <c r="XDJ287" s="1"/>
      <c r="XDK287" s="1"/>
      <c r="XDL287" s="1"/>
      <c r="XDM287" s="1"/>
      <c r="XDN287" s="1"/>
      <c r="XDO287" s="1"/>
      <c r="XDP287" s="1"/>
      <c r="XDQ287" s="1"/>
      <c r="XDR287" s="1"/>
      <c r="XDS287" s="1"/>
      <c r="XDT287" s="1"/>
      <c r="XDU287" s="1"/>
      <c r="XDV287" s="1"/>
      <c r="XDW287" s="1"/>
      <c r="XDX287" s="1"/>
      <c r="XDY287" s="1"/>
      <c r="XDZ287" s="1"/>
      <c r="XEA287" s="1"/>
      <c r="XEB287" s="1"/>
      <c r="XEC287" s="1"/>
      <c r="XED287" s="1"/>
      <c r="XEE287" s="1"/>
      <c r="XEF287" s="1"/>
      <c r="XEG287" s="1"/>
      <c r="XEH287" s="1"/>
      <c r="XEI287" s="1"/>
      <c r="XEJ287" s="1"/>
      <c r="XEK287" s="1"/>
      <c r="XEL287" s="1"/>
      <c r="XEM287" s="1"/>
      <c r="XEN287" s="1"/>
      <c r="XEO287" s="1"/>
      <c r="XEP287" s="1"/>
      <c r="XEQ287" s="1"/>
      <c r="XER287" s="1"/>
      <c r="XES287" s="1"/>
      <c r="XET287" s="1"/>
      <c r="XEU287" s="1"/>
      <c r="XEV287" s="1"/>
      <c r="XEW287" s="1"/>
      <c r="XEX287" s="1"/>
      <c r="XEY287" s="1"/>
      <c r="XEZ287" s="1"/>
      <c r="XFA287" s="1"/>
      <c r="XFB287" s="1"/>
      <c r="XFC287" s="1"/>
      <c r="XFD287" s="1"/>
    </row>
    <row r="288" spans="1:151 16227:16384" s="11" customFormat="1" ht="20.25" x14ac:dyDescent="0.25">
      <c r="A288" s="86" t="s">
        <v>273</v>
      </c>
      <c r="B288" s="87"/>
      <c r="C288" s="87"/>
      <c r="D288" s="87"/>
      <c r="E288" s="87"/>
      <c r="F288" s="87"/>
      <c r="G288" s="87"/>
      <c r="H288" s="87"/>
      <c r="I288" s="88"/>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c r="CR288" s="1"/>
      <c r="CS288" s="1"/>
      <c r="CT288" s="1"/>
      <c r="CU288" s="1"/>
      <c r="CV288" s="1"/>
      <c r="CW288" s="1"/>
      <c r="CX288" s="1"/>
      <c r="CY288" s="1"/>
      <c r="CZ288" s="1"/>
      <c r="DA288" s="1"/>
      <c r="DB288" s="1"/>
      <c r="DC288" s="1"/>
      <c r="DD288" s="1"/>
      <c r="DE288" s="1"/>
      <c r="DF288" s="1"/>
      <c r="DG288" s="1"/>
      <c r="DH288" s="1"/>
      <c r="DI288" s="1"/>
      <c r="DJ288" s="1"/>
      <c r="DK288" s="1"/>
      <c r="DL288" s="1"/>
      <c r="DM288" s="1"/>
      <c r="DN288" s="1"/>
      <c r="DO288" s="1"/>
      <c r="DP288" s="1"/>
      <c r="DQ288" s="1"/>
      <c r="DR288" s="1"/>
      <c r="DS288" s="1"/>
      <c r="DT288" s="1"/>
      <c r="DU288" s="1"/>
      <c r="DV288" s="1"/>
      <c r="DW288" s="1"/>
      <c r="DX288" s="1"/>
      <c r="DY288" s="1"/>
      <c r="DZ288" s="1"/>
      <c r="EA288" s="1"/>
      <c r="EB288" s="1"/>
      <c r="EC288" s="1"/>
      <c r="ED288" s="1"/>
      <c r="EE288" s="1"/>
      <c r="EF288" s="1"/>
      <c r="EG288" s="1"/>
      <c r="EH288" s="1"/>
      <c r="EI288" s="1"/>
      <c r="EJ288" s="1"/>
      <c r="EK288" s="1"/>
      <c r="EL288" s="1"/>
      <c r="EM288" s="1"/>
      <c r="EN288" s="1"/>
      <c r="EO288" s="1"/>
      <c r="EP288" s="1"/>
      <c r="EQ288" s="1"/>
      <c r="ER288" s="1"/>
      <c r="ES288" s="1"/>
      <c r="ET288" s="1"/>
      <c r="EU288" s="1"/>
      <c r="WZC288" s="1"/>
      <c r="WZD288" s="1"/>
      <c r="WZE288" s="1"/>
      <c r="WZF288" s="1"/>
      <c r="WZG288" s="1"/>
      <c r="WZH288" s="1"/>
      <c r="WZI288" s="1"/>
      <c r="WZJ288" s="1"/>
      <c r="WZK288" s="1"/>
      <c r="WZL288" s="1"/>
      <c r="WZM288" s="1"/>
      <c r="WZN288" s="1"/>
      <c r="WZO288" s="1"/>
      <c r="WZP288" s="1"/>
      <c r="WZQ288" s="1"/>
      <c r="WZR288" s="1"/>
      <c r="WZS288" s="1"/>
      <c r="WZT288" s="1"/>
      <c r="WZU288" s="1"/>
      <c r="WZV288" s="1"/>
      <c r="WZW288" s="1"/>
      <c r="WZX288" s="1"/>
      <c r="WZY288" s="1"/>
      <c r="WZZ288" s="1"/>
      <c r="XAA288" s="1"/>
      <c r="XAB288" s="1"/>
      <c r="XAC288" s="1"/>
      <c r="XAD288" s="1"/>
      <c r="XAE288" s="1"/>
      <c r="XAF288" s="1"/>
      <c r="XAG288" s="1"/>
      <c r="XAH288" s="1"/>
      <c r="XAI288" s="1"/>
      <c r="XAJ288" s="1"/>
      <c r="XAK288" s="1"/>
      <c r="XAL288" s="1"/>
      <c r="XAM288" s="1"/>
      <c r="XAN288" s="1"/>
      <c r="XAO288" s="1"/>
      <c r="XAP288" s="1"/>
      <c r="XAQ288" s="1"/>
      <c r="XAR288" s="1"/>
      <c r="XAS288" s="1"/>
      <c r="XAT288" s="1"/>
      <c r="XAU288" s="1"/>
      <c r="XAV288" s="1"/>
      <c r="XAW288" s="1"/>
      <c r="XAX288" s="1"/>
      <c r="XAY288" s="1"/>
      <c r="XAZ288" s="1"/>
      <c r="XBA288" s="1"/>
      <c r="XBB288" s="1"/>
      <c r="XBC288" s="1"/>
      <c r="XBD288" s="1"/>
      <c r="XBE288" s="1"/>
      <c r="XBF288" s="1"/>
      <c r="XBG288" s="1"/>
      <c r="XBH288" s="1"/>
      <c r="XBI288" s="1"/>
      <c r="XBJ288" s="1"/>
      <c r="XBK288" s="1"/>
      <c r="XBL288" s="1"/>
      <c r="XBM288" s="1"/>
      <c r="XBN288" s="1"/>
      <c r="XBO288" s="1"/>
      <c r="XBP288" s="1"/>
      <c r="XBQ288" s="1"/>
      <c r="XBR288" s="1"/>
      <c r="XBS288" s="1"/>
      <c r="XBT288" s="1"/>
      <c r="XBU288" s="1"/>
      <c r="XBV288" s="1"/>
      <c r="XBW288" s="1"/>
      <c r="XBX288" s="1"/>
      <c r="XBY288" s="1"/>
      <c r="XBZ288" s="1"/>
      <c r="XCA288" s="1"/>
      <c r="XCB288" s="1"/>
      <c r="XCC288" s="1"/>
      <c r="XCD288" s="1"/>
      <c r="XCE288" s="1"/>
      <c r="XCF288" s="1"/>
      <c r="XCG288" s="1"/>
      <c r="XCH288" s="1"/>
      <c r="XCI288" s="1"/>
      <c r="XCJ288" s="1"/>
      <c r="XCK288" s="1"/>
      <c r="XCL288" s="1"/>
      <c r="XCM288" s="1"/>
      <c r="XCN288" s="1"/>
      <c r="XCO288" s="1"/>
      <c r="XCP288" s="1"/>
      <c r="XCQ288" s="1"/>
      <c r="XCR288" s="1"/>
      <c r="XCS288" s="1"/>
      <c r="XCT288" s="1"/>
      <c r="XCU288" s="1"/>
      <c r="XCV288" s="1"/>
      <c r="XCW288" s="1"/>
      <c r="XCX288" s="1"/>
      <c r="XCY288" s="1"/>
      <c r="XCZ288" s="1"/>
      <c r="XDA288" s="1"/>
      <c r="XDB288" s="1"/>
      <c r="XDC288" s="1"/>
      <c r="XDD288" s="1"/>
      <c r="XDE288" s="1"/>
      <c r="XDF288" s="1"/>
      <c r="XDG288" s="1"/>
      <c r="XDH288" s="1"/>
      <c r="XDI288" s="1"/>
      <c r="XDJ288" s="1"/>
      <c r="XDK288" s="1"/>
      <c r="XDL288" s="1"/>
      <c r="XDM288" s="1"/>
      <c r="XDN288" s="1"/>
      <c r="XDO288" s="1"/>
      <c r="XDP288" s="1"/>
      <c r="XDQ288" s="1"/>
      <c r="XDR288" s="1"/>
      <c r="XDS288" s="1"/>
      <c r="XDT288" s="1"/>
      <c r="XDU288" s="1"/>
      <c r="XDV288" s="1"/>
      <c r="XDW288" s="1"/>
      <c r="XDX288" s="1"/>
      <c r="XDY288" s="1"/>
      <c r="XDZ288" s="1"/>
      <c r="XEA288" s="1"/>
      <c r="XEB288" s="1"/>
      <c r="XEC288" s="1"/>
      <c r="XED288" s="1"/>
      <c r="XEE288" s="1"/>
      <c r="XEF288" s="1"/>
      <c r="XEG288" s="1"/>
      <c r="XEH288" s="1"/>
      <c r="XEI288" s="1"/>
      <c r="XEJ288" s="1"/>
      <c r="XEK288" s="1"/>
      <c r="XEL288" s="1"/>
      <c r="XEM288" s="1"/>
      <c r="XEN288" s="1"/>
      <c r="XEO288" s="1"/>
      <c r="XEP288" s="1"/>
      <c r="XEQ288" s="1"/>
      <c r="XER288" s="1"/>
      <c r="XES288" s="1"/>
      <c r="XET288" s="1"/>
      <c r="XEU288" s="1"/>
      <c r="XEV288" s="1"/>
      <c r="XEW288" s="1"/>
      <c r="XEX288" s="1"/>
      <c r="XEY288" s="1"/>
      <c r="XEZ288" s="1"/>
      <c r="XFA288" s="1"/>
      <c r="XFB288" s="1"/>
      <c r="XFC288" s="1"/>
      <c r="XFD288" s="1"/>
    </row>
    <row r="289" spans="1:151 16227:16384" s="11" customFormat="1" ht="20.25" customHeight="1" x14ac:dyDescent="0.25">
      <c r="A289" s="89" t="str">
        <f>A288</f>
        <v>5th to 7th, 9th, 11th, 13th, 15th, 17th, 19th &amp; 21st Floor</v>
      </c>
      <c r="B289" s="90"/>
      <c r="C289" s="84">
        <v>1</v>
      </c>
      <c r="D289" s="84"/>
      <c r="E289" s="19" t="s">
        <v>224</v>
      </c>
      <c r="F289" s="50">
        <f>(2.1*0.45+3.05*5.17+3.05*3.65+2.3*2.7+2.9*3.41+2.3*1.38+2.37*1.37+0.65*1.43+1.75*1.06+0.1+1.85*0.75+0.05*1.12)*10.764</f>
        <v>588.72513959999992</v>
      </c>
      <c r="G289" s="51">
        <v>0</v>
      </c>
      <c r="H289" s="19">
        <v>0</v>
      </c>
      <c r="I289" s="19">
        <f t="shared" ref="I289:I293" si="19">F289*(($I$144)+1)+H289</f>
        <v>912.52396637999993</v>
      </c>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c r="CR289" s="1"/>
      <c r="CS289" s="1"/>
      <c r="CT289" s="1"/>
      <c r="CU289" s="1"/>
      <c r="CV289" s="1"/>
      <c r="CW289" s="1"/>
      <c r="CX289" s="1"/>
      <c r="CY289" s="1"/>
      <c r="CZ289" s="1"/>
      <c r="DA289" s="1"/>
      <c r="DB289" s="1"/>
      <c r="DC289" s="1"/>
      <c r="DD289" s="1"/>
      <c r="DE289" s="1"/>
      <c r="DF289" s="1"/>
      <c r="DG289" s="1"/>
      <c r="DH289" s="1"/>
      <c r="DI289" s="1"/>
      <c r="DJ289" s="1"/>
      <c r="DK289" s="1"/>
      <c r="DL289" s="1"/>
      <c r="DM289" s="1"/>
      <c r="DN289" s="1"/>
      <c r="DO289" s="1"/>
      <c r="DP289" s="1"/>
      <c r="DQ289" s="1"/>
      <c r="DR289" s="1"/>
      <c r="DS289" s="1"/>
      <c r="DT289" s="1"/>
      <c r="DU289" s="1"/>
      <c r="DV289" s="1"/>
      <c r="DW289" s="1"/>
      <c r="DX289" s="1"/>
      <c r="DY289" s="1"/>
      <c r="DZ289" s="1"/>
      <c r="EA289" s="1"/>
      <c r="EB289" s="1"/>
      <c r="EC289" s="1"/>
      <c r="ED289" s="1"/>
      <c r="EE289" s="1"/>
      <c r="EF289" s="1"/>
      <c r="EG289" s="1"/>
      <c r="EH289" s="1"/>
      <c r="EI289" s="1"/>
      <c r="EJ289" s="1"/>
      <c r="EK289" s="1"/>
      <c r="EL289" s="1"/>
      <c r="EM289" s="1"/>
      <c r="EN289" s="1"/>
      <c r="EO289" s="1"/>
      <c r="EP289" s="1"/>
      <c r="EQ289" s="1"/>
      <c r="ER289" s="1"/>
      <c r="ES289" s="1"/>
      <c r="ET289" s="1"/>
      <c r="EU289" s="1"/>
      <c r="WZC289" s="1"/>
      <c r="WZD289" s="1"/>
      <c r="WZE289" s="1"/>
      <c r="WZF289" s="1"/>
      <c r="WZG289" s="1"/>
      <c r="WZH289" s="1"/>
      <c r="WZI289" s="1"/>
      <c r="WZJ289" s="1"/>
      <c r="WZK289" s="1"/>
      <c r="WZL289" s="1"/>
      <c r="WZM289" s="1"/>
      <c r="WZN289" s="1"/>
      <c r="WZO289" s="1"/>
      <c r="WZP289" s="1"/>
      <c r="WZQ289" s="1"/>
      <c r="WZR289" s="1"/>
      <c r="WZS289" s="1"/>
      <c r="WZT289" s="1"/>
      <c r="WZU289" s="1"/>
      <c r="WZV289" s="1"/>
      <c r="WZW289" s="1"/>
      <c r="WZX289" s="1"/>
      <c r="WZY289" s="1"/>
      <c r="WZZ289" s="1"/>
      <c r="XAA289" s="1"/>
      <c r="XAB289" s="1"/>
      <c r="XAC289" s="1"/>
      <c r="XAD289" s="1"/>
      <c r="XAE289" s="1"/>
      <c r="XAF289" s="1"/>
      <c r="XAG289" s="1"/>
      <c r="XAH289" s="1"/>
      <c r="XAI289" s="1"/>
      <c r="XAJ289" s="1"/>
      <c r="XAK289" s="1"/>
      <c r="XAL289" s="1"/>
      <c r="XAM289" s="1"/>
      <c r="XAN289" s="1"/>
      <c r="XAO289" s="1"/>
      <c r="XAP289" s="1"/>
      <c r="XAQ289" s="1"/>
      <c r="XAR289" s="1"/>
      <c r="XAS289" s="1"/>
      <c r="XAT289" s="1"/>
      <c r="XAU289" s="1"/>
      <c r="XAV289" s="1"/>
      <c r="XAW289" s="1"/>
      <c r="XAX289" s="1"/>
      <c r="XAY289" s="1"/>
      <c r="XAZ289" s="1"/>
      <c r="XBA289" s="1"/>
      <c r="XBB289" s="1"/>
      <c r="XBC289" s="1"/>
      <c r="XBD289" s="1"/>
      <c r="XBE289" s="1"/>
      <c r="XBF289" s="1"/>
      <c r="XBG289" s="1"/>
      <c r="XBH289" s="1"/>
      <c r="XBI289" s="1"/>
      <c r="XBJ289" s="1"/>
      <c r="XBK289" s="1"/>
      <c r="XBL289" s="1"/>
      <c r="XBM289" s="1"/>
      <c r="XBN289" s="1"/>
      <c r="XBO289" s="1"/>
      <c r="XBP289" s="1"/>
      <c r="XBQ289" s="1"/>
      <c r="XBR289" s="1"/>
      <c r="XBS289" s="1"/>
      <c r="XBT289" s="1"/>
      <c r="XBU289" s="1"/>
      <c r="XBV289" s="1"/>
      <c r="XBW289" s="1"/>
      <c r="XBX289" s="1"/>
      <c r="XBY289" s="1"/>
      <c r="XBZ289" s="1"/>
      <c r="XCA289" s="1"/>
      <c r="XCB289" s="1"/>
      <c r="XCC289" s="1"/>
      <c r="XCD289" s="1"/>
      <c r="XCE289" s="1"/>
      <c r="XCF289" s="1"/>
      <c r="XCG289" s="1"/>
      <c r="XCH289" s="1"/>
      <c r="XCI289" s="1"/>
      <c r="XCJ289" s="1"/>
      <c r="XCK289" s="1"/>
      <c r="XCL289" s="1"/>
      <c r="XCM289" s="1"/>
      <c r="XCN289" s="1"/>
      <c r="XCO289" s="1"/>
      <c r="XCP289" s="1"/>
      <c r="XCQ289" s="1"/>
      <c r="XCR289" s="1"/>
      <c r="XCS289" s="1"/>
      <c r="XCT289" s="1"/>
      <c r="XCU289" s="1"/>
      <c r="XCV289" s="1"/>
      <c r="XCW289" s="1"/>
      <c r="XCX289" s="1"/>
      <c r="XCY289" s="1"/>
      <c r="XCZ289" s="1"/>
      <c r="XDA289" s="1"/>
      <c r="XDB289" s="1"/>
      <c r="XDC289" s="1"/>
      <c r="XDD289" s="1"/>
      <c r="XDE289" s="1"/>
      <c r="XDF289" s="1"/>
      <c r="XDG289" s="1"/>
      <c r="XDH289" s="1"/>
      <c r="XDI289" s="1"/>
      <c r="XDJ289" s="1"/>
      <c r="XDK289" s="1"/>
      <c r="XDL289" s="1"/>
      <c r="XDM289" s="1"/>
      <c r="XDN289" s="1"/>
      <c r="XDO289" s="1"/>
      <c r="XDP289" s="1"/>
      <c r="XDQ289" s="1"/>
      <c r="XDR289" s="1"/>
      <c r="XDS289" s="1"/>
      <c r="XDT289" s="1"/>
      <c r="XDU289" s="1"/>
      <c r="XDV289" s="1"/>
      <c r="XDW289" s="1"/>
      <c r="XDX289" s="1"/>
      <c r="XDY289" s="1"/>
      <c r="XDZ289" s="1"/>
      <c r="XEA289" s="1"/>
      <c r="XEB289" s="1"/>
      <c r="XEC289" s="1"/>
      <c r="XED289" s="1"/>
      <c r="XEE289" s="1"/>
      <c r="XEF289" s="1"/>
      <c r="XEG289" s="1"/>
      <c r="XEH289" s="1"/>
      <c r="XEI289" s="1"/>
      <c r="XEJ289" s="1"/>
      <c r="XEK289" s="1"/>
      <c r="XEL289" s="1"/>
      <c r="XEM289" s="1"/>
      <c r="XEN289" s="1"/>
      <c r="XEO289" s="1"/>
      <c r="XEP289" s="1"/>
      <c r="XEQ289" s="1"/>
      <c r="XER289" s="1"/>
      <c r="XES289" s="1"/>
      <c r="XET289" s="1"/>
      <c r="XEU289" s="1"/>
      <c r="XEV289" s="1"/>
      <c r="XEW289" s="1"/>
      <c r="XEX289" s="1"/>
      <c r="XEY289" s="1"/>
      <c r="XEZ289" s="1"/>
      <c r="XFA289" s="1"/>
      <c r="XFB289" s="1"/>
      <c r="XFC289" s="1"/>
      <c r="XFD289" s="1"/>
    </row>
    <row r="290" spans="1:151 16227:16384" s="11" customFormat="1" ht="20.25" customHeight="1" x14ac:dyDescent="0.25">
      <c r="A290" s="91"/>
      <c r="B290" s="92"/>
      <c r="C290" s="84">
        <f>C289+1</f>
        <v>2</v>
      </c>
      <c r="D290" s="84"/>
      <c r="E290" s="19" t="s">
        <v>224</v>
      </c>
      <c r="F290" s="50">
        <f>(3.05*5.8+0.7*3.17+3.2*1.07+1.68*1.07+2.3*1.37*2+2.45*2.7+3.05*3.65+2.95*4.11+2*0.8+2.8*0.97)*10.764</f>
        <v>706.34013839999989</v>
      </c>
      <c r="G290" s="51">
        <v>0</v>
      </c>
      <c r="H290" s="19">
        <v>0</v>
      </c>
      <c r="I290" s="19">
        <f t="shared" si="19"/>
        <v>1094.8272145199999</v>
      </c>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c r="CR290" s="1"/>
      <c r="CS290" s="1"/>
      <c r="CT290" s="1"/>
      <c r="CU290" s="1"/>
      <c r="CV290" s="1"/>
      <c r="CW290" s="1"/>
      <c r="CX290" s="1"/>
      <c r="CY290" s="1"/>
      <c r="CZ290" s="1"/>
      <c r="DA290" s="1"/>
      <c r="DB290" s="1"/>
      <c r="DC290" s="1"/>
      <c r="DD290" s="1"/>
      <c r="DE290" s="1"/>
      <c r="DF290" s="1"/>
      <c r="DG290" s="1"/>
      <c r="DH290" s="1"/>
      <c r="DI290" s="1"/>
      <c r="DJ290" s="1"/>
      <c r="DK290" s="1"/>
      <c r="DL290" s="1"/>
      <c r="DM290" s="1"/>
      <c r="DN290" s="1"/>
      <c r="DO290" s="1"/>
      <c r="DP290" s="1"/>
      <c r="DQ290" s="1"/>
      <c r="DR290" s="1"/>
      <c r="DS290" s="1"/>
      <c r="DT290" s="1"/>
      <c r="DU290" s="1"/>
      <c r="DV290" s="1"/>
      <c r="DW290" s="1"/>
      <c r="DX290" s="1"/>
      <c r="DY290" s="1"/>
      <c r="DZ290" s="1"/>
      <c r="EA290" s="1"/>
      <c r="EB290" s="1"/>
      <c r="EC290" s="1"/>
      <c r="ED290" s="1"/>
      <c r="EE290" s="1"/>
      <c r="EF290" s="1"/>
      <c r="EG290" s="1"/>
      <c r="EH290" s="1"/>
      <c r="EI290" s="1"/>
      <c r="EJ290" s="1"/>
      <c r="EK290" s="1"/>
      <c r="EL290" s="1"/>
      <c r="EM290" s="1"/>
      <c r="EN290" s="1"/>
      <c r="EO290" s="1"/>
      <c r="EP290" s="1"/>
      <c r="EQ290" s="1"/>
      <c r="ER290" s="1"/>
      <c r="ES290" s="1"/>
      <c r="ET290" s="1"/>
      <c r="EU290" s="1"/>
      <c r="WZC290" s="1"/>
      <c r="WZD290" s="1"/>
      <c r="WZE290" s="1"/>
      <c r="WZF290" s="1"/>
      <c r="WZG290" s="1"/>
      <c r="WZH290" s="1"/>
      <c r="WZI290" s="1"/>
      <c r="WZJ290" s="1"/>
      <c r="WZK290" s="1"/>
      <c r="WZL290" s="1"/>
      <c r="WZM290" s="1"/>
      <c r="WZN290" s="1"/>
      <c r="WZO290" s="1"/>
      <c r="WZP290" s="1"/>
      <c r="WZQ290" s="1"/>
      <c r="WZR290" s="1"/>
      <c r="WZS290" s="1"/>
      <c r="WZT290" s="1"/>
      <c r="WZU290" s="1"/>
      <c r="WZV290" s="1"/>
      <c r="WZW290" s="1"/>
      <c r="WZX290" s="1"/>
      <c r="WZY290" s="1"/>
      <c r="WZZ290" s="1"/>
      <c r="XAA290" s="1"/>
      <c r="XAB290" s="1"/>
      <c r="XAC290" s="1"/>
      <c r="XAD290" s="1"/>
      <c r="XAE290" s="1"/>
      <c r="XAF290" s="1"/>
      <c r="XAG290" s="1"/>
      <c r="XAH290" s="1"/>
      <c r="XAI290" s="1"/>
      <c r="XAJ290" s="1"/>
      <c r="XAK290" s="1"/>
      <c r="XAL290" s="1"/>
      <c r="XAM290" s="1"/>
      <c r="XAN290" s="1"/>
      <c r="XAO290" s="1"/>
      <c r="XAP290" s="1"/>
      <c r="XAQ290" s="1"/>
      <c r="XAR290" s="1"/>
      <c r="XAS290" s="1"/>
      <c r="XAT290" s="1"/>
      <c r="XAU290" s="1"/>
      <c r="XAV290" s="1"/>
      <c r="XAW290" s="1"/>
      <c r="XAX290" s="1"/>
      <c r="XAY290" s="1"/>
      <c r="XAZ290" s="1"/>
      <c r="XBA290" s="1"/>
      <c r="XBB290" s="1"/>
      <c r="XBC290" s="1"/>
      <c r="XBD290" s="1"/>
      <c r="XBE290" s="1"/>
      <c r="XBF290" s="1"/>
      <c r="XBG290" s="1"/>
      <c r="XBH290" s="1"/>
      <c r="XBI290" s="1"/>
      <c r="XBJ290" s="1"/>
      <c r="XBK290" s="1"/>
      <c r="XBL290" s="1"/>
      <c r="XBM290" s="1"/>
      <c r="XBN290" s="1"/>
      <c r="XBO290" s="1"/>
      <c r="XBP290" s="1"/>
      <c r="XBQ290" s="1"/>
      <c r="XBR290" s="1"/>
      <c r="XBS290" s="1"/>
      <c r="XBT290" s="1"/>
      <c r="XBU290" s="1"/>
      <c r="XBV290" s="1"/>
      <c r="XBW290" s="1"/>
      <c r="XBX290" s="1"/>
      <c r="XBY290" s="1"/>
      <c r="XBZ290" s="1"/>
      <c r="XCA290" s="1"/>
      <c r="XCB290" s="1"/>
      <c r="XCC290" s="1"/>
      <c r="XCD290" s="1"/>
      <c r="XCE290" s="1"/>
      <c r="XCF290" s="1"/>
      <c r="XCG290" s="1"/>
      <c r="XCH290" s="1"/>
      <c r="XCI290" s="1"/>
      <c r="XCJ290" s="1"/>
      <c r="XCK290" s="1"/>
      <c r="XCL290" s="1"/>
      <c r="XCM290" s="1"/>
      <c r="XCN290" s="1"/>
      <c r="XCO290" s="1"/>
      <c r="XCP290" s="1"/>
      <c r="XCQ290" s="1"/>
      <c r="XCR290" s="1"/>
      <c r="XCS290" s="1"/>
      <c r="XCT290" s="1"/>
      <c r="XCU290" s="1"/>
      <c r="XCV290" s="1"/>
      <c r="XCW290" s="1"/>
      <c r="XCX290" s="1"/>
      <c r="XCY290" s="1"/>
      <c r="XCZ290" s="1"/>
      <c r="XDA290" s="1"/>
      <c r="XDB290" s="1"/>
      <c r="XDC290" s="1"/>
      <c r="XDD290" s="1"/>
      <c r="XDE290" s="1"/>
      <c r="XDF290" s="1"/>
      <c r="XDG290" s="1"/>
      <c r="XDH290" s="1"/>
      <c r="XDI290" s="1"/>
      <c r="XDJ290" s="1"/>
      <c r="XDK290" s="1"/>
      <c r="XDL290" s="1"/>
      <c r="XDM290" s="1"/>
      <c r="XDN290" s="1"/>
      <c r="XDO290" s="1"/>
      <c r="XDP290" s="1"/>
      <c r="XDQ290" s="1"/>
      <c r="XDR290" s="1"/>
      <c r="XDS290" s="1"/>
      <c r="XDT290" s="1"/>
      <c r="XDU290" s="1"/>
      <c r="XDV290" s="1"/>
      <c r="XDW290" s="1"/>
      <c r="XDX290" s="1"/>
      <c r="XDY290" s="1"/>
      <c r="XDZ290" s="1"/>
      <c r="XEA290" s="1"/>
      <c r="XEB290" s="1"/>
      <c r="XEC290" s="1"/>
      <c r="XED290" s="1"/>
      <c r="XEE290" s="1"/>
      <c r="XEF290" s="1"/>
      <c r="XEG290" s="1"/>
      <c r="XEH290" s="1"/>
      <c r="XEI290" s="1"/>
      <c r="XEJ290" s="1"/>
      <c r="XEK290" s="1"/>
      <c r="XEL290" s="1"/>
      <c r="XEM290" s="1"/>
      <c r="XEN290" s="1"/>
      <c r="XEO290" s="1"/>
      <c r="XEP290" s="1"/>
      <c r="XEQ290" s="1"/>
      <c r="XER290" s="1"/>
      <c r="XES290" s="1"/>
      <c r="XET290" s="1"/>
      <c r="XEU290" s="1"/>
      <c r="XEV290" s="1"/>
      <c r="XEW290" s="1"/>
      <c r="XEX290" s="1"/>
      <c r="XEY290" s="1"/>
      <c r="XEZ290" s="1"/>
      <c r="XFA290" s="1"/>
      <c r="XFB290" s="1"/>
      <c r="XFC290" s="1"/>
      <c r="XFD290" s="1"/>
    </row>
    <row r="291" spans="1:151 16227:16384" s="11" customFormat="1" ht="20.25" customHeight="1" x14ac:dyDescent="0.25">
      <c r="A291" s="91"/>
      <c r="B291" s="92"/>
      <c r="C291" s="84">
        <f>C290+1</f>
        <v>3</v>
      </c>
      <c r="D291" s="85"/>
      <c r="E291" s="19" t="s">
        <v>227</v>
      </c>
      <c r="F291" s="50">
        <f>(3.05*6.1+0.7*3.57+2.45*3.01+1.075*0.1+1.98*0.95+3.05*3.96+1.61*1.02+2.95*4.57+0.1*3.97+3.05*3.65+2.3*1.37+2.3*1.37+1.41*2.3+3.32*1.07+1.68*1.07+2.85*1.1)*10.764</f>
        <v>938.92434479999997</v>
      </c>
      <c r="G291" s="51">
        <v>0</v>
      </c>
      <c r="H291" s="19">
        <v>0</v>
      </c>
      <c r="I291" s="19">
        <f t="shared" si="19"/>
        <v>1455.33273444</v>
      </c>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c r="CR291" s="1"/>
      <c r="CS291" s="1"/>
      <c r="CT291" s="1"/>
      <c r="CU291" s="1"/>
      <c r="CV291" s="1"/>
      <c r="CW291" s="1"/>
      <c r="CX291" s="1"/>
      <c r="CY291" s="1"/>
      <c r="CZ291" s="1"/>
      <c r="DA291" s="1"/>
      <c r="DB291" s="1"/>
      <c r="DC291" s="1"/>
      <c r="DD291" s="1"/>
      <c r="DE291" s="1"/>
      <c r="DF291" s="1"/>
      <c r="DG291" s="1"/>
      <c r="DH291" s="1"/>
      <c r="DI291" s="1"/>
      <c r="DJ291" s="1"/>
      <c r="DK291" s="1"/>
      <c r="DL291" s="1"/>
      <c r="DM291" s="1"/>
      <c r="DN291" s="1"/>
      <c r="DO291" s="1"/>
      <c r="DP291" s="1"/>
      <c r="DQ291" s="1"/>
      <c r="DR291" s="1"/>
      <c r="DS291" s="1"/>
      <c r="DT291" s="1"/>
      <c r="DU291" s="1"/>
      <c r="DV291" s="1"/>
      <c r="DW291" s="1"/>
      <c r="DX291" s="1"/>
      <c r="DY291" s="1"/>
      <c r="DZ291" s="1"/>
      <c r="EA291" s="1"/>
      <c r="EB291" s="1"/>
      <c r="EC291" s="1"/>
      <c r="ED291" s="1"/>
      <c r="EE291" s="1"/>
      <c r="EF291" s="1"/>
      <c r="EG291" s="1"/>
      <c r="EH291" s="1"/>
      <c r="EI291" s="1"/>
      <c r="EJ291" s="1"/>
      <c r="EK291" s="1"/>
      <c r="EL291" s="1"/>
      <c r="EM291" s="1"/>
      <c r="EN291" s="1"/>
      <c r="EO291" s="1"/>
      <c r="EP291" s="1"/>
      <c r="EQ291" s="1"/>
      <c r="ER291" s="1"/>
      <c r="ES291" s="1"/>
      <c r="ET291" s="1"/>
      <c r="EU291" s="1"/>
      <c r="WZC291" s="1"/>
      <c r="WZD291" s="1"/>
      <c r="WZE291" s="1"/>
      <c r="WZF291" s="1"/>
      <c r="WZG291" s="1"/>
      <c r="WZH291" s="1"/>
      <c r="WZI291" s="1"/>
      <c r="WZJ291" s="1"/>
      <c r="WZK291" s="1"/>
      <c r="WZL291" s="1"/>
      <c r="WZM291" s="1"/>
      <c r="WZN291" s="1"/>
      <c r="WZO291" s="1"/>
      <c r="WZP291" s="1"/>
      <c r="WZQ291" s="1"/>
      <c r="WZR291" s="1"/>
      <c r="WZS291" s="1"/>
      <c r="WZT291" s="1"/>
      <c r="WZU291" s="1"/>
      <c r="WZV291" s="1"/>
      <c r="WZW291" s="1"/>
      <c r="WZX291" s="1"/>
      <c r="WZY291" s="1"/>
      <c r="WZZ291" s="1"/>
      <c r="XAA291" s="1"/>
      <c r="XAB291" s="1"/>
      <c r="XAC291" s="1"/>
      <c r="XAD291" s="1"/>
      <c r="XAE291" s="1"/>
      <c r="XAF291" s="1"/>
      <c r="XAG291" s="1"/>
      <c r="XAH291" s="1"/>
      <c r="XAI291" s="1"/>
      <c r="XAJ291" s="1"/>
      <c r="XAK291" s="1"/>
      <c r="XAL291" s="1"/>
      <c r="XAM291" s="1"/>
      <c r="XAN291" s="1"/>
      <c r="XAO291" s="1"/>
      <c r="XAP291" s="1"/>
      <c r="XAQ291" s="1"/>
      <c r="XAR291" s="1"/>
      <c r="XAS291" s="1"/>
      <c r="XAT291" s="1"/>
      <c r="XAU291" s="1"/>
      <c r="XAV291" s="1"/>
      <c r="XAW291" s="1"/>
      <c r="XAX291" s="1"/>
      <c r="XAY291" s="1"/>
      <c r="XAZ291" s="1"/>
      <c r="XBA291" s="1"/>
      <c r="XBB291" s="1"/>
      <c r="XBC291" s="1"/>
      <c r="XBD291" s="1"/>
      <c r="XBE291" s="1"/>
      <c r="XBF291" s="1"/>
      <c r="XBG291" s="1"/>
      <c r="XBH291" s="1"/>
      <c r="XBI291" s="1"/>
      <c r="XBJ291" s="1"/>
      <c r="XBK291" s="1"/>
      <c r="XBL291" s="1"/>
      <c r="XBM291" s="1"/>
      <c r="XBN291" s="1"/>
      <c r="XBO291" s="1"/>
      <c r="XBP291" s="1"/>
      <c r="XBQ291" s="1"/>
      <c r="XBR291" s="1"/>
      <c r="XBS291" s="1"/>
      <c r="XBT291" s="1"/>
      <c r="XBU291" s="1"/>
      <c r="XBV291" s="1"/>
      <c r="XBW291" s="1"/>
      <c r="XBX291" s="1"/>
      <c r="XBY291" s="1"/>
      <c r="XBZ291" s="1"/>
      <c r="XCA291" s="1"/>
      <c r="XCB291" s="1"/>
      <c r="XCC291" s="1"/>
      <c r="XCD291" s="1"/>
      <c r="XCE291" s="1"/>
      <c r="XCF291" s="1"/>
      <c r="XCG291" s="1"/>
      <c r="XCH291" s="1"/>
      <c r="XCI291" s="1"/>
      <c r="XCJ291" s="1"/>
      <c r="XCK291" s="1"/>
      <c r="XCL291" s="1"/>
      <c r="XCM291" s="1"/>
      <c r="XCN291" s="1"/>
      <c r="XCO291" s="1"/>
      <c r="XCP291" s="1"/>
      <c r="XCQ291" s="1"/>
      <c r="XCR291" s="1"/>
      <c r="XCS291" s="1"/>
      <c r="XCT291" s="1"/>
      <c r="XCU291" s="1"/>
      <c r="XCV291" s="1"/>
      <c r="XCW291" s="1"/>
      <c r="XCX291" s="1"/>
      <c r="XCY291" s="1"/>
      <c r="XCZ291" s="1"/>
      <c r="XDA291" s="1"/>
      <c r="XDB291" s="1"/>
      <c r="XDC291" s="1"/>
      <c r="XDD291" s="1"/>
      <c r="XDE291" s="1"/>
      <c r="XDF291" s="1"/>
      <c r="XDG291" s="1"/>
      <c r="XDH291" s="1"/>
      <c r="XDI291" s="1"/>
      <c r="XDJ291" s="1"/>
      <c r="XDK291" s="1"/>
      <c r="XDL291" s="1"/>
      <c r="XDM291" s="1"/>
      <c r="XDN291" s="1"/>
      <c r="XDO291" s="1"/>
      <c r="XDP291" s="1"/>
      <c r="XDQ291" s="1"/>
      <c r="XDR291" s="1"/>
      <c r="XDS291" s="1"/>
      <c r="XDT291" s="1"/>
      <c r="XDU291" s="1"/>
      <c r="XDV291" s="1"/>
      <c r="XDW291" s="1"/>
      <c r="XDX291" s="1"/>
      <c r="XDY291" s="1"/>
      <c r="XDZ291" s="1"/>
      <c r="XEA291" s="1"/>
      <c r="XEB291" s="1"/>
      <c r="XEC291" s="1"/>
      <c r="XED291" s="1"/>
      <c r="XEE291" s="1"/>
      <c r="XEF291" s="1"/>
      <c r="XEG291" s="1"/>
      <c r="XEH291" s="1"/>
      <c r="XEI291" s="1"/>
      <c r="XEJ291" s="1"/>
      <c r="XEK291" s="1"/>
      <c r="XEL291" s="1"/>
      <c r="XEM291" s="1"/>
      <c r="XEN291" s="1"/>
      <c r="XEO291" s="1"/>
      <c r="XEP291" s="1"/>
      <c r="XEQ291" s="1"/>
      <c r="XER291" s="1"/>
      <c r="XES291" s="1"/>
      <c r="XET291" s="1"/>
      <c r="XEU291" s="1"/>
      <c r="XEV291" s="1"/>
      <c r="XEW291" s="1"/>
      <c r="XEX291" s="1"/>
      <c r="XEY291" s="1"/>
      <c r="XEZ291" s="1"/>
      <c r="XFA291" s="1"/>
      <c r="XFB291" s="1"/>
      <c r="XFC291" s="1"/>
      <c r="XFD291" s="1"/>
    </row>
    <row r="292" spans="1:151 16227:16384" s="11" customFormat="1" ht="20.25" customHeight="1" x14ac:dyDescent="0.25">
      <c r="A292" s="91"/>
      <c r="B292" s="92"/>
      <c r="C292" s="84">
        <f>C291+1</f>
        <v>4</v>
      </c>
      <c r="D292" s="84"/>
      <c r="E292" s="19" t="s">
        <v>227</v>
      </c>
      <c r="F292" s="50">
        <f>(0.7*1.27+0.7*3.57+3.35*6.8+3.2*4.34+2.45*3.08+1.095*0.1+3.05*3.65+3.14*4.9+0.06*4.3+1.79*1.07+3.3*1.07+2.3*1.53+2.45*1.53+2.3*1.37+2*0.96+2.55*1.1+0.1*0.58)*10.764</f>
        <v>1024.0417512000001</v>
      </c>
      <c r="G292" s="51">
        <v>0</v>
      </c>
      <c r="H292" s="19">
        <v>0</v>
      </c>
      <c r="I292" s="19">
        <f t="shared" si="19"/>
        <v>1587.2647143600002</v>
      </c>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c r="CR292" s="1"/>
      <c r="CS292" s="1"/>
      <c r="CT292" s="1"/>
      <c r="CU292" s="1"/>
      <c r="CV292" s="1"/>
      <c r="CW292" s="1"/>
      <c r="CX292" s="1"/>
      <c r="CY292" s="1"/>
      <c r="CZ292" s="1"/>
      <c r="DA292" s="1"/>
      <c r="DB292" s="1"/>
      <c r="DC292" s="1"/>
      <c r="DD292" s="1"/>
      <c r="DE292" s="1"/>
      <c r="DF292" s="1"/>
      <c r="DG292" s="1"/>
      <c r="DH292" s="1"/>
      <c r="DI292" s="1"/>
      <c r="DJ292" s="1"/>
      <c r="DK292" s="1"/>
      <c r="DL292" s="1"/>
      <c r="DM292" s="1"/>
      <c r="DN292" s="1"/>
      <c r="DO292" s="1"/>
      <c r="DP292" s="1"/>
      <c r="DQ292" s="1"/>
      <c r="DR292" s="1"/>
      <c r="DS292" s="1"/>
      <c r="DT292" s="1"/>
      <c r="DU292" s="1"/>
      <c r="DV292" s="1"/>
      <c r="DW292" s="1"/>
      <c r="DX292" s="1"/>
      <c r="DY292" s="1"/>
      <c r="DZ292" s="1"/>
      <c r="EA292" s="1"/>
      <c r="EB292" s="1"/>
      <c r="EC292" s="1"/>
      <c r="ED292" s="1"/>
      <c r="EE292" s="1"/>
      <c r="EF292" s="1"/>
      <c r="EG292" s="1"/>
      <c r="EH292" s="1"/>
      <c r="EI292" s="1"/>
      <c r="EJ292" s="1"/>
      <c r="EK292" s="1"/>
      <c r="EL292" s="1"/>
      <c r="EM292" s="1"/>
      <c r="EN292" s="1"/>
      <c r="EO292" s="1"/>
      <c r="EP292" s="1"/>
      <c r="EQ292" s="1"/>
      <c r="ER292" s="1"/>
      <c r="ES292" s="1"/>
      <c r="ET292" s="1"/>
      <c r="EU292" s="1"/>
      <c r="WZC292" s="1"/>
      <c r="WZD292" s="1"/>
      <c r="WZE292" s="1"/>
      <c r="WZF292" s="1"/>
      <c r="WZG292" s="1"/>
      <c r="WZH292" s="1"/>
      <c r="WZI292" s="1"/>
      <c r="WZJ292" s="1"/>
      <c r="WZK292" s="1"/>
      <c r="WZL292" s="1"/>
      <c r="WZM292" s="1"/>
      <c r="WZN292" s="1"/>
      <c r="WZO292" s="1"/>
      <c r="WZP292" s="1"/>
      <c r="WZQ292" s="1"/>
      <c r="WZR292" s="1"/>
      <c r="WZS292" s="1"/>
      <c r="WZT292" s="1"/>
      <c r="WZU292" s="1"/>
      <c r="WZV292" s="1"/>
      <c r="WZW292" s="1"/>
      <c r="WZX292" s="1"/>
      <c r="WZY292" s="1"/>
      <c r="WZZ292" s="1"/>
      <c r="XAA292" s="1"/>
      <c r="XAB292" s="1"/>
      <c r="XAC292" s="1"/>
      <c r="XAD292" s="1"/>
      <c r="XAE292" s="1"/>
      <c r="XAF292" s="1"/>
      <c r="XAG292" s="1"/>
      <c r="XAH292" s="1"/>
      <c r="XAI292" s="1"/>
      <c r="XAJ292" s="1"/>
      <c r="XAK292" s="1"/>
      <c r="XAL292" s="1"/>
      <c r="XAM292" s="1"/>
      <c r="XAN292" s="1"/>
      <c r="XAO292" s="1"/>
      <c r="XAP292" s="1"/>
      <c r="XAQ292" s="1"/>
      <c r="XAR292" s="1"/>
      <c r="XAS292" s="1"/>
      <c r="XAT292" s="1"/>
      <c r="XAU292" s="1"/>
      <c r="XAV292" s="1"/>
      <c r="XAW292" s="1"/>
      <c r="XAX292" s="1"/>
      <c r="XAY292" s="1"/>
      <c r="XAZ292" s="1"/>
      <c r="XBA292" s="1"/>
      <c r="XBB292" s="1"/>
      <c r="XBC292" s="1"/>
      <c r="XBD292" s="1"/>
      <c r="XBE292" s="1"/>
      <c r="XBF292" s="1"/>
      <c r="XBG292" s="1"/>
      <c r="XBH292" s="1"/>
      <c r="XBI292" s="1"/>
      <c r="XBJ292" s="1"/>
      <c r="XBK292" s="1"/>
      <c r="XBL292" s="1"/>
      <c r="XBM292" s="1"/>
      <c r="XBN292" s="1"/>
      <c r="XBO292" s="1"/>
      <c r="XBP292" s="1"/>
      <c r="XBQ292" s="1"/>
      <c r="XBR292" s="1"/>
      <c r="XBS292" s="1"/>
      <c r="XBT292" s="1"/>
      <c r="XBU292" s="1"/>
      <c r="XBV292" s="1"/>
      <c r="XBW292" s="1"/>
      <c r="XBX292" s="1"/>
      <c r="XBY292" s="1"/>
      <c r="XBZ292" s="1"/>
      <c r="XCA292" s="1"/>
      <c r="XCB292" s="1"/>
      <c r="XCC292" s="1"/>
      <c r="XCD292" s="1"/>
      <c r="XCE292" s="1"/>
      <c r="XCF292" s="1"/>
      <c r="XCG292" s="1"/>
      <c r="XCH292" s="1"/>
      <c r="XCI292" s="1"/>
      <c r="XCJ292" s="1"/>
      <c r="XCK292" s="1"/>
      <c r="XCL292" s="1"/>
      <c r="XCM292" s="1"/>
      <c r="XCN292" s="1"/>
      <c r="XCO292" s="1"/>
      <c r="XCP292" s="1"/>
      <c r="XCQ292" s="1"/>
      <c r="XCR292" s="1"/>
      <c r="XCS292" s="1"/>
      <c r="XCT292" s="1"/>
      <c r="XCU292" s="1"/>
      <c r="XCV292" s="1"/>
      <c r="XCW292" s="1"/>
      <c r="XCX292" s="1"/>
      <c r="XCY292" s="1"/>
      <c r="XCZ292" s="1"/>
      <c r="XDA292" s="1"/>
      <c r="XDB292" s="1"/>
      <c r="XDC292" s="1"/>
      <c r="XDD292" s="1"/>
      <c r="XDE292" s="1"/>
      <c r="XDF292" s="1"/>
      <c r="XDG292" s="1"/>
      <c r="XDH292" s="1"/>
      <c r="XDI292" s="1"/>
      <c r="XDJ292" s="1"/>
      <c r="XDK292" s="1"/>
      <c r="XDL292" s="1"/>
      <c r="XDM292" s="1"/>
      <c r="XDN292" s="1"/>
      <c r="XDO292" s="1"/>
      <c r="XDP292" s="1"/>
      <c r="XDQ292" s="1"/>
      <c r="XDR292" s="1"/>
      <c r="XDS292" s="1"/>
      <c r="XDT292" s="1"/>
      <c r="XDU292" s="1"/>
      <c r="XDV292" s="1"/>
      <c r="XDW292" s="1"/>
      <c r="XDX292" s="1"/>
      <c r="XDY292" s="1"/>
      <c r="XDZ292" s="1"/>
      <c r="XEA292" s="1"/>
      <c r="XEB292" s="1"/>
      <c r="XEC292" s="1"/>
      <c r="XED292" s="1"/>
      <c r="XEE292" s="1"/>
      <c r="XEF292" s="1"/>
      <c r="XEG292" s="1"/>
      <c r="XEH292" s="1"/>
      <c r="XEI292" s="1"/>
      <c r="XEJ292" s="1"/>
      <c r="XEK292" s="1"/>
      <c r="XEL292" s="1"/>
      <c r="XEM292" s="1"/>
      <c r="XEN292" s="1"/>
      <c r="XEO292" s="1"/>
      <c r="XEP292" s="1"/>
      <c r="XEQ292" s="1"/>
      <c r="XER292" s="1"/>
      <c r="XES292" s="1"/>
      <c r="XET292" s="1"/>
      <c r="XEU292" s="1"/>
      <c r="XEV292" s="1"/>
      <c r="XEW292" s="1"/>
      <c r="XEX292" s="1"/>
      <c r="XEY292" s="1"/>
      <c r="XEZ292" s="1"/>
      <c r="XFA292" s="1"/>
      <c r="XFB292" s="1"/>
      <c r="XFC292" s="1"/>
      <c r="XFD292" s="1"/>
    </row>
    <row r="293" spans="1:151 16227:16384" s="11" customFormat="1" ht="20.25" customHeight="1" x14ac:dyDescent="0.25">
      <c r="A293" s="91"/>
      <c r="B293" s="92"/>
      <c r="C293" s="84">
        <f>C292+1</f>
        <v>5</v>
      </c>
      <c r="D293" s="85"/>
      <c r="E293" s="19" t="s">
        <v>227</v>
      </c>
      <c r="F293" s="50">
        <f>(3.05*5.49+2.45*2.75+2.55*1.2+0.47*3.12+2.9*3.46+2.9*3.51+3.65*3.05+1.37*2.3+1.16*1.07+3.84*1.07+1.88*0.91+3.1*1.09)*10.764</f>
        <v>785.17675080000004</v>
      </c>
      <c r="G293" s="51">
        <v>0</v>
      </c>
      <c r="H293" s="19">
        <v>0</v>
      </c>
      <c r="I293" s="19">
        <f t="shared" si="19"/>
        <v>1217.02396374</v>
      </c>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c r="CR293" s="1"/>
      <c r="CS293" s="1"/>
      <c r="CT293" s="1"/>
      <c r="CU293" s="1"/>
      <c r="CV293" s="1"/>
      <c r="CW293" s="1"/>
      <c r="CX293" s="1"/>
      <c r="CY293" s="1"/>
      <c r="CZ293" s="1"/>
      <c r="DA293" s="1"/>
      <c r="DB293" s="1"/>
      <c r="DC293" s="1"/>
      <c r="DD293" s="1"/>
      <c r="DE293" s="1"/>
      <c r="DF293" s="1"/>
      <c r="DG293" s="1"/>
      <c r="DH293" s="1"/>
      <c r="DI293" s="1"/>
      <c r="DJ293" s="1"/>
      <c r="DK293" s="1"/>
      <c r="DL293" s="1"/>
      <c r="DM293" s="1"/>
      <c r="DN293" s="1"/>
      <c r="DO293" s="1"/>
      <c r="DP293" s="1"/>
      <c r="DQ293" s="1"/>
      <c r="DR293" s="1"/>
      <c r="DS293" s="1"/>
      <c r="DT293" s="1"/>
      <c r="DU293" s="1"/>
      <c r="DV293" s="1"/>
      <c r="DW293" s="1"/>
      <c r="DX293" s="1"/>
      <c r="DY293" s="1"/>
      <c r="DZ293" s="1"/>
      <c r="EA293" s="1"/>
      <c r="EB293" s="1"/>
      <c r="EC293" s="1"/>
      <c r="ED293" s="1"/>
      <c r="EE293" s="1"/>
      <c r="EF293" s="1"/>
      <c r="EG293" s="1"/>
      <c r="EH293" s="1"/>
      <c r="EI293" s="1"/>
      <c r="EJ293" s="1"/>
      <c r="EK293" s="1"/>
      <c r="EL293" s="1"/>
      <c r="EM293" s="1"/>
      <c r="EN293" s="1"/>
      <c r="EO293" s="1"/>
      <c r="EP293" s="1"/>
      <c r="EQ293" s="1"/>
      <c r="ER293" s="1"/>
      <c r="ES293" s="1"/>
      <c r="ET293" s="1"/>
      <c r="EU293" s="1"/>
      <c r="WZC293" s="1"/>
      <c r="WZD293" s="1"/>
      <c r="WZE293" s="1"/>
      <c r="WZF293" s="1"/>
      <c r="WZG293" s="1"/>
      <c r="WZH293" s="1"/>
      <c r="WZI293" s="1"/>
      <c r="WZJ293" s="1"/>
      <c r="WZK293" s="1"/>
      <c r="WZL293" s="1"/>
      <c r="WZM293" s="1"/>
      <c r="WZN293" s="1"/>
      <c r="WZO293" s="1"/>
      <c r="WZP293" s="1"/>
      <c r="WZQ293" s="1"/>
      <c r="WZR293" s="1"/>
      <c r="WZS293" s="1"/>
      <c r="WZT293" s="1"/>
      <c r="WZU293" s="1"/>
      <c r="WZV293" s="1"/>
      <c r="WZW293" s="1"/>
      <c r="WZX293" s="1"/>
      <c r="WZY293" s="1"/>
      <c r="WZZ293" s="1"/>
      <c r="XAA293" s="1"/>
      <c r="XAB293" s="1"/>
      <c r="XAC293" s="1"/>
      <c r="XAD293" s="1"/>
      <c r="XAE293" s="1"/>
      <c r="XAF293" s="1"/>
      <c r="XAG293" s="1"/>
      <c r="XAH293" s="1"/>
      <c r="XAI293" s="1"/>
      <c r="XAJ293" s="1"/>
      <c r="XAK293" s="1"/>
      <c r="XAL293" s="1"/>
      <c r="XAM293" s="1"/>
      <c r="XAN293" s="1"/>
      <c r="XAO293" s="1"/>
      <c r="XAP293" s="1"/>
      <c r="XAQ293" s="1"/>
      <c r="XAR293" s="1"/>
      <c r="XAS293" s="1"/>
      <c r="XAT293" s="1"/>
      <c r="XAU293" s="1"/>
      <c r="XAV293" s="1"/>
      <c r="XAW293" s="1"/>
      <c r="XAX293" s="1"/>
      <c r="XAY293" s="1"/>
      <c r="XAZ293" s="1"/>
      <c r="XBA293" s="1"/>
      <c r="XBB293" s="1"/>
      <c r="XBC293" s="1"/>
      <c r="XBD293" s="1"/>
      <c r="XBE293" s="1"/>
      <c r="XBF293" s="1"/>
      <c r="XBG293" s="1"/>
      <c r="XBH293" s="1"/>
      <c r="XBI293" s="1"/>
      <c r="XBJ293" s="1"/>
      <c r="XBK293" s="1"/>
      <c r="XBL293" s="1"/>
      <c r="XBM293" s="1"/>
      <c r="XBN293" s="1"/>
      <c r="XBO293" s="1"/>
      <c r="XBP293" s="1"/>
      <c r="XBQ293" s="1"/>
      <c r="XBR293" s="1"/>
      <c r="XBS293" s="1"/>
      <c r="XBT293" s="1"/>
      <c r="XBU293" s="1"/>
      <c r="XBV293" s="1"/>
      <c r="XBW293" s="1"/>
      <c r="XBX293" s="1"/>
      <c r="XBY293" s="1"/>
      <c r="XBZ293" s="1"/>
      <c r="XCA293" s="1"/>
      <c r="XCB293" s="1"/>
      <c r="XCC293" s="1"/>
      <c r="XCD293" s="1"/>
      <c r="XCE293" s="1"/>
      <c r="XCF293" s="1"/>
      <c r="XCG293" s="1"/>
      <c r="XCH293" s="1"/>
      <c r="XCI293" s="1"/>
      <c r="XCJ293" s="1"/>
      <c r="XCK293" s="1"/>
      <c r="XCL293" s="1"/>
      <c r="XCM293" s="1"/>
      <c r="XCN293" s="1"/>
      <c r="XCO293" s="1"/>
      <c r="XCP293" s="1"/>
      <c r="XCQ293" s="1"/>
      <c r="XCR293" s="1"/>
      <c r="XCS293" s="1"/>
      <c r="XCT293" s="1"/>
      <c r="XCU293" s="1"/>
      <c r="XCV293" s="1"/>
      <c r="XCW293" s="1"/>
      <c r="XCX293" s="1"/>
      <c r="XCY293" s="1"/>
      <c r="XCZ293" s="1"/>
      <c r="XDA293" s="1"/>
      <c r="XDB293" s="1"/>
      <c r="XDC293" s="1"/>
      <c r="XDD293" s="1"/>
      <c r="XDE293" s="1"/>
      <c r="XDF293" s="1"/>
      <c r="XDG293" s="1"/>
      <c r="XDH293" s="1"/>
      <c r="XDI293" s="1"/>
      <c r="XDJ293" s="1"/>
      <c r="XDK293" s="1"/>
      <c r="XDL293" s="1"/>
      <c r="XDM293" s="1"/>
      <c r="XDN293" s="1"/>
      <c r="XDO293" s="1"/>
      <c r="XDP293" s="1"/>
      <c r="XDQ293" s="1"/>
      <c r="XDR293" s="1"/>
      <c r="XDS293" s="1"/>
      <c r="XDT293" s="1"/>
      <c r="XDU293" s="1"/>
      <c r="XDV293" s="1"/>
      <c r="XDW293" s="1"/>
      <c r="XDX293" s="1"/>
      <c r="XDY293" s="1"/>
      <c r="XDZ293" s="1"/>
      <c r="XEA293" s="1"/>
      <c r="XEB293" s="1"/>
      <c r="XEC293" s="1"/>
      <c r="XED293" s="1"/>
      <c r="XEE293" s="1"/>
      <c r="XEF293" s="1"/>
      <c r="XEG293" s="1"/>
      <c r="XEH293" s="1"/>
      <c r="XEI293" s="1"/>
      <c r="XEJ293" s="1"/>
      <c r="XEK293" s="1"/>
      <c r="XEL293" s="1"/>
      <c r="XEM293" s="1"/>
      <c r="XEN293" s="1"/>
      <c r="XEO293" s="1"/>
      <c r="XEP293" s="1"/>
      <c r="XEQ293" s="1"/>
      <c r="XER293" s="1"/>
      <c r="XES293" s="1"/>
      <c r="XET293" s="1"/>
      <c r="XEU293" s="1"/>
      <c r="XEV293" s="1"/>
      <c r="XEW293" s="1"/>
      <c r="XEX293" s="1"/>
      <c r="XEY293" s="1"/>
      <c r="XEZ293" s="1"/>
      <c r="XFA293" s="1"/>
      <c r="XFB293" s="1"/>
      <c r="XFC293" s="1"/>
      <c r="XFD293" s="1"/>
    </row>
    <row r="294" spans="1:151 16227:16384" s="11" customFormat="1" ht="20.25" x14ac:dyDescent="0.25">
      <c r="A294" s="86" t="s">
        <v>248</v>
      </c>
      <c r="B294" s="87"/>
      <c r="C294" s="87"/>
      <c r="D294" s="87"/>
      <c r="E294" s="87"/>
      <c r="F294" s="87"/>
      <c r="G294" s="87"/>
      <c r="H294" s="87"/>
      <c r="I294" s="88"/>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c r="CR294" s="1"/>
      <c r="CS294" s="1"/>
      <c r="CT294" s="1"/>
      <c r="CU294" s="1"/>
      <c r="CV294" s="1"/>
      <c r="CW294" s="1"/>
      <c r="CX294" s="1"/>
      <c r="CY294" s="1"/>
      <c r="CZ294" s="1"/>
      <c r="DA294" s="1"/>
      <c r="DB294" s="1"/>
      <c r="DC294" s="1"/>
      <c r="DD294" s="1"/>
      <c r="DE294" s="1"/>
      <c r="DF294" s="1"/>
      <c r="DG294" s="1"/>
      <c r="DH294" s="1"/>
      <c r="DI294" s="1"/>
      <c r="DJ294" s="1"/>
      <c r="DK294" s="1"/>
      <c r="DL294" s="1"/>
      <c r="DM294" s="1"/>
      <c r="DN294" s="1"/>
      <c r="DO294" s="1"/>
      <c r="DP294" s="1"/>
      <c r="DQ294" s="1"/>
      <c r="DR294" s="1"/>
      <c r="DS294" s="1"/>
      <c r="DT294" s="1"/>
      <c r="DU294" s="1"/>
      <c r="DV294" s="1"/>
      <c r="DW294" s="1"/>
      <c r="DX294" s="1"/>
      <c r="DY294" s="1"/>
      <c r="DZ294" s="1"/>
      <c r="EA294" s="1"/>
      <c r="EB294" s="1"/>
      <c r="EC294" s="1"/>
      <c r="ED294" s="1"/>
      <c r="EE294" s="1"/>
      <c r="EF294" s="1"/>
      <c r="EG294" s="1"/>
      <c r="EH294" s="1"/>
      <c r="EI294" s="1"/>
      <c r="EJ294" s="1"/>
      <c r="EK294" s="1"/>
      <c r="EL294" s="1"/>
      <c r="EM294" s="1"/>
      <c r="EN294" s="1"/>
      <c r="EO294" s="1"/>
      <c r="EP294" s="1"/>
      <c r="EQ294" s="1"/>
      <c r="ER294" s="1"/>
      <c r="ES294" s="1"/>
      <c r="ET294" s="1"/>
      <c r="EU294" s="1"/>
      <c r="WZC294" s="1"/>
      <c r="WZD294" s="1"/>
      <c r="WZE294" s="1"/>
      <c r="WZF294" s="1"/>
      <c r="WZG294" s="1"/>
      <c r="WZH294" s="1"/>
      <c r="WZI294" s="1"/>
      <c r="WZJ294" s="1"/>
      <c r="WZK294" s="1"/>
      <c r="WZL294" s="1"/>
      <c r="WZM294" s="1"/>
      <c r="WZN294" s="1"/>
      <c r="WZO294" s="1"/>
      <c r="WZP294" s="1"/>
      <c r="WZQ294" s="1"/>
      <c r="WZR294" s="1"/>
      <c r="WZS294" s="1"/>
      <c r="WZT294" s="1"/>
      <c r="WZU294" s="1"/>
      <c r="WZV294" s="1"/>
      <c r="WZW294" s="1"/>
      <c r="WZX294" s="1"/>
      <c r="WZY294" s="1"/>
      <c r="WZZ294" s="1"/>
      <c r="XAA294" s="1"/>
      <c r="XAB294" s="1"/>
      <c r="XAC294" s="1"/>
      <c r="XAD294" s="1"/>
      <c r="XAE294" s="1"/>
      <c r="XAF294" s="1"/>
      <c r="XAG294" s="1"/>
      <c r="XAH294" s="1"/>
      <c r="XAI294" s="1"/>
      <c r="XAJ294" s="1"/>
      <c r="XAK294" s="1"/>
      <c r="XAL294" s="1"/>
      <c r="XAM294" s="1"/>
      <c r="XAN294" s="1"/>
      <c r="XAO294" s="1"/>
      <c r="XAP294" s="1"/>
      <c r="XAQ294" s="1"/>
      <c r="XAR294" s="1"/>
      <c r="XAS294" s="1"/>
      <c r="XAT294" s="1"/>
      <c r="XAU294" s="1"/>
      <c r="XAV294" s="1"/>
      <c r="XAW294" s="1"/>
      <c r="XAX294" s="1"/>
      <c r="XAY294" s="1"/>
      <c r="XAZ294" s="1"/>
      <c r="XBA294" s="1"/>
      <c r="XBB294" s="1"/>
      <c r="XBC294" s="1"/>
      <c r="XBD294" s="1"/>
      <c r="XBE294" s="1"/>
      <c r="XBF294" s="1"/>
      <c r="XBG294" s="1"/>
      <c r="XBH294" s="1"/>
      <c r="XBI294" s="1"/>
      <c r="XBJ294" s="1"/>
      <c r="XBK294" s="1"/>
      <c r="XBL294" s="1"/>
      <c r="XBM294" s="1"/>
      <c r="XBN294" s="1"/>
      <c r="XBO294" s="1"/>
      <c r="XBP294" s="1"/>
      <c r="XBQ294" s="1"/>
      <c r="XBR294" s="1"/>
      <c r="XBS294" s="1"/>
      <c r="XBT294" s="1"/>
      <c r="XBU294" s="1"/>
      <c r="XBV294" s="1"/>
      <c r="XBW294" s="1"/>
      <c r="XBX294" s="1"/>
      <c r="XBY294" s="1"/>
      <c r="XBZ294" s="1"/>
      <c r="XCA294" s="1"/>
      <c r="XCB294" s="1"/>
      <c r="XCC294" s="1"/>
      <c r="XCD294" s="1"/>
      <c r="XCE294" s="1"/>
      <c r="XCF294" s="1"/>
      <c r="XCG294" s="1"/>
      <c r="XCH294" s="1"/>
      <c r="XCI294" s="1"/>
      <c r="XCJ294" s="1"/>
      <c r="XCK294" s="1"/>
      <c r="XCL294" s="1"/>
      <c r="XCM294" s="1"/>
      <c r="XCN294" s="1"/>
      <c r="XCO294" s="1"/>
      <c r="XCP294" s="1"/>
      <c r="XCQ294" s="1"/>
      <c r="XCR294" s="1"/>
      <c r="XCS294" s="1"/>
      <c r="XCT294" s="1"/>
      <c r="XCU294" s="1"/>
      <c r="XCV294" s="1"/>
      <c r="XCW294" s="1"/>
      <c r="XCX294" s="1"/>
      <c r="XCY294" s="1"/>
      <c r="XCZ294" s="1"/>
      <c r="XDA294" s="1"/>
      <c r="XDB294" s="1"/>
      <c r="XDC294" s="1"/>
      <c r="XDD294" s="1"/>
      <c r="XDE294" s="1"/>
      <c r="XDF294" s="1"/>
      <c r="XDG294" s="1"/>
      <c r="XDH294" s="1"/>
      <c r="XDI294" s="1"/>
      <c r="XDJ294" s="1"/>
      <c r="XDK294" s="1"/>
      <c r="XDL294" s="1"/>
      <c r="XDM294" s="1"/>
      <c r="XDN294" s="1"/>
      <c r="XDO294" s="1"/>
      <c r="XDP294" s="1"/>
      <c r="XDQ294" s="1"/>
      <c r="XDR294" s="1"/>
      <c r="XDS294" s="1"/>
      <c r="XDT294" s="1"/>
      <c r="XDU294" s="1"/>
      <c r="XDV294" s="1"/>
      <c r="XDW294" s="1"/>
      <c r="XDX294" s="1"/>
      <c r="XDY294" s="1"/>
      <c r="XDZ294" s="1"/>
      <c r="XEA294" s="1"/>
      <c r="XEB294" s="1"/>
      <c r="XEC294" s="1"/>
      <c r="XED294" s="1"/>
      <c r="XEE294" s="1"/>
      <c r="XEF294" s="1"/>
      <c r="XEG294" s="1"/>
      <c r="XEH294" s="1"/>
      <c r="XEI294" s="1"/>
      <c r="XEJ294" s="1"/>
      <c r="XEK294" s="1"/>
      <c r="XEL294" s="1"/>
      <c r="XEM294" s="1"/>
      <c r="XEN294" s="1"/>
      <c r="XEO294" s="1"/>
      <c r="XEP294" s="1"/>
      <c r="XEQ294" s="1"/>
      <c r="XER294" s="1"/>
      <c r="XES294" s="1"/>
      <c r="XET294" s="1"/>
      <c r="XEU294" s="1"/>
      <c r="XEV294" s="1"/>
      <c r="XEW294" s="1"/>
      <c r="XEX294" s="1"/>
      <c r="XEY294" s="1"/>
      <c r="XEZ294" s="1"/>
      <c r="XFA294" s="1"/>
      <c r="XFB294" s="1"/>
      <c r="XFC294" s="1"/>
      <c r="XFD294" s="1"/>
    </row>
    <row r="295" spans="1:151 16227:16384" s="11" customFormat="1" ht="20.25" x14ac:dyDescent="0.25">
      <c r="A295" s="86" t="s">
        <v>246</v>
      </c>
      <c r="B295" s="87"/>
      <c r="C295" s="87"/>
      <c r="D295" s="87"/>
      <c r="E295" s="87"/>
      <c r="F295" s="87"/>
      <c r="G295" s="87"/>
      <c r="H295" s="87"/>
      <c r="I295" s="88"/>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c r="CR295" s="1"/>
      <c r="CS295" s="1"/>
      <c r="CT295" s="1"/>
      <c r="CU295" s="1"/>
      <c r="CV295" s="1"/>
      <c r="CW295" s="1"/>
      <c r="CX295" s="1"/>
      <c r="CY295" s="1"/>
      <c r="CZ295" s="1"/>
      <c r="DA295" s="1"/>
      <c r="DB295" s="1"/>
      <c r="DC295" s="1"/>
      <c r="DD295" s="1"/>
      <c r="DE295" s="1"/>
      <c r="DF295" s="1"/>
      <c r="DG295" s="1"/>
      <c r="DH295" s="1"/>
      <c r="DI295" s="1"/>
      <c r="DJ295" s="1"/>
      <c r="DK295" s="1"/>
      <c r="DL295" s="1"/>
      <c r="DM295" s="1"/>
      <c r="DN295" s="1"/>
      <c r="DO295" s="1"/>
      <c r="DP295" s="1"/>
      <c r="DQ295" s="1"/>
      <c r="DR295" s="1"/>
      <c r="DS295" s="1"/>
      <c r="DT295" s="1"/>
      <c r="DU295" s="1"/>
      <c r="DV295" s="1"/>
      <c r="DW295" s="1"/>
      <c r="DX295" s="1"/>
      <c r="DY295" s="1"/>
      <c r="DZ295" s="1"/>
      <c r="EA295" s="1"/>
      <c r="EB295" s="1"/>
      <c r="EC295" s="1"/>
      <c r="ED295" s="1"/>
      <c r="EE295" s="1"/>
      <c r="EF295" s="1"/>
      <c r="EG295" s="1"/>
      <c r="EH295" s="1"/>
      <c r="EI295" s="1"/>
      <c r="EJ295" s="1"/>
      <c r="EK295" s="1"/>
      <c r="EL295" s="1"/>
      <c r="EM295" s="1"/>
      <c r="EN295" s="1"/>
      <c r="EO295" s="1"/>
      <c r="EP295" s="1"/>
      <c r="EQ295" s="1"/>
      <c r="ER295" s="1"/>
      <c r="ES295" s="1"/>
      <c r="ET295" s="1"/>
      <c r="EU295" s="1"/>
      <c r="WZC295" s="1"/>
      <c r="WZD295" s="1"/>
      <c r="WZE295" s="1"/>
      <c r="WZF295" s="1"/>
      <c r="WZG295" s="1"/>
      <c r="WZH295" s="1"/>
      <c r="WZI295" s="1"/>
      <c r="WZJ295" s="1"/>
      <c r="WZK295" s="1"/>
      <c r="WZL295" s="1"/>
      <c r="WZM295" s="1"/>
      <c r="WZN295" s="1"/>
      <c r="WZO295" s="1"/>
      <c r="WZP295" s="1"/>
      <c r="WZQ295" s="1"/>
      <c r="WZR295" s="1"/>
      <c r="WZS295" s="1"/>
      <c r="WZT295" s="1"/>
      <c r="WZU295" s="1"/>
      <c r="WZV295" s="1"/>
      <c r="WZW295" s="1"/>
      <c r="WZX295" s="1"/>
      <c r="WZY295" s="1"/>
      <c r="WZZ295" s="1"/>
      <c r="XAA295" s="1"/>
      <c r="XAB295" s="1"/>
      <c r="XAC295" s="1"/>
      <c r="XAD295" s="1"/>
      <c r="XAE295" s="1"/>
      <c r="XAF295" s="1"/>
      <c r="XAG295" s="1"/>
      <c r="XAH295" s="1"/>
      <c r="XAI295" s="1"/>
      <c r="XAJ295" s="1"/>
      <c r="XAK295" s="1"/>
      <c r="XAL295" s="1"/>
      <c r="XAM295" s="1"/>
      <c r="XAN295" s="1"/>
      <c r="XAO295" s="1"/>
      <c r="XAP295" s="1"/>
      <c r="XAQ295" s="1"/>
      <c r="XAR295" s="1"/>
      <c r="XAS295" s="1"/>
      <c r="XAT295" s="1"/>
      <c r="XAU295" s="1"/>
      <c r="XAV295" s="1"/>
      <c r="XAW295" s="1"/>
      <c r="XAX295" s="1"/>
      <c r="XAY295" s="1"/>
      <c r="XAZ295" s="1"/>
      <c r="XBA295" s="1"/>
      <c r="XBB295" s="1"/>
      <c r="XBC295" s="1"/>
      <c r="XBD295" s="1"/>
      <c r="XBE295" s="1"/>
      <c r="XBF295" s="1"/>
      <c r="XBG295" s="1"/>
      <c r="XBH295" s="1"/>
      <c r="XBI295" s="1"/>
      <c r="XBJ295" s="1"/>
      <c r="XBK295" s="1"/>
      <c r="XBL295" s="1"/>
      <c r="XBM295" s="1"/>
      <c r="XBN295" s="1"/>
      <c r="XBO295" s="1"/>
      <c r="XBP295" s="1"/>
      <c r="XBQ295" s="1"/>
      <c r="XBR295" s="1"/>
      <c r="XBS295" s="1"/>
      <c r="XBT295" s="1"/>
      <c r="XBU295" s="1"/>
      <c r="XBV295" s="1"/>
      <c r="XBW295" s="1"/>
      <c r="XBX295" s="1"/>
      <c r="XBY295" s="1"/>
      <c r="XBZ295" s="1"/>
      <c r="XCA295" s="1"/>
      <c r="XCB295" s="1"/>
      <c r="XCC295" s="1"/>
      <c r="XCD295" s="1"/>
      <c r="XCE295" s="1"/>
      <c r="XCF295" s="1"/>
      <c r="XCG295" s="1"/>
      <c r="XCH295" s="1"/>
      <c r="XCI295" s="1"/>
      <c r="XCJ295" s="1"/>
      <c r="XCK295" s="1"/>
      <c r="XCL295" s="1"/>
      <c r="XCM295" s="1"/>
      <c r="XCN295" s="1"/>
      <c r="XCO295" s="1"/>
      <c r="XCP295" s="1"/>
      <c r="XCQ295" s="1"/>
      <c r="XCR295" s="1"/>
      <c r="XCS295" s="1"/>
      <c r="XCT295" s="1"/>
      <c r="XCU295" s="1"/>
      <c r="XCV295" s="1"/>
      <c r="XCW295" s="1"/>
      <c r="XCX295" s="1"/>
      <c r="XCY295" s="1"/>
      <c r="XCZ295" s="1"/>
      <c r="XDA295" s="1"/>
      <c r="XDB295" s="1"/>
      <c r="XDC295" s="1"/>
      <c r="XDD295" s="1"/>
      <c r="XDE295" s="1"/>
      <c r="XDF295" s="1"/>
      <c r="XDG295" s="1"/>
      <c r="XDH295" s="1"/>
      <c r="XDI295" s="1"/>
      <c r="XDJ295" s="1"/>
      <c r="XDK295" s="1"/>
      <c r="XDL295" s="1"/>
      <c r="XDM295" s="1"/>
      <c r="XDN295" s="1"/>
      <c r="XDO295" s="1"/>
      <c r="XDP295" s="1"/>
      <c r="XDQ295" s="1"/>
      <c r="XDR295" s="1"/>
      <c r="XDS295" s="1"/>
      <c r="XDT295" s="1"/>
      <c r="XDU295" s="1"/>
      <c r="XDV295" s="1"/>
      <c r="XDW295" s="1"/>
      <c r="XDX295" s="1"/>
      <c r="XDY295" s="1"/>
      <c r="XDZ295" s="1"/>
      <c r="XEA295" s="1"/>
      <c r="XEB295" s="1"/>
      <c r="XEC295" s="1"/>
      <c r="XED295" s="1"/>
      <c r="XEE295" s="1"/>
      <c r="XEF295" s="1"/>
      <c r="XEG295" s="1"/>
      <c r="XEH295" s="1"/>
      <c r="XEI295" s="1"/>
      <c r="XEJ295" s="1"/>
      <c r="XEK295" s="1"/>
      <c r="XEL295" s="1"/>
      <c r="XEM295" s="1"/>
      <c r="XEN295" s="1"/>
      <c r="XEO295" s="1"/>
      <c r="XEP295" s="1"/>
      <c r="XEQ295" s="1"/>
      <c r="XER295" s="1"/>
      <c r="XES295" s="1"/>
      <c r="XET295" s="1"/>
      <c r="XEU295" s="1"/>
      <c r="XEV295" s="1"/>
      <c r="XEW295" s="1"/>
      <c r="XEX295" s="1"/>
      <c r="XEY295" s="1"/>
      <c r="XEZ295" s="1"/>
      <c r="XFA295" s="1"/>
      <c r="XFB295" s="1"/>
      <c r="XFC295" s="1"/>
      <c r="XFD295" s="1"/>
    </row>
    <row r="296" spans="1:151 16227:16384" s="11" customFormat="1" ht="20.25" x14ac:dyDescent="0.25">
      <c r="A296" s="86" t="s">
        <v>249</v>
      </c>
      <c r="B296" s="87"/>
      <c r="C296" s="87"/>
      <c r="D296" s="87"/>
      <c r="E296" s="87"/>
      <c r="F296" s="87"/>
      <c r="G296" s="87"/>
      <c r="H296" s="87"/>
      <c r="I296" s="88"/>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c r="CR296" s="1"/>
      <c r="CS296" s="1"/>
      <c r="CT296" s="1"/>
      <c r="CU296" s="1"/>
      <c r="CV296" s="1"/>
      <c r="CW296" s="1"/>
      <c r="CX296" s="1"/>
      <c r="CY296" s="1"/>
      <c r="CZ296" s="1"/>
      <c r="DA296" s="1"/>
      <c r="DB296" s="1"/>
      <c r="DC296" s="1"/>
      <c r="DD296" s="1"/>
      <c r="DE296" s="1"/>
      <c r="DF296" s="1"/>
      <c r="DG296" s="1"/>
      <c r="DH296" s="1"/>
      <c r="DI296" s="1"/>
      <c r="DJ296" s="1"/>
      <c r="DK296" s="1"/>
      <c r="DL296" s="1"/>
      <c r="DM296" s="1"/>
      <c r="DN296" s="1"/>
      <c r="DO296" s="1"/>
      <c r="DP296" s="1"/>
      <c r="DQ296" s="1"/>
      <c r="DR296" s="1"/>
      <c r="DS296" s="1"/>
      <c r="DT296" s="1"/>
      <c r="DU296" s="1"/>
      <c r="DV296" s="1"/>
      <c r="DW296" s="1"/>
      <c r="DX296" s="1"/>
      <c r="DY296" s="1"/>
      <c r="DZ296" s="1"/>
      <c r="EA296" s="1"/>
      <c r="EB296" s="1"/>
      <c r="EC296" s="1"/>
      <c r="ED296" s="1"/>
      <c r="EE296" s="1"/>
      <c r="EF296" s="1"/>
      <c r="EG296" s="1"/>
      <c r="EH296" s="1"/>
      <c r="EI296" s="1"/>
      <c r="EJ296" s="1"/>
      <c r="EK296" s="1"/>
      <c r="EL296" s="1"/>
      <c r="EM296" s="1"/>
      <c r="EN296" s="1"/>
      <c r="EO296" s="1"/>
      <c r="EP296" s="1"/>
      <c r="EQ296" s="1"/>
      <c r="ER296" s="1"/>
      <c r="ES296" s="1"/>
      <c r="ET296" s="1"/>
      <c r="EU296" s="1"/>
      <c r="WZC296" s="1"/>
      <c r="WZD296" s="1"/>
      <c r="WZE296" s="1"/>
      <c r="WZF296" s="1"/>
      <c r="WZG296" s="1"/>
      <c r="WZH296" s="1"/>
      <c r="WZI296" s="1"/>
      <c r="WZJ296" s="1"/>
      <c r="WZK296" s="1"/>
      <c r="WZL296" s="1"/>
      <c r="WZM296" s="1"/>
      <c r="WZN296" s="1"/>
      <c r="WZO296" s="1"/>
      <c r="WZP296" s="1"/>
      <c r="WZQ296" s="1"/>
      <c r="WZR296" s="1"/>
      <c r="WZS296" s="1"/>
      <c r="WZT296" s="1"/>
      <c r="WZU296" s="1"/>
      <c r="WZV296" s="1"/>
      <c r="WZW296" s="1"/>
      <c r="WZX296" s="1"/>
      <c r="WZY296" s="1"/>
      <c r="WZZ296" s="1"/>
      <c r="XAA296" s="1"/>
      <c r="XAB296" s="1"/>
      <c r="XAC296" s="1"/>
      <c r="XAD296" s="1"/>
      <c r="XAE296" s="1"/>
      <c r="XAF296" s="1"/>
      <c r="XAG296" s="1"/>
      <c r="XAH296" s="1"/>
      <c r="XAI296" s="1"/>
      <c r="XAJ296" s="1"/>
      <c r="XAK296" s="1"/>
      <c r="XAL296" s="1"/>
      <c r="XAM296" s="1"/>
      <c r="XAN296" s="1"/>
      <c r="XAO296" s="1"/>
      <c r="XAP296" s="1"/>
      <c r="XAQ296" s="1"/>
      <c r="XAR296" s="1"/>
      <c r="XAS296" s="1"/>
      <c r="XAT296" s="1"/>
      <c r="XAU296" s="1"/>
      <c r="XAV296" s="1"/>
      <c r="XAW296" s="1"/>
      <c r="XAX296" s="1"/>
      <c r="XAY296" s="1"/>
      <c r="XAZ296" s="1"/>
      <c r="XBA296" s="1"/>
      <c r="XBB296" s="1"/>
      <c r="XBC296" s="1"/>
      <c r="XBD296" s="1"/>
      <c r="XBE296" s="1"/>
      <c r="XBF296" s="1"/>
      <c r="XBG296" s="1"/>
      <c r="XBH296" s="1"/>
      <c r="XBI296" s="1"/>
      <c r="XBJ296" s="1"/>
      <c r="XBK296" s="1"/>
      <c r="XBL296" s="1"/>
      <c r="XBM296" s="1"/>
      <c r="XBN296" s="1"/>
      <c r="XBO296" s="1"/>
      <c r="XBP296" s="1"/>
      <c r="XBQ296" s="1"/>
      <c r="XBR296" s="1"/>
      <c r="XBS296" s="1"/>
      <c r="XBT296" s="1"/>
      <c r="XBU296" s="1"/>
      <c r="XBV296" s="1"/>
      <c r="XBW296" s="1"/>
      <c r="XBX296" s="1"/>
      <c r="XBY296" s="1"/>
      <c r="XBZ296" s="1"/>
      <c r="XCA296" s="1"/>
      <c r="XCB296" s="1"/>
      <c r="XCC296" s="1"/>
      <c r="XCD296" s="1"/>
      <c r="XCE296" s="1"/>
      <c r="XCF296" s="1"/>
      <c r="XCG296" s="1"/>
      <c r="XCH296" s="1"/>
      <c r="XCI296" s="1"/>
      <c r="XCJ296" s="1"/>
      <c r="XCK296" s="1"/>
      <c r="XCL296" s="1"/>
      <c r="XCM296" s="1"/>
      <c r="XCN296" s="1"/>
      <c r="XCO296" s="1"/>
      <c r="XCP296" s="1"/>
      <c r="XCQ296" s="1"/>
      <c r="XCR296" s="1"/>
      <c r="XCS296" s="1"/>
      <c r="XCT296" s="1"/>
      <c r="XCU296" s="1"/>
      <c r="XCV296" s="1"/>
      <c r="XCW296" s="1"/>
      <c r="XCX296" s="1"/>
      <c r="XCY296" s="1"/>
      <c r="XCZ296" s="1"/>
      <c r="XDA296" s="1"/>
      <c r="XDB296" s="1"/>
      <c r="XDC296" s="1"/>
      <c r="XDD296" s="1"/>
      <c r="XDE296" s="1"/>
      <c r="XDF296" s="1"/>
      <c r="XDG296" s="1"/>
      <c r="XDH296" s="1"/>
      <c r="XDI296" s="1"/>
      <c r="XDJ296" s="1"/>
      <c r="XDK296" s="1"/>
      <c r="XDL296" s="1"/>
      <c r="XDM296" s="1"/>
      <c r="XDN296" s="1"/>
      <c r="XDO296" s="1"/>
      <c r="XDP296" s="1"/>
      <c r="XDQ296" s="1"/>
      <c r="XDR296" s="1"/>
      <c r="XDS296" s="1"/>
      <c r="XDT296" s="1"/>
      <c r="XDU296" s="1"/>
      <c r="XDV296" s="1"/>
      <c r="XDW296" s="1"/>
      <c r="XDX296" s="1"/>
      <c r="XDY296" s="1"/>
      <c r="XDZ296" s="1"/>
      <c r="XEA296" s="1"/>
      <c r="XEB296" s="1"/>
      <c r="XEC296" s="1"/>
      <c r="XED296" s="1"/>
      <c r="XEE296" s="1"/>
      <c r="XEF296" s="1"/>
      <c r="XEG296" s="1"/>
      <c r="XEH296" s="1"/>
      <c r="XEI296" s="1"/>
      <c r="XEJ296" s="1"/>
      <c r="XEK296" s="1"/>
      <c r="XEL296" s="1"/>
      <c r="XEM296" s="1"/>
      <c r="XEN296" s="1"/>
      <c r="XEO296" s="1"/>
      <c r="XEP296" s="1"/>
      <c r="XEQ296" s="1"/>
      <c r="XER296" s="1"/>
      <c r="XES296" s="1"/>
      <c r="XET296" s="1"/>
      <c r="XEU296" s="1"/>
      <c r="XEV296" s="1"/>
      <c r="XEW296" s="1"/>
      <c r="XEX296" s="1"/>
      <c r="XEY296" s="1"/>
      <c r="XEZ296" s="1"/>
      <c r="XFA296" s="1"/>
      <c r="XFB296" s="1"/>
      <c r="XFC296" s="1"/>
      <c r="XFD296" s="1"/>
    </row>
    <row r="297" spans="1:151 16227:16384" s="11" customFormat="1" ht="20.25" x14ac:dyDescent="0.25">
      <c r="A297" s="86" t="s">
        <v>222</v>
      </c>
      <c r="B297" s="87"/>
      <c r="C297" s="87"/>
      <c r="D297" s="87"/>
      <c r="E297" s="87"/>
      <c r="F297" s="87"/>
      <c r="G297" s="87"/>
      <c r="H297" s="87"/>
      <c r="I297" s="88"/>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c r="CR297" s="1"/>
      <c r="CS297" s="1"/>
      <c r="CT297" s="1"/>
      <c r="CU297" s="1"/>
      <c r="CV297" s="1"/>
      <c r="CW297" s="1"/>
      <c r="CX297" s="1"/>
      <c r="CY297" s="1"/>
      <c r="CZ297" s="1"/>
      <c r="DA297" s="1"/>
      <c r="DB297" s="1"/>
      <c r="DC297" s="1"/>
      <c r="DD297" s="1"/>
      <c r="DE297" s="1"/>
      <c r="DF297" s="1"/>
      <c r="DG297" s="1"/>
      <c r="DH297" s="1"/>
      <c r="DI297" s="1"/>
      <c r="DJ297" s="1"/>
      <c r="DK297" s="1"/>
      <c r="DL297" s="1"/>
      <c r="DM297" s="1"/>
      <c r="DN297" s="1"/>
      <c r="DO297" s="1"/>
      <c r="DP297" s="1"/>
      <c r="DQ297" s="1"/>
      <c r="DR297" s="1"/>
      <c r="DS297" s="1"/>
      <c r="DT297" s="1"/>
      <c r="DU297" s="1"/>
      <c r="DV297" s="1"/>
      <c r="DW297" s="1"/>
      <c r="DX297" s="1"/>
      <c r="DY297" s="1"/>
      <c r="DZ297" s="1"/>
      <c r="EA297" s="1"/>
      <c r="EB297" s="1"/>
      <c r="EC297" s="1"/>
      <c r="ED297" s="1"/>
      <c r="EE297" s="1"/>
      <c r="EF297" s="1"/>
      <c r="EG297" s="1"/>
      <c r="EH297" s="1"/>
      <c r="EI297" s="1"/>
      <c r="EJ297" s="1"/>
      <c r="EK297" s="1"/>
      <c r="EL297" s="1"/>
      <c r="EM297" s="1"/>
      <c r="EN297" s="1"/>
      <c r="EO297" s="1"/>
      <c r="EP297" s="1"/>
      <c r="EQ297" s="1"/>
      <c r="ER297" s="1"/>
      <c r="ES297" s="1"/>
      <c r="ET297" s="1"/>
      <c r="EU297" s="1"/>
      <c r="WZC297" s="1"/>
      <c r="WZD297" s="1"/>
      <c r="WZE297" s="1"/>
      <c r="WZF297" s="1"/>
      <c r="WZG297" s="1"/>
      <c r="WZH297" s="1"/>
      <c r="WZI297" s="1"/>
      <c r="WZJ297" s="1"/>
      <c r="WZK297" s="1"/>
      <c r="WZL297" s="1"/>
      <c r="WZM297" s="1"/>
      <c r="WZN297" s="1"/>
      <c r="WZO297" s="1"/>
      <c r="WZP297" s="1"/>
      <c r="WZQ297" s="1"/>
      <c r="WZR297" s="1"/>
      <c r="WZS297" s="1"/>
      <c r="WZT297" s="1"/>
      <c r="WZU297" s="1"/>
      <c r="WZV297" s="1"/>
      <c r="WZW297" s="1"/>
      <c r="WZX297" s="1"/>
      <c r="WZY297" s="1"/>
      <c r="WZZ297" s="1"/>
      <c r="XAA297" s="1"/>
      <c r="XAB297" s="1"/>
      <c r="XAC297" s="1"/>
      <c r="XAD297" s="1"/>
      <c r="XAE297" s="1"/>
      <c r="XAF297" s="1"/>
      <c r="XAG297" s="1"/>
      <c r="XAH297" s="1"/>
      <c r="XAI297" s="1"/>
      <c r="XAJ297" s="1"/>
      <c r="XAK297" s="1"/>
      <c r="XAL297" s="1"/>
      <c r="XAM297" s="1"/>
      <c r="XAN297" s="1"/>
      <c r="XAO297" s="1"/>
      <c r="XAP297" s="1"/>
      <c r="XAQ297" s="1"/>
      <c r="XAR297" s="1"/>
      <c r="XAS297" s="1"/>
      <c r="XAT297" s="1"/>
      <c r="XAU297" s="1"/>
      <c r="XAV297" s="1"/>
      <c r="XAW297" s="1"/>
      <c r="XAX297" s="1"/>
      <c r="XAY297" s="1"/>
      <c r="XAZ297" s="1"/>
      <c r="XBA297" s="1"/>
      <c r="XBB297" s="1"/>
      <c r="XBC297" s="1"/>
      <c r="XBD297" s="1"/>
      <c r="XBE297" s="1"/>
      <c r="XBF297" s="1"/>
      <c r="XBG297" s="1"/>
      <c r="XBH297" s="1"/>
      <c r="XBI297" s="1"/>
      <c r="XBJ297" s="1"/>
      <c r="XBK297" s="1"/>
      <c r="XBL297" s="1"/>
      <c r="XBM297" s="1"/>
      <c r="XBN297" s="1"/>
      <c r="XBO297" s="1"/>
      <c r="XBP297" s="1"/>
      <c r="XBQ297" s="1"/>
      <c r="XBR297" s="1"/>
      <c r="XBS297" s="1"/>
      <c r="XBT297" s="1"/>
      <c r="XBU297" s="1"/>
      <c r="XBV297" s="1"/>
      <c r="XBW297" s="1"/>
      <c r="XBX297" s="1"/>
      <c r="XBY297" s="1"/>
      <c r="XBZ297" s="1"/>
      <c r="XCA297" s="1"/>
      <c r="XCB297" s="1"/>
      <c r="XCC297" s="1"/>
      <c r="XCD297" s="1"/>
      <c r="XCE297" s="1"/>
      <c r="XCF297" s="1"/>
      <c r="XCG297" s="1"/>
      <c r="XCH297" s="1"/>
      <c r="XCI297" s="1"/>
      <c r="XCJ297" s="1"/>
      <c r="XCK297" s="1"/>
      <c r="XCL297" s="1"/>
      <c r="XCM297" s="1"/>
      <c r="XCN297" s="1"/>
      <c r="XCO297" s="1"/>
      <c r="XCP297" s="1"/>
      <c r="XCQ297" s="1"/>
      <c r="XCR297" s="1"/>
      <c r="XCS297" s="1"/>
      <c r="XCT297" s="1"/>
      <c r="XCU297" s="1"/>
      <c r="XCV297" s="1"/>
      <c r="XCW297" s="1"/>
      <c r="XCX297" s="1"/>
      <c r="XCY297" s="1"/>
      <c r="XCZ297" s="1"/>
      <c r="XDA297" s="1"/>
      <c r="XDB297" s="1"/>
      <c r="XDC297" s="1"/>
      <c r="XDD297" s="1"/>
      <c r="XDE297" s="1"/>
      <c r="XDF297" s="1"/>
      <c r="XDG297" s="1"/>
      <c r="XDH297" s="1"/>
      <c r="XDI297" s="1"/>
      <c r="XDJ297" s="1"/>
      <c r="XDK297" s="1"/>
      <c r="XDL297" s="1"/>
      <c r="XDM297" s="1"/>
      <c r="XDN297" s="1"/>
      <c r="XDO297" s="1"/>
      <c r="XDP297" s="1"/>
      <c r="XDQ297" s="1"/>
      <c r="XDR297" s="1"/>
      <c r="XDS297" s="1"/>
      <c r="XDT297" s="1"/>
      <c r="XDU297" s="1"/>
      <c r="XDV297" s="1"/>
      <c r="XDW297" s="1"/>
      <c r="XDX297" s="1"/>
      <c r="XDY297" s="1"/>
      <c r="XDZ297" s="1"/>
      <c r="XEA297" s="1"/>
      <c r="XEB297" s="1"/>
      <c r="XEC297" s="1"/>
      <c r="XED297" s="1"/>
      <c r="XEE297" s="1"/>
      <c r="XEF297" s="1"/>
      <c r="XEG297" s="1"/>
      <c r="XEH297" s="1"/>
      <c r="XEI297" s="1"/>
      <c r="XEJ297" s="1"/>
      <c r="XEK297" s="1"/>
      <c r="XEL297" s="1"/>
      <c r="XEM297" s="1"/>
      <c r="XEN297" s="1"/>
      <c r="XEO297" s="1"/>
      <c r="XEP297" s="1"/>
      <c r="XEQ297" s="1"/>
      <c r="XER297" s="1"/>
      <c r="XES297" s="1"/>
      <c r="XET297" s="1"/>
      <c r="XEU297" s="1"/>
      <c r="XEV297" s="1"/>
      <c r="XEW297" s="1"/>
      <c r="XEX297" s="1"/>
      <c r="XEY297" s="1"/>
      <c r="XEZ297" s="1"/>
      <c r="XFA297" s="1"/>
      <c r="XFB297" s="1"/>
      <c r="XFC297" s="1"/>
      <c r="XFD297" s="1"/>
    </row>
    <row r="298" spans="1:151 16227:16384" s="11" customFormat="1" ht="20.25" x14ac:dyDescent="0.25">
      <c r="A298" s="86" t="s">
        <v>250</v>
      </c>
      <c r="B298" s="87"/>
      <c r="C298" s="87"/>
      <c r="D298" s="87"/>
      <c r="E298" s="87"/>
      <c r="F298" s="87"/>
      <c r="G298" s="87"/>
      <c r="H298" s="87"/>
      <c r="I298" s="88"/>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c r="CR298" s="1"/>
      <c r="CS298" s="1"/>
      <c r="CT298" s="1"/>
      <c r="CU298" s="1"/>
      <c r="CV298" s="1"/>
      <c r="CW298" s="1"/>
      <c r="CX298" s="1"/>
      <c r="CY298" s="1"/>
      <c r="CZ298" s="1"/>
      <c r="DA298" s="1"/>
      <c r="DB298" s="1"/>
      <c r="DC298" s="1"/>
      <c r="DD298" s="1"/>
      <c r="DE298" s="1"/>
      <c r="DF298" s="1"/>
      <c r="DG298" s="1"/>
      <c r="DH298" s="1"/>
      <c r="DI298" s="1"/>
      <c r="DJ298" s="1"/>
      <c r="DK298" s="1"/>
      <c r="DL298" s="1"/>
      <c r="DM298" s="1"/>
      <c r="DN298" s="1"/>
      <c r="DO298" s="1"/>
      <c r="DP298" s="1"/>
      <c r="DQ298" s="1"/>
      <c r="DR298" s="1"/>
      <c r="DS298" s="1"/>
      <c r="DT298" s="1"/>
      <c r="DU298" s="1"/>
      <c r="DV298" s="1"/>
      <c r="DW298" s="1"/>
      <c r="DX298" s="1"/>
      <c r="DY298" s="1"/>
      <c r="DZ298" s="1"/>
      <c r="EA298" s="1"/>
      <c r="EB298" s="1"/>
      <c r="EC298" s="1"/>
      <c r="ED298" s="1"/>
      <c r="EE298" s="1"/>
      <c r="EF298" s="1"/>
      <c r="EG298" s="1"/>
      <c r="EH298" s="1"/>
      <c r="EI298" s="1"/>
      <c r="EJ298" s="1"/>
      <c r="EK298" s="1"/>
      <c r="EL298" s="1"/>
      <c r="EM298" s="1"/>
      <c r="EN298" s="1"/>
      <c r="EO298" s="1"/>
      <c r="EP298" s="1"/>
      <c r="EQ298" s="1"/>
      <c r="ER298" s="1"/>
      <c r="ES298" s="1"/>
      <c r="ET298" s="1"/>
      <c r="EU298" s="1"/>
      <c r="WZC298" s="1"/>
      <c r="WZD298" s="1"/>
      <c r="WZE298" s="1"/>
      <c r="WZF298" s="1"/>
      <c r="WZG298" s="1"/>
      <c r="WZH298" s="1"/>
      <c r="WZI298" s="1"/>
      <c r="WZJ298" s="1"/>
      <c r="WZK298" s="1"/>
      <c r="WZL298" s="1"/>
      <c r="WZM298" s="1"/>
      <c r="WZN298" s="1"/>
      <c r="WZO298" s="1"/>
      <c r="WZP298" s="1"/>
      <c r="WZQ298" s="1"/>
      <c r="WZR298" s="1"/>
      <c r="WZS298" s="1"/>
      <c r="WZT298" s="1"/>
      <c r="WZU298" s="1"/>
      <c r="WZV298" s="1"/>
      <c r="WZW298" s="1"/>
      <c r="WZX298" s="1"/>
      <c r="WZY298" s="1"/>
      <c r="WZZ298" s="1"/>
      <c r="XAA298" s="1"/>
      <c r="XAB298" s="1"/>
      <c r="XAC298" s="1"/>
      <c r="XAD298" s="1"/>
      <c r="XAE298" s="1"/>
      <c r="XAF298" s="1"/>
      <c r="XAG298" s="1"/>
      <c r="XAH298" s="1"/>
      <c r="XAI298" s="1"/>
      <c r="XAJ298" s="1"/>
      <c r="XAK298" s="1"/>
      <c r="XAL298" s="1"/>
      <c r="XAM298" s="1"/>
      <c r="XAN298" s="1"/>
      <c r="XAO298" s="1"/>
      <c r="XAP298" s="1"/>
      <c r="XAQ298" s="1"/>
      <c r="XAR298" s="1"/>
      <c r="XAS298" s="1"/>
      <c r="XAT298" s="1"/>
      <c r="XAU298" s="1"/>
      <c r="XAV298" s="1"/>
      <c r="XAW298" s="1"/>
      <c r="XAX298" s="1"/>
      <c r="XAY298" s="1"/>
      <c r="XAZ298" s="1"/>
      <c r="XBA298" s="1"/>
      <c r="XBB298" s="1"/>
      <c r="XBC298" s="1"/>
      <c r="XBD298" s="1"/>
      <c r="XBE298" s="1"/>
      <c r="XBF298" s="1"/>
      <c r="XBG298" s="1"/>
      <c r="XBH298" s="1"/>
      <c r="XBI298" s="1"/>
      <c r="XBJ298" s="1"/>
      <c r="XBK298" s="1"/>
      <c r="XBL298" s="1"/>
      <c r="XBM298" s="1"/>
      <c r="XBN298" s="1"/>
      <c r="XBO298" s="1"/>
      <c r="XBP298" s="1"/>
      <c r="XBQ298" s="1"/>
      <c r="XBR298" s="1"/>
      <c r="XBS298" s="1"/>
      <c r="XBT298" s="1"/>
      <c r="XBU298" s="1"/>
      <c r="XBV298" s="1"/>
      <c r="XBW298" s="1"/>
      <c r="XBX298" s="1"/>
      <c r="XBY298" s="1"/>
      <c r="XBZ298" s="1"/>
      <c r="XCA298" s="1"/>
      <c r="XCB298" s="1"/>
      <c r="XCC298" s="1"/>
      <c r="XCD298" s="1"/>
      <c r="XCE298" s="1"/>
      <c r="XCF298" s="1"/>
      <c r="XCG298" s="1"/>
      <c r="XCH298" s="1"/>
      <c r="XCI298" s="1"/>
      <c r="XCJ298" s="1"/>
      <c r="XCK298" s="1"/>
      <c r="XCL298" s="1"/>
      <c r="XCM298" s="1"/>
      <c r="XCN298" s="1"/>
      <c r="XCO298" s="1"/>
      <c r="XCP298" s="1"/>
      <c r="XCQ298" s="1"/>
      <c r="XCR298" s="1"/>
      <c r="XCS298" s="1"/>
      <c r="XCT298" s="1"/>
      <c r="XCU298" s="1"/>
      <c r="XCV298" s="1"/>
      <c r="XCW298" s="1"/>
      <c r="XCX298" s="1"/>
      <c r="XCY298" s="1"/>
      <c r="XCZ298" s="1"/>
      <c r="XDA298" s="1"/>
      <c r="XDB298" s="1"/>
      <c r="XDC298" s="1"/>
      <c r="XDD298" s="1"/>
      <c r="XDE298" s="1"/>
      <c r="XDF298" s="1"/>
      <c r="XDG298" s="1"/>
      <c r="XDH298" s="1"/>
      <c r="XDI298" s="1"/>
      <c r="XDJ298" s="1"/>
      <c r="XDK298" s="1"/>
      <c r="XDL298" s="1"/>
      <c r="XDM298" s="1"/>
      <c r="XDN298" s="1"/>
      <c r="XDO298" s="1"/>
      <c r="XDP298" s="1"/>
      <c r="XDQ298" s="1"/>
      <c r="XDR298" s="1"/>
      <c r="XDS298" s="1"/>
      <c r="XDT298" s="1"/>
      <c r="XDU298" s="1"/>
      <c r="XDV298" s="1"/>
      <c r="XDW298" s="1"/>
      <c r="XDX298" s="1"/>
      <c r="XDY298" s="1"/>
      <c r="XDZ298" s="1"/>
      <c r="XEA298" s="1"/>
      <c r="XEB298" s="1"/>
      <c r="XEC298" s="1"/>
      <c r="XED298" s="1"/>
      <c r="XEE298" s="1"/>
      <c r="XEF298" s="1"/>
      <c r="XEG298" s="1"/>
      <c r="XEH298" s="1"/>
      <c r="XEI298" s="1"/>
      <c r="XEJ298" s="1"/>
      <c r="XEK298" s="1"/>
      <c r="XEL298" s="1"/>
      <c r="XEM298" s="1"/>
      <c r="XEN298" s="1"/>
      <c r="XEO298" s="1"/>
      <c r="XEP298" s="1"/>
      <c r="XEQ298" s="1"/>
      <c r="XER298" s="1"/>
      <c r="XES298" s="1"/>
      <c r="XET298" s="1"/>
      <c r="XEU298" s="1"/>
      <c r="XEV298" s="1"/>
      <c r="XEW298" s="1"/>
      <c r="XEX298" s="1"/>
      <c r="XEY298" s="1"/>
      <c r="XEZ298" s="1"/>
      <c r="XFA298" s="1"/>
      <c r="XFB298" s="1"/>
      <c r="XFC298" s="1"/>
      <c r="XFD298" s="1"/>
    </row>
    <row r="299" spans="1:151 16227:16384" s="11" customFormat="1" ht="41.25" customHeight="1" x14ac:dyDescent="0.25">
      <c r="A299" s="89" t="str">
        <f>A298</f>
        <v>1st Floor for Residential, Fitness Centre &amp; Part Gymnasium</v>
      </c>
      <c r="B299" s="90"/>
      <c r="C299" s="84">
        <v>1</v>
      </c>
      <c r="D299" s="84"/>
      <c r="E299" s="19" t="s">
        <v>251</v>
      </c>
      <c r="F299" s="50">
        <f>(1.25*1.27+2.15*2.75+2.9*4.57+3.05*3.35+1.37*2.3+1.655*1+1.55*1.2+1.55*0.75+1.475*0.05)*10.764</f>
        <v>418.42628099999996</v>
      </c>
      <c r="G299" s="52">
        <v>0</v>
      </c>
      <c r="H299" s="19">
        <v>0</v>
      </c>
      <c r="I299" s="19">
        <f>F299*(($I$144)+1)+H299</f>
        <v>648.56073555</v>
      </c>
      <c r="J299" s="1"/>
      <c r="K299" s="54"/>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c r="CR299" s="1"/>
      <c r="CS299" s="1"/>
      <c r="CT299" s="1"/>
      <c r="CU299" s="1"/>
      <c r="CV299" s="1"/>
      <c r="CW299" s="1"/>
      <c r="CX299" s="1"/>
      <c r="CY299" s="1"/>
      <c r="CZ299" s="1"/>
      <c r="DA299" s="1"/>
      <c r="DB299" s="1"/>
      <c r="DC299" s="1"/>
      <c r="DD299" s="1"/>
      <c r="DE299" s="1"/>
      <c r="DF299" s="1"/>
      <c r="DG299" s="1"/>
      <c r="DH299" s="1"/>
      <c r="DI299" s="1"/>
      <c r="DJ299" s="1"/>
      <c r="DK299" s="1"/>
      <c r="DL299" s="1"/>
      <c r="DM299" s="1"/>
      <c r="DN299" s="1"/>
      <c r="DO299" s="1"/>
      <c r="DP299" s="1"/>
      <c r="DQ299" s="1"/>
      <c r="DR299" s="1"/>
      <c r="DS299" s="1"/>
      <c r="DT299" s="1"/>
      <c r="DU299" s="1"/>
      <c r="DV299" s="1"/>
      <c r="DW299" s="1"/>
      <c r="DX299" s="1"/>
      <c r="DY299" s="1"/>
      <c r="DZ299" s="1"/>
      <c r="EA299" s="1"/>
      <c r="EB299" s="1"/>
      <c r="EC299" s="1"/>
      <c r="ED299" s="1"/>
      <c r="EE299" s="1"/>
      <c r="EF299" s="1"/>
      <c r="EG299" s="1"/>
      <c r="EH299" s="1"/>
      <c r="EI299" s="1"/>
      <c r="EJ299" s="1"/>
      <c r="EK299" s="1"/>
      <c r="EL299" s="1"/>
      <c r="EM299" s="1"/>
      <c r="EN299" s="1"/>
      <c r="EO299" s="1"/>
      <c r="EP299" s="1"/>
      <c r="EQ299" s="1"/>
      <c r="ER299" s="1"/>
      <c r="ES299" s="1"/>
      <c r="ET299" s="1"/>
      <c r="EU299" s="1"/>
      <c r="WZC299" s="1"/>
      <c r="WZD299" s="1"/>
      <c r="WZE299" s="1"/>
      <c r="WZF299" s="1"/>
      <c r="WZG299" s="1"/>
      <c r="WZH299" s="1"/>
      <c r="WZI299" s="1"/>
      <c r="WZJ299" s="1"/>
      <c r="WZK299" s="1"/>
      <c r="WZL299" s="1"/>
      <c r="WZM299" s="1"/>
      <c r="WZN299" s="1"/>
      <c r="WZO299" s="1"/>
      <c r="WZP299" s="1"/>
      <c r="WZQ299" s="1"/>
      <c r="WZR299" s="1"/>
      <c r="WZS299" s="1"/>
      <c r="WZT299" s="1"/>
      <c r="WZU299" s="1"/>
      <c r="WZV299" s="1"/>
      <c r="WZW299" s="1"/>
      <c r="WZX299" s="1"/>
      <c r="WZY299" s="1"/>
      <c r="WZZ299" s="1"/>
      <c r="XAA299" s="1"/>
      <c r="XAB299" s="1"/>
      <c r="XAC299" s="1"/>
      <c r="XAD299" s="1"/>
      <c r="XAE299" s="1"/>
      <c r="XAF299" s="1"/>
      <c r="XAG299" s="1"/>
      <c r="XAH299" s="1"/>
      <c r="XAI299" s="1"/>
      <c r="XAJ299" s="1"/>
      <c r="XAK299" s="1"/>
      <c r="XAL299" s="1"/>
      <c r="XAM299" s="1"/>
      <c r="XAN299" s="1"/>
      <c r="XAO299" s="1"/>
      <c r="XAP299" s="1"/>
      <c r="XAQ299" s="1"/>
      <c r="XAR299" s="1"/>
      <c r="XAS299" s="1"/>
      <c r="XAT299" s="1"/>
      <c r="XAU299" s="1"/>
      <c r="XAV299" s="1"/>
      <c r="XAW299" s="1"/>
      <c r="XAX299" s="1"/>
      <c r="XAY299" s="1"/>
      <c r="XAZ299" s="1"/>
      <c r="XBA299" s="1"/>
      <c r="XBB299" s="1"/>
      <c r="XBC299" s="1"/>
      <c r="XBD299" s="1"/>
      <c r="XBE299" s="1"/>
      <c r="XBF299" s="1"/>
      <c r="XBG299" s="1"/>
      <c r="XBH299" s="1"/>
      <c r="XBI299" s="1"/>
      <c r="XBJ299" s="1"/>
      <c r="XBK299" s="1"/>
      <c r="XBL299" s="1"/>
      <c r="XBM299" s="1"/>
      <c r="XBN299" s="1"/>
      <c r="XBO299" s="1"/>
      <c r="XBP299" s="1"/>
      <c r="XBQ299" s="1"/>
      <c r="XBR299" s="1"/>
      <c r="XBS299" s="1"/>
      <c r="XBT299" s="1"/>
      <c r="XBU299" s="1"/>
      <c r="XBV299" s="1"/>
      <c r="XBW299" s="1"/>
      <c r="XBX299" s="1"/>
      <c r="XBY299" s="1"/>
      <c r="XBZ299" s="1"/>
      <c r="XCA299" s="1"/>
      <c r="XCB299" s="1"/>
      <c r="XCC299" s="1"/>
      <c r="XCD299" s="1"/>
      <c r="XCE299" s="1"/>
      <c r="XCF299" s="1"/>
      <c r="XCG299" s="1"/>
      <c r="XCH299" s="1"/>
      <c r="XCI299" s="1"/>
      <c r="XCJ299" s="1"/>
      <c r="XCK299" s="1"/>
      <c r="XCL299" s="1"/>
      <c r="XCM299" s="1"/>
      <c r="XCN299" s="1"/>
      <c r="XCO299" s="1"/>
      <c r="XCP299" s="1"/>
      <c r="XCQ299" s="1"/>
      <c r="XCR299" s="1"/>
      <c r="XCS299" s="1"/>
      <c r="XCT299" s="1"/>
      <c r="XCU299" s="1"/>
      <c r="XCV299" s="1"/>
      <c r="XCW299" s="1"/>
      <c r="XCX299" s="1"/>
      <c r="XCY299" s="1"/>
      <c r="XCZ299" s="1"/>
      <c r="XDA299" s="1"/>
      <c r="XDB299" s="1"/>
      <c r="XDC299" s="1"/>
      <c r="XDD299" s="1"/>
      <c r="XDE299" s="1"/>
      <c r="XDF299" s="1"/>
      <c r="XDG299" s="1"/>
      <c r="XDH299" s="1"/>
      <c r="XDI299" s="1"/>
      <c r="XDJ299" s="1"/>
      <c r="XDK299" s="1"/>
      <c r="XDL299" s="1"/>
      <c r="XDM299" s="1"/>
      <c r="XDN299" s="1"/>
      <c r="XDO299" s="1"/>
      <c r="XDP299" s="1"/>
      <c r="XDQ299" s="1"/>
      <c r="XDR299" s="1"/>
      <c r="XDS299" s="1"/>
      <c r="XDT299" s="1"/>
      <c r="XDU299" s="1"/>
      <c r="XDV299" s="1"/>
      <c r="XDW299" s="1"/>
      <c r="XDX299" s="1"/>
      <c r="XDY299" s="1"/>
      <c r="XDZ299" s="1"/>
      <c r="XEA299" s="1"/>
      <c r="XEB299" s="1"/>
      <c r="XEC299" s="1"/>
      <c r="XED299" s="1"/>
      <c r="XEE299" s="1"/>
      <c r="XEF299" s="1"/>
      <c r="XEG299" s="1"/>
      <c r="XEH299" s="1"/>
      <c r="XEI299" s="1"/>
      <c r="XEJ299" s="1"/>
      <c r="XEK299" s="1"/>
      <c r="XEL299" s="1"/>
      <c r="XEM299" s="1"/>
      <c r="XEN299" s="1"/>
      <c r="XEO299" s="1"/>
      <c r="XEP299" s="1"/>
      <c r="XEQ299" s="1"/>
      <c r="XER299" s="1"/>
      <c r="XES299" s="1"/>
      <c r="XET299" s="1"/>
      <c r="XEU299" s="1"/>
      <c r="XEV299" s="1"/>
      <c r="XEW299" s="1"/>
      <c r="XEX299" s="1"/>
      <c r="XEY299" s="1"/>
      <c r="XEZ299" s="1"/>
      <c r="XFA299" s="1"/>
      <c r="XFB299" s="1"/>
      <c r="XFC299" s="1"/>
      <c r="XFD299" s="1"/>
    </row>
    <row r="300" spans="1:151 16227:16384" s="11" customFormat="1" ht="37.5" customHeight="1" x14ac:dyDescent="0.25">
      <c r="A300" s="91"/>
      <c r="B300" s="92"/>
      <c r="C300" s="84">
        <f>C299+1</f>
        <v>2</v>
      </c>
      <c r="D300" s="84"/>
      <c r="E300" s="19" t="s">
        <v>224</v>
      </c>
      <c r="F300" s="50">
        <f>(2.15*2.75+5.49*2.9+2.9*3.41+1.22*1.02+1.37*2.29+3.05*3.41+1.37*2.3+1.55*0.75+1.475*0.05)*10.764</f>
        <v>547.80094980000001</v>
      </c>
      <c r="G300" s="51">
        <v>0</v>
      </c>
      <c r="H300" s="19">
        <v>0</v>
      </c>
      <c r="I300" s="19">
        <f>F300*(($I$144)+1)+H300</f>
        <v>849.09147218999999</v>
      </c>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c r="CR300" s="1"/>
      <c r="CS300" s="1"/>
      <c r="CT300" s="1"/>
      <c r="CU300" s="1"/>
      <c r="CV300" s="1"/>
      <c r="CW300" s="1"/>
      <c r="CX300" s="1"/>
      <c r="CY300" s="1"/>
      <c r="CZ300" s="1"/>
      <c r="DA300" s="1"/>
      <c r="DB300" s="1"/>
      <c r="DC300" s="1"/>
      <c r="DD300" s="1"/>
      <c r="DE300" s="1"/>
      <c r="DF300" s="1"/>
      <c r="DG300" s="1"/>
      <c r="DH300" s="1"/>
      <c r="DI300" s="1"/>
      <c r="DJ300" s="1"/>
      <c r="DK300" s="1"/>
      <c r="DL300" s="1"/>
      <c r="DM300" s="1"/>
      <c r="DN300" s="1"/>
      <c r="DO300" s="1"/>
      <c r="DP300" s="1"/>
      <c r="DQ300" s="1"/>
      <c r="DR300" s="1"/>
      <c r="DS300" s="1"/>
      <c r="DT300" s="1"/>
      <c r="DU300" s="1"/>
      <c r="DV300" s="1"/>
      <c r="DW300" s="1"/>
      <c r="DX300" s="1"/>
      <c r="DY300" s="1"/>
      <c r="DZ300" s="1"/>
      <c r="EA300" s="1"/>
      <c r="EB300" s="1"/>
      <c r="EC300" s="1"/>
      <c r="ED300" s="1"/>
      <c r="EE300" s="1"/>
      <c r="EF300" s="1"/>
      <c r="EG300" s="1"/>
      <c r="EH300" s="1"/>
      <c r="EI300" s="1"/>
      <c r="EJ300" s="1"/>
      <c r="EK300" s="1"/>
      <c r="EL300" s="1"/>
      <c r="EM300" s="1"/>
      <c r="EN300" s="1"/>
      <c r="EO300" s="1"/>
      <c r="EP300" s="1"/>
      <c r="EQ300" s="1"/>
      <c r="ER300" s="1"/>
      <c r="ES300" s="1"/>
      <c r="ET300" s="1"/>
      <c r="EU300" s="1"/>
      <c r="WZC300" s="1"/>
      <c r="WZD300" s="1"/>
      <c r="WZE300" s="1"/>
      <c r="WZF300" s="1"/>
      <c r="WZG300" s="1"/>
      <c r="WZH300" s="1"/>
      <c r="WZI300" s="1"/>
      <c r="WZJ300" s="1"/>
      <c r="WZK300" s="1"/>
      <c r="WZL300" s="1"/>
      <c r="WZM300" s="1"/>
      <c r="WZN300" s="1"/>
      <c r="WZO300" s="1"/>
      <c r="WZP300" s="1"/>
      <c r="WZQ300" s="1"/>
      <c r="WZR300" s="1"/>
      <c r="WZS300" s="1"/>
      <c r="WZT300" s="1"/>
      <c r="WZU300" s="1"/>
      <c r="WZV300" s="1"/>
      <c r="WZW300" s="1"/>
      <c r="WZX300" s="1"/>
      <c r="WZY300" s="1"/>
      <c r="WZZ300" s="1"/>
      <c r="XAA300" s="1"/>
      <c r="XAB300" s="1"/>
      <c r="XAC300" s="1"/>
      <c r="XAD300" s="1"/>
      <c r="XAE300" s="1"/>
      <c r="XAF300" s="1"/>
      <c r="XAG300" s="1"/>
      <c r="XAH300" s="1"/>
      <c r="XAI300" s="1"/>
      <c r="XAJ300" s="1"/>
      <c r="XAK300" s="1"/>
      <c r="XAL300" s="1"/>
      <c r="XAM300" s="1"/>
      <c r="XAN300" s="1"/>
      <c r="XAO300" s="1"/>
      <c r="XAP300" s="1"/>
      <c r="XAQ300" s="1"/>
      <c r="XAR300" s="1"/>
      <c r="XAS300" s="1"/>
      <c r="XAT300" s="1"/>
      <c r="XAU300" s="1"/>
      <c r="XAV300" s="1"/>
      <c r="XAW300" s="1"/>
      <c r="XAX300" s="1"/>
      <c r="XAY300" s="1"/>
      <c r="XAZ300" s="1"/>
      <c r="XBA300" s="1"/>
      <c r="XBB300" s="1"/>
      <c r="XBC300" s="1"/>
      <c r="XBD300" s="1"/>
      <c r="XBE300" s="1"/>
      <c r="XBF300" s="1"/>
      <c r="XBG300" s="1"/>
      <c r="XBH300" s="1"/>
      <c r="XBI300" s="1"/>
      <c r="XBJ300" s="1"/>
      <c r="XBK300" s="1"/>
      <c r="XBL300" s="1"/>
      <c r="XBM300" s="1"/>
      <c r="XBN300" s="1"/>
      <c r="XBO300" s="1"/>
      <c r="XBP300" s="1"/>
      <c r="XBQ300" s="1"/>
      <c r="XBR300" s="1"/>
      <c r="XBS300" s="1"/>
      <c r="XBT300" s="1"/>
      <c r="XBU300" s="1"/>
      <c r="XBV300" s="1"/>
      <c r="XBW300" s="1"/>
      <c r="XBX300" s="1"/>
      <c r="XBY300" s="1"/>
      <c r="XBZ300" s="1"/>
      <c r="XCA300" s="1"/>
      <c r="XCB300" s="1"/>
      <c r="XCC300" s="1"/>
      <c r="XCD300" s="1"/>
      <c r="XCE300" s="1"/>
      <c r="XCF300" s="1"/>
      <c r="XCG300" s="1"/>
      <c r="XCH300" s="1"/>
      <c r="XCI300" s="1"/>
      <c r="XCJ300" s="1"/>
      <c r="XCK300" s="1"/>
      <c r="XCL300" s="1"/>
      <c r="XCM300" s="1"/>
      <c r="XCN300" s="1"/>
      <c r="XCO300" s="1"/>
      <c r="XCP300" s="1"/>
      <c r="XCQ300" s="1"/>
      <c r="XCR300" s="1"/>
      <c r="XCS300" s="1"/>
      <c r="XCT300" s="1"/>
      <c r="XCU300" s="1"/>
      <c r="XCV300" s="1"/>
      <c r="XCW300" s="1"/>
      <c r="XCX300" s="1"/>
      <c r="XCY300" s="1"/>
      <c r="XCZ300" s="1"/>
      <c r="XDA300" s="1"/>
      <c r="XDB300" s="1"/>
      <c r="XDC300" s="1"/>
      <c r="XDD300" s="1"/>
      <c r="XDE300" s="1"/>
      <c r="XDF300" s="1"/>
      <c r="XDG300" s="1"/>
      <c r="XDH300" s="1"/>
      <c r="XDI300" s="1"/>
      <c r="XDJ300" s="1"/>
      <c r="XDK300" s="1"/>
      <c r="XDL300" s="1"/>
      <c r="XDM300" s="1"/>
      <c r="XDN300" s="1"/>
      <c r="XDO300" s="1"/>
      <c r="XDP300" s="1"/>
      <c r="XDQ300" s="1"/>
      <c r="XDR300" s="1"/>
      <c r="XDS300" s="1"/>
      <c r="XDT300" s="1"/>
      <c r="XDU300" s="1"/>
      <c r="XDV300" s="1"/>
      <c r="XDW300" s="1"/>
      <c r="XDX300" s="1"/>
      <c r="XDY300" s="1"/>
      <c r="XDZ300" s="1"/>
      <c r="XEA300" s="1"/>
      <c r="XEB300" s="1"/>
      <c r="XEC300" s="1"/>
      <c r="XED300" s="1"/>
      <c r="XEE300" s="1"/>
      <c r="XEF300" s="1"/>
      <c r="XEG300" s="1"/>
      <c r="XEH300" s="1"/>
      <c r="XEI300" s="1"/>
      <c r="XEJ300" s="1"/>
      <c r="XEK300" s="1"/>
      <c r="XEL300" s="1"/>
      <c r="XEM300" s="1"/>
      <c r="XEN300" s="1"/>
      <c r="XEO300" s="1"/>
      <c r="XEP300" s="1"/>
      <c r="XEQ300" s="1"/>
      <c r="XER300" s="1"/>
      <c r="XES300" s="1"/>
      <c r="XET300" s="1"/>
      <c r="XEU300" s="1"/>
      <c r="XEV300" s="1"/>
      <c r="XEW300" s="1"/>
      <c r="XEX300" s="1"/>
      <c r="XEY300" s="1"/>
      <c r="XEZ300" s="1"/>
      <c r="XFA300" s="1"/>
      <c r="XFB300" s="1"/>
      <c r="XFC300" s="1"/>
      <c r="XFD300" s="1"/>
    </row>
    <row r="301" spans="1:151 16227:16384" s="11" customFormat="1" ht="20.25" x14ac:dyDescent="0.25">
      <c r="A301" s="86" t="s">
        <v>252</v>
      </c>
      <c r="B301" s="87"/>
      <c r="C301" s="87"/>
      <c r="D301" s="87"/>
      <c r="E301" s="87"/>
      <c r="F301" s="87"/>
      <c r="G301" s="87"/>
      <c r="H301" s="87"/>
      <c r="I301" s="88"/>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c r="CR301" s="1"/>
      <c r="CS301" s="1"/>
      <c r="CT301" s="1"/>
      <c r="CU301" s="1"/>
      <c r="CV301" s="1"/>
      <c r="CW301" s="1"/>
      <c r="CX301" s="1"/>
      <c r="CY301" s="1"/>
      <c r="CZ301" s="1"/>
      <c r="DA301" s="1"/>
      <c r="DB301" s="1"/>
      <c r="DC301" s="1"/>
      <c r="DD301" s="1"/>
      <c r="DE301" s="1"/>
      <c r="DF301" s="1"/>
      <c r="DG301" s="1"/>
      <c r="DH301" s="1"/>
      <c r="DI301" s="1"/>
      <c r="DJ301" s="1"/>
      <c r="DK301" s="1"/>
      <c r="DL301" s="1"/>
      <c r="DM301" s="1"/>
      <c r="DN301" s="1"/>
      <c r="DO301" s="1"/>
      <c r="DP301" s="1"/>
      <c r="DQ301" s="1"/>
      <c r="DR301" s="1"/>
      <c r="DS301" s="1"/>
      <c r="DT301" s="1"/>
      <c r="DU301" s="1"/>
      <c r="DV301" s="1"/>
      <c r="DW301" s="1"/>
      <c r="DX301" s="1"/>
      <c r="DY301" s="1"/>
      <c r="DZ301" s="1"/>
      <c r="EA301" s="1"/>
      <c r="EB301" s="1"/>
      <c r="EC301" s="1"/>
      <c r="ED301" s="1"/>
      <c r="EE301" s="1"/>
      <c r="EF301" s="1"/>
      <c r="EG301" s="1"/>
      <c r="EH301" s="1"/>
      <c r="EI301" s="1"/>
      <c r="EJ301" s="1"/>
      <c r="EK301" s="1"/>
      <c r="EL301" s="1"/>
      <c r="EM301" s="1"/>
      <c r="EN301" s="1"/>
      <c r="EO301" s="1"/>
      <c r="EP301" s="1"/>
      <c r="EQ301" s="1"/>
      <c r="ER301" s="1"/>
      <c r="ES301" s="1"/>
      <c r="ET301" s="1"/>
      <c r="EU301" s="1"/>
      <c r="WZC301" s="1"/>
      <c r="WZD301" s="1"/>
      <c r="WZE301" s="1"/>
      <c r="WZF301" s="1"/>
      <c r="WZG301" s="1"/>
      <c r="WZH301" s="1"/>
      <c r="WZI301" s="1"/>
      <c r="WZJ301" s="1"/>
      <c r="WZK301" s="1"/>
      <c r="WZL301" s="1"/>
      <c r="WZM301" s="1"/>
      <c r="WZN301" s="1"/>
      <c r="WZO301" s="1"/>
      <c r="WZP301" s="1"/>
      <c r="WZQ301" s="1"/>
      <c r="WZR301" s="1"/>
      <c r="WZS301" s="1"/>
      <c r="WZT301" s="1"/>
      <c r="WZU301" s="1"/>
      <c r="WZV301" s="1"/>
      <c r="WZW301" s="1"/>
      <c r="WZX301" s="1"/>
      <c r="WZY301" s="1"/>
      <c r="WZZ301" s="1"/>
      <c r="XAA301" s="1"/>
      <c r="XAB301" s="1"/>
      <c r="XAC301" s="1"/>
      <c r="XAD301" s="1"/>
      <c r="XAE301" s="1"/>
      <c r="XAF301" s="1"/>
      <c r="XAG301" s="1"/>
      <c r="XAH301" s="1"/>
      <c r="XAI301" s="1"/>
      <c r="XAJ301" s="1"/>
      <c r="XAK301" s="1"/>
      <c r="XAL301" s="1"/>
      <c r="XAM301" s="1"/>
      <c r="XAN301" s="1"/>
      <c r="XAO301" s="1"/>
      <c r="XAP301" s="1"/>
      <c r="XAQ301" s="1"/>
      <c r="XAR301" s="1"/>
      <c r="XAS301" s="1"/>
      <c r="XAT301" s="1"/>
      <c r="XAU301" s="1"/>
      <c r="XAV301" s="1"/>
      <c r="XAW301" s="1"/>
      <c r="XAX301" s="1"/>
      <c r="XAY301" s="1"/>
      <c r="XAZ301" s="1"/>
      <c r="XBA301" s="1"/>
      <c r="XBB301" s="1"/>
      <c r="XBC301" s="1"/>
      <c r="XBD301" s="1"/>
      <c r="XBE301" s="1"/>
      <c r="XBF301" s="1"/>
      <c r="XBG301" s="1"/>
      <c r="XBH301" s="1"/>
      <c r="XBI301" s="1"/>
      <c r="XBJ301" s="1"/>
      <c r="XBK301" s="1"/>
      <c r="XBL301" s="1"/>
      <c r="XBM301" s="1"/>
      <c r="XBN301" s="1"/>
      <c r="XBO301" s="1"/>
      <c r="XBP301" s="1"/>
      <c r="XBQ301" s="1"/>
      <c r="XBR301" s="1"/>
      <c r="XBS301" s="1"/>
      <c r="XBT301" s="1"/>
      <c r="XBU301" s="1"/>
      <c r="XBV301" s="1"/>
      <c r="XBW301" s="1"/>
      <c r="XBX301" s="1"/>
      <c r="XBY301" s="1"/>
      <c r="XBZ301" s="1"/>
      <c r="XCA301" s="1"/>
      <c r="XCB301" s="1"/>
      <c r="XCC301" s="1"/>
      <c r="XCD301" s="1"/>
      <c r="XCE301" s="1"/>
      <c r="XCF301" s="1"/>
      <c r="XCG301" s="1"/>
      <c r="XCH301" s="1"/>
      <c r="XCI301" s="1"/>
      <c r="XCJ301" s="1"/>
      <c r="XCK301" s="1"/>
      <c r="XCL301" s="1"/>
      <c r="XCM301" s="1"/>
      <c r="XCN301" s="1"/>
      <c r="XCO301" s="1"/>
      <c r="XCP301" s="1"/>
      <c r="XCQ301" s="1"/>
      <c r="XCR301" s="1"/>
      <c r="XCS301" s="1"/>
      <c r="XCT301" s="1"/>
      <c r="XCU301" s="1"/>
      <c r="XCV301" s="1"/>
      <c r="XCW301" s="1"/>
      <c r="XCX301" s="1"/>
      <c r="XCY301" s="1"/>
      <c r="XCZ301" s="1"/>
      <c r="XDA301" s="1"/>
      <c r="XDB301" s="1"/>
      <c r="XDC301" s="1"/>
      <c r="XDD301" s="1"/>
      <c r="XDE301" s="1"/>
      <c r="XDF301" s="1"/>
      <c r="XDG301" s="1"/>
      <c r="XDH301" s="1"/>
      <c r="XDI301" s="1"/>
      <c r="XDJ301" s="1"/>
      <c r="XDK301" s="1"/>
      <c r="XDL301" s="1"/>
      <c r="XDM301" s="1"/>
      <c r="XDN301" s="1"/>
      <c r="XDO301" s="1"/>
      <c r="XDP301" s="1"/>
      <c r="XDQ301" s="1"/>
      <c r="XDR301" s="1"/>
      <c r="XDS301" s="1"/>
      <c r="XDT301" s="1"/>
      <c r="XDU301" s="1"/>
      <c r="XDV301" s="1"/>
      <c r="XDW301" s="1"/>
      <c r="XDX301" s="1"/>
      <c r="XDY301" s="1"/>
      <c r="XDZ301" s="1"/>
      <c r="XEA301" s="1"/>
      <c r="XEB301" s="1"/>
      <c r="XEC301" s="1"/>
      <c r="XED301" s="1"/>
      <c r="XEE301" s="1"/>
      <c r="XEF301" s="1"/>
      <c r="XEG301" s="1"/>
      <c r="XEH301" s="1"/>
      <c r="XEI301" s="1"/>
      <c r="XEJ301" s="1"/>
      <c r="XEK301" s="1"/>
      <c r="XEL301" s="1"/>
      <c r="XEM301" s="1"/>
      <c r="XEN301" s="1"/>
      <c r="XEO301" s="1"/>
      <c r="XEP301" s="1"/>
      <c r="XEQ301" s="1"/>
      <c r="XER301" s="1"/>
      <c r="XES301" s="1"/>
      <c r="XET301" s="1"/>
      <c r="XEU301" s="1"/>
      <c r="XEV301" s="1"/>
      <c r="XEW301" s="1"/>
      <c r="XEX301" s="1"/>
      <c r="XEY301" s="1"/>
      <c r="XEZ301" s="1"/>
      <c r="XFA301" s="1"/>
      <c r="XFB301" s="1"/>
      <c r="XFC301" s="1"/>
      <c r="XFD301" s="1"/>
    </row>
    <row r="302" spans="1:151 16227:16384" s="11" customFormat="1" ht="20.25" customHeight="1" x14ac:dyDescent="0.25">
      <c r="A302" s="89" t="str">
        <f>A301</f>
        <v>2nd to 6th, 8th, 10th, 12th, 14th, 16th, 18th, 20th &amp; 22nd Floor for Residential</v>
      </c>
      <c r="B302" s="90"/>
      <c r="C302" s="84">
        <v>1</v>
      </c>
      <c r="D302" s="84"/>
      <c r="E302" s="19" t="s">
        <v>251</v>
      </c>
      <c r="F302" s="50">
        <f>(1.25*1.27+2.15*2.75+2.9*4.57+3.05*3.35+1.37*2.3+1.655*1+1.55*1.2+1.55*0.75+1.475*0.05)*10.764</f>
        <v>418.42628099999996</v>
      </c>
      <c r="G302" s="51">
        <v>0</v>
      </c>
      <c r="H302" s="19">
        <v>0</v>
      </c>
      <c r="I302" s="19">
        <f>F302*(($I$144)+1)+H302</f>
        <v>648.56073555</v>
      </c>
      <c r="J302" s="1"/>
      <c r="K302" s="1">
        <f>13000000/F302</f>
        <v>31068.794170698857</v>
      </c>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c r="CR302" s="1"/>
      <c r="CS302" s="1"/>
      <c r="CT302" s="1"/>
      <c r="CU302" s="1"/>
      <c r="CV302" s="1"/>
      <c r="CW302" s="1"/>
      <c r="CX302" s="1"/>
      <c r="CY302" s="1"/>
      <c r="CZ302" s="1"/>
      <c r="DA302" s="1"/>
      <c r="DB302" s="1"/>
      <c r="DC302" s="1"/>
      <c r="DD302" s="1"/>
      <c r="DE302" s="1"/>
      <c r="DF302" s="1"/>
      <c r="DG302" s="1"/>
      <c r="DH302" s="1"/>
      <c r="DI302" s="1"/>
      <c r="DJ302" s="1"/>
      <c r="DK302" s="1"/>
      <c r="DL302" s="1"/>
      <c r="DM302" s="1"/>
      <c r="DN302" s="1"/>
      <c r="DO302" s="1"/>
      <c r="DP302" s="1"/>
      <c r="DQ302" s="1"/>
      <c r="DR302" s="1"/>
      <c r="DS302" s="1"/>
      <c r="DT302" s="1"/>
      <c r="DU302" s="1"/>
      <c r="DV302" s="1"/>
      <c r="DW302" s="1"/>
      <c r="DX302" s="1"/>
      <c r="DY302" s="1"/>
      <c r="DZ302" s="1"/>
      <c r="EA302" s="1"/>
      <c r="EB302" s="1"/>
      <c r="EC302" s="1"/>
      <c r="ED302" s="1"/>
      <c r="EE302" s="1"/>
      <c r="EF302" s="1"/>
      <c r="EG302" s="1"/>
      <c r="EH302" s="1"/>
      <c r="EI302" s="1"/>
      <c r="EJ302" s="1"/>
      <c r="EK302" s="1"/>
      <c r="EL302" s="1"/>
      <c r="EM302" s="1"/>
      <c r="EN302" s="1"/>
      <c r="EO302" s="1"/>
      <c r="EP302" s="1"/>
      <c r="EQ302" s="1"/>
      <c r="ER302" s="1"/>
      <c r="ES302" s="1"/>
      <c r="ET302" s="1"/>
      <c r="EU302" s="1"/>
      <c r="WZC302" s="1"/>
      <c r="WZD302" s="1"/>
      <c r="WZE302" s="1"/>
      <c r="WZF302" s="1"/>
      <c r="WZG302" s="1"/>
      <c r="WZH302" s="1"/>
      <c r="WZI302" s="1"/>
      <c r="WZJ302" s="1"/>
      <c r="WZK302" s="1"/>
      <c r="WZL302" s="1"/>
      <c r="WZM302" s="1"/>
      <c r="WZN302" s="1"/>
      <c r="WZO302" s="1"/>
      <c r="WZP302" s="1"/>
      <c r="WZQ302" s="1"/>
      <c r="WZR302" s="1"/>
      <c r="WZS302" s="1"/>
      <c r="WZT302" s="1"/>
      <c r="WZU302" s="1"/>
      <c r="WZV302" s="1"/>
      <c r="WZW302" s="1"/>
      <c r="WZX302" s="1"/>
      <c r="WZY302" s="1"/>
      <c r="WZZ302" s="1"/>
      <c r="XAA302" s="1"/>
      <c r="XAB302" s="1"/>
      <c r="XAC302" s="1"/>
      <c r="XAD302" s="1"/>
      <c r="XAE302" s="1"/>
      <c r="XAF302" s="1"/>
      <c r="XAG302" s="1"/>
      <c r="XAH302" s="1"/>
      <c r="XAI302" s="1"/>
      <c r="XAJ302" s="1"/>
      <c r="XAK302" s="1"/>
      <c r="XAL302" s="1"/>
      <c r="XAM302" s="1"/>
      <c r="XAN302" s="1"/>
      <c r="XAO302" s="1"/>
      <c r="XAP302" s="1"/>
      <c r="XAQ302" s="1"/>
      <c r="XAR302" s="1"/>
      <c r="XAS302" s="1"/>
      <c r="XAT302" s="1"/>
      <c r="XAU302" s="1"/>
      <c r="XAV302" s="1"/>
      <c r="XAW302" s="1"/>
      <c r="XAX302" s="1"/>
      <c r="XAY302" s="1"/>
      <c r="XAZ302" s="1"/>
      <c r="XBA302" s="1"/>
      <c r="XBB302" s="1"/>
      <c r="XBC302" s="1"/>
      <c r="XBD302" s="1"/>
      <c r="XBE302" s="1"/>
      <c r="XBF302" s="1"/>
      <c r="XBG302" s="1"/>
      <c r="XBH302" s="1"/>
      <c r="XBI302" s="1"/>
      <c r="XBJ302" s="1"/>
      <c r="XBK302" s="1"/>
      <c r="XBL302" s="1"/>
      <c r="XBM302" s="1"/>
      <c r="XBN302" s="1"/>
      <c r="XBO302" s="1"/>
      <c r="XBP302" s="1"/>
      <c r="XBQ302" s="1"/>
      <c r="XBR302" s="1"/>
      <c r="XBS302" s="1"/>
      <c r="XBT302" s="1"/>
      <c r="XBU302" s="1"/>
      <c r="XBV302" s="1"/>
      <c r="XBW302" s="1"/>
      <c r="XBX302" s="1"/>
      <c r="XBY302" s="1"/>
      <c r="XBZ302" s="1"/>
      <c r="XCA302" s="1"/>
      <c r="XCB302" s="1"/>
      <c r="XCC302" s="1"/>
      <c r="XCD302" s="1"/>
      <c r="XCE302" s="1"/>
      <c r="XCF302" s="1"/>
      <c r="XCG302" s="1"/>
      <c r="XCH302" s="1"/>
      <c r="XCI302" s="1"/>
      <c r="XCJ302" s="1"/>
      <c r="XCK302" s="1"/>
      <c r="XCL302" s="1"/>
      <c r="XCM302" s="1"/>
      <c r="XCN302" s="1"/>
      <c r="XCO302" s="1"/>
      <c r="XCP302" s="1"/>
      <c r="XCQ302" s="1"/>
      <c r="XCR302" s="1"/>
      <c r="XCS302" s="1"/>
      <c r="XCT302" s="1"/>
      <c r="XCU302" s="1"/>
      <c r="XCV302" s="1"/>
      <c r="XCW302" s="1"/>
      <c r="XCX302" s="1"/>
      <c r="XCY302" s="1"/>
      <c r="XCZ302" s="1"/>
      <c r="XDA302" s="1"/>
      <c r="XDB302" s="1"/>
      <c r="XDC302" s="1"/>
      <c r="XDD302" s="1"/>
      <c r="XDE302" s="1"/>
      <c r="XDF302" s="1"/>
      <c r="XDG302" s="1"/>
      <c r="XDH302" s="1"/>
      <c r="XDI302" s="1"/>
      <c r="XDJ302" s="1"/>
      <c r="XDK302" s="1"/>
      <c r="XDL302" s="1"/>
      <c r="XDM302" s="1"/>
      <c r="XDN302" s="1"/>
      <c r="XDO302" s="1"/>
      <c r="XDP302" s="1"/>
      <c r="XDQ302" s="1"/>
      <c r="XDR302" s="1"/>
      <c r="XDS302" s="1"/>
      <c r="XDT302" s="1"/>
      <c r="XDU302" s="1"/>
      <c r="XDV302" s="1"/>
      <c r="XDW302" s="1"/>
      <c r="XDX302" s="1"/>
      <c r="XDY302" s="1"/>
      <c r="XDZ302" s="1"/>
      <c r="XEA302" s="1"/>
      <c r="XEB302" s="1"/>
      <c r="XEC302" s="1"/>
      <c r="XED302" s="1"/>
      <c r="XEE302" s="1"/>
      <c r="XEF302" s="1"/>
      <c r="XEG302" s="1"/>
      <c r="XEH302" s="1"/>
      <c r="XEI302" s="1"/>
      <c r="XEJ302" s="1"/>
      <c r="XEK302" s="1"/>
      <c r="XEL302" s="1"/>
      <c r="XEM302" s="1"/>
      <c r="XEN302" s="1"/>
      <c r="XEO302" s="1"/>
      <c r="XEP302" s="1"/>
      <c r="XEQ302" s="1"/>
      <c r="XER302" s="1"/>
      <c r="XES302" s="1"/>
      <c r="XET302" s="1"/>
      <c r="XEU302" s="1"/>
      <c r="XEV302" s="1"/>
      <c r="XEW302" s="1"/>
      <c r="XEX302" s="1"/>
      <c r="XEY302" s="1"/>
      <c r="XEZ302" s="1"/>
      <c r="XFA302" s="1"/>
      <c r="XFB302" s="1"/>
      <c r="XFC302" s="1"/>
      <c r="XFD302" s="1"/>
    </row>
    <row r="303" spans="1:151 16227:16384" s="11" customFormat="1" ht="20.25" customHeight="1" x14ac:dyDescent="0.25">
      <c r="A303" s="91"/>
      <c r="B303" s="92"/>
      <c r="C303" s="84">
        <f>C302+1</f>
        <v>2</v>
      </c>
      <c r="D303" s="84"/>
      <c r="E303" s="19" t="s">
        <v>224</v>
      </c>
      <c r="F303" s="50">
        <f>(2.15*2.75+5.49*2.9+2.9*3.41+1.37*1.02+1.37*2.29+3.05*3.41+1.37*2.3+1.1*2.8+1.55*0.75+1.475*0.05)*10.764</f>
        <v>582.60096179999994</v>
      </c>
      <c r="G303" s="51">
        <v>0</v>
      </c>
      <c r="H303" s="19">
        <v>0</v>
      </c>
      <c r="I303" s="19">
        <f>F303*(($I$144)+1)+H303</f>
        <v>903.03149078999991</v>
      </c>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c r="CR303" s="1"/>
      <c r="CS303" s="1"/>
      <c r="CT303" s="1"/>
      <c r="CU303" s="1"/>
      <c r="CV303" s="1"/>
      <c r="CW303" s="1"/>
      <c r="CX303" s="1"/>
      <c r="CY303" s="1"/>
      <c r="CZ303" s="1"/>
      <c r="DA303" s="1"/>
      <c r="DB303" s="1"/>
      <c r="DC303" s="1"/>
      <c r="DD303" s="1"/>
      <c r="DE303" s="1"/>
      <c r="DF303" s="1"/>
      <c r="DG303" s="1"/>
      <c r="DH303" s="1"/>
      <c r="DI303" s="1"/>
      <c r="DJ303" s="1"/>
      <c r="DK303" s="1"/>
      <c r="DL303" s="1"/>
      <c r="DM303" s="1"/>
      <c r="DN303" s="1"/>
      <c r="DO303" s="1"/>
      <c r="DP303" s="1"/>
      <c r="DQ303" s="1"/>
      <c r="DR303" s="1"/>
      <c r="DS303" s="1"/>
      <c r="DT303" s="1"/>
      <c r="DU303" s="1"/>
      <c r="DV303" s="1"/>
      <c r="DW303" s="1"/>
      <c r="DX303" s="1"/>
      <c r="DY303" s="1"/>
      <c r="DZ303" s="1"/>
      <c r="EA303" s="1"/>
      <c r="EB303" s="1"/>
      <c r="EC303" s="1"/>
      <c r="ED303" s="1"/>
      <c r="EE303" s="1"/>
      <c r="EF303" s="1"/>
      <c r="EG303" s="1"/>
      <c r="EH303" s="1"/>
      <c r="EI303" s="1"/>
      <c r="EJ303" s="1"/>
      <c r="EK303" s="1"/>
      <c r="EL303" s="1"/>
      <c r="EM303" s="1"/>
      <c r="EN303" s="1"/>
      <c r="EO303" s="1"/>
      <c r="EP303" s="1"/>
      <c r="EQ303" s="1"/>
      <c r="ER303" s="1"/>
      <c r="ES303" s="1"/>
      <c r="ET303" s="1"/>
      <c r="EU303" s="1"/>
      <c r="WZC303" s="1"/>
      <c r="WZD303" s="1"/>
      <c r="WZE303" s="1"/>
      <c r="WZF303" s="1"/>
      <c r="WZG303" s="1"/>
      <c r="WZH303" s="1"/>
      <c r="WZI303" s="1"/>
      <c r="WZJ303" s="1"/>
      <c r="WZK303" s="1"/>
      <c r="WZL303" s="1"/>
      <c r="WZM303" s="1"/>
      <c r="WZN303" s="1"/>
      <c r="WZO303" s="1"/>
      <c r="WZP303" s="1"/>
      <c r="WZQ303" s="1"/>
      <c r="WZR303" s="1"/>
      <c r="WZS303" s="1"/>
      <c r="WZT303" s="1"/>
      <c r="WZU303" s="1"/>
      <c r="WZV303" s="1"/>
      <c r="WZW303" s="1"/>
      <c r="WZX303" s="1"/>
      <c r="WZY303" s="1"/>
      <c r="WZZ303" s="1"/>
      <c r="XAA303" s="1"/>
      <c r="XAB303" s="1"/>
      <c r="XAC303" s="1"/>
      <c r="XAD303" s="1"/>
      <c r="XAE303" s="1"/>
      <c r="XAF303" s="1"/>
      <c r="XAG303" s="1"/>
      <c r="XAH303" s="1"/>
      <c r="XAI303" s="1"/>
      <c r="XAJ303" s="1"/>
      <c r="XAK303" s="1"/>
      <c r="XAL303" s="1"/>
      <c r="XAM303" s="1"/>
      <c r="XAN303" s="1"/>
      <c r="XAO303" s="1"/>
      <c r="XAP303" s="1"/>
      <c r="XAQ303" s="1"/>
      <c r="XAR303" s="1"/>
      <c r="XAS303" s="1"/>
      <c r="XAT303" s="1"/>
      <c r="XAU303" s="1"/>
      <c r="XAV303" s="1"/>
      <c r="XAW303" s="1"/>
      <c r="XAX303" s="1"/>
      <c r="XAY303" s="1"/>
      <c r="XAZ303" s="1"/>
      <c r="XBA303" s="1"/>
      <c r="XBB303" s="1"/>
      <c r="XBC303" s="1"/>
      <c r="XBD303" s="1"/>
      <c r="XBE303" s="1"/>
      <c r="XBF303" s="1"/>
      <c r="XBG303" s="1"/>
      <c r="XBH303" s="1"/>
      <c r="XBI303" s="1"/>
      <c r="XBJ303" s="1"/>
      <c r="XBK303" s="1"/>
      <c r="XBL303" s="1"/>
      <c r="XBM303" s="1"/>
      <c r="XBN303" s="1"/>
      <c r="XBO303" s="1"/>
      <c r="XBP303" s="1"/>
      <c r="XBQ303" s="1"/>
      <c r="XBR303" s="1"/>
      <c r="XBS303" s="1"/>
      <c r="XBT303" s="1"/>
      <c r="XBU303" s="1"/>
      <c r="XBV303" s="1"/>
      <c r="XBW303" s="1"/>
      <c r="XBX303" s="1"/>
      <c r="XBY303" s="1"/>
      <c r="XBZ303" s="1"/>
      <c r="XCA303" s="1"/>
      <c r="XCB303" s="1"/>
      <c r="XCC303" s="1"/>
      <c r="XCD303" s="1"/>
      <c r="XCE303" s="1"/>
      <c r="XCF303" s="1"/>
      <c r="XCG303" s="1"/>
      <c r="XCH303" s="1"/>
      <c r="XCI303" s="1"/>
      <c r="XCJ303" s="1"/>
      <c r="XCK303" s="1"/>
      <c r="XCL303" s="1"/>
      <c r="XCM303" s="1"/>
      <c r="XCN303" s="1"/>
      <c r="XCO303" s="1"/>
      <c r="XCP303" s="1"/>
      <c r="XCQ303" s="1"/>
      <c r="XCR303" s="1"/>
      <c r="XCS303" s="1"/>
      <c r="XCT303" s="1"/>
      <c r="XCU303" s="1"/>
      <c r="XCV303" s="1"/>
      <c r="XCW303" s="1"/>
      <c r="XCX303" s="1"/>
      <c r="XCY303" s="1"/>
      <c r="XCZ303" s="1"/>
      <c r="XDA303" s="1"/>
      <c r="XDB303" s="1"/>
      <c r="XDC303" s="1"/>
      <c r="XDD303" s="1"/>
      <c r="XDE303" s="1"/>
      <c r="XDF303" s="1"/>
      <c r="XDG303" s="1"/>
      <c r="XDH303" s="1"/>
      <c r="XDI303" s="1"/>
      <c r="XDJ303" s="1"/>
      <c r="XDK303" s="1"/>
      <c r="XDL303" s="1"/>
      <c r="XDM303" s="1"/>
      <c r="XDN303" s="1"/>
      <c r="XDO303" s="1"/>
      <c r="XDP303" s="1"/>
      <c r="XDQ303" s="1"/>
      <c r="XDR303" s="1"/>
      <c r="XDS303" s="1"/>
      <c r="XDT303" s="1"/>
      <c r="XDU303" s="1"/>
      <c r="XDV303" s="1"/>
      <c r="XDW303" s="1"/>
      <c r="XDX303" s="1"/>
      <c r="XDY303" s="1"/>
      <c r="XDZ303" s="1"/>
      <c r="XEA303" s="1"/>
      <c r="XEB303" s="1"/>
      <c r="XEC303" s="1"/>
      <c r="XED303" s="1"/>
      <c r="XEE303" s="1"/>
      <c r="XEF303" s="1"/>
      <c r="XEG303" s="1"/>
      <c r="XEH303" s="1"/>
      <c r="XEI303" s="1"/>
      <c r="XEJ303" s="1"/>
      <c r="XEK303" s="1"/>
      <c r="XEL303" s="1"/>
      <c r="XEM303" s="1"/>
      <c r="XEN303" s="1"/>
      <c r="XEO303" s="1"/>
      <c r="XEP303" s="1"/>
      <c r="XEQ303" s="1"/>
      <c r="XER303" s="1"/>
      <c r="XES303" s="1"/>
      <c r="XET303" s="1"/>
      <c r="XEU303" s="1"/>
      <c r="XEV303" s="1"/>
      <c r="XEW303" s="1"/>
      <c r="XEX303" s="1"/>
      <c r="XEY303" s="1"/>
      <c r="XEZ303" s="1"/>
      <c r="XFA303" s="1"/>
      <c r="XFB303" s="1"/>
      <c r="XFC303" s="1"/>
      <c r="XFD303" s="1"/>
    </row>
    <row r="304" spans="1:151 16227:16384" s="11" customFormat="1" ht="20.25" customHeight="1" x14ac:dyDescent="0.25">
      <c r="A304" s="91"/>
      <c r="B304" s="92"/>
      <c r="C304" s="84">
        <f>C303+1</f>
        <v>3</v>
      </c>
      <c r="D304" s="85"/>
      <c r="E304" s="19" t="s">
        <v>224</v>
      </c>
      <c r="F304" s="50">
        <f>(2.15*2.75+5.49*2.9+2.9*3.41+1.37*1.02+1.37*2.29+3.05*3.41+1.37*2.3+1.1*2.8+1.55*0.75+1.475*0.05)*10.764</f>
        <v>582.60096179999994</v>
      </c>
      <c r="G304" s="51">
        <v>0</v>
      </c>
      <c r="H304" s="19">
        <v>0</v>
      </c>
      <c r="I304" s="19">
        <f>F304*(($I$144)+1)+H304</f>
        <v>903.03149078999991</v>
      </c>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c r="CR304" s="1"/>
      <c r="CS304" s="1"/>
      <c r="CT304" s="1"/>
      <c r="CU304" s="1"/>
      <c r="CV304" s="1"/>
      <c r="CW304" s="1"/>
      <c r="CX304" s="1"/>
      <c r="CY304" s="1"/>
      <c r="CZ304" s="1"/>
      <c r="DA304" s="1"/>
      <c r="DB304" s="1"/>
      <c r="DC304" s="1"/>
      <c r="DD304" s="1"/>
      <c r="DE304" s="1"/>
      <c r="DF304" s="1"/>
      <c r="DG304" s="1"/>
      <c r="DH304" s="1"/>
      <c r="DI304" s="1"/>
      <c r="DJ304" s="1"/>
      <c r="DK304" s="1"/>
      <c r="DL304" s="1"/>
      <c r="DM304" s="1"/>
      <c r="DN304" s="1"/>
      <c r="DO304" s="1"/>
      <c r="DP304" s="1"/>
      <c r="DQ304" s="1"/>
      <c r="DR304" s="1"/>
      <c r="DS304" s="1"/>
      <c r="DT304" s="1"/>
      <c r="DU304" s="1"/>
      <c r="DV304" s="1"/>
      <c r="DW304" s="1"/>
      <c r="DX304" s="1"/>
      <c r="DY304" s="1"/>
      <c r="DZ304" s="1"/>
      <c r="EA304" s="1"/>
      <c r="EB304" s="1"/>
      <c r="EC304" s="1"/>
      <c r="ED304" s="1"/>
      <c r="EE304" s="1"/>
      <c r="EF304" s="1"/>
      <c r="EG304" s="1"/>
      <c r="EH304" s="1"/>
      <c r="EI304" s="1"/>
      <c r="EJ304" s="1"/>
      <c r="EK304" s="1"/>
      <c r="EL304" s="1"/>
      <c r="EM304" s="1"/>
      <c r="EN304" s="1"/>
      <c r="EO304" s="1"/>
      <c r="EP304" s="1"/>
      <c r="EQ304" s="1"/>
      <c r="ER304" s="1"/>
      <c r="ES304" s="1"/>
      <c r="ET304" s="1"/>
      <c r="EU304" s="1"/>
      <c r="WZC304" s="1"/>
      <c r="WZD304" s="1"/>
      <c r="WZE304" s="1"/>
      <c r="WZF304" s="1"/>
      <c r="WZG304" s="1"/>
      <c r="WZH304" s="1"/>
      <c r="WZI304" s="1"/>
      <c r="WZJ304" s="1"/>
      <c r="WZK304" s="1"/>
      <c r="WZL304" s="1"/>
      <c r="WZM304" s="1"/>
      <c r="WZN304" s="1"/>
      <c r="WZO304" s="1"/>
      <c r="WZP304" s="1"/>
      <c r="WZQ304" s="1"/>
      <c r="WZR304" s="1"/>
      <c r="WZS304" s="1"/>
      <c r="WZT304" s="1"/>
      <c r="WZU304" s="1"/>
      <c r="WZV304" s="1"/>
      <c r="WZW304" s="1"/>
      <c r="WZX304" s="1"/>
      <c r="WZY304" s="1"/>
      <c r="WZZ304" s="1"/>
      <c r="XAA304" s="1"/>
      <c r="XAB304" s="1"/>
      <c r="XAC304" s="1"/>
      <c r="XAD304" s="1"/>
      <c r="XAE304" s="1"/>
      <c r="XAF304" s="1"/>
      <c r="XAG304" s="1"/>
      <c r="XAH304" s="1"/>
      <c r="XAI304" s="1"/>
      <c r="XAJ304" s="1"/>
      <c r="XAK304" s="1"/>
      <c r="XAL304" s="1"/>
      <c r="XAM304" s="1"/>
      <c r="XAN304" s="1"/>
      <c r="XAO304" s="1"/>
      <c r="XAP304" s="1"/>
      <c r="XAQ304" s="1"/>
      <c r="XAR304" s="1"/>
      <c r="XAS304" s="1"/>
      <c r="XAT304" s="1"/>
      <c r="XAU304" s="1"/>
      <c r="XAV304" s="1"/>
      <c r="XAW304" s="1"/>
      <c r="XAX304" s="1"/>
      <c r="XAY304" s="1"/>
      <c r="XAZ304" s="1"/>
      <c r="XBA304" s="1"/>
      <c r="XBB304" s="1"/>
      <c r="XBC304" s="1"/>
      <c r="XBD304" s="1"/>
      <c r="XBE304" s="1"/>
      <c r="XBF304" s="1"/>
      <c r="XBG304" s="1"/>
      <c r="XBH304" s="1"/>
      <c r="XBI304" s="1"/>
      <c r="XBJ304" s="1"/>
      <c r="XBK304" s="1"/>
      <c r="XBL304" s="1"/>
      <c r="XBM304" s="1"/>
      <c r="XBN304" s="1"/>
      <c r="XBO304" s="1"/>
      <c r="XBP304" s="1"/>
      <c r="XBQ304" s="1"/>
      <c r="XBR304" s="1"/>
      <c r="XBS304" s="1"/>
      <c r="XBT304" s="1"/>
      <c r="XBU304" s="1"/>
      <c r="XBV304" s="1"/>
      <c r="XBW304" s="1"/>
      <c r="XBX304" s="1"/>
      <c r="XBY304" s="1"/>
      <c r="XBZ304" s="1"/>
      <c r="XCA304" s="1"/>
      <c r="XCB304" s="1"/>
      <c r="XCC304" s="1"/>
      <c r="XCD304" s="1"/>
      <c r="XCE304" s="1"/>
      <c r="XCF304" s="1"/>
      <c r="XCG304" s="1"/>
      <c r="XCH304" s="1"/>
      <c r="XCI304" s="1"/>
      <c r="XCJ304" s="1"/>
      <c r="XCK304" s="1"/>
      <c r="XCL304" s="1"/>
      <c r="XCM304" s="1"/>
      <c r="XCN304" s="1"/>
      <c r="XCO304" s="1"/>
      <c r="XCP304" s="1"/>
      <c r="XCQ304" s="1"/>
      <c r="XCR304" s="1"/>
      <c r="XCS304" s="1"/>
      <c r="XCT304" s="1"/>
      <c r="XCU304" s="1"/>
      <c r="XCV304" s="1"/>
      <c r="XCW304" s="1"/>
      <c r="XCX304" s="1"/>
      <c r="XCY304" s="1"/>
      <c r="XCZ304" s="1"/>
      <c r="XDA304" s="1"/>
      <c r="XDB304" s="1"/>
      <c r="XDC304" s="1"/>
      <c r="XDD304" s="1"/>
      <c r="XDE304" s="1"/>
      <c r="XDF304" s="1"/>
      <c r="XDG304" s="1"/>
      <c r="XDH304" s="1"/>
      <c r="XDI304" s="1"/>
      <c r="XDJ304" s="1"/>
      <c r="XDK304" s="1"/>
      <c r="XDL304" s="1"/>
      <c r="XDM304" s="1"/>
      <c r="XDN304" s="1"/>
      <c r="XDO304" s="1"/>
      <c r="XDP304" s="1"/>
      <c r="XDQ304" s="1"/>
      <c r="XDR304" s="1"/>
      <c r="XDS304" s="1"/>
      <c r="XDT304" s="1"/>
      <c r="XDU304" s="1"/>
      <c r="XDV304" s="1"/>
      <c r="XDW304" s="1"/>
      <c r="XDX304" s="1"/>
      <c r="XDY304" s="1"/>
      <c r="XDZ304" s="1"/>
      <c r="XEA304" s="1"/>
      <c r="XEB304" s="1"/>
      <c r="XEC304" s="1"/>
      <c r="XED304" s="1"/>
      <c r="XEE304" s="1"/>
      <c r="XEF304" s="1"/>
      <c r="XEG304" s="1"/>
      <c r="XEH304" s="1"/>
      <c r="XEI304" s="1"/>
      <c r="XEJ304" s="1"/>
      <c r="XEK304" s="1"/>
      <c r="XEL304" s="1"/>
      <c r="XEM304" s="1"/>
      <c r="XEN304" s="1"/>
      <c r="XEO304" s="1"/>
      <c r="XEP304" s="1"/>
      <c r="XEQ304" s="1"/>
      <c r="XER304" s="1"/>
      <c r="XES304" s="1"/>
      <c r="XET304" s="1"/>
      <c r="XEU304" s="1"/>
      <c r="XEV304" s="1"/>
      <c r="XEW304" s="1"/>
      <c r="XEX304" s="1"/>
      <c r="XEY304" s="1"/>
      <c r="XEZ304" s="1"/>
      <c r="XFA304" s="1"/>
      <c r="XFB304" s="1"/>
      <c r="XFC304" s="1"/>
      <c r="XFD304" s="1"/>
    </row>
    <row r="305" spans="1:151 16227:16384" s="11" customFormat="1" ht="20.25" customHeight="1" x14ac:dyDescent="0.25">
      <c r="A305" s="91"/>
      <c r="B305" s="92"/>
      <c r="C305" s="84">
        <f>C304+1</f>
        <v>4</v>
      </c>
      <c r="D305" s="84"/>
      <c r="E305" s="19" t="s">
        <v>251</v>
      </c>
      <c r="F305" s="50">
        <f>(1.25*1.27+2.15*2.75+2.9*4.57+3.05*3.35+1.37*2.3+1.655*1+1.55*1.2+1.55*0.75+1.475*0.05)*10.764</f>
        <v>418.42628099999996</v>
      </c>
      <c r="G305" s="51">
        <v>0</v>
      </c>
      <c r="H305" s="19">
        <v>0</v>
      </c>
      <c r="I305" s="19">
        <f>F305*(($I$144)+1)+H305</f>
        <v>648.56073555</v>
      </c>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c r="CR305" s="1"/>
      <c r="CS305" s="1"/>
      <c r="CT305" s="1"/>
      <c r="CU305" s="1"/>
      <c r="CV305" s="1"/>
      <c r="CW305" s="1"/>
      <c r="CX305" s="1"/>
      <c r="CY305" s="1"/>
      <c r="CZ305" s="1"/>
      <c r="DA305" s="1"/>
      <c r="DB305" s="1"/>
      <c r="DC305" s="1"/>
      <c r="DD305" s="1"/>
      <c r="DE305" s="1"/>
      <c r="DF305" s="1"/>
      <c r="DG305" s="1"/>
      <c r="DH305" s="1"/>
      <c r="DI305" s="1"/>
      <c r="DJ305" s="1"/>
      <c r="DK305" s="1"/>
      <c r="DL305" s="1"/>
      <c r="DM305" s="1"/>
      <c r="DN305" s="1"/>
      <c r="DO305" s="1"/>
      <c r="DP305" s="1"/>
      <c r="DQ305" s="1"/>
      <c r="DR305" s="1"/>
      <c r="DS305" s="1"/>
      <c r="DT305" s="1"/>
      <c r="DU305" s="1"/>
      <c r="DV305" s="1"/>
      <c r="DW305" s="1"/>
      <c r="DX305" s="1"/>
      <c r="DY305" s="1"/>
      <c r="DZ305" s="1"/>
      <c r="EA305" s="1"/>
      <c r="EB305" s="1"/>
      <c r="EC305" s="1"/>
      <c r="ED305" s="1"/>
      <c r="EE305" s="1"/>
      <c r="EF305" s="1"/>
      <c r="EG305" s="1"/>
      <c r="EH305" s="1"/>
      <c r="EI305" s="1"/>
      <c r="EJ305" s="1"/>
      <c r="EK305" s="1"/>
      <c r="EL305" s="1"/>
      <c r="EM305" s="1"/>
      <c r="EN305" s="1"/>
      <c r="EO305" s="1"/>
      <c r="EP305" s="1"/>
      <c r="EQ305" s="1"/>
      <c r="ER305" s="1"/>
      <c r="ES305" s="1"/>
      <c r="ET305" s="1"/>
      <c r="EU305" s="1"/>
      <c r="WZC305" s="1"/>
      <c r="WZD305" s="1"/>
      <c r="WZE305" s="1"/>
      <c r="WZF305" s="1"/>
      <c r="WZG305" s="1"/>
      <c r="WZH305" s="1"/>
      <c r="WZI305" s="1"/>
      <c r="WZJ305" s="1"/>
      <c r="WZK305" s="1"/>
      <c r="WZL305" s="1"/>
      <c r="WZM305" s="1"/>
      <c r="WZN305" s="1"/>
      <c r="WZO305" s="1"/>
      <c r="WZP305" s="1"/>
      <c r="WZQ305" s="1"/>
      <c r="WZR305" s="1"/>
      <c r="WZS305" s="1"/>
      <c r="WZT305" s="1"/>
      <c r="WZU305" s="1"/>
      <c r="WZV305" s="1"/>
      <c r="WZW305" s="1"/>
      <c r="WZX305" s="1"/>
      <c r="WZY305" s="1"/>
      <c r="WZZ305" s="1"/>
      <c r="XAA305" s="1"/>
      <c r="XAB305" s="1"/>
      <c r="XAC305" s="1"/>
      <c r="XAD305" s="1"/>
      <c r="XAE305" s="1"/>
      <c r="XAF305" s="1"/>
      <c r="XAG305" s="1"/>
      <c r="XAH305" s="1"/>
      <c r="XAI305" s="1"/>
      <c r="XAJ305" s="1"/>
      <c r="XAK305" s="1"/>
      <c r="XAL305" s="1"/>
      <c r="XAM305" s="1"/>
      <c r="XAN305" s="1"/>
      <c r="XAO305" s="1"/>
      <c r="XAP305" s="1"/>
      <c r="XAQ305" s="1"/>
      <c r="XAR305" s="1"/>
      <c r="XAS305" s="1"/>
      <c r="XAT305" s="1"/>
      <c r="XAU305" s="1"/>
      <c r="XAV305" s="1"/>
      <c r="XAW305" s="1"/>
      <c r="XAX305" s="1"/>
      <c r="XAY305" s="1"/>
      <c r="XAZ305" s="1"/>
      <c r="XBA305" s="1"/>
      <c r="XBB305" s="1"/>
      <c r="XBC305" s="1"/>
      <c r="XBD305" s="1"/>
      <c r="XBE305" s="1"/>
      <c r="XBF305" s="1"/>
      <c r="XBG305" s="1"/>
      <c r="XBH305" s="1"/>
      <c r="XBI305" s="1"/>
      <c r="XBJ305" s="1"/>
      <c r="XBK305" s="1"/>
      <c r="XBL305" s="1"/>
      <c r="XBM305" s="1"/>
      <c r="XBN305" s="1"/>
      <c r="XBO305" s="1"/>
      <c r="XBP305" s="1"/>
      <c r="XBQ305" s="1"/>
      <c r="XBR305" s="1"/>
      <c r="XBS305" s="1"/>
      <c r="XBT305" s="1"/>
      <c r="XBU305" s="1"/>
      <c r="XBV305" s="1"/>
      <c r="XBW305" s="1"/>
      <c r="XBX305" s="1"/>
      <c r="XBY305" s="1"/>
      <c r="XBZ305" s="1"/>
      <c r="XCA305" s="1"/>
      <c r="XCB305" s="1"/>
      <c r="XCC305" s="1"/>
      <c r="XCD305" s="1"/>
      <c r="XCE305" s="1"/>
      <c r="XCF305" s="1"/>
      <c r="XCG305" s="1"/>
      <c r="XCH305" s="1"/>
      <c r="XCI305" s="1"/>
      <c r="XCJ305" s="1"/>
      <c r="XCK305" s="1"/>
      <c r="XCL305" s="1"/>
      <c r="XCM305" s="1"/>
      <c r="XCN305" s="1"/>
      <c r="XCO305" s="1"/>
      <c r="XCP305" s="1"/>
      <c r="XCQ305" s="1"/>
      <c r="XCR305" s="1"/>
      <c r="XCS305" s="1"/>
      <c r="XCT305" s="1"/>
      <c r="XCU305" s="1"/>
      <c r="XCV305" s="1"/>
      <c r="XCW305" s="1"/>
      <c r="XCX305" s="1"/>
      <c r="XCY305" s="1"/>
      <c r="XCZ305" s="1"/>
      <c r="XDA305" s="1"/>
      <c r="XDB305" s="1"/>
      <c r="XDC305" s="1"/>
      <c r="XDD305" s="1"/>
      <c r="XDE305" s="1"/>
      <c r="XDF305" s="1"/>
      <c r="XDG305" s="1"/>
      <c r="XDH305" s="1"/>
      <c r="XDI305" s="1"/>
      <c r="XDJ305" s="1"/>
      <c r="XDK305" s="1"/>
      <c r="XDL305" s="1"/>
      <c r="XDM305" s="1"/>
      <c r="XDN305" s="1"/>
      <c r="XDO305" s="1"/>
      <c r="XDP305" s="1"/>
      <c r="XDQ305" s="1"/>
      <c r="XDR305" s="1"/>
      <c r="XDS305" s="1"/>
      <c r="XDT305" s="1"/>
      <c r="XDU305" s="1"/>
      <c r="XDV305" s="1"/>
      <c r="XDW305" s="1"/>
      <c r="XDX305" s="1"/>
      <c r="XDY305" s="1"/>
      <c r="XDZ305" s="1"/>
      <c r="XEA305" s="1"/>
      <c r="XEB305" s="1"/>
      <c r="XEC305" s="1"/>
      <c r="XED305" s="1"/>
      <c r="XEE305" s="1"/>
      <c r="XEF305" s="1"/>
      <c r="XEG305" s="1"/>
      <c r="XEH305" s="1"/>
      <c r="XEI305" s="1"/>
      <c r="XEJ305" s="1"/>
      <c r="XEK305" s="1"/>
      <c r="XEL305" s="1"/>
      <c r="XEM305" s="1"/>
      <c r="XEN305" s="1"/>
      <c r="XEO305" s="1"/>
      <c r="XEP305" s="1"/>
      <c r="XEQ305" s="1"/>
      <c r="XER305" s="1"/>
      <c r="XES305" s="1"/>
      <c r="XET305" s="1"/>
      <c r="XEU305" s="1"/>
      <c r="XEV305" s="1"/>
      <c r="XEW305" s="1"/>
      <c r="XEX305" s="1"/>
      <c r="XEY305" s="1"/>
      <c r="XEZ305" s="1"/>
      <c r="XFA305" s="1"/>
      <c r="XFB305" s="1"/>
      <c r="XFC305" s="1"/>
      <c r="XFD305" s="1"/>
    </row>
    <row r="306" spans="1:151 16227:16384" s="11" customFormat="1" ht="20.25" x14ac:dyDescent="0.25">
      <c r="A306" s="86" t="s">
        <v>253</v>
      </c>
      <c r="B306" s="87"/>
      <c r="C306" s="87"/>
      <c r="D306" s="87"/>
      <c r="E306" s="87"/>
      <c r="F306" s="87"/>
      <c r="G306" s="87"/>
      <c r="H306" s="87"/>
      <c r="I306" s="88"/>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c r="CR306" s="1"/>
      <c r="CS306" s="1"/>
      <c r="CT306" s="1"/>
      <c r="CU306" s="1"/>
      <c r="CV306" s="1"/>
      <c r="CW306" s="1"/>
      <c r="CX306" s="1"/>
      <c r="CY306" s="1"/>
      <c r="CZ306" s="1"/>
      <c r="DA306" s="1"/>
      <c r="DB306" s="1"/>
      <c r="DC306" s="1"/>
      <c r="DD306" s="1"/>
      <c r="DE306" s="1"/>
      <c r="DF306" s="1"/>
      <c r="DG306" s="1"/>
      <c r="DH306" s="1"/>
      <c r="DI306" s="1"/>
      <c r="DJ306" s="1"/>
      <c r="DK306" s="1"/>
      <c r="DL306" s="1"/>
      <c r="DM306" s="1"/>
      <c r="DN306" s="1"/>
      <c r="DO306" s="1"/>
      <c r="DP306" s="1"/>
      <c r="DQ306" s="1"/>
      <c r="DR306" s="1"/>
      <c r="DS306" s="1"/>
      <c r="DT306" s="1"/>
      <c r="DU306" s="1"/>
      <c r="DV306" s="1"/>
      <c r="DW306" s="1"/>
      <c r="DX306" s="1"/>
      <c r="DY306" s="1"/>
      <c r="DZ306" s="1"/>
      <c r="EA306" s="1"/>
      <c r="EB306" s="1"/>
      <c r="EC306" s="1"/>
      <c r="ED306" s="1"/>
      <c r="EE306" s="1"/>
      <c r="EF306" s="1"/>
      <c r="EG306" s="1"/>
      <c r="EH306" s="1"/>
      <c r="EI306" s="1"/>
      <c r="EJ306" s="1"/>
      <c r="EK306" s="1"/>
      <c r="EL306" s="1"/>
      <c r="EM306" s="1"/>
      <c r="EN306" s="1"/>
      <c r="EO306" s="1"/>
      <c r="EP306" s="1"/>
      <c r="EQ306" s="1"/>
      <c r="ER306" s="1"/>
      <c r="ES306" s="1"/>
      <c r="ET306" s="1"/>
      <c r="EU306" s="1"/>
      <c r="WZC306" s="1"/>
      <c r="WZD306" s="1"/>
      <c r="WZE306" s="1"/>
      <c r="WZF306" s="1"/>
      <c r="WZG306" s="1"/>
      <c r="WZH306" s="1"/>
      <c r="WZI306" s="1"/>
      <c r="WZJ306" s="1"/>
      <c r="WZK306" s="1"/>
      <c r="WZL306" s="1"/>
      <c r="WZM306" s="1"/>
      <c r="WZN306" s="1"/>
      <c r="WZO306" s="1"/>
      <c r="WZP306" s="1"/>
      <c r="WZQ306" s="1"/>
      <c r="WZR306" s="1"/>
      <c r="WZS306" s="1"/>
      <c r="WZT306" s="1"/>
      <c r="WZU306" s="1"/>
      <c r="WZV306" s="1"/>
      <c r="WZW306" s="1"/>
      <c r="WZX306" s="1"/>
      <c r="WZY306" s="1"/>
      <c r="WZZ306" s="1"/>
      <c r="XAA306" s="1"/>
      <c r="XAB306" s="1"/>
      <c r="XAC306" s="1"/>
      <c r="XAD306" s="1"/>
      <c r="XAE306" s="1"/>
      <c r="XAF306" s="1"/>
      <c r="XAG306" s="1"/>
      <c r="XAH306" s="1"/>
      <c r="XAI306" s="1"/>
      <c r="XAJ306" s="1"/>
      <c r="XAK306" s="1"/>
      <c r="XAL306" s="1"/>
      <c r="XAM306" s="1"/>
      <c r="XAN306" s="1"/>
      <c r="XAO306" s="1"/>
      <c r="XAP306" s="1"/>
      <c r="XAQ306" s="1"/>
      <c r="XAR306" s="1"/>
      <c r="XAS306" s="1"/>
      <c r="XAT306" s="1"/>
      <c r="XAU306" s="1"/>
      <c r="XAV306" s="1"/>
      <c r="XAW306" s="1"/>
      <c r="XAX306" s="1"/>
      <c r="XAY306" s="1"/>
      <c r="XAZ306" s="1"/>
      <c r="XBA306" s="1"/>
      <c r="XBB306" s="1"/>
      <c r="XBC306" s="1"/>
      <c r="XBD306" s="1"/>
      <c r="XBE306" s="1"/>
      <c r="XBF306" s="1"/>
      <c r="XBG306" s="1"/>
      <c r="XBH306" s="1"/>
      <c r="XBI306" s="1"/>
      <c r="XBJ306" s="1"/>
      <c r="XBK306" s="1"/>
      <c r="XBL306" s="1"/>
      <c r="XBM306" s="1"/>
      <c r="XBN306" s="1"/>
      <c r="XBO306" s="1"/>
      <c r="XBP306" s="1"/>
      <c r="XBQ306" s="1"/>
      <c r="XBR306" s="1"/>
      <c r="XBS306" s="1"/>
      <c r="XBT306" s="1"/>
      <c r="XBU306" s="1"/>
      <c r="XBV306" s="1"/>
      <c r="XBW306" s="1"/>
      <c r="XBX306" s="1"/>
      <c r="XBY306" s="1"/>
      <c r="XBZ306" s="1"/>
      <c r="XCA306" s="1"/>
      <c r="XCB306" s="1"/>
      <c r="XCC306" s="1"/>
      <c r="XCD306" s="1"/>
      <c r="XCE306" s="1"/>
      <c r="XCF306" s="1"/>
      <c r="XCG306" s="1"/>
      <c r="XCH306" s="1"/>
      <c r="XCI306" s="1"/>
      <c r="XCJ306" s="1"/>
      <c r="XCK306" s="1"/>
      <c r="XCL306" s="1"/>
      <c r="XCM306" s="1"/>
      <c r="XCN306" s="1"/>
      <c r="XCO306" s="1"/>
      <c r="XCP306" s="1"/>
      <c r="XCQ306" s="1"/>
      <c r="XCR306" s="1"/>
      <c r="XCS306" s="1"/>
      <c r="XCT306" s="1"/>
      <c r="XCU306" s="1"/>
      <c r="XCV306" s="1"/>
      <c r="XCW306" s="1"/>
      <c r="XCX306" s="1"/>
      <c r="XCY306" s="1"/>
      <c r="XCZ306" s="1"/>
      <c r="XDA306" s="1"/>
      <c r="XDB306" s="1"/>
      <c r="XDC306" s="1"/>
      <c r="XDD306" s="1"/>
      <c r="XDE306" s="1"/>
      <c r="XDF306" s="1"/>
      <c r="XDG306" s="1"/>
      <c r="XDH306" s="1"/>
      <c r="XDI306" s="1"/>
      <c r="XDJ306" s="1"/>
      <c r="XDK306" s="1"/>
      <c r="XDL306" s="1"/>
      <c r="XDM306" s="1"/>
      <c r="XDN306" s="1"/>
      <c r="XDO306" s="1"/>
      <c r="XDP306" s="1"/>
      <c r="XDQ306" s="1"/>
      <c r="XDR306" s="1"/>
      <c r="XDS306" s="1"/>
      <c r="XDT306" s="1"/>
      <c r="XDU306" s="1"/>
      <c r="XDV306" s="1"/>
      <c r="XDW306" s="1"/>
      <c r="XDX306" s="1"/>
      <c r="XDY306" s="1"/>
      <c r="XDZ306" s="1"/>
      <c r="XEA306" s="1"/>
      <c r="XEB306" s="1"/>
      <c r="XEC306" s="1"/>
      <c r="XED306" s="1"/>
      <c r="XEE306" s="1"/>
      <c r="XEF306" s="1"/>
      <c r="XEG306" s="1"/>
      <c r="XEH306" s="1"/>
      <c r="XEI306" s="1"/>
      <c r="XEJ306" s="1"/>
      <c r="XEK306" s="1"/>
      <c r="XEL306" s="1"/>
      <c r="XEM306" s="1"/>
      <c r="XEN306" s="1"/>
      <c r="XEO306" s="1"/>
      <c r="XEP306" s="1"/>
      <c r="XEQ306" s="1"/>
      <c r="XER306" s="1"/>
      <c r="XES306" s="1"/>
      <c r="XET306" s="1"/>
      <c r="XEU306" s="1"/>
      <c r="XEV306" s="1"/>
      <c r="XEW306" s="1"/>
      <c r="XEX306" s="1"/>
      <c r="XEY306" s="1"/>
      <c r="XEZ306" s="1"/>
      <c r="XFA306" s="1"/>
      <c r="XFB306" s="1"/>
      <c r="XFC306" s="1"/>
      <c r="XFD306" s="1"/>
    </row>
    <row r="307" spans="1:151 16227:16384" s="11" customFormat="1" ht="20.25" customHeight="1" x14ac:dyDescent="0.25">
      <c r="A307" s="89" t="str">
        <f>A306</f>
        <v>7th, 9th, 11th, 13th, 15th, 17th, 19th, 21st Floor (Part Refuge Area)</v>
      </c>
      <c r="B307" s="90"/>
      <c r="C307" s="84">
        <v>1</v>
      </c>
      <c r="D307" s="84"/>
      <c r="E307" s="19" t="s">
        <v>251</v>
      </c>
      <c r="F307" s="50">
        <f>(1.25*1.27+2.15*2.75+2.9*4.57+3.05*3.35+1.37*2.3+1.655*1+1.55*1.2+1.55*0.75+1.475*0.05)*10.764</f>
        <v>418.42628099999996</v>
      </c>
      <c r="G307" s="51">
        <v>0</v>
      </c>
      <c r="H307" s="19">
        <v>0</v>
      </c>
      <c r="I307" s="19">
        <f>F307*(($I$144)+1)+H307</f>
        <v>648.56073555</v>
      </c>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c r="CR307" s="1"/>
      <c r="CS307" s="1"/>
      <c r="CT307" s="1"/>
      <c r="CU307" s="1"/>
      <c r="CV307" s="1"/>
      <c r="CW307" s="1"/>
      <c r="CX307" s="1"/>
      <c r="CY307" s="1"/>
      <c r="CZ307" s="1"/>
      <c r="DA307" s="1"/>
      <c r="DB307" s="1"/>
      <c r="DC307" s="1"/>
      <c r="DD307" s="1"/>
      <c r="DE307" s="1"/>
      <c r="DF307" s="1"/>
      <c r="DG307" s="1"/>
      <c r="DH307" s="1"/>
      <c r="DI307" s="1"/>
      <c r="DJ307" s="1"/>
      <c r="DK307" s="1"/>
      <c r="DL307" s="1"/>
      <c r="DM307" s="1"/>
      <c r="DN307" s="1"/>
      <c r="DO307" s="1"/>
      <c r="DP307" s="1"/>
      <c r="DQ307" s="1"/>
      <c r="DR307" s="1"/>
      <c r="DS307" s="1"/>
      <c r="DT307" s="1"/>
      <c r="DU307" s="1"/>
      <c r="DV307" s="1"/>
      <c r="DW307" s="1"/>
      <c r="DX307" s="1"/>
      <c r="DY307" s="1"/>
      <c r="DZ307" s="1"/>
      <c r="EA307" s="1"/>
      <c r="EB307" s="1"/>
      <c r="EC307" s="1"/>
      <c r="ED307" s="1"/>
      <c r="EE307" s="1"/>
      <c r="EF307" s="1"/>
      <c r="EG307" s="1"/>
      <c r="EH307" s="1"/>
      <c r="EI307" s="1"/>
      <c r="EJ307" s="1"/>
      <c r="EK307" s="1"/>
      <c r="EL307" s="1"/>
      <c r="EM307" s="1"/>
      <c r="EN307" s="1"/>
      <c r="EO307" s="1"/>
      <c r="EP307" s="1"/>
      <c r="EQ307" s="1"/>
      <c r="ER307" s="1"/>
      <c r="ES307" s="1"/>
      <c r="ET307" s="1"/>
      <c r="EU307" s="1"/>
      <c r="WZC307" s="1"/>
      <c r="WZD307" s="1"/>
      <c r="WZE307" s="1"/>
      <c r="WZF307" s="1"/>
      <c r="WZG307" s="1"/>
      <c r="WZH307" s="1"/>
      <c r="WZI307" s="1"/>
      <c r="WZJ307" s="1"/>
      <c r="WZK307" s="1"/>
      <c r="WZL307" s="1"/>
      <c r="WZM307" s="1"/>
      <c r="WZN307" s="1"/>
      <c r="WZO307" s="1"/>
      <c r="WZP307" s="1"/>
      <c r="WZQ307" s="1"/>
      <c r="WZR307" s="1"/>
      <c r="WZS307" s="1"/>
      <c r="WZT307" s="1"/>
      <c r="WZU307" s="1"/>
      <c r="WZV307" s="1"/>
      <c r="WZW307" s="1"/>
      <c r="WZX307" s="1"/>
      <c r="WZY307" s="1"/>
      <c r="WZZ307" s="1"/>
      <c r="XAA307" s="1"/>
      <c r="XAB307" s="1"/>
      <c r="XAC307" s="1"/>
      <c r="XAD307" s="1"/>
      <c r="XAE307" s="1"/>
      <c r="XAF307" s="1"/>
      <c r="XAG307" s="1"/>
      <c r="XAH307" s="1"/>
      <c r="XAI307" s="1"/>
      <c r="XAJ307" s="1"/>
      <c r="XAK307" s="1"/>
      <c r="XAL307" s="1"/>
      <c r="XAM307" s="1"/>
      <c r="XAN307" s="1"/>
      <c r="XAO307" s="1"/>
      <c r="XAP307" s="1"/>
      <c r="XAQ307" s="1"/>
      <c r="XAR307" s="1"/>
      <c r="XAS307" s="1"/>
      <c r="XAT307" s="1"/>
      <c r="XAU307" s="1"/>
      <c r="XAV307" s="1"/>
      <c r="XAW307" s="1"/>
      <c r="XAX307" s="1"/>
      <c r="XAY307" s="1"/>
      <c r="XAZ307" s="1"/>
      <c r="XBA307" s="1"/>
      <c r="XBB307" s="1"/>
      <c r="XBC307" s="1"/>
      <c r="XBD307" s="1"/>
      <c r="XBE307" s="1"/>
      <c r="XBF307" s="1"/>
      <c r="XBG307" s="1"/>
      <c r="XBH307" s="1"/>
      <c r="XBI307" s="1"/>
      <c r="XBJ307" s="1"/>
      <c r="XBK307" s="1"/>
      <c r="XBL307" s="1"/>
      <c r="XBM307" s="1"/>
      <c r="XBN307" s="1"/>
      <c r="XBO307" s="1"/>
      <c r="XBP307" s="1"/>
      <c r="XBQ307" s="1"/>
      <c r="XBR307" s="1"/>
      <c r="XBS307" s="1"/>
      <c r="XBT307" s="1"/>
      <c r="XBU307" s="1"/>
      <c r="XBV307" s="1"/>
      <c r="XBW307" s="1"/>
      <c r="XBX307" s="1"/>
      <c r="XBY307" s="1"/>
      <c r="XBZ307" s="1"/>
      <c r="XCA307" s="1"/>
      <c r="XCB307" s="1"/>
      <c r="XCC307" s="1"/>
      <c r="XCD307" s="1"/>
      <c r="XCE307" s="1"/>
      <c r="XCF307" s="1"/>
      <c r="XCG307" s="1"/>
      <c r="XCH307" s="1"/>
      <c r="XCI307" s="1"/>
      <c r="XCJ307" s="1"/>
      <c r="XCK307" s="1"/>
      <c r="XCL307" s="1"/>
      <c r="XCM307" s="1"/>
      <c r="XCN307" s="1"/>
      <c r="XCO307" s="1"/>
      <c r="XCP307" s="1"/>
      <c r="XCQ307" s="1"/>
      <c r="XCR307" s="1"/>
      <c r="XCS307" s="1"/>
      <c r="XCT307" s="1"/>
      <c r="XCU307" s="1"/>
      <c r="XCV307" s="1"/>
      <c r="XCW307" s="1"/>
      <c r="XCX307" s="1"/>
      <c r="XCY307" s="1"/>
      <c r="XCZ307" s="1"/>
      <c r="XDA307" s="1"/>
      <c r="XDB307" s="1"/>
      <c r="XDC307" s="1"/>
      <c r="XDD307" s="1"/>
      <c r="XDE307" s="1"/>
      <c r="XDF307" s="1"/>
      <c r="XDG307" s="1"/>
      <c r="XDH307" s="1"/>
      <c r="XDI307" s="1"/>
      <c r="XDJ307" s="1"/>
      <c r="XDK307" s="1"/>
      <c r="XDL307" s="1"/>
      <c r="XDM307" s="1"/>
      <c r="XDN307" s="1"/>
      <c r="XDO307" s="1"/>
      <c r="XDP307" s="1"/>
      <c r="XDQ307" s="1"/>
      <c r="XDR307" s="1"/>
      <c r="XDS307" s="1"/>
      <c r="XDT307" s="1"/>
      <c r="XDU307" s="1"/>
      <c r="XDV307" s="1"/>
      <c r="XDW307" s="1"/>
      <c r="XDX307" s="1"/>
      <c r="XDY307" s="1"/>
      <c r="XDZ307" s="1"/>
      <c r="XEA307" s="1"/>
      <c r="XEB307" s="1"/>
      <c r="XEC307" s="1"/>
      <c r="XED307" s="1"/>
      <c r="XEE307" s="1"/>
      <c r="XEF307" s="1"/>
      <c r="XEG307" s="1"/>
      <c r="XEH307" s="1"/>
      <c r="XEI307" s="1"/>
      <c r="XEJ307" s="1"/>
      <c r="XEK307" s="1"/>
      <c r="XEL307" s="1"/>
      <c r="XEM307" s="1"/>
      <c r="XEN307" s="1"/>
      <c r="XEO307" s="1"/>
      <c r="XEP307" s="1"/>
      <c r="XEQ307" s="1"/>
      <c r="XER307" s="1"/>
      <c r="XES307" s="1"/>
      <c r="XET307" s="1"/>
      <c r="XEU307" s="1"/>
      <c r="XEV307" s="1"/>
      <c r="XEW307" s="1"/>
      <c r="XEX307" s="1"/>
      <c r="XEY307" s="1"/>
      <c r="XEZ307" s="1"/>
      <c r="XFA307" s="1"/>
      <c r="XFB307" s="1"/>
      <c r="XFC307" s="1"/>
      <c r="XFD307" s="1"/>
    </row>
    <row r="308" spans="1:151 16227:16384" s="11" customFormat="1" ht="20.25" customHeight="1" x14ac:dyDescent="0.25">
      <c r="A308" s="91"/>
      <c r="B308" s="92"/>
      <c r="C308" s="84">
        <f>C307+1</f>
        <v>2</v>
      </c>
      <c r="D308" s="84"/>
      <c r="E308" s="19" t="s">
        <v>224</v>
      </c>
      <c r="F308" s="50">
        <f>(2.15*2.75+5.49*2.9+2.9*3.41+1.37*1.02+1.37*2.29+3.05*3.41+1.37*2.3+1.1*2.8+1.55*0.75+1.475*0.05)*10.764</f>
        <v>582.60096179999994</v>
      </c>
      <c r="G308" s="51">
        <v>0</v>
      </c>
      <c r="H308" s="19">
        <v>0</v>
      </c>
      <c r="I308" s="19">
        <f>F308*(($I$144)+1)+H308</f>
        <v>903.03149078999991</v>
      </c>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c r="CR308" s="1"/>
      <c r="CS308" s="1"/>
      <c r="CT308" s="1"/>
      <c r="CU308" s="1"/>
      <c r="CV308" s="1"/>
      <c r="CW308" s="1"/>
      <c r="CX308" s="1"/>
      <c r="CY308" s="1"/>
      <c r="CZ308" s="1"/>
      <c r="DA308" s="1"/>
      <c r="DB308" s="1"/>
      <c r="DC308" s="1"/>
      <c r="DD308" s="1"/>
      <c r="DE308" s="1"/>
      <c r="DF308" s="1"/>
      <c r="DG308" s="1"/>
      <c r="DH308" s="1"/>
      <c r="DI308" s="1"/>
      <c r="DJ308" s="1"/>
      <c r="DK308" s="1"/>
      <c r="DL308" s="1"/>
      <c r="DM308" s="1"/>
      <c r="DN308" s="1"/>
      <c r="DO308" s="1"/>
      <c r="DP308" s="1"/>
      <c r="DQ308" s="1"/>
      <c r="DR308" s="1"/>
      <c r="DS308" s="1"/>
      <c r="DT308" s="1"/>
      <c r="DU308" s="1"/>
      <c r="DV308" s="1"/>
      <c r="DW308" s="1"/>
      <c r="DX308" s="1"/>
      <c r="DY308" s="1"/>
      <c r="DZ308" s="1"/>
      <c r="EA308" s="1"/>
      <c r="EB308" s="1"/>
      <c r="EC308" s="1"/>
      <c r="ED308" s="1"/>
      <c r="EE308" s="1"/>
      <c r="EF308" s="1"/>
      <c r="EG308" s="1"/>
      <c r="EH308" s="1"/>
      <c r="EI308" s="1"/>
      <c r="EJ308" s="1"/>
      <c r="EK308" s="1"/>
      <c r="EL308" s="1"/>
      <c r="EM308" s="1"/>
      <c r="EN308" s="1"/>
      <c r="EO308" s="1"/>
      <c r="EP308" s="1"/>
      <c r="EQ308" s="1"/>
      <c r="ER308" s="1"/>
      <c r="ES308" s="1"/>
      <c r="ET308" s="1"/>
      <c r="EU308" s="1"/>
      <c r="WZC308" s="1"/>
      <c r="WZD308" s="1"/>
      <c r="WZE308" s="1"/>
      <c r="WZF308" s="1"/>
      <c r="WZG308" s="1"/>
      <c r="WZH308" s="1"/>
      <c r="WZI308" s="1"/>
      <c r="WZJ308" s="1"/>
      <c r="WZK308" s="1"/>
      <c r="WZL308" s="1"/>
      <c r="WZM308" s="1"/>
      <c r="WZN308" s="1"/>
      <c r="WZO308" s="1"/>
      <c r="WZP308" s="1"/>
      <c r="WZQ308" s="1"/>
      <c r="WZR308" s="1"/>
      <c r="WZS308" s="1"/>
      <c r="WZT308" s="1"/>
      <c r="WZU308" s="1"/>
      <c r="WZV308" s="1"/>
      <c r="WZW308" s="1"/>
      <c r="WZX308" s="1"/>
      <c r="WZY308" s="1"/>
      <c r="WZZ308" s="1"/>
      <c r="XAA308" s="1"/>
      <c r="XAB308" s="1"/>
      <c r="XAC308" s="1"/>
      <c r="XAD308" s="1"/>
      <c r="XAE308" s="1"/>
      <c r="XAF308" s="1"/>
      <c r="XAG308" s="1"/>
      <c r="XAH308" s="1"/>
      <c r="XAI308" s="1"/>
      <c r="XAJ308" s="1"/>
      <c r="XAK308" s="1"/>
      <c r="XAL308" s="1"/>
      <c r="XAM308" s="1"/>
      <c r="XAN308" s="1"/>
      <c r="XAO308" s="1"/>
      <c r="XAP308" s="1"/>
      <c r="XAQ308" s="1"/>
      <c r="XAR308" s="1"/>
      <c r="XAS308" s="1"/>
      <c r="XAT308" s="1"/>
      <c r="XAU308" s="1"/>
      <c r="XAV308" s="1"/>
      <c r="XAW308" s="1"/>
      <c r="XAX308" s="1"/>
      <c r="XAY308" s="1"/>
      <c r="XAZ308" s="1"/>
      <c r="XBA308" s="1"/>
      <c r="XBB308" s="1"/>
      <c r="XBC308" s="1"/>
      <c r="XBD308" s="1"/>
      <c r="XBE308" s="1"/>
      <c r="XBF308" s="1"/>
      <c r="XBG308" s="1"/>
      <c r="XBH308" s="1"/>
      <c r="XBI308" s="1"/>
      <c r="XBJ308" s="1"/>
      <c r="XBK308" s="1"/>
      <c r="XBL308" s="1"/>
      <c r="XBM308" s="1"/>
      <c r="XBN308" s="1"/>
      <c r="XBO308" s="1"/>
      <c r="XBP308" s="1"/>
      <c r="XBQ308" s="1"/>
      <c r="XBR308" s="1"/>
      <c r="XBS308" s="1"/>
      <c r="XBT308" s="1"/>
      <c r="XBU308" s="1"/>
      <c r="XBV308" s="1"/>
      <c r="XBW308" s="1"/>
      <c r="XBX308" s="1"/>
      <c r="XBY308" s="1"/>
      <c r="XBZ308" s="1"/>
      <c r="XCA308" s="1"/>
      <c r="XCB308" s="1"/>
      <c r="XCC308" s="1"/>
      <c r="XCD308" s="1"/>
      <c r="XCE308" s="1"/>
      <c r="XCF308" s="1"/>
      <c r="XCG308" s="1"/>
      <c r="XCH308" s="1"/>
      <c r="XCI308" s="1"/>
      <c r="XCJ308" s="1"/>
      <c r="XCK308" s="1"/>
      <c r="XCL308" s="1"/>
      <c r="XCM308" s="1"/>
      <c r="XCN308" s="1"/>
      <c r="XCO308" s="1"/>
      <c r="XCP308" s="1"/>
      <c r="XCQ308" s="1"/>
      <c r="XCR308" s="1"/>
      <c r="XCS308" s="1"/>
      <c r="XCT308" s="1"/>
      <c r="XCU308" s="1"/>
      <c r="XCV308" s="1"/>
      <c r="XCW308" s="1"/>
      <c r="XCX308" s="1"/>
      <c r="XCY308" s="1"/>
      <c r="XCZ308" s="1"/>
      <c r="XDA308" s="1"/>
      <c r="XDB308" s="1"/>
      <c r="XDC308" s="1"/>
      <c r="XDD308" s="1"/>
      <c r="XDE308" s="1"/>
      <c r="XDF308" s="1"/>
      <c r="XDG308" s="1"/>
      <c r="XDH308" s="1"/>
      <c r="XDI308" s="1"/>
      <c r="XDJ308" s="1"/>
      <c r="XDK308" s="1"/>
      <c r="XDL308" s="1"/>
      <c r="XDM308" s="1"/>
      <c r="XDN308" s="1"/>
      <c r="XDO308" s="1"/>
      <c r="XDP308" s="1"/>
      <c r="XDQ308" s="1"/>
      <c r="XDR308" s="1"/>
      <c r="XDS308" s="1"/>
      <c r="XDT308" s="1"/>
      <c r="XDU308" s="1"/>
      <c r="XDV308" s="1"/>
      <c r="XDW308" s="1"/>
      <c r="XDX308" s="1"/>
      <c r="XDY308" s="1"/>
      <c r="XDZ308" s="1"/>
      <c r="XEA308" s="1"/>
      <c r="XEB308" s="1"/>
      <c r="XEC308" s="1"/>
      <c r="XED308" s="1"/>
      <c r="XEE308" s="1"/>
      <c r="XEF308" s="1"/>
      <c r="XEG308" s="1"/>
      <c r="XEH308" s="1"/>
      <c r="XEI308" s="1"/>
      <c r="XEJ308" s="1"/>
      <c r="XEK308" s="1"/>
      <c r="XEL308" s="1"/>
      <c r="XEM308" s="1"/>
      <c r="XEN308" s="1"/>
      <c r="XEO308" s="1"/>
      <c r="XEP308" s="1"/>
      <c r="XEQ308" s="1"/>
      <c r="XER308" s="1"/>
      <c r="XES308" s="1"/>
      <c r="XET308" s="1"/>
      <c r="XEU308" s="1"/>
      <c r="XEV308" s="1"/>
      <c r="XEW308" s="1"/>
      <c r="XEX308" s="1"/>
      <c r="XEY308" s="1"/>
      <c r="XEZ308" s="1"/>
      <c r="XFA308" s="1"/>
      <c r="XFB308" s="1"/>
      <c r="XFC308" s="1"/>
      <c r="XFD308" s="1"/>
    </row>
    <row r="309" spans="1:151 16227:16384" s="11" customFormat="1" ht="20.25" customHeight="1" x14ac:dyDescent="0.25">
      <c r="A309" s="91"/>
      <c r="B309" s="92"/>
      <c r="C309" s="84">
        <f>C308+1</f>
        <v>3</v>
      </c>
      <c r="D309" s="85"/>
      <c r="E309" s="19" t="s">
        <v>224</v>
      </c>
      <c r="F309" s="50">
        <f>(2.15*2.75+5.49*2.9+2.9*3.41+1.37*1.02+1.37*2.29+3.05*3.41+1.37*2.3+1.1*2.8+1.55*0.75+1.475*0.05)*10.764</f>
        <v>582.60096179999994</v>
      </c>
      <c r="G309" s="51">
        <v>0</v>
      </c>
      <c r="H309" s="19">
        <v>0</v>
      </c>
      <c r="I309" s="19">
        <f>F309*(($I$144)+1)+H309</f>
        <v>903.03149078999991</v>
      </c>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c r="CR309" s="1"/>
      <c r="CS309" s="1"/>
      <c r="CT309" s="1"/>
      <c r="CU309" s="1"/>
      <c r="CV309" s="1"/>
      <c r="CW309" s="1"/>
      <c r="CX309" s="1"/>
      <c r="CY309" s="1"/>
      <c r="CZ309" s="1"/>
      <c r="DA309" s="1"/>
      <c r="DB309" s="1"/>
      <c r="DC309" s="1"/>
      <c r="DD309" s="1"/>
      <c r="DE309" s="1"/>
      <c r="DF309" s="1"/>
      <c r="DG309" s="1"/>
      <c r="DH309" s="1"/>
      <c r="DI309" s="1"/>
      <c r="DJ309" s="1"/>
      <c r="DK309" s="1"/>
      <c r="DL309" s="1"/>
      <c r="DM309" s="1"/>
      <c r="DN309" s="1"/>
      <c r="DO309" s="1"/>
      <c r="DP309" s="1"/>
      <c r="DQ309" s="1"/>
      <c r="DR309" s="1"/>
      <c r="DS309" s="1"/>
      <c r="DT309" s="1"/>
      <c r="DU309" s="1"/>
      <c r="DV309" s="1"/>
      <c r="DW309" s="1"/>
      <c r="DX309" s="1"/>
      <c r="DY309" s="1"/>
      <c r="DZ309" s="1"/>
      <c r="EA309" s="1"/>
      <c r="EB309" s="1"/>
      <c r="EC309" s="1"/>
      <c r="ED309" s="1"/>
      <c r="EE309" s="1"/>
      <c r="EF309" s="1"/>
      <c r="EG309" s="1"/>
      <c r="EH309" s="1"/>
      <c r="EI309" s="1"/>
      <c r="EJ309" s="1"/>
      <c r="EK309" s="1"/>
      <c r="EL309" s="1"/>
      <c r="EM309" s="1"/>
      <c r="EN309" s="1"/>
      <c r="EO309" s="1"/>
      <c r="EP309" s="1"/>
      <c r="EQ309" s="1"/>
      <c r="ER309" s="1"/>
      <c r="ES309" s="1"/>
      <c r="ET309" s="1"/>
      <c r="EU309" s="1"/>
      <c r="WZC309" s="1"/>
      <c r="WZD309" s="1"/>
      <c r="WZE309" s="1"/>
      <c r="WZF309" s="1"/>
      <c r="WZG309" s="1"/>
      <c r="WZH309" s="1"/>
      <c r="WZI309" s="1"/>
      <c r="WZJ309" s="1"/>
      <c r="WZK309" s="1"/>
      <c r="WZL309" s="1"/>
      <c r="WZM309" s="1"/>
      <c r="WZN309" s="1"/>
      <c r="WZO309" s="1"/>
      <c r="WZP309" s="1"/>
      <c r="WZQ309" s="1"/>
      <c r="WZR309" s="1"/>
      <c r="WZS309" s="1"/>
      <c r="WZT309" s="1"/>
      <c r="WZU309" s="1"/>
      <c r="WZV309" s="1"/>
      <c r="WZW309" s="1"/>
      <c r="WZX309" s="1"/>
      <c r="WZY309" s="1"/>
      <c r="WZZ309" s="1"/>
      <c r="XAA309" s="1"/>
      <c r="XAB309" s="1"/>
      <c r="XAC309" s="1"/>
      <c r="XAD309" s="1"/>
      <c r="XAE309" s="1"/>
      <c r="XAF309" s="1"/>
      <c r="XAG309" s="1"/>
      <c r="XAH309" s="1"/>
      <c r="XAI309" s="1"/>
      <c r="XAJ309" s="1"/>
      <c r="XAK309" s="1"/>
      <c r="XAL309" s="1"/>
      <c r="XAM309" s="1"/>
      <c r="XAN309" s="1"/>
      <c r="XAO309" s="1"/>
      <c r="XAP309" s="1"/>
      <c r="XAQ309" s="1"/>
      <c r="XAR309" s="1"/>
      <c r="XAS309" s="1"/>
      <c r="XAT309" s="1"/>
      <c r="XAU309" s="1"/>
      <c r="XAV309" s="1"/>
      <c r="XAW309" s="1"/>
      <c r="XAX309" s="1"/>
      <c r="XAY309" s="1"/>
      <c r="XAZ309" s="1"/>
      <c r="XBA309" s="1"/>
      <c r="XBB309" s="1"/>
      <c r="XBC309" s="1"/>
      <c r="XBD309" s="1"/>
      <c r="XBE309" s="1"/>
      <c r="XBF309" s="1"/>
      <c r="XBG309" s="1"/>
      <c r="XBH309" s="1"/>
      <c r="XBI309" s="1"/>
      <c r="XBJ309" s="1"/>
      <c r="XBK309" s="1"/>
      <c r="XBL309" s="1"/>
      <c r="XBM309" s="1"/>
      <c r="XBN309" s="1"/>
      <c r="XBO309" s="1"/>
      <c r="XBP309" s="1"/>
      <c r="XBQ309" s="1"/>
      <c r="XBR309" s="1"/>
      <c r="XBS309" s="1"/>
      <c r="XBT309" s="1"/>
      <c r="XBU309" s="1"/>
      <c r="XBV309" s="1"/>
      <c r="XBW309" s="1"/>
      <c r="XBX309" s="1"/>
      <c r="XBY309" s="1"/>
      <c r="XBZ309" s="1"/>
      <c r="XCA309" s="1"/>
      <c r="XCB309" s="1"/>
      <c r="XCC309" s="1"/>
      <c r="XCD309" s="1"/>
      <c r="XCE309" s="1"/>
      <c r="XCF309" s="1"/>
      <c r="XCG309" s="1"/>
      <c r="XCH309" s="1"/>
      <c r="XCI309" s="1"/>
      <c r="XCJ309" s="1"/>
      <c r="XCK309" s="1"/>
      <c r="XCL309" s="1"/>
      <c r="XCM309" s="1"/>
      <c r="XCN309" s="1"/>
      <c r="XCO309" s="1"/>
      <c r="XCP309" s="1"/>
      <c r="XCQ309" s="1"/>
      <c r="XCR309" s="1"/>
      <c r="XCS309" s="1"/>
      <c r="XCT309" s="1"/>
      <c r="XCU309" s="1"/>
      <c r="XCV309" s="1"/>
      <c r="XCW309" s="1"/>
      <c r="XCX309" s="1"/>
      <c r="XCY309" s="1"/>
      <c r="XCZ309" s="1"/>
      <c r="XDA309" s="1"/>
      <c r="XDB309" s="1"/>
      <c r="XDC309" s="1"/>
      <c r="XDD309" s="1"/>
      <c r="XDE309" s="1"/>
      <c r="XDF309" s="1"/>
      <c r="XDG309" s="1"/>
      <c r="XDH309" s="1"/>
      <c r="XDI309" s="1"/>
      <c r="XDJ309" s="1"/>
      <c r="XDK309" s="1"/>
      <c r="XDL309" s="1"/>
      <c r="XDM309" s="1"/>
      <c r="XDN309" s="1"/>
      <c r="XDO309" s="1"/>
      <c r="XDP309" s="1"/>
      <c r="XDQ309" s="1"/>
      <c r="XDR309" s="1"/>
      <c r="XDS309" s="1"/>
      <c r="XDT309" s="1"/>
      <c r="XDU309" s="1"/>
      <c r="XDV309" s="1"/>
      <c r="XDW309" s="1"/>
      <c r="XDX309" s="1"/>
      <c r="XDY309" s="1"/>
      <c r="XDZ309" s="1"/>
      <c r="XEA309" s="1"/>
      <c r="XEB309" s="1"/>
      <c r="XEC309" s="1"/>
      <c r="XED309" s="1"/>
      <c r="XEE309" s="1"/>
      <c r="XEF309" s="1"/>
      <c r="XEG309" s="1"/>
      <c r="XEH309" s="1"/>
      <c r="XEI309" s="1"/>
      <c r="XEJ309" s="1"/>
      <c r="XEK309" s="1"/>
      <c r="XEL309" s="1"/>
      <c r="XEM309" s="1"/>
      <c r="XEN309" s="1"/>
      <c r="XEO309" s="1"/>
      <c r="XEP309" s="1"/>
      <c r="XEQ309" s="1"/>
      <c r="XER309" s="1"/>
      <c r="XES309" s="1"/>
      <c r="XET309" s="1"/>
      <c r="XEU309" s="1"/>
      <c r="XEV309" s="1"/>
      <c r="XEW309" s="1"/>
      <c r="XEX309" s="1"/>
      <c r="XEY309" s="1"/>
      <c r="XEZ309" s="1"/>
      <c r="XFA309" s="1"/>
      <c r="XFB309" s="1"/>
      <c r="XFC309" s="1"/>
      <c r="XFD309" s="1"/>
    </row>
    <row r="310" spans="1:151 16227:16384" s="11" customFormat="1" ht="20.25" customHeight="1" x14ac:dyDescent="0.25">
      <c r="A310" s="91"/>
      <c r="B310" s="92"/>
      <c r="C310" s="84">
        <f>C309+1</f>
        <v>4</v>
      </c>
      <c r="D310" s="84"/>
      <c r="E310" s="19" t="s">
        <v>251</v>
      </c>
      <c r="F310" s="50">
        <f>(1.25*1.27+2.15*2.75+2.9*4.57+3.05*3.35+1.37*2.3+1.655*1+1.55*1.2+1.55*0.75+1.475*0.05)*10.764</f>
        <v>418.42628099999996</v>
      </c>
      <c r="G310" s="51">
        <v>0</v>
      </c>
      <c r="H310" s="19">
        <v>0</v>
      </c>
      <c r="I310" s="19">
        <f>F310*(($I$144)+1)+H310</f>
        <v>648.56073555</v>
      </c>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c r="CR310" s="1"/>
      <c r="CS310" s="1"/>
      <c r="CT310" s="1"/>
      <c r="CU310" s="1"/>
      <c r="CV310" s="1"/>
      <c r="CW310" s="1"/>
      <c r="CX310" s="1"/>
      <c r="CY310" s="1"/>
      <c r="CZ310" s="1"/>
      <c r="DA310" s="1"/>
      <c r="DB310" s="1"/>
      <c r="DC310" s="1"/>
      <c r="DD310" s="1"/>
      <c r="DE310" s="1"/>
      <c r="DF310" s="1"/>
      <c r="DG310" s="1"/>
      <c r="DH310" s="1"/>
      <c r="DI310" s="1"/>
      <c r="DJ310" s="1"/>
      <c r="DK310" s="1"/>
      <c r="DL310" s="1"/>
      <c r="DM310" s="1"/>
      <c r="DN310" s="1"/>
      <c r="DO310" s="1"/>
      <c r="DP310" s="1"/>
      <c r="DQ310" s="1"/>
      <c r="DR310" s="1"/>
      <c r="DS310" s="1"/>
      <c r="DT310" s="1"/>
      <c r="DU310" s="1"/>
      <c r="DV310" s="1"/>
      <c r="DW310" s="1"/>
      <c r="DX310" s="1"/>
      <c r="DY310" s="1"/>
      <c r="DZ310" s="1"/>
      <c r="EA310" s="1"/>
      <c r="EB310" s="1"/>
      <c r="EC310" s="1"/>
      <c r="ED310" s="1"/>
      <c r="EE310" s="1"/>
      <c r="EF310" s="1"/>
      <c r="EG310" s="1"/>
      <c r="EH310" s="1"/>
      <c r="EI310" s="1"/>
      <c r="EJ310" s="1"/>
      <c r="EK310" s="1"/>
      <c r="EL310" s="1"/>
      <c r="EM310" s="1"/>
      <c r="EN310" s="1"/>
      <c r="EO310" s="1"/>
      <c r="EP310" s="1"/>
      <c r="EQ310" s="1"/>
      <c r="ER310" s="1"/>
      <c r="ES310" s="1"/>
      <c r="ET310" s="1"/>
      <c r="EU310" s="1"/>
      <c r="WZC310" s="1"/>
      <c r="WZD310" s="1"/>
      <c r="WZE310" s="1"/>
      <c r="WZF310" s="1"/>
      <c r="WZG310" s="1"/>
      <c r="WZH310" s="1"/>
      <c r="WZI310" s="1"/>
      <c r="WZJ310" s="1"/>
      <c r="WZK310" s="1"/>
      <c r="WZL310" s="1"/>
      <c r="WZM310" s="1"/>
      <c r="WZN310" s="1"/>
      <c r="WZO310" s="1"/>
      <c r="WZP310" s="1"/>
      <c r="WZQ310" s="1"/>
      <c r="WZR310" s="1"/>
      <c r="WZS310" s="1"/>
      <c r="WZT310" s="1"/>
      <c r="WZU310" s="1"/>
      <c r="WZV310" s="1"/>
      <c r="WZW310" s="1"/>
      <c r="WZX310" s="1"/>
      <c r="WZY310" s="1"/>
      <c r="WZZ310" s="1"/>
      <c r="XAA310" s="1"/>
      <c r="XAB310" s="1"/>
      <c r="XAC310" s="1"/>
      <c r="XAD310" s="1"/>
      <c r="XAE310" s="1"/>
      <c r="XAF310" s="1"/>
      <c r="XAG310" s="1"/>
      <c r="XAH310" s="1"/>
      <c r="XAI310" s="1"/>
      <c r="XAJ310" s="1"/>
      <c r="XAK310" s="1"/>
      <c r="XAL310" s="1"/>
      <c r="XAM310" s="1"/>
      <c r="XAN310" s="1"/>
      <c r="XAO310" s="1"/>
      <c r="XAP310" s="1"/>
      <c r="XAQ310" s="1"/>
      <c r="XAR310" s="1"/>
      <c r="XAS310" s="1"/>
      <c r="XAT310" s="1"/>
      <c r="XAU310" s="1"/>
      <c r="XAV310" s="1"/>
      <c r="XAW310" s="1"/>
      <c r="XAX310" s="1"/>
      <c r="XAY310" s="1"/>
      <c r="XAZ310" s="1"/>
      <c r="XBA310" s="1"/>
      <c r="XBB310" s="1"/>
      <c r="XBC310" s="1"/>
      <c r="XBD310" s="1"/>
      <c r="XBE310" s="1"/>
      <c r="XBF310" s="1"/>
      <c r="XBG310" s="1"/>
      <c r="XBH310" s="1"/>
      <c r="XBI310" s="1"/>
      <c r="XBJ310" s="1"/>
      <c r="XBK310" s="1"/>
      <c r="XBL310" s="1"/>
      <c r="XBM310" s="1"/>
      <c r="XBN310" s="1"/>
      <c r="XBO310" s="1"/>
      <c r="XBP310" s="1"/>
      <c r="XBQ310" s="1"/>
      <c r="XBR310" s="1"/>
      <c r="XBS310" s="1"/>
      <c r="XBT310" s="1"/>
      <c r="XBU310" s="1"/>
      <c r="XBV310" s="1"/>
      <c r="XBW310" s="1"/>
      <c r="XBX310" s="1"/>
      <c r="XBY310" s="1"/>
      <c r="XBZ310" s="1"/>
      <c r="XCA310" s="1"/>
      <c r="XCB310" s="1"/>
      <c r="XCC310" s="1"/>
      <c r="XCD310" s="1"/>
      <c r="XCE310" s="1"/>
      <c r="XCF310" s="1"/>
      <c r="XCG310" s="1"/>
      <c r="XCH310" s="1"/>
      <c r="XCI310" s="1"/>
      <c r="XCJ310" s="1"/>
      <c r="XCK310" s="1"/>
      <c r="XCL310" s="1"/>
      <c r="XCM310" s="1"/>
      <c r="XCN310" s="1"/>
      <c r="XCO310" s="1"/>
      <c r="XCP310" s="1"/>
      <c r="XCQ310" s="1"/>
      <c r="XCR310" s="1"/>
      <c r="XCS310" s="1"/>
      <c r="XCT310" s="1"/>
      <c r="XCU310" s="1"/>
      <c r="XCV310" s="1"/>
      <c r="XCW310" s="1"/>
      <c r="XCX310" s="1"/>
      <c r="XCY310" s="1"/>
      <c r="XCZ310" s="1"/>
      <c r="XDA310" s="1"/>
      <c r="XDB310" s="1"/>
      <c r="XDC310" s="1"/>
      <c r="XDD310" s="1"/>
      <c r="XDE310" s="1"/>
      <c r="XDF310" s="1"/>
      <c r="XDG310" s="1"/>
      <c r="XDH310" s="1"/>
      <c r="XDI310" s="1"/>
      <c r="XDJ310" s="1"/>
      <c r="XDK310" s="1"/>
      <c r="XDL310" s="1"/>
      <c r="XDM310" s="1"/>
      <c r="XDN310" s="1"/>
      <c r="XDO310" s="1"/>
      <c r="XDP310" s="1"/>
      <c r="XDQ310" s="1"/>
      <c r="XDR310" s="1"/>
      <c r="XDS310" s="1"/>
      <c r="XDT310" s="1"/>
      <c r="XDU310" s="1"/>
      <c r="XDV310" s="1"/>
      <c r="XDW310" s="1"/>
      <c r="XDX310" s="1"/>
      <c r="XDY310" s="1"/>
      <c r="XDZ310" s="1"/>
      <c r="XEA310" s="1"/>
      <c r="XEB310" s="1"/>
      <c r="XEC310" s="1"/>
      <c r="XED310" s="1"/>
      <c r="XEE310" s="1"/>
      <c r="XEF310" s="1"/>
      <c r="XEG310" s="1"/>
      <c r="XEH310" s="1"/>
      <c r="XEI310" s="1"/>
      <c r="XEJ310" s="1"/>
      <c r="XEK310" s="1"/>
      <c r="XEL310" s="1"/>
      <c r="XEM310" s="1"/>
      <c r="XEN310" s="1"/>
      <c r="XEO310" s="1"/>
      <c r="XEP310" s="1"/>
      <c r="XEQ310" s="1"/>
      <c r="XER310" s="1"/>
      <c r="XES310" s="1"/>
      <c r="XET310" s="1"/>
      <c r="XEU310" s="1"/>
      <c r="XEV310" s="1"/>
      <c r="XEW310" s="1"/>
      <c r="XEX310" s="1"/>
      <c r="XEY310" s="1"/>
      <c r="XEZ310" s="1"/>
      <c r="XFA310" s="1"/>
      <c r="XFB310" s="1"/>
      <c r="XFC310" s="1"/>
      <c r="XFD310" s="1"/>
    </row>
    <row r="311" spans="1:151 16227:16384" s="11" customFormat="1" ht="20.25" x14ac:dyDescent="0.25">
      <c r="A311" s="86" t="s">
        <v>247</v>
      </c>
      <c r="B311" s="87"/>
      <c r="C311" s="87"/>
      <c r="D311" s="87"/>
      <c r="E311" s="87"/>
      <c r="F311" s="87"/>
      <c r="G311" s="87"/>
      <c r="H311" s="87"/>
      <c r="I311" s="88"/>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c r="CR311" s="1"/>
      <c r="CS311" s="1"/>
      <c r="CT311" s="1"/>
      <c r="CU311" s="1"/>
      <c r="CV311" s="1"/>
      <c r="CW311" s="1"/>
      <c r="CX311" s="1"/>
      <c r="CY311" s="1"/>
      <c r="CZ311" s="1"/>
      <c r="DA311" s="1"/>
      <c r="DB311" s="1"/>
      <c r="DC311" s="1"/>
      <c r="DD311" s="1"/>
      <c r="DE311" s="1"/>
      <c r="DF311" s="1"/>
      <c r="DG311" s="1"/>
      <c r="DH311" s="1"/>
      <c r="DI311" s="1"/>
      <c r="DJ311" s="1"/>
      <c r="DK311" s="1"/>
      <c r="DL311" s="1"/>
      <c r="DM311" s="1"/>
      <c r="DN311" s="1"/>
      <c r="DO311" s="1"/>
      <c r="DP311" s="1"/>
      <c r="DQ311" s="1"/>
      <c r="DR311" s="1"/>
      <c r="DS311" s="1"/>
      <c r="DT311" s="1"/>
      <c r="DU311" s="1"/>
      <c r="DV311" s="1"/>
      <c r="DW311" s="1"/>
      <c r="DX311" s="1"/>
      <c r="DY311" s="1"/>
      <c r="DZ311" s="1"/>
      <c r="EA311" s="1"/>
      <c r="EB311" s="1"/>
      <c r="EC311" s="1"/>
      <c r="ED311" s="1"/>
      <c r="EE311" s="1"/>
      <c r="EF311" s="1"/>
      <c r="EG311" s="1"/>
      <c r="EH311" s="1"/>
      <c r="EI311" s="1"/>
      <c r="EJ311" s="1"/>
      <c r="EK311" s="1"/>
      <c r="EL311" s="1"/>
      <c r="EM311" s="1"/>
      <c r="EN311" s="1"/>
      <c r="EO311" s="1"/>
      <c r="EP311" s="1"/>
      <c r="EQ311" s="1"/>
      <c r="ER311" s="1"/>
      <c r="ES311" s="1"/>
      <c r="ET311" s="1"/>
      <c r="EU311" s="1"/>
      <c r="WZC311" s="1"/>
      <c r="WZD311" s="1"/>
      <c r="WZE311" s="1"/>
      <c r="WZF311" s="1"/>
      <c r="WZG311" s="1"/>
      <c r="WZH311" s="1"/>
      <c r="WZI311" s="1"/>
      <c r="WZJ311" s="1"/>
      <c r="WZK311" s="1"/>
      <c r="WZL311" s="1"/>
      <c r="WZM311" s="1"/>
      <c r="WZN311" s="1"/>
      <c r="WZO311" s="1"/>
      <c r="WZP311" s="1"/>
      <c r="WZQ311" s="1"/>
      <c r="WZR311" s="1"/>
      <c r="WZS311" s="1"/>
      <c r="WZT311" s="1"/>
      <c r="WZU311" s="1"/>
      <c r="WZV311" s="1"/>
      <c r="WZW311" s="1"/>
      <c r="WZX311" s="1"/>
      <c r="WZY311" s="1"/>
      <c r="WZZ311" s="1"/>
      <c r="XAA311" s="1"/>
      <c r="XAB311" s="1"/>
      <c r="XAC311" s="1"/>
      <c r="XAD311" s="1"/>
      <c r="XAE311" s="1"/>
      <c r="XAF311" s="1"/>
      <c r="XAG311" s="1"/>
      <c r="XAH311" s="1"/>
      <c r="XAI311" s="1"/>
      <c r="XAJ311" s="1"/>
      <c r="XAK311" s="1"/>
      <c r="XAL311" s="1"/>
      <c r="XAM311" s="1"/>
      <c r="XAN311" s="1"/>
      <c r="XAO311" s="1"/>
      <c r="XAP311" s="1"/>
      <c r="XAQ311" s="1"/>
      <c r="XAR311" s="1"/>
      <c r="XAS311" s="1"/>
      <c r="XAT311" s="1"/>
      <c r="XAU311" s="1"/>
      <c r="XAV311" s="1"/>
      <c r="XAW311" s="1"/>
      <c r="XAX311" s="1"/>
      <c r="XAY311" s="1"/>
      <c r="XAZ311" s="1"/>
      <c r="XBA311" s="1"/>
      <c r="XBB311" s="1"/>
      <c r="XBC311" s="1"/>
      <c r="XBD311" s="1"/>
      <c r="XBE311" s="1"/>
      <c r="XBF311" s="1"/>
      <c r="XBG311" s="1"/>
      <c r="XBH311" s="1"/>
      <c r="XBI311" s="1"/>
      <c r="XBJ311" s="1"/>
      <c r="XBK311" s="1"/>
      <c r="XBL311" s="1"/>
      <c r="XBM311" s="1"/>
      <c r="XBN311" s="1"/>
      <c r="XBO311" s="1"/>
      <c r="XBP311" s="1"/>
      <c r="XBQ311" s="1"/>
      <c r="XBR311" s="1"/>
      <c r="XBS311" s="1"/>
      <c r="XBT311" s="1"/>
      <c r="XBU311" s="1"/>
      <c r="XBV311" s="1"/>
      <c r="XBW311" s="1"/>
      <c r="XBX311" s="1"/>
      <c r="XBY311" s="1"/>
      <c r="XBZ311" s="1"/>
      <c r="XCA311" s="1"/>
      <c r="XCB311" s="1"/>
      <c r="XCC311" s="1"/>
      <c r="XCD311" s="1"/>
      <c r="XCE311" s="1"/>
      <c r="XCF311" s="1"/>
      <c r="XCG311" s="1"/>
      <c r="XCH311" s="1"/>
      <c r="XCI311" s="1"/>
      <c r="XCJ311" s="1"/>
      <c r="XCK311" s="1"/>
      <c r="XCL311" s="1"/>
      <c r="XCM311" s="1"/>
      <c r="XCN311" s="1"/>
      <c r="XCO311" s="1"/>
      <c r="XCP311" s="1"/>
      <c r="XCQ311" s="1"/>
      <c r="XCR311" s="1"/>
      <c r="XCS311" s="1"/>
      <c r="XCT311" s="1"/>
      <c r="XCU311" s="1"/>
      <c r="XCV311" s="1"/>
      <c r="XCW311" s="1"/>
      <c r="XCX311" s="1"/>
      <c r="XCY311" s="1"/>
      <c r="XCZ311" s="1"/>
      <c r="XDA311" s="1"/>
      <c r="XDB311" s="1"/>
      <c r="XDC311" s="1"/>
      <c r="XDD311" s="1"/>
      <c r="XDE311" s="1"/>
      <c r="XDF311" s="1"/>
      <c r="XDG311" s="1"/>
      <c r="XDH311" s="1"/>
      <c r="XDI311" s="1"/>
      <c r="XDJ311" s="1"/>
      <c r="XDK311" s="1"/>
      <c r="XDL311" s="1"/>
      <c r="XDM311" s="1"/>
      <c r="XDN311" s="1"/>
      <c r="XDO311" s="1"/>
      <c r="XDP311" s="1"/>
      <c r="XDQ311" s="1"/>
      <c r="XDR311" s="1"/>
      <c r="XDS311" s="1"/>
      <c r="XDT311" s="1"/>
      <c r="XDU311" s="1"/>
      <c r="XDV311" s="1"/>
      <c r="XDW311" s="1"/>
      <c r="XDX311" s="1"/>
      <c r="XDY311" s="1"/>
      <c r="XDZ311" s="1"/>
      <c r="XEA311" s="1"/>
      <c r="XEB311" s="1"/>
      <c r="XEC311" s="1"/>
      <c r="XED311" s="1"/>
      <c r="XEE311" s="1"/>
      <c r="XEF311" s="1"/>
      <c r="XEG311" s="1"/>
      <c r="XEH311" s="1"/>
      <c r="XEI311" s="1"/>
      <c r="XEJ311" s="1"/>
      <c r="XEK311" s="1"/>
      <c r="XEL311" s="1"/>
      <c r="XEM311" s="1"/>
      <c r="XEN311" s="1"/>
      <c r="XEO311" s="1"/>
      <c r="XEP311" s="1"/>
      <c r="XEQ311" s="1"/>
      <c r="XER311" s="1"/>
      <c r="XES311" s="1"/>
      <c r="XET311" s="1"/>
      <c r="XEU311" s="1"/>
      <c r="XEV311" s="1"/>
      <c r="XEW311" s="1"/>
      <c r="XEX311" s="1"/>
      <c r="XEY311" s="1"/>
      <c r="XEZ311" s="1"/>
      <c r="XFA311" s="1"/>
      <c r="XFB311" s="1"/>
      <c r="XFC311" s="1"/>
      <c r="XFD311" s="1"/>
    </row>
    <row r="312" spans="1:151 16227:16384" s="11" customFormat="1" ht="20.25" x14ac:dyDescent="0.25">
      <c r="A312" s="86" t="s">
        <v>249</v>
      </c>
      <c r="B312" s="87"/>
      <c r="C312" s="87"/>
      <c r="D312" s="87"/>
      <c r="E312" s="87"/>
      <c r="F312" s="87"/>
      <c r="G312" s="87"/>
      <c r="H312" s="87"/>
      <c r="I312" s="88"/>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c r="CR312" s="1"/>
      <c r="CS312" s="1"/>
      <c r="CT312" s="1"/>
      <c r="CU312" s="1"/>
      <c r="CV312" s="1"/>
      <c r="CW312" s="1"/>
      <c r="CX312" s="1"/>
      <c r="CY312" s="1"/>
      <c r="CZ312" s="1"/>
      <c r="DA312" s="1"/>
      <c r="DB312" s="1"/>
      <c r="DC312" s="1"/>
      <c r="DD312" s="1"/>
      <c r="DE312" s="1"/>
      <c r="DF312" s="1"/>
      <c r="DG312" s="1"/>
      <c r="DH312" s="1"/>
      <c r="DI312" s="1"/>
      <c r="DJ312" s="1"/>
      <c r="DK312" s="1"/>
      <c r="DL312" s="1"/>
      <c r="DM312" s="1"/>
      <c r="DN312" s="1"/>
      <c r="DO312" s="1"/>
      <c r="DP312" s="1"/>
      <c r="DQ312" s="1"/>
      <c r="DR312" s="1"/>
      <c r="DS312" s="1"/>
      <c r="DT312" s="1"/>
      <c r="DU312" s="1"/>
      <c r="DV312" s="1"/>
      <c r="DW312" s="1"/>
      <c r="DX312" s="1"/>
      <c r="DY312" s="1"/>
      <c r="DZ312" s="1"/>
      <c r="EA312" s="1"/>
      <c r="EB312" s="1"/>
      <c r="EC312" s="1"/>
      <c r="ED312" s="1"/>
      <c r="EE312" s="1"/>
      <c r="EF312" s="1"/>
      <c r="EG312" s="1"/>
      <c r="EH312" s="1"/>
      <c r="EI312" s="1"/>
      <c r="EJ312" s="1"/>
      <c r="EK312" s="1"/>
      <c r="EL312" s="1"/>
      <c r="EM312" s="1"/>
      <c r="EN312" s="1"/>
      <c r="EO312" s="1"/>
      <c r="EP312" s="1"/>
      <c r="EQ312" s="1"/>
      <c r="ER312" s="1"/>
      <c r="ES312" s="1"/>
      <c r="ET312" s="1"/>
      <c r="EU312" s="1"/>
      <c r="WZC312" s="1"/>
      <c r="WZD312" s="1"/>
      <c r="WZE312" s="1"/>
      <c r="WZF312" s="1"/>
      <c r="WZG312" s="1"/>
      <c r="WZH312" s="1"/>
      <c r="WZI312" s="1"/>
      <c r="WZJ312" s="1"/>
      <c r="WZK312" s="1"/>
      <c r="WZL312" s="1"/>
      <c r="WZM312" s="1"/>
      <c r="WZN312" s="1"/>
      <c r="WZO312" s="1"/>
      <c r="WZP312" s="1"/>
      <c r="WZQ312" s="1"/>
      <c r="WZR312" s="1"/>
      <c r="WZS312" s="1"/>
      <c r="WZT312" s="1"/>
      <c r="WZU312" s="1"/>
      <c r="WZV312" s="1"/>
      <c r="WZW312" s="1"/>
      <c r="WZX312" s="1"/>
      <c r="WZY312" s="1"/>
      <c r="WZZ312" s="1"/>
      <c r="XAA312" s="1"/>
      <c r="XAB312" s="1"/>
      <c r="XAC312" s="1"/>
      <c r="XAD312" s="1"/>
      <c r="XAE312" s="1"/>
      <c r="XAF312" s="1"/>
      <c r="XAG312" s="1"/>
      <c r="XAH312" s="1"/>
      <c r="XAI312" s="1"/>
      <c r="XAJ312" s="1"/>
      <c r="XAK312" s="1"/>
      <c r="XAL312" s="1"/>
      <c r="XAM312" s="1"/>
      <c r="XAN312" s="1"/>
      <c r="XAO312" s="1"/>
      <c r="XAP312" s="1"/>
      <c r="XAQ312" s="1"/>
      <c r="XAR312" s="1"/>
      <c r="XAS312" s="1"/>
      <c r="XAT312" s="1"/>
      <c r="XAU312" s="1"/>
      <c r="XAV312" s="1"/>
      <c r="XAW312" s="1"/>
      <c r="XAX312" s="1"/>
      <c r="XAY312" s="1"/>
      <c r="XAZ312" s="1"/>
      <c r="XBA312" s="1"/>
      <c r="XBB312" s="1"/>
      <c r="XBC312" s="1"/>
      <c r="XBD312" s="1"/>
      <c r="XBE312" s="1"/>
      <c r="XBF312" s="1"/>
      <c r="XBG312" s="1"/>
      <c r="XBH312" s="1"/>
      <c r="XBI312" s="1"/>
      <c r="XBJ312" s="1"/>
      <c r="XBK312" s="1"/>
      <c r="XBL312" s="1"/>
      <c r="XBM312" s="1"/>
      <c r="XBN312" s="1"/>
      <c r="XBO312" s="1"/>
      <c r="XBP312" s="1"/>
      <c r="XBQ312" s="1"/>
      <c r="XBR312" s="1"/>
      <c r="XBS312" s="1"/>
      <c r="XBT312" s="1"/>
      <c r="XBU312" s="1"/>
      <c r="XBV312" s="1"/>
      <c r="XBW312" s="1"/>
      <c r="XBX312" s="1"/>
      <c r="XBY312" s="1"/>
      <c r="XBZ312" s="1"/>
      <c r="XCA312" s="1"/>
      <c r="XCB312" s="1"/>
      <c r="XCC312" s="1"/>
      <c r="XCD312" s="1"/>
      <c r="XCE312" s="1"/>
      <c r="XCF312" s="1"/>
      <c r="XCG312" s="1"/>
      <c r="XCH312" s="1"/>
      <c r="XCI312" s="1"/>
      <c r="XCJ312" s="1"/>
      <c r="XCK312" s="1"/>
      <c r="XCL312" s="1"/>
      <c r="XCM312" s="1"/>
      <c r="XCN312" s="1"/>
      <c r="XCO312" s="1"/>
      <c r="XCP312" s="1"/>
      <c r="XCQ312" s="1"/>
      <c r="XCR312" s="1"/>
      <c r="XCS312" s="1"/>
      <c r="XCT312" s="1"/>
      <c r="XCU312" s="1"/>
      <c r="XCV312" s="1"/>
      <c r="XCW312" s="1"/>
      <c r="XCX312" s="1"/>
      <c r="XCY312" s="1"/>
      <c r="XCZ312" s="1"/>
      <c r="XDA312" s="1"/>
      <c r="XDB312" s="1"/>
      <c r="XDC312" s="1"/>
      <c r="XDD312" s="1"/>
      <c r="XDE312" s="1"/>
      <c r="XDF312" s="1"/>
      <c r="XDG312" s="1"/>
      <c r="XDH312" s="1"/>
      <c r="XDI312" s="1"/>
      <c r="XDJ312" s="1"/>
      <c r="XDK312" s="1"/>
      <c r="XDL312" s="1"/>
      <c r="XDM312" s="1"/>
      <c r="XDN312" s="1"/>
      <c r="XDO312" s="1"/>
      <c r="XDP312" s="1"/>
      <c r="XDQ312" s="1"/>
      <c r="XDR312" s="1"/>
      <c r="XDS312" s="1"/>
      <c r="XDT312" s="1"/>
      <c r="XDU312" s="1"/>
      <c r="XDV312" s="1"/>
      <c r="XDW312" s="1"/>
      <c r="XDX312" s="1"/>
      <c r="XDY312" s="1"/>
      <c r="XDZ312" s="1"/>
      <c r="XEA312" s="1"/>
      <c r="XEB312" s="1"/>
      <c r="XEC312" s="1"/>
      <c r="XED312" s="1"/>
      <c r="XEE312" s="1"/>
      <c r="XEF312" s="1"/>
      <c r="XEG312" s="1"/>
      <c r="XEH312" s="1"/>
      <c r="XEI312" s="1"/>
      <c r="XEJ312" s="1"/>
      <c r="XEK312" s="1"/>
      <c r="XEL312" s="1"/>
      <c r="XEM312" s="1"/>
      <c r="XEN312" s="1"/>
      <c r="XEO312" s="1"/>
      <c r="XEP312" s="1"/>
      <c r="XEQ312" s="1"/>
      <c r="XER312" s="1"/>
      <c r="XES312" s="1"/>
      <c r="XET312" s="1"/>
      <c r="XEU312" s="1"/>
      <c r="XEV312" s="1"/>
      <c r="XEW312" s="1"/>
      <c r="XEX312" s="1"/>
      <c r="XEY312" s="1"/>
      <c r="XEZ312" s="1"/>
      <c r="XFA312" s="1"/>
      <c r="XFB312" s="1"/>
      <c r="XFC312" s="1"/>
      <c r="XFD312" s="1"/>
    </row>
    <row r="313" spans="1:151 16227:16384" s="11" customFormat="1" ht="20.25" x14ac:dyDescent="0.25">
      <c r="A313" s="86" t="s">
        <v>222</v>
      </c>
      <c r="B313" s="87"/>
      <c r="C313" s="87"/>
      <c r="D313" s="87"/>
      <c r="E313" s="87"/>
      <c r="F313" s="87"/>
      <c r="G313" s="87"/>
      <c r="H313" s="87"/>
      <c r="I313" s="88"/>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c r="CR313" s="1"/>
      <c r="CS313" s="1"/>
      <c r="CT313" s="1"/>
      <c r="CU313" s="1"/>
      <c r="CV313" s="1"/>
      <c r="CW313" s="1"/>
      <c r="CX313" s="1"/>
      <c r="CY313" s="1"/>
      <c r="CZ313" s="1"/>
      <c r="DA313" s="1"/>
      <c r="DB313" s="1"/>
      <c r="DC313" s="1"/>
      <c r="DD313" s="1"/>
      <c r="DE313" s="1"/>
      <c r="DF313" s="1"/>
      <c r="DG313" s="1"/>
      <c r="DH313" s="1"/>
      <c r="DI313" s="1"/>
      <c r="DJ313" s="1"/>
      <c r="DK313" s="1"/>
      <c r="DL313" s="1"/>
      <c r="DM313" s="1"/>
      <c r="DN313" s="1"/>
      <c r="DO313" s="1"/>
      <c r="DP313" s="1"/>
      <c r="DQ313" s="1"/>
      <c r="DR313" s="1"/>
      <c r="DS313" s="1"/>
      <c r="DT313" s="1"/>
      <c r="DU313" s="1"/>
      <c r="DV313" s="1"/>
      <c r="DW313" s="1"/>
      <c r="DX313" s="1"/>
      <c r="DY313" s="1"/>
      <c r="DZ313" s="1"/>
      <c r="EA313" s="1"/>
      <c r="EB313" s="1"/>
      <c r="EC313" s="1"/>
      <c r="ED313" s="1"/>
      <c r="EE313" s="1"/>
      <c r="EF313" s="1"/>
      <c r="EG313" s="1"/>
      <c r="EH313" s="1"/>
      <c r="EI313" s="1"/>
      <c r="EJ313" s="1"/>
      <c r="EK313" s="1"/>
      <c r="EL313" s="1"/>
      <c r="EM313" s="1"/>
      <c r="EN313" s="1"/>
      <c r="EO313" s="1"/>
      <c r="EP313" s="1"/>
      <c r="EQ313" s="1"/>
      <c r="ER313" s="1"/>
      <c r="ES313" s="1"/>
      <c r="ET313" s="1"/>
      <c r="EU313" s="1"/>
      <c r="WZC313" s="1"/>
      <c r="WZD313" s="1"/>
      <c r="WZE313" s="1"/>
      <c r="WZF313" s="1"/>
      <c r="WZG313" s="1"/>
      <c r="WZH313" s="1"/>
      <c r="WZI313" s="1"/>
      <c r="WZJ313" s="1"/>
      <c r="WZK313" s="1"/>
      <c r="WZL313" s="1"/>
      <c r="WZM313" s="1"/>
      <c r="WZN313" s="1"/>
      <c r="WZO313" s="1"/>
      <c r="WZP313" s="1"/>
      <c r="WZQ313" s="1"/>
      <c r="WZR313" s="1"/>
      <c r="WZS313" s="1"/>
      <c r="WZT313" s="1"/>
      <c r="WZU313" s="1"/>
      <c r="WZV313" s="1"/>
      <c r="WZW313" s="1"/>
      <c r="WZX313" s="1"/>
      <c r="WZY313" s="1"/>
      <c r="WZZ313" s="1"/>
      <c r="XAA313" s="1"/>
      <c r="XAB313" s="1"/>
      <c r="XAC313" s="1"/>
      <c r="XAD313" s="1"/>
      <c r="XAE313" s="1"/>
      <c r="XAF313" s="1"/>
      <c r="XAG313" s="1"/>
      <c r="XAH313" s="1"/>
      <c r="XAI313" s="1"/>
      <c r="XAJ313" s="1"/>
      <c r="XAK313" s="1"/>
      <c r="XAL313" s="1"/>
      <c r="XAM313" s="1"/>
      <c r="XAN313" s="1"/>
      <c r="XAO313" s="1"/>
      <c r="XAP313" s="1"/>
      <c r="XAQ313" s="1"/>
      <c r="XAR313" s="1"/>
      <c r="XAS313" s="1"/>
      <c r="XAT313" s="1"/>
      <c r="XAU313" s="1"/>
      <c r="XAV313" s="1"/>
      <c r="XAW313" s="1"/>
      <c r="XAX313" s="1"/>
      <c r="XAY313" s="1"/>
      <c r="XAZ313" s="1"/>
      <c r="XBA313" s="1"/>
      <c r="XBB313" s="1"/>
      <c r="XBC313" s="1"/>
      <c r="XBD313" s="1"/>
      <c r="XBE313" s="1"/>
      <c r="XBF313" s="1"/>
      <c r="XBG313" s="1"/>
      <c r="XBH313" s="1"/>
      <c r="XBI313" s="1"/>
      <c r="XBJ313" s="1"/>
      <c r="XBK313" s="1"/>
      <c r="XBL313" s="1"/>
      <c r="XBM313" s="1"/>
      <c r="XBN313" s="1"/>
      <c r="XBO313" s="1"/>
      <c r="XBP313" s="1"/>
      <c r="XBQ313" s="1"/>
      <c r="XBR313" s="1"/>
      <c r="XBS313" s="1"/>
      <c r="XBT313" s="1"/>
      <c r="XBU313" s="1"/>
      <c r="XBV313" s="1"/>
      <c r="XBW313" s="1"/>
      <c r="XBX313" s="1"/>
      <c r="XBY313" s="1"/>
      <c r="XBZ313" s="1"/>
      <c r="XCA313" s="1"/>
      <c r="XCB313" s="1"/>
      <c r="XCC313" s="1"/>
      <c r="XCD313" s="1"/>
      <c r="XCE313" s="1"/>
      <c r="XCF313" s="1"/>
      <c r="XCG313" s="1"/>
      <c r="XCH313" s="1"/>
      <c r="XCI313" s="1"/>
      <c r="XCJ313" s="1"/>
      <c r="XCK313" s="1"/>
      <c r="XCL313" s="1"/>
      <c r="XCM313" s="1"/>
      <c r="XCN313" s="1"/>
      <c r="XCO313" s="1"/>
      <c r="XCP313" s="1"/>
      <c r="XCQ313" s="1"/>
      <c r="XCR313" s="1"/>
      <c r="XCS313" s="1"/>
      <c r="XCT313" s="1"/>
      <c r="XCU313" s="1"/>
      <c r="XCV313" s="1"/>
      <c r="XCW313" s="1"/>
      <c r="XCX313" s="1"/>
      <c r="XCY313" s="1"/>
      <c r="XCZ313" s="1"/>
      <c r="XDA313" s="1"/>
      <c r="XDB313" s="1"/>
      <c r="XDC313" s="1"/>
      <c r="XDD313" s="1"/>
      <c r="XDE313" s="1"/>
      <c r="XDF313" s="1"/>
      <c r="XDG313" s="1"/>
      <c r="XDH313" s="1"/>
      <c r="XDI313" s="1"/>
      <c r="XDJ313" s="1"/>
      <c r="XDK313" s="1"/>
      <c r="XDL313" s="1"/>
      <c r="XDM313" s="1"/>
      <c r="XDN313" s="1"/>
      <c r="XDO313" s="1"/>
      <c r="XDP313" s="1"/>
      <c r="XDQ313" s="1"/>
      <c r="XDR313" s="1"/>
      <c r="XDS313" s="1"/>
      <c r="XDT313" s="1"/>
      <c r="XDU313" s="1"/>
      <c r="XDV313" s="1"/>
      <c r="XDW313" s="1"/>
      <c r="XDX313" s="1"/>
      <c r="XDY313" s="1"/>
      <c r="XDZ313" s="1"/>
      <c r="XEA313" s="1"/>
      <c r="XEB313" s="1"/>
      <c r="XEC313" s="1"/>
      <c r="XED313" s="1"/>
      <c r="XEE313" s="1"/>
      <c r="XEF313" s="1"/>
      <c r="XEG313" s="1"/>
      <c r="XEH313" s="1"/>
      <c r="XEI313" s="1"/>
      <c r="XEJ313" s="1"/>
      <c r="XEK313" s="1"/>
      <c r="XEL313" s="1"/>
      <c r="XEM313" s="1"/>
      <c r="XEN313" s="1"/>
      <c r="XEO313" s="1"/>
      <c r="XEP313" s="1"/>
      <c r="XEQ313" s="1"/>
      <c r="XER313" s="1"/>
      <c r="XES313" s="1"/>
      <c r="XET313" s="1"/>
      <c r="XEU313" s="1"/>
      <c r="XEV313" s="1"/>
      <c r="XEW313" s="1"/>
      <c r="XEX313" s="1"/>
      <c r="XEY313" s="1"/>
      <c r="XEZ313" s="1"/>
      <c r="XFA313" s="1"/>
      <c r="XFB313" s="1"/>
      <c r="XFC313" s="1"/>
      <c r="XFD313" s="1"/>
    </row>
    <row r="314" spans="1:151 16227:16384" s="11" customFormat="1" ht="20.25" x14ac:dyDescent="0.25">
      <c r="A314" s="86" t="s">
        <v>250</v>
      </c>
      <c r="B314" s="87"/>
      <c r="C314" s="87"/>
      <c r="D314" s="87"/>
      <c r="E314" s="87"/>
      <c r="F314" s="87"/>
      <c r="G314" s="87"/>
      <c r="H314" s="87"/>
      <c r="I314" s="88"/>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c r="CR314" s="1"/>
      <c r="CS314" s="1"/>
      <c r="CT314" s="1"/>
      <c r="CU314" s="1"/>
      <c r="CV314" s="1"/>
      <c r="CW314" s="1"/>
      <c r="CX314" s="1"/>
      <c r="CY314" s="1"/>
      <c r="CZ314" s="1"/>
      <c r="DA314" s="1"/>
      <c r="DB314" s="1"/>
      <c r="DC314" s="1"/>
      <c r="DD314" s="1"/>
      <c r="DE314" s="1"/>
      <c r="DF314" s="1"/>
      <c r="DG314" s="1"/>
      <c r="DH314" s="1"/>
      <c r="DI314" s="1"/>
      <c r="DJ314" s="1"/>
      <c r="DK314" s="1"/>
      <c r="DL314" s="1"/>
      <c r="DM314" s="1"/>
      <c r="DN314" s="1"/>
      <c r="DO314" s="1"/>
      <c r="DP314" s="1"/>
      <c r="DQ314" s="1"/>
      <c r="DR314" s="1"/>
      <c r="DS314" s="1"/>
      <c r="DT314" s="1"/>
      <c r="DU314" s="1"/>
      <c r="DV314" s="1"/>
      <c r="DW314" s="1"/>
      <c r="DX314" s="1"/>
      <c r="DY314" s="1"/>
      <c r="DZ314" s="1"/>
      <c r="EA314" s="1"/>
      <c r="EB314" s="1"/>
      <c r="EC314" s="1"/>
      <c r="ED314" s="1"/>
      <c r="EE314" s="1"/>
      <c r="EF314" s="1"/>
      <c r="EG314" s="1"/>
      <c r="EH314" s="1"/>
      <c r="EI314" s="1"/>
      <c r="EJ314" s="1"/>
      <c r="EK314" s="1"/>
      <c r="EL314" s="1"/>
      <c r="EM314" s="1"/>
      <c r="EN314" s="1"/>
      <c r="EO314" s="1"/>
      <c r="EP314" s="1"/>
      <c r="EQ314" s="1"/>
      <c r="ER314" s="1"/>
      <c r="ES314" s="1"/>
      <c r="ET314" s="1"/>
      <c r="EU314" s="1"/>
      <c r="WZC314" s="1"/>
      <c r="WZD314" s="1"/>
      <c r="WZE314" s="1"/>
      <c r="WZF314" s="1"/>
      <c r="WZG314" s="1"/>
      <c r="WZH314" s="1"/>
      <c r="WZI314" s="1"/>
      <c r="WZJ314" s="1"/>
      <c r="WZK314" s="1"/>
      <c r="WZL314" s="1"/>
      <c r="WZM314" s="1"/>
      <c r="WZN314" s="1"/>
      <c r="WZO314" s="1"/>
      <c r="WZP314" s="1"/>
      <c r="WZQ314" s="1"/>
      <c r="WZR314" s="1"/>
      <c r="WZS314" s="1"/>
      <c r="WZT314" s="1"/>
      <c r="WZU314" s="1"/>
      <c r="WZV314" s="1"/>
      <c r="WZW314" s="1"/>
      <c r="WZX314" s="1"/>
      <c r="WZY314" s="1"/>
      <c r="WZZ314" s="1"/>
      <c r="XAA314" s="1"/>
      <c r="XAB314" s="1"/>
      <c r="XAC314" s="1"/>
      <c r="XAD314" s="1"/>
      <c r="XAE314" s="1"/>
      <c r="XAF314" s="1"/>
      <c r="XAG314" s="1"/>
      <c r="XAH314" s="1"/>
      <c r="XAI314" s="1"/>
      <c r="XAJ314" s="1"/>
      <c r="XAK314" s="1"/>
      <c r="XAL314" s="1"/>
      <c r="XAM314" s="1"/>
      <c r="XAN314" s="1"/>
      <c r="XAO314" s="1"/>
      <c r="XAP314" s="1"/>
      <c r="XAQ314" s="1"/>
      <c r="XAR314" s="1"/>
      <c r="XAS314" s="1"/>
      <c r="XAT314" s="1"/>
      <c r="XAU314" s="1"/>
      <c r="XAV314" s="1"/>
      <c r="XAW314" s="1"/>
      <c r="XAX314" s="1"/>
      <c r="XAY314" s="1"/>
      <c r="XAZ314" s="1"/>
      <c r="XBA314" s="1"/>
      <c r="XBB314" s="1"/>
      <c r="XBC314" s="1"/>
      <c r="XBD314" s="1"/>
      <c r="XBE314" s="1"/>
      <c r="XBF314" s="1"/>
      <c r="XBG314" s="1"/>
      <c r="XBH314" s="1"/>
      <c r="XBI314" s="1"/>
      <c r="XBJ314" s="1"/>
      <c r="XBK314" s="1"/>
      <c r="XBL314" s="1"/>
      <c r="XBM314" s="1"/>
      <c r="XBN314" s="1"/>
      <c r="XBO314" s="1"/>
      <c r="XBP314" s="1"/>
      <c r="XBQ314" s="1"/>
      <c r="XBR314" s="1"/>
      <c r="XBS314" s="1"/>
      <c r="XBT314" s="1"/>
      <c r="XBU314" s="1"/>
      <c r="XBV314" s="1"/>
      <c r="XBW314" s="1"/>
      <c r="XBX314" s="1"/>
      <c r="XBY314" s="1"/>
      <c r="XBZ314" s="1"/>
      <c r="XCA314" s="1"/>
      <c r="XCB314" s="1"/>
      <c r="XCC314" s="1"/>
      <c r="XCD314" s="1"/>
      <c r="XCE314" s="1"/>
      <c r="XCF314" s="1"/>
      <c r="XCG314" s="1"/>
      <c r="XCH314" s="1"/>
      <c r="XCI314" s="1"/>
      <c r="XCJ314" s="1"/>
      <c r="XCK314" s="1"/>
      <c r="XCL314" s="1"/>
      <c r="XCM314" s="1"/>
      <c r="XCN314" s="1"/>
      <c r="XCO314" s="1"/>
      <c r="XCP314" s="1"/>
      <c r="XCQ314" s="1"/>
      <c r="XCR314" s="1"/>
      <c r="XCS314" s="1"/>
      <c r="XCT314" s="1"/>
      <c r="XCU314" s="1"/>
      <c r="XCV314" s="1"/>
      <c r="XCW314" s="1"/>
      <c r="XCX314" s="1"/>
      <c r="XCY314" s="1"/>
      <c r="XCZ314" s="1"/>
      <c r="XDA314" s="1"/>
      <c r="XDB314" s="1"/>
      <c r="XDC314" s="1"/>
      <c r="XDD314" s="1"/>
      <c r="XDE314" s="1"/>
      <c r="XDF314" s="1"/>
      <c r="XDG314" s="1"/>
      <c r="XDH314" s="1"/>
      <c r="XDI314" s="1"/>
      <c r="XDJ314" s="1"/>
      <c r="XDK314" s="1"/>
      <c r="XDL314" s="1"/>
      <c r="XDM314" s="1"/>
      <c r="XDN314" s="1"/>
      <c r="XDO314" s="1"/>
      <c r="XDP314" s="1"/>
      <c r="XDQ314" s="1"/>
      <c r="XDR314" s="1"/>
      <c r="XDS314" s="1"/>
      <c r="XDT314" s="1"/>
      <c r="XDU314" s="1"/>
      <c r="XDV314" s="1"/>
      <c r="XDW314" s="1"/>
      <c r="XDX314" s="1"/>
      <c r="XDY314" s="1"/>
      <c r="XDZ314" s="1"/>
      <c r="XEA314" s="1"/>
      <c r="XEB314" s="1"/>
      <c r="XEC314" s="1"/>
      <c r="XED314" s="1"/>
      <c r="XEE314" s="1"/>
      <c r="XEF314" s="1"/>
      <c r="XEG314" s="1"/>
      <c r="XEH314" s="1"/>
      <c r="XEI314" s="1"/>
      <c r="XEJ314" s="1"/>
      <c r="XEK314" s="1"/>
      <c r="XEL314" s="1"/>
      <c r="XEM314" s="1"/>
      <c r="XEN314" s="1"/>
      <c r="XEO314" s="1"/>
      <c r="XEP314" s="1"/>
      <c r="XEQ314" s="1"/>
      <c r="XER314" s="1"/>
      <c r="XES314" s="1"/>
      <c r="XET314" s="1"/>
      <c r="XEU314" s="1"/>
      <c r="XEV314" s="1"/>
      <c r="XEW314" s="1"/>
      <c r="XEX314" s="1"/>
      <c r="XEY314" s="1"/>
      <c r="XEZ314" s="1"/>
      <c r="XFA314" s="1"/>
      <c r="XFB314" s="1"/>
      <c r="XFC314" s="1"/>
      <c r="XFD314" s="1"/>
    </row>
    <row r="315" spans="1:151 16227:16384" s="11" customFormat="1" ht="39.75" customHeight="1" x14ac:dyDescent="0.25">
      <c r="A315" s="89" t="str">
        <f>A314</f>
        <v>1st Floor for Residential, Fitness Centre &amp; Part Gymnasium</v>
      </c>
      <c r="B315" s="90"/>
      <c r="C315" s="84">
        <v>1</v>
      </c>
      <c r="D315" s="84"/>
      <c r="E315" s="19" t="s">
        <v>224</v>
      </c>
      <c r="F315" s="161">
        <v>547.80094980000001</v>
      </c>
      <c r="G315" s="85">
        <v>0</v>
      </c>
      <c r="H315" s="19">
        <v>0</v>
      </c>
      <c r="I315" s="19">
        <f>F315*(($I$144)+1)+H315</f>
        <v>849.09147218999999</v>
      </c>
      <c r="J315" s="1"/>
      <c r="K315" s="54"/>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c r="CR315" s="1"/>
      <c r="CS315" s="1"/>
      <c r="CT315" s="1"/>
      <c r="CU315" s="1"/>
      <c r="CV315" s="1"/>
      <c r="CW315" s="1"/>
      <c r="CX315" s="1"/>
      <c r="CY315" s="1"/>
      <c r="CZ315" s="1"/>
      <c r="DA315" s="1"/>
      <c r="DB315" s="1"/>
      <c r="DC315" s="1"/>
      <c r="DD315" s="1"/>
      <c r="DE315" s="1"/>
      <c r="DF315" s="1"/>
      <c r="DG315" s="1"/>
      <c r="DH315" s="1"/>
      <c r="DI315" s="1"/>
      <c r="DJ315" s="1"/>
      <c r="DK315" s="1"/>
      <c r="DL315" s="1"/>
      <c r="DM315" s="1"/>
      <c r="DN315" s="1"/>
      <c r="DO315" s="1"/>
      <c r="DP315" s="1"/>
      <c r="DQ315" s="1"/>
      <c r="DR315" s="1"/>
      <c r="DS315" s="1"/>
      <c r="DT315" s="1"/>
      <c r="DU315" s="1"/>
      <c r="DV315" s="1"/>
      <c r="DW315" s="1"/>
      <c r="DX315" s="1"/>
      <c r="DY315" s="1"/>
      <c r="DZ315" s="1"/>
      <c r="EA315" s="1"/>
      <c r="EB315" s="1"/>
      <c r="EC315" s="1"/>
      <c r="ED315" s="1"/>
      <c r="EE315" s="1"/>
      <c r="EF315" s="1"/>
      <c r="EG315" s="1"/>
      <c r="EH315" s="1"/>
      <c r="EI315" s="1"/>
      <c r="EJ315" s="1"/>
      <c r="EK315" s="1"/>
      <c r="EL315" s="1"/>
      <c r="EM315" s="1"/>
      <c r="EN315" s="1"/>
      <c r="EO315" s="1"/>
      <c r="EP315" s="1"/>
      <c r="EQ315" s="1"/>
      <c r="ER315" s="1"/>
      <c r="ES315" s="1"/>
      <c r="ET315" s="1"/>
      <c r="EU315" s="1"/>
      <c r="WZC315" s="1"/>
      <c r="WZD315" s="1"/>
      <c r="WZE315" s="1"/>
      <c r="WZF315" s="1"/>
      <c r="WZG315" s="1"/>
      <c r="WZH315" s="1"/>
      <c r="WZI315" s="1"/>
      <c r="WZJ315" s="1"/>
      <c r="WZK315" s="1"/>
      <c r="WZL315" s="1"/>
      <c r="WZM315" s="1"/>
      <c r="WZN315" s="1"/>
      <c r="WZO315" s="1"/>
      <c r="WZP315" s="1"/>
      <c r="WZQ315" s="1"/>
      <c r="WZR315" s="1"/>
      <c r="WZS315" s="1"/>
      <c r="WZT315" s="1"/>
      <c r="WZU315" s="1"/>
      <c r="WZV315" s="1"/>
      <c r="WZW315" s="1"/>
      <c r="WZX315" s="1"/>
      <c r="WZY315" s="1"/>
      <c r="WZZ315" s="1"/>
      <c r="XAA315" s="1"/>
      <c r="XAB315" s="1"/>
      <c r="XAC315" s="1"/>
      <c r="XAD315" s="1"/>
      <c r="XAE315" s="1"/>
      <c r="XAF315" s="1"/>
      <c r="XAG315" s="1"/>
      <c r="XAH315" s="1"/>
      <c r="XAI315" s="1"/>
      <c r="XAJ315" s="1"/>
      <c r="XAK315" s="1"/>
      <c r="XAL315" s="1"/>
      <c r="XAM315" s="1"/>
      <c r="XAN315" s="1"/>
      <c r="XAO315" s="1"/>
      <c r="XAP315" s="1"/>
      <c r="XAQ315" s="1"/>
      <c r="XAR315" s="1"/>
      <c r="XAS315" s="1"/>
      <c r="XAT315" s="1"/>
      <c r="XAU315" s="1"/>
      <c r="XAV315" s="1"/>
      <c r="XAW315" s="1"/>
      <c r="XAX315" s="1"/>
      <c r="XAY315" s="1"/>
      <c r="XAZ315" s="1"/>
      <c r="XBA315" s="1"/>
      <c r="XBB315" s="1"/>
      <c r="XBC315" s="1"/>
      <c r="XBD315" s="1"/>
      <c r="XBE315" s="1"/>
      <c r="XBF315" s="1"/>
      <c r="XBG315" s="1"/>
      <c r="XBH315" s="1"/>
      <c r="XBI315" s="1"/>
      <c r="XBJ315" s="1"/>
      <c r="XBK315" s="1"/>
      <c r="XBL315" s="1"/>
      <c r="XBM315" s="1"/>
      <c r="XBN315" s="1"/>
      <c r="XBO315" s="1"/>
      <c r="XBP315" s="1"/>
      <c r="XBQ315" s="1"/>
      <c r="XBR315" s="1"/>
      <c r="XBS315" s="1"/>
      <c r="XBT315" s="1"/>
      <c r="XBU315" s="1"/>
      <c r="XBV315" s="1"/>
      <c r="XBW315" s="1"/>
      <c r="XBX315" s="1"/>
      <c r="XBY315" s="1"/>
      <c r="XBZ315" s="1"/>
      <c r="XCA315" s="1"/>
      <c r="XCB315" s="1"/>
      <c r="XCC315" s="1"/>
      <c r="XCD315" s="1"/>
      <c r="XCE315" s="1"/>
      <c r="XCF315" s="1"/>
      <c r="XCG315" s="1"/>
      <c r="XCH315" s="1"/>
      <c r="XCI315" s="1"/>
      <c r="XCJ315" s="1"/>
      <c r="XCK315" s="1"/>
      <c r="XCL315" s="1"/>
      <c r="XCM315" s="1"/>
      <c r="XCN315" s="1"/>
      <c r="XCO315" s="1"/>
      <c r="XCP315" s="1"/>
      <c r="XCQ315" s="1"/>
      <c r="XCR315" s="1"/>
      <c r="XCS315" s="1"/>
      <c r="XCT315" s="1"/>
      <c r="XCU315" s="1"/>
      <c r="XCV315" s="1"/>
      <c r="XCW315" s="1"/>
      <c r="XCX315" s="1"/>
      <c r="XCY315" s="1"/>
      <c r="XCZ315" s="1"/>
      <c r="XDA315" s="1"/>
      <c r="XDB315" s="1"/>
      <c r="XDC315" s="1"/>
      <c r="XDD315" s="1"/>
      <c r="XDE315" s="1"/>
      <c r="XDF315" s="1"/>
      <c r="XDG315" s="1"/>
      <c r="XDH315" s="1"/>
      <c r="XDI315" s="1"/>
      <c r="XDJ315" s="1"/>
      <c r="XDK315" s="1"/>
      <c r="XDL315" s="1"/>
      <c r="XDM315" s="1"/>
      <c r="XDN315" s="1"/>
      <c r="XDO315" s="1"/>
      <c r="XDP315" s="1"/>
      <c r="XDQ315" s="1"/>
      <c r="XDR315" s="1"/>
      <c r="XDS315" s="1"/>
      <c r="XDT315" s="1"/>
      <c r="XDU315" s="1"/>
      <c r="XDV315" s="1"/>
      <c r="XDW315" s="1"/>
      <c r="XDX315" s="1"/>
      <c r="XDY315" s="1"/>
      <c r="XDZ315" s="1"/>
      <c r="XEA315" s="1"/>
      <c r="XEB315" s="1"/>
      <c r="XEC315" s="1"/>
      <c r="XED315" s="1"/>
      <c r="XEE315" s="1"/>
      <c r="XEF315" s="1"/>
      <c r="XEG315" s="1"/>
      <c r="XEH315" s="1"/>
      <c r="XEI315" s="1"/>
      <c r="XEJ315" s="1"/>
      <c r="XEK315" s="1"/>
      <c r="XEL315" s="1"/>
      <c r="XEM315" s="1"/>
      <c r="XEN315" s="1"/>
      <c r="XEO315" s="1"/>
      <c r="XEP315" s="1"/>
      <c r="XEQ315" s="1"/>
      <c r="XER315" s="1"/>
      <c r="XES315" s="1"/>
      <c r="XET315" s="1"/>
      <c r="XEU315" s="1"/>
      <c r="XEV315" s="1"/>
      <c r="XEW315" s="1"/>
      <c r="XEX315" s="1"/>
      <c r="XEY315" s="1"/>
      <c r="XEZ315" s="1"/>
      <c r="XFA315" s="1"/>
      <c r="XFB315" s="1"/>
      <c r="XFC315" s="1"/>
      <c r="XFD315" s="1"/>
    </row>
    <row r="316" spans="1:151 16227:16384" s="11" customFormat="1" ht="37.5" customHeight="1" x14ac:dyDescent="0.25">
      <c r="A316" s="91"/>
      <c r="B316" s="92"/>
      <c r="C316" s="84">
        <f>C315+1</f>
        <v>2</v>
      </c>
      <c r="D316" s="84"/>
      <c r="E316" s="19" t="s">
        <v>251</v>
      </c>
      <c r="F316" s="161">
        <v>418.42628099999996</v>
      </c>
      <c r="G316" s="85">
        <v>0</v>
      </c>
      <c r="H316" s="19">
        <v>0</v>
      </c>
      <c r="I316" s="19">
        <f>F316*(($I$144)+1)+H316</f>
        <v>648.56073555</v>
      </c>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c r="CR316" s="1"/>
      <c r="CS316" s="1"/>
      <c r="CT316" s="1"/>
      <c r="CU316" s="1"/>
      <c r="CV316" s="1"/>
      <c r="CW316" s="1"/>
      <c r="CX316" s="1"/>
      <c r="CY316" s="1"/>
      <c r="CZ316" s="1"/>
      <c r="DA316" s="1"/>
      <c r="DB316" s="1"/>
      <c r="DC316" s="1"/>
      <c r="DD316" s="1"/>
      <c r="DE316" s="1"/>
      <c r="DF316" s="1"/>
      <c r="DG316" s="1"/>
      <c r="DH316" s="1"/>
      <c r="DI316" s="1"/>
      <c r="DJ316" s="1"/>
      <c r="DK316" s="1"/>
      <c r="DL316" s="1"/>
      <c r="DM316" s="1"/>
      <c r="DN316" s="1"/>
      <c r="DO316" s="1"/>
      <c r="DP316" s="1"/>
      <c r="DQ316" s="1"/>
      <c r="DR316" s="1"/>
      <c r="DS316" s="1"/>
      <c r="DT316" s="1"/>
      <c r="DU316" s="1"/>
      <c r="DV316" s="1"/>
      <c r="DW316" s="1"/>
      <c r="DX316" s="1"/>
      <c r="DY316" s="1"/>
      <c r="DZ316" s="1"/>
      <c r="EA316" s="1"/>
      <c r="EB316" s="1"/>
      <c r="EC316" s="1"/>
      <c r="ED316" s="1"/>
      <c r="EE316" s="1"/>
      <c r="EF316" s="1"/>
      <c r="EG316" s="1"/>
      <c r="EH316" s="1"/>
      <c r="EI316" s="1"/>
      <c r="EJ316" s="1"/>
      <c r="EK316" s="1"/>
      <c r="EL316" s="1"/>
      <c r="EM316" s="1"/>
      <c r="EN316" s="1"/>
      <c r="EO316" s="1"/>
      <c r="EP316" s="1"/>
      <c r="EQ316" s="1"/>
      <c r="ER316" s="1"/>
      <c r="ES316" s="1"/>
      <c r="ET316" s="1"/>
      <c r="EU316" s="1"/>
      <c r="WZC316" s="1"/>
      <c r="WZD316" s="1"/>
      <c r="WZE316" s="1"/>
      <c r="WZF316" s="1"/>
      <c r="WZG316" s="1"/>
      <c r="WZH316" s="1"/>
      <c r="WZI316" s="1"/>
      <c r="WZJ316" s="1"/>
      <c r="WZK316" s="1"/>
      <c r="WZL316" s="1"/>
      <c r="WZM316" s="1"/>
      <c r="WZN316" s="1"/>
      <c r="WZO316" s="1"/>
      <c r="WZP316" s="1"/>
      <c r="WZQ316" s="1"/>
      <c r="WZR316" s="1"/>
      <c r="WZS316" s="1"/>
      <c r="WZT316" s="1"/>
      <c r="WZU316" s="1"/>
      <c r="WZV316" s="1"/>
      <c r="WZW316" s="1"/>
      <c r="WZX316" s="1"/>
      <c r="WZY316" s="1"/>
      <c r="WZZ316" s="1"/>
      <c r="XAA316" s="1"/>
      <c r="XAB316" s="1"/>
      <c r="XAC316" s="1"/>
      <c r="XAD316" s="1"/>
      <c r="XAE316" s="1"/>
      <c r="XAF316" s="1"/>
      <c r="XAG316" s="1"/>
      <c r="XAH316" s="1"/>
      <c r="XAI316" s="1"/>
      <c r="XAJ316" s="1"/>
      <c r="XAK316" s="1"/>
      <c r="XAL316" s="1"/>
      <c r="XAM316" s="1"/>
      <c r="XAN316" s="1"/>
      <c r="XAO316" s="1"/>
      <c r="XAP316" s="1"/>
      <c r="XAQ316" s="1"/>
      <c r="XAR316" s="1"/>
      <c r="XAS316" s="1"/>
      <c r="XAT316" s="1"/>
      <c r="XAU316" s="1"/>
      <c r="XAV316" s="1"/>
      <c r="XAW316" s="1"/>
      <c r="XAX316" s="1"/>
      <c r="XAY316" s="1"/>
      <c r="XAZ316" s="1"/>
      <c r="XBA316" s="1"/>
      <c r="XBB316" s="1"/>
      <c r="XBC316" s="1"/>
      <c r="XBD316" s="1"/>
      <c r="XBE316" s="1"/>
      <c r="XBF316" s="1"/>
      <c r="XBG316" s="1"/>
      <c r="XBH316" s="1"/>
      <c r="XBI316" s="1"/>
      <c r="XBJ316" s="1"/>
      <c r="XBK316" s="1"/>
      <c r="XBL316" s="1"/>
      <c r="XBM316" s="1"/>
      <c r="XBN316" s="1"/>
      <c r="XBO316" s="1"/>
      <c r="XBP316" s="1"/>
      <c r="XBQ316" s="1"/>
      <c r="XBR316" s="1"/>
      <c r="XBS316" s="1"/>
      <c r="XBT316" s="1"/>
      <c r="XBU316" s="1"/>
      <c r="XBV316" s="1"/>
      <c r="XBW316" s="1"/>
      <c r="XBX316" s="1"/>
      <c r="XBY316" s="1"/>
      <c r="XBZ316" s="1"/>
      <c r="XCA316" s="1"/>
      <c r="XCB316" s="1"/>
      <c r="XCC316" s="1"/>
      <c r="XCD316" s="1"/>
      <c r="XCE316" s="1"/>
      <c r="XCF316" s="1"/>
      <c r="XCG316" s="1"/>
      <c r="XCH316" s="1"/>
      <c r="XCI316" s="1"/>
      <c r="XCJ316" s="1"/>
      <c r="XCK316" s="1"/>
      <c r="XCL316" s="1"/>
      <c r="XCM316" s="1"/>
      <c r="XCN316" s="1"/>
      <c r="XCO316" s="1"/>
      <c r="XCP316" s="1"/>
      <c r="XCQ316" s="1"/>
      <c r="XCR316" s="1"/>
      <c r="XCS316" s="1"/>
      <c r="XCT316" s="1"/>
      <c r="XCU316" s="1"/>
      <c r="XCV316" s="1"/>
      <c r="XCW316" s="1"/>
      <c r="XCX316" s="1"/>
      <c r="XCY316" s="1"/>
      <c r="XCZ316" s="1"/>
      <c r="XDA316" s="1"/>
      <c r="XDB316" s="1"/>
      <c r="XDC316" s="1"/>
      <c r="XDD316" s="1"/>
      <c r="XDE316" s="1"/>
      <c r="XDF316" s="1"/>
      <c r="XDG316" s="1"/>
      <c r="XDH316" s="1"/>
      <c r="XDI316" s="1"/>
      <c r="XDJ316" s="1"/>
      <c r="XDK316" s="1"/>
      <c r="XDL316" s="1"/>
      <c r="XDM316" s="1"/>
      <c r="XDN316" s="1"/>
      <c r="XDO316" s="1"/>
      <c r="XDP316" s="1"/>
      <c r="XDQ316" s="1"/>
      <c r="XDR316" s="1"/>
      <c r="XDS316" s="1"/>
      <c r="XDT316" s="1"/>
      <c r="XDU316" s="1"/>
      <c r="XDV316" s="1"/>
      <c r="XDW316" s="1"/>
      <c r="XDX316" s="1"/>
      <c r="XDY316" s="1"/>
      <c r="XDZ316" s="1"/>
      <c r="XEA316" s="1"/>
      <c r="XEB316" s="1"/>
      <c r="XEC316" s="1"/>
      <c r="XED316" s="1"/>
      <c r="XEE316" s="1"/>
      <c r="XEF316" s="1"/>
      <c r="XEG316" s="1"/>
      <c r="XEH316" s="1"/>
      <c r="XEI316" s="1"/>
      <c r="XEJ316" s="1"/>
      <c r="XEK316" s="1"/>
      <c r="XEL316" s="1"/>
      <c r="XEM316" s="1"/>
      <c r="XEN316" s="1"/>
      <c r="XEO316" s="1"/>
      <c r="XEP316" s="1"/>
      <c r="XEQ316" s="1"/>
      <c r="XER316" s="1"/>
      <c r="XES316" s="1"/>
      <c r="XET316" s="1"/>
      <c r="XEU316" s="1"/>
      <c r="XEV316" s="1"/>
      <c r="XEW316" s="1"/>
      <c r="XEX316" s="1"/>
      <c r="XEY316" s="1"/>
      <c r="XEZ316" s="1"/>
      <c r="XFA316" s="1"/>
      <c r="XFB316" s="1"/>
      <c r="XFC316" s="1"/>
      <c r="XFD316" s="1"/>
    </row>
    <row r="317" spans="1:151 16227:16384" s="11" customFormat="1" ht="20.25" x14ac:dyDescent="0.25">
      <c r="A317" s="86" t="s">
        <v>252</v>
      </c>
      <c r="B317" s="87"/>
      <c r="C317" s="87"/>
      <c r="D317" s="87"/>
      <c r="E317" s="87"/>
      <c r="F317" s="87"/>
      <c r="G317" s="87"/>
      <c r="H317" s="87"/>
      <c r="I317" s="88"/>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c r="CR317" s="1"/>
      <c r="CS317" s="1"/>
      <c r="CT317" s="1"/>
      <c r="CU317" s="1"/>
      <c r="CV317" s="1"/>
      <c r="CW317" s="1"/>
      <c r="CX317" s="1"/>
      <c r="CY317" s="1"/>
      <c r="CZ317" s="1"/>
      <c r="DA317" s="1"/>
      <c r="DB317" s="1"/>
      <c r="DC317" s="1"/>
      <c r="DD317" s="1"/>
      <c r="DE317" s="1"/>
      <c r="DF317" s="1"/>
      <c r="DG317" s="1"/>
      <c r="DH317" s="1"/>
      <c r="DI317" s="1"/>
      <c r="DJ317" s="1"/>
      <c r="DK317" s="1"/>
      <c r="DL317" s="1"/>
      <c r="DM317" s="1"/>
      <c r="DN317" s="1"/>
      <c r="DO317" s="1"/>
      <c r="DP317" s="1"/>
      <c r="DQ317" s="1"/>
      <c r="DR317" s="1"/>
      <c r="DS317" s="1"/>
      <c r="DT317" s="1"/>
      <c r="DU317" s="1"/>
      <c r="DV317" s="1"/>
      <c r="DW317" s="1"/>
      <c r="DX317" s="1"/>
      <c r="DY317" s="1"/>
      <c r="DZ317" s="1"/>
      <c r="EA317" s="1"/>
      <c r="EB317" s="1"/>
      <c r="EC317" s="1"/>
      <c r="ED317" s="1"/>
      <c r="EE317" s="1"/>
      <c r="EF317" s="1"/>
      <c r="EG317" s="1"/>
      <c r="EH317" s="1"/>
      <c r="EI317" s="1"/>
      <c r="EJ317" s="1"/>
      <c r="EK317" s="1"/>
      <c r="EL317" s="1"/>
      <c r="EM317" s="1"/>
      <c r="EN317" s="1"/>
      <c r="EO317" s="1"/>
      <c r="EP317" s="1"/>
      <c r="EQ317" s="1"/>
      <c r="ER317" s="1"/>
      <c r="ES317" s="1"/>
      <c r="ET317" s="1"/>
      <c r="EU317" s="1"/>
      <c r="WZC317" s="1"/>
      <c r="WZD317" s="1"/>
      <c r="WZE317" s="1"/>
      <c r="WZF317" s="1"/>
      <c r="WZG317" s="1"/>
      <c r="WZH317" s="1"/>
      <c r="WZI317" s="1"/>
      <c r="WZJ317" s="1"/>
      <c r="WZK317" s="1"/>
      <c r="WZL317" s="1"/>
      <c r="WZM317" s="1"/>
      <c r="WZN317" s="1"/>
      <c r="WZO317" s="1"/>
      <c r="WZP317" s="1"/>
      <c r="WZQ317" s="1"/>
      <c r="WZR317" s="1"/>
      <c r="WZS317" s="1"/>
      <c r="WZT317" s="1"/>
      <c r="WZU317" s="1"/>
      <c r="WZV317" s="1"/>
      <c r="WZW317" s="1"/>
      <c r="WZX317" s="1"/>
      <c r="WZY317" s="1"/>
      <c r="WZZ317" s="1"/>
      <c r="XAA317" s="1"/>
      <c r="XAB317" s="1"/>
      <c r="XAC317" s="1"/>
      <c r="XAD317" s="1"/>
      <c r="XAE317" s="1"/>
      <c r="XAF317" s="1"/>
      <c r="XAG317" s="1"/>
      <c r="XAH317" s="1"/>
      <c r="XAI317" s="1"/>
      <c r="XAJ317" s="1"/>
      <c r="XAK317" s="1"/>
      <c r="XAL317" s="1"/>
      <c r="XAM317" s="1"/>
      <c r="XAN317" s="1"/>
      <c r="XAO317" s="1"/>
      <c r="XAP317" s="1"/>
      <c r="XAQ317" s="1"/>
      <c r="XAR317" s="1"/>
      <c r="XAS317" s="1"/>
      <c r="XAT317" s="1"/>
      <c r="XAU317" s="1"/>
      <c r="XAV317" s="1"/>
      <c r="XAW317" s="1"/>
      <c r="XAX317" s="1"/>
      <c r="XAY317" s="1"/>
      <c r="XAZ317" s="1"/>
      <c r="XBA317" s="1"/>
      <c r="XBB317" s="1"/>
      <c r="XBC317" s="1"/>
      <c r="XBD317" s="1"/>
      <c r="XBE317" s="1"/>
      <c r="XBF317" s="1"/>
      <c r="XBG317" s="1"/>
      <c r="XBH317" s="1"/>
      <c r="XBI317" s="1"/>
      <c r="XBJ317" s="1"/>
      <c r="XBK317" s="1"/>
      <c r="XBL317" s="1"/>
      <c r="XBM317" s="1"/>
      <c r="XBN317" s="1"/>
      <c r="XBO317" s="1"/>
      <c r="XBP317" s="1"/>
      <c r="XBQ317" s="1"/>
      <c r="XBR317" s="1"/>
      <c r="XBS317" s="1"/>
      <c r="XBT317" s="1"/>
      <c r="XBU317" s="1"/>
      <c r="XBV317" s="1"/>
      <c r="XBW317" s="1"/>
      <c r="XBX317" s="1"/>
      <c r="XBY317" s="1"/>
      <c r="XBZ317" s="1"/>
      <c r="XCA317" s="1"/>
      <c r="XCB317" s="1"/>
      <c r="XCC317" s="1"/>
      <c r="XCD317" s="1"/>
      <c r="XCE317" s="1"/>
      <c r="XCF317" s="1"/>
      <c r="XCG317" s="1"/>
      <c r="XCH317" s="1"/>
      <c r="XCI317" s="1"/>
      <c r="XCJ317" s="1"/>
      <c r="XCK317" s="1"/>
      <c r="XCL317" s="1"/>
      <c r="XCM317" s="1"/>
      <c r="XCN317" s="1"/>
      <c r="XCO317" s="1"/>
      <c r="XCP317" s="1"/>
      <c r="XCQ317" s="1"/>
      <c r="XCR317" s="1"/>
      <c r="XCS317" s="1"/>
      <c r="XCT317" s="1"/>
      <c r="XCU317" s="1"/>
      <c r="XCV317" s="1"/>
      <c r="XCW317" s="1"/>
      <c r="XCX317" s="1"/>
      <c r="XCY317" s="1"/>
      <c r="XCZ317" s="1"/>
      <c r="XDA317" s="1"/>
      <c r="XDB317" s="1"/>
      <c r="XDC317" s="1"/>
      <c r="XDD317" s="1"/>
      <c r="XDE317" s="1"/>
      <c r="XDF317" s="1"/>
      <c r="XDG317" s="1"/>
      <c r="XDH317" s="1"/>
      <c r="XDI317" s="1"/>
      <c r="XDJ317" s="1"/>
      <c r="XDK317" s="1"/>
      <c r="XDL317" s="1"/>
      <c r="XDM317" s="1"/>
      <c r="XDN317" s="1"/>
      <c r="XDO317" s="1"/>
      <c r="XDP317" s="1"/>
      <c r="XDQ317" s="1"/>
      <c r="XDR317" s="1"/>
      <c r="XDS317" s="1"/>
      <c r="XDT317" s="1"/>
      <c r="XDU317" s="1"/>
      <c r="XDV317" s="1"/>
      <c r="XDW317" s="1"/>
      <c r="XDX317" s="1"/>
      <c r="XDY317" s="1"/>
      <c r="XDZ317" s="1"/>
      <c r="XEA317" s="1"/>
      <c r="XEB317" s="1"/>
      <c r="XEC317" s="1"/>
      <c r="XED317" s="1"/>
      <c r="XEE317" s="1"/>
      <c r="XEF317" s="1"/>
      <c r="XEG317" s="1"/>
      <c r="XEH317" s="1"/>
      <c r="XEI317" s="1"/>
      <c r="XEJ317" s="1"/>
      <c r="XEK317" s="1"/>
      <c r="XEL317" s="1"/>
      <c r="XEM317" s="1"/>
      <c r="XEN317" s="1"/>
      <c r="XEO317" s="1"/>
      <c r="XEP317" s="1"/>
      <c r="XEQ317" s="1"/>
      <c r="XER317" s="1"/>
      <c r="XES317" s="1"/>
      <c r="XET317" s="1"/>
      <c r="XEU317" s="1"/>
      <c r="XEV317" s="1"/>
      <c r="XEW317" s="1"/>
      <c r="XEX317" s="1"/>
      <c r="XEY317" s="1"/>
      <c r="XEZ317" s="1"/>
      <c r="XFA317" s="1"/>
      <c r="XFB317" s="1"/>
      <c r="XFC317" s="1"/>
      <c r="XFD317" s="1"/>
    </row>
    <row r="318" spans="1:151 16227:16384" s="11" customFormat="1" ht="20.25" customHeight="1" x14ac:dyDescent="0.25">
      <c r="A318" s="89" t="str">
        <f>A317</f>
        <v>2nd to 6th, 8th, 10th, 12th, 14th, 16th, 18th, 20th &amp; 22nd Floor for Residential</v>
      </c>
      <c r="B318" s="90"/>
      <c r="C318" s="84">
        <v>1</v>
      </c>
      <c r="D318" s="84"/>
      <c r="E318" s="19" t="s">
        <v>224</v>
      </c>
      <c r="F318" s="50">
        <f>(2.15*2.75+5.49*2.9+2.9*3.41+1.37*1.02+1.37*2.29+3.05*3.41+1.37*2.3+1.1*2.8+1.55*0.75+1.475*0.05)*10.764</f>
        <v>582.60096179999994</v>
      </c>
      <c r="G318" s="51">
        <v>0</v>
      </c>
      <c r="H318" s="19">
        <v>0</v>
      </c>
      <c r="I318" s="19">
        <f>F318*(($I$144)+1)+H318</f>
        <v>903.03149078999991</v>
      </c>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c r="CR318" s="1"/>
      <c r="CS318" s="1"/>
      <c r="CT318" s="1"/>
      <c r="CU318" s="1"/>
      <c r="CV318" s="1"/>
      <c r="CW318" s="1"/>
      <c r="CX318" s="1"/>
      <c r="CY318" s="1"/>
      <c r="CZ318" s="1"/>
      <c r="DA318" s="1"/>
      <c r="DB318" s="1"/>
      <c r="DC318" s="1"/>
      <c r="DD318" s="1"/>
      <c r="DE318" s="1"/>
      <c r="DF318" s="1"/>
      <c r="DG318" s="1"/>
      <c r="DH318" s="1"/>
      <c r="DI318" s="1"/>
      <c r="DJ318" s="1"/>
      <c r="DK318" s="1"/>
      <c r="DL318" s="1"/>
      <c r="DM318" s="1"/>
      <c r="DN318" s="1"/>
      <c r="DO318" s="1"/>
      <c r="DP318" s="1"/>
      <c r="DQ318" s="1"/>
      <c r="DR318" s="1"/>
      <c r="DS318" s="1"/>
      <c r="DT318" s="1"/>
      <c r="DU318" s="1"/>
      <c r="DV318" s="1"/>
      <c r="DW318" s="1"/>
      <c r="DX318" s="1"/>
      <c r="DY318" s="1"/>
      <c r="DZ318" s="1"/>
      <c r="EA318" s="1"/>
      <c r="EB318" s="1"/>
      <c r="EC318" s="1"/>
      <c r="ED318" s="1"/>
      <c r="EE318" s="1"/>
      <c r="EF318" s="1"/>
      <c r="EG318" s="1"/>
      <c r="EH318" s="1"/>
      <c r="EI318" s="1"/>
      <c r="EJ318" s="1"/>
      <c r="EK318" s="1"/>
      <c r="EL318" s="1"/>
      <c r="EM318" s="1"/>
      <c r="EN318" s="1"/>
      <c r="EO318" s="1"/>
      <c r="EP318" s="1"/>
      <c r="EQ318" s="1"/>
      <c r="ER318" s="1"/>
      <c r="ES318" s="1"/>
      <c r="ET318" s="1"/>
      <c r="EU318" s="1"/>
      <c r="WZC318" s="1"/>
      <c r="WZD318" s="1"/>
      <c r="WZE318" s="1"/>
      <c r="WZF318" s="1"/>
      <c r="WZG318" s="1"/>
      <c r="WZH318" s="1"/>
      <c r="WZI318" s="1"/>
      <c r="WZJ318" s="1"/>
      <c r="WZK318" s="1"/>
      <c r="WZL318" s="1"/>
      <c r="WZM318" s="1"/>
      <c r="WZN318" s="1"/>
      <c r="WZO318" s="1"/>
      <c r="WZP318" s="1"/>
      <c r="WZQ318" s="1"/>
      <c r="WZR318" s="1"/>
      <c r="WZS318" s="1"/>
      <c r="WZT318" s="1"/>
      <c r="WZU318" s="1"/>
      <c r="WZV318" s="1"/>
      <c r="WZW318" s="1"/>
      <c r="WZX318" s="1"/>
      <c r="WZY318" s="1"/>
      <c r="WZZ318" s="1"/>
      <c r="XAA318" s="1"/>
      <c r="XAB318" s="1"/>
      <c r="XAC318" s="1"/>
      <c r="XAD318" s="1"/>
      <c r="XAE318" s="1"/>
      <c r="XAF318" s="1"/>
      <c r="XAG318" s="1"/>
      <c r="XAH318" s="1"/>
      <c r="XAI318" s="1"/>
      <c r="XAJ318" s="1"/>
      <c r="XAK318" s="1"/>
      <c r="XAL318" s="1"/>
      <c r="XAM318" s="1"/>
      <c r="XAN318" s="1"/>
      <c r="XAO318" s="1"/>
      <c r="XAP318" s="1"/>
      <c r="XAQ318" s="1"/>
      <c r="XAR318" s="1"/>
      <c r="XAS318" s="1"/>
      <c r="XAT318" s="1"/>
      <c r="XAU318" s="1"/>
      <c r="XAV318" s="1"/>
      <c r="XAW318" s="1"/>
      <c r="XAX318" s="1"/>
      <c r="XAY318" s="1"/>
      <c r="XAZ318" s="1"/>
      <c r="XBA318" s="1"/>
      <c r="XBB318" s="1"/>
      <c r="XBC318" s="1"/>
      <c r="XBD318" s="1"/>
      <c r="XBE318" s="1"/>
      <c r="XBF318" s="1"/>
      <c r="XBG318" s="1"/>
      <c r="XBH318" s="1"/>
      <c r="XBI318" s="1"/>
      <c r="XBJ318" s="1"/>
      <c r="XBK318" s="1"/>
      <c r="XBL318" s="1"/>
      <c r="XBM318" s="1"/>
      <c r="XBN318" s="1"/>
      <c r="XBO318" s="1"/>
      <c r="XBP318" s="1"/>
      <c r="XBQ318" s="1"/>
      <c r="XBR318" s="1"/>
      <c r="XBS318" s="1"/>
      <c r="XBT318" s="1"/>
      <c r="XBU318" s="1"/>
      <c r="XBV318" s="1"/>
      <c r="XBW318" s="1"/>
      <c r="XBX318" s="1"/>
      <c r="XBY318" s="1"/>
      <c r="XBZ318" s="1"/>
      <c r="XCA318" s="1"/>
      <c r="XCB318" s="1"/>
      <c r="XCC318" s="1"/>
      <c r="XCD318" s="1"/>
      <c r="XCE318" s="1"/>
      <c r="XCF318" s="1"/>
      <c r="XCG318" s="1"/>
      <c r="XCH318" s="1"/>
      <c r="XCI318" s="1"/>
      <c r="XCJ318" s="1"/>
      <c r="XCK318" s="1"/>
      <c r="XCL318" s="1"/>
      <c r="XCM318" s="1"/>
      <c r="XCN318" s="1"/>
      <c r="XCO318" s="1"/>
      <c r="XCP318" s="1"/>
      <c r="XCQ318" s="1"/>
      <c r="XCR318" s="1"/>
      <c r="XCS318" s="1"/>
      <c r="XCT318" s="1"/>
      <c r="XCU318" s="1"/>
      <c r="XCV318" s="1"/>
      <c r="XCW318" s="1"/>
      <c r="XCX318" s="1"/>
      <c r="XCY318" s="1"/>
      <c r="XCZ318" s="1"/>
      <c r="XDA318" s="1"/>
      <c r="XDB318" s="1"/>
      <c r="XDC318" s="1"/>
      <c r="XDD318" s="1"/>
      <c r="XDE318" s="1"/>
      <c r="XDF318" s="1"/>
      <c r="XDG318" s="1"/>
      <c r="XDH318" s="1"/>
      <c r="XDI318" s="1"/>
      <c r="XDJ318" s="1"/>
      <c r="XDK318" s="1"/>
      <c r="XDL318" s="1"/>
      <c r="XDM318" s="1"/>
      <c r="XDN318" s="1"/>
      <c r="XDO318" s="1"/>
      <c r="XDP318" s="1"/>
      <c r="XDQ318" s="1"/>
      <c r="XDR318" s="1"/>
      <c r="XDS318" s="1"/>
      <c r="XDT318" s="1"/>
      <c r="XDU318" s="1"/>
      <c r="XDV318" s="1"/>
      <c r="XDW318" s="1"/>
      <c r="XDX318" s="1"/>
      <c r="XDY318" s="1"/>
      <c r="XDZ318" s="1"/>
      <c r="XEA318" s="1"/>
      <c r="XEB318" s="1"/>
      <c r="XEC318" s="1"/>
      <c r="XED318" s="1"/>
      <c r="XEE318" s="1"/>
      <c r="XEF318" s="1"/>
      <c r="XEG318" s="1"/>
      <c r="XEH318" s="1"/>
      <c r="XEI318" s="1"/>
      <c r="XEJ318" s="1"/>
      <c r="XEK318" s="1"/>
      <c r="XEL318" s="1"/>
      <c r="XEM318" s="1"/>
      <c r="XEN318" s="1"/>
      <c r="XEO318" s="1"/>
      <c r="XEP318" s="1"/>
      <c r="XEQ318" s="1"/>
      <c r="XER318" s="1"/>
      <c r="XES318" s="1"/>
      <c r="XET318" s="1"/>
      <c r="XEU318" s="1"/>
      <c r="XEV318" s="1"/>
      <c r="XEW318" s="1"/>
      <c r="XEX318" s="1"/>
      <c r="XEY318" s="1"/>
      <c r="XEZ318" s="1"/>
      <c r="XFA318" s="1"/>
      <c r="XFB318" s="1"/>
      <c r="XFC318" s="1"/>
      <c r="XFD318" s="1"/>
    </row>
    <row r="319" spans="1:151 16227:16384" s="11" customFormat="1" ht="20.25" customHeight="1" x14ac:dyDescent="0.25">
      <c r="A319" s="91"/>
      <c r="B319" s="92"/>
      <c r="C319" s="84">
        <f>C318+1</f>
        <v>2</v>
      </c>
      <c r="D319" s="84"/>
      <c r="E319" s="19" t="s">
        <v>251</v>
      </c>
      <c r="F319" s="50">
        <f>(1.25*1.27+2.15*2.75+2.9*4.57+3.05*3.35+1.37*2.3+1.655*1+1.55*1.2+1.55*0.75+1.475*0.05)*10.764</f>
        <v>418.42628099999996</v>
      </c>
      <c r="G319" s="51">
        <v>0</v>
      </c>
      <c r="H319" s="19">
        <v>0</v>
      </c>
      <c r="I319" s="19">
        <f>F319*(($I$144)+1)+H319</f>
        <v>648.56073555</v>
      </c>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c r="CR319" s="1"/>
      <c r="CS319" s="1"/>
      <c r="CT319" s="1"/>
      <c r="CU319" s="1"/>
      <c r="CV319" s="1"/>
      <c r="CW319" s="1"/>
      <c r="CX319" s="1"/>
      <c r="CY319" s="1"/>
      <c r="CZ319" s="1"/>
      <c r="DA319" s="1"/>
      <c r="DB319" s="1"/>
      <c r="DC319" s="1"/>
      <c r="DD319" s="1"/>
      <c r="DE319" s="1"/>
      <c r="DF319" s="1"/>
      <c r="DG319" s="1"/>
      <c r="DH319" s="1"/>
      <c r="DI319" s="1"/>
      <c r="DJ319" s="1"/>
      <c r="DK319" s="1"/>
      <c r="DL319" s="1"/>
      <c r="DM319" s="1"/>
      <c r="DN319" s="1"/>
      <c r="DO319" s="1"/>
      <c r="DP319" s="1"/>
      <c r="DQ319" s="1"/>
      <c r="DR319" s="1"/>
      <c r="DS319" s="1"/>
      <c r="DT319" s="1"/>
      <c r="DU319" s="1"/>
      <c r="DV319" s="1"/>
      <c r="DW319" s="1"/>
      <c r="DX319" s="1"/>
      <c r="DY319" s="1"/>
      <c r="DZ319" s="1"/>
      <c r="EA319" s="1"/>
      <c r="EB319" s="1"/>
      <c r="EC319" s="1"/>
      <c r="ED319" s="1"/>
      <c r="EE319" s="1"/>
      <c r="EF319" s="1"/>
      <c r="EG319" s="1"/>
      <c r="EH319" s="1"/>
      <c r="EI319" s="1"/>
      <c r="EJ319" s="1"/>
      <c r="EK319" s="1"/>
      <c r="EL319" s="1"/>
      <c r="EM319" s="1"/>
      <c r="EN319" s="1"/>
      <c r="EO319" s="1"/>
      <c r="EP319" s="1"/>
      <c r="EQ319" s="1"/>
      <c r="ER319" s="1"/>
      <c r="ES319" s="1"/>
      <c r="ET319" s="1"/>
      <c r="EU319" s="1"/>
      <c r="WZC319" s="1"/>
      <c r="WZD319" s="1"/>
      <c r="WZE319" s="1"/>
      <c r="WZF319" s="1"/>
      <c r="WZG319" s="1"/>
      <c r="WZH319" s="1"/>
      <c r="WZI319" s="1"/>
      <c r="WZJ319" s="1"/>
      <c r="WZK319" s="1"/>
      <c r="WZL319" s="1"/>
      <c r="WZM319" s="1"/>
      <c r="WZN319" s="1"/>
      <c r="WZO319" s="1"/>
      <c r="WZP319" s="1"/>
      <c r="WZQ319" s="1"/>
      <c r="WZR319" s="1"/>
      <c r="WZS319" s="1"/>
      <c r="WZT319" s="1"/>
      <c r="WZU319" s="1"/>
      <c r="WZV319" s="1"/>
      <c r="WZW319" s="1"/>
      <c r="WZX319" s="1"/>
      <c r="WZY319" s="1"/>
      <c r="WZZ319" s="1"/>
      <c r="XAA319" s="1"/>
      <c r="XAB319" s="1"/>
      <c r="XAC319" s="1"/>
      <c r="XAD319" s="1"/>
      <c r="XAE319" s="1"/>
      <c r="XAF319" s="1"/>
      <c r="XAG319" s="1"/>
      <c r="XAH319" s="1"/>
      <c r="XAI319" s="1"/>
      <c r="XAJ319" s="1"/>
      <c r="XAK319" s="1"/>
      <c r="XAL319" s="1"/>
      <c r="XAM319" s="1"/>
      <c r="XAN319" s="1"/>
      <c r="XAO319" s="1"/>
      <c r="XAP319" s="1"/>
      <c r="XAQ319" s="1"/>
      <c r="XAR319" s="1"/>
      <c r="XAS319" s="1"/>
      <c r="XAT319" s="1"/>
      <c r="XAU319" s="1"/>
      <c r="XAV319" s="1"/>
      <c r="XAW319" s="1"/>
      <c r="XAX319" s="1"/>
      <c r="XAY319" s="1"/>
      <c r="XAZ319" s="1"/>
      <c r="XBA319" s="1"/>
      <c r="XBB319" s="1"/>
      <c r="XBC319" s="1"/>
      <c r="XBD319" s="1"/>
      <c r="XBE319" s="1"/>
      <c r="XBF319" s="1"/>
      <c r="XBG319" s="1"/>
      <c r="XBH319" s="1"/>
      <c r="XBI319" s="1"/>
      <c r="XBJ319" s="1"/>
      <c r="XBK319" s="1"/>
      <c r="XBL319" s="1"/>
      <c r="XBM319" s="1"/>
      <c r="XBN319" s="1"/>
      <c r="XBO319" s="1"/>
      <c r="XBP319" s="1"/>
      <c r="XBQ319" s="1"/>
      <c r="XBR319" s="1"/>
      <c r="XBS319" s="1"/>
      <c r="XBT319" s="1"/>
      <c r="XBU319" s="1"/>
      <c r="XBV319" s="1"/>
      <c r="XBW319" s="1"/>
      <c r="XBX319" s="1"/>
      <c r="XBY319" s="1"/>
      <c r="XBZ319" s="1"/>
      <c r="XCA319" s="1"/>
      <c r="XCB319" s="1"/>
      <c r="XCC319" s="1"/>
      <c r="XCD319" s="1"/>
      <c r="XCE319" s="1"/>
      <c r="XCF319" s="1"/>
      <c r="XCG319" s="1"/>
      <c r="XCH319" s="1"/>
      <c r="XCI319" s="1"/>
      <c r="XCJ319" s="1"/>
      <c r="XCK319" s="1"/>
      <c r="XCL319" s="1"/>
      <c r="XCM319" s="1"/>
      <c r="XCN319" s="1"/>
      <c r="XCO319" s="1"/>
      <c r="XCP319" s="1"/>
      <c r="XCQ319" s="1"/>
      <c r="XCR319" s="1"/>
      <c r="XCS319" s="1"/>
      <c r="XCT319" s="1"/>
      <c r="XCU319" s="1"/>
      <c r="XCV319" s="1"/>
      <c r="XCW319" s="1"/>
      <c r="XCX319" s="1"/>
      <c r="XCY319" s="1"/>
      <c r="XCZ319" s="1"/>
      <c r="XDA319" s="1"/>
      <c r="XDB319" s="1"/>
      <c r="XDC319" s="1"/>
      <c r="XDD319" s="1"/>
      <c r="XDE319" s="1"/>
      <c r="XDF319" s="1"/>
      <c r="XDG319" s="1"/>
      <c r="XDH319" s="1"/>
      <c r="XDI319" s="1"/>
      <c r="XDJ319" s="1"/>
      <c r="XDK319" s="1"/>
      <c r="XDL319" s="1"/>
      <c r="XDM319" s="1"/>
      <c r="XDN319" s="1"/>
      <c r="XDO319" s="1"/>
      <c r="XDP319" s="1"/>
      <c r="XDQ319" s="1"/>
      <c r="XDR319" s="1"/>
      <c r="XDS319" s="1"/>
      <c r="XDT319" s="1"/>
      <c r="XDU319" s="1"/>
      <c r="XDV319" s="1"/>
      <c r="XDW319" s="1"/>
      <c r="XDX319" s="1"/>
      <c r="XDY319" s="1"/>
      <c r="XDZ319" s="1"/>
      <c r="XEA319" s="1"/>
      <c r="XEB319" s="1"/>
      <c r="XEC319" s="1"/>
      <c r="XED319" s="1"/>
      <c r="XEE319" s="1"/>
      <c r="XEF319" s="1"/>
      <c r="XEG319" s="1"/>
      <c r="XEH319" s="1"/>
      <c r="XEI319" s="1"/>
      <c r="XEJ319" s="1"/>
      <c r="XEK319" s="1"/>
      <c r="XEL319" s="1"/>
      <c r="XEM319" s="1"/>
      <c r="XEN319" s="1"/>
      <c r="XEO319" s="1"/>
      <c r="XEP319" s="1"/>
      <c r="XEQ319" s="1"/>
      <c r="XER319" s="1"/>
      <c r="XES319" s="1"/>
      <c r="XET319" s="1"/>
      <c r="XEU319" s="1"/>
      <c r="XEV319" s="1"/>
      <c r="XEW319" s="1"/>
      <c r="XEX319" s="1"/>
      <c r="XEY319" s="1"/>
      <c r="XEZ319" s="1"/>
      <c r="XFA319" s="1"/>
      <c r="XFB319" s="1"/>
      <c r="XFC319" s="1"/>
      <c r="XFD319" s="1"/>
    </row>
    <row r="320" spans="1:151 16227:16384" s="11" customFormat="1" ht="20.25" customHeight="1" x14ac:dyDescent="0.25">
      <c r="A320" s="91"/>
      <c r="B320" s="92"/>
      <c r="C320" s="84">
        <f>C319+1</f>
        <v>3</v>
      </c>
      <c r="D320" s="85"/>
      <c r="E320" s="19" t="s">
        <v>251</v>
      </c>
      <c r="F320" s="161">
        <v>418.42628099999996</v>
      </c>
      <c r="G320" s="85">
        <v>0</v>
      </c>
      <c r="H320" s="19">
        <v>0</v>
      </c>
      <c r="I320" s="19">
        <f>F320*(($I$144)+1)+H320</f>
        <v>648.56073555</v>
      </c>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c r="CR320" s="1"/>
      <c r="CS320" s="1"/>
      <c r="CT320" s="1"/>
      <c r="CU320" s="1"/>
      <c r="CV320" s="1"/>
      <c r="CW320" s="1"/>
      <c r="CX320" s="1"/>
      <c r="CY320" s="1"/>
      <c r="CZ320" s="1"/>
      <c r="DA320" s="1"/>
      <c r="DB320" s="1"/>
      <c r="DC320" s="1"/>
      <c r="DD320" s="1"/>
      <c r="DE320" s="1"/>
      <c r="DF320" s="1"/>
      <c r="DG320" s="1"/>
      <c r="DH320" s="1"/>
      <c r="DI320" s="1"/>
      <c r="DJ320" s="1"/>
      <c r="DK320" s="1"/>
      <c r="DL320" s="1"/>
      <c r="DM320" s="1"/>
      <c r="DN320" s="1"/>
      <c r="DO320" s="1"/>
      <c r="DP320" s="1"/>
      <c r="DQ320" s="1"/>
      <c r="DR320" s="1"/>
      <c r="DS320" s="1"/>
      <c r="DT320" s="1"/>
      <c r="DU320" s="1"/>
      <c r="DV320" s="1"/>
      <c r="DW320" s="1"/>
      <c r="DX320" s="1"/>
      <c r="DY320" s="1"/>
      <c r="DZ320" s="1"/>
      <c r="EA320" s="1"/>
      <c r="EB320" s="1"/>
      <c r="EC320" s="1"/>
      <c r="ED320" s="1"/>
      <c r="EE320" s="1"/>
      <c r="EF320" s="1"/>
      <c r="EG320" s="1"/>
      <c r="EH320" s="1"/>
      <c r="EI320" s="1"/>
      <c r="EJ320" s="1"/>
      <c r="EK320" s="1"/>
      <c r="EL320" s="1"/>
      <c r="EM320" s="1"/>
      <c r="EN320" s="1"/>
      <c r="EO320" s="1"/>
      <c r="EP320" s="1"/>
      <c r="EQ320" s="1"/>
      <c r="ER320" s="1"/>
      <c r="ES320" s="1"/>
      <c r="ET320" s="1"/>
      <c r="EU320" s="1"/>
      <c r="WZC320" s="1"/>
      <c r="WZD320" s="1"/>
      <c r="WZE320" s="1"/>
      <c r="WZF320" s="1"/>
      <c r="WZG320" s="1"/>
      <c r="WZH320" s="1"/>
      <c r="WZI320" s="1"/>
      <c r="WZJ320" s="1"/>
      <c r="WZK320" s="1"/>
      <c r="WZL320" s="1"/>
      <c r="WZM320" s="1"/>
      <c r="WZN320" s="1"/>
      <c r="WZO320" s="1"/>
      <c r="WZP320" s="1"/>
      <c r="WZQ320" s="1"/>
      <c r="WZR320" s="1"/>
      <c r="WZS320" s="1"/>
      <c r="WZT320" s="1"/>
      <c r="WZU320" s="1"/>
      <c r="WZV320" s="1"/>
      <c r="WZW320" s="1"/>
      <c r="WZX320" s="1"/>
      <c r="WZY320" s="1"/>
      <c r="WZZ320" s="1"/>
      <c r="XAA320" s="1"/>
      <c r="XAB320" s="1"/>
      <c r="XAC320" s="1"/>
      <c r="XAD320" s="1"/>
      <c r="XAE320" s="1"/>
      <c r="XAF320" s="1"/>
      <c r="XAG320" s="1"/>
      <c r="XAH320" s="1"/>
      <c r="XAI320" s="1"/>
      <c r="XAJ320" s="1"/>
      <c r="XAK320" s="1"/>
      <c r="XAL320" s="1"/>
      <c r="XAM320" s="1"/>
      <c r="XAN320" s="1"/>
      <c r="XAO320" s="1"/>
      <c r="XAP320" s="1"/>
      <c r="XAQ320" s="1"/>
      <c r="XAR320" s="1"/>
      <c r="XAS320" s="1"/>
      <c r="XAT320" s="1"/>
      <c r="XAU320" s="1"/>
      <c r="XAV320" s="1"/>
      <c r="XAW320" s="1"/>
      <c r="XAX320" s="1"/>
      <c r="XAY320" s="1"/>
      <c r="XAZ320" s="1"/>
      <c r="XBA320" s="1"/>
      <c r="XBB320" s="1"/>
      <c r="XBC320" s="1"/>
      <c r="XBD320" s="1"/>
      <c r="XBE320" s="1"/>
      <c r="XBF320" s="1"/>
      <c r="XBG320" s="1"/>
      <c r="XBH320" s="1"/>
      <c r="XBI320" s="1"/>
      <c r="XBJ320" s="1"/>
      <c r="XBK320" s="1"/>
      <c r="XBL320" s="1"/>
      <c r="XBM320" s="1"/>
      <c r="XBN320" s="1"/>
      <c r="XBO320" s="1"/>
      <c r="XBP320" s="1"/>
      <c r="XBQ320" s="1"/>
      <c r="XBR320" s="1"/>
      <c r="XBS320" s="1"/>
      <c r="XBT320" s="1"/>
      <c r="XBU320" s="1"/>
      <c r="XBV320" s="1"/>
      <c r="XBW320" s="1"/>
      <c r="XBX320" s="1"/>
      <c r="XBY320" s="1"/>
      <c r="XBZ320" s="1"/>
      <c r="XCA320" s="1"/>
      <c r="XCB320" s="1"/>
      <c r="XCC320" s="1"/>
      <c r="XCD320" s="1"/>
      <c r="XCE320" s="1"/>
      <c r="XCF320" s="1"/>
      <c r="XCG320" s="1"/>
      <c r="XCH320" s="1"/>
      <c r="XCI320" s="1"/>
      <c r="XCJ320" s="1"/>
      <c r="XCK320" s="1"/>
      <c r="XCL320" s="1"/>
      <c r="XCM320" s="1"/>
      <c r="XCN320" s="1"/>
      <c r="XCO320" s="1"/>
      <c r="XCP320" s="1"/>
      <c r="XCQ320" s="1"/>
      <c r="XCR320" s="1"/>
      <c r="XCS320" s="1"/>
      <c r="XCT320" s="1"/>
      <c r="XCU320" s="1"/>
      <c r="XCV320" s="1"/>
      <c r="XCW320" s="1"/>
      <c r="XCX320" s="1"/>
      <c r="XCY320" s="1"/>
      <c r="XCZ320" s="1"/>
      <c r="XDA320" s="1"/>
      <c r="XDB320" s="1"/>
      <c r="XDC320" s="1"/>
      <c r="XDD320" s="1"/>
      <c r="XDE320" s="1"/>
      <c r="XDF320" s="1"/>
      <c r="XDG320" s="1"/>
      <c r="XDH320" s="1"/>
      <c r="XDI320" s="1"/>
      <c r="XDJ320" s="1"/>
      <c r="XDK320" s="1"/>
      <c r="XDL320" s="1"/>
      <c r="XDM320" s="1"/>
      <c r="XDN320" s="1"/>
      <c r="XDO320" s="1"/>
      <c r="XDP320" s="1"/>
      <c r="XDQ320" s="1"/>
      <c r="XDR320" s="1"/>
      <c r="XDS320" s="1"/>
      <c r="XDT320" s="1"/>
      <c r="XDU320" s="1"/>
      <c r="XDV320" s="1"/>
      <c r="XDW320" s="1"/>
      <c r="XDX320" s="1"/>
      <c r="XDY320" s="1"/>
      <c r="XDZ320" s="1"/>
      <c r="XEA320" s="1"/>
      <c r="XEB320" s="1"/>
      <c r="XEC320" s="1"/>
      <c r="XED320" s="1"/>
      <c r="XEE320" s="1"/>
      <c r="XEF320" s="1"/>
      <c r="XEG320" s="1"/>
      <c r="XEH320" s="1"/>
      <c r="XEI320" s="1"/>
      <c r="XEJ320" s="1"/>
      <c r="XEK320" s="1"/>
      <c r="XEL320" s="1"/>
      <c r="XEM320" s="1"/>
      <c r="XEN320" s="1"/>
      <c r="XEO320" s="1"/>
      <c r="XEP320" s="1"/>
      <c r="XEQ320" s="1"/>
      <c r="XER320" s="1"/>
      <c r="XES320" s="1"/>
      <c r="XET320" s="1"/>
      <c r="XEU320" s="1"/>
      <c r="XEV320" s="1"/>
      <c r="XEW320" s="1"/>
      <c r="XEX320" s="1"/>
      <c r="XEY320" s="1"/>
      <c r="XEZ320" s="1"/>
      <c r="XFA320" s="1"/>
      <c r="XFB320" s="1"/>
      <c r="XFC320" s="1"/>
      <c r="XFD320" s="1"/>
    </row>
    <row r="321" spans="1:151 16227:16384" s="11" customFormat="1" ht="20.25" customHeight="1" x14ac:dyDescent="0.25">
      <c r="A321" s="91"/>
      <c r="B321" s="92"/>
      <c r="C321" s="84">
        <f>C320+1</f>
        <v>4</v>
      </c>
      <c r="D321" s="84"/>
      <c r="E321" s="19" t="s">
        <v>224</v>
      </c>
      <c r="F321" s="161">
        <v>582.60096179999994</v>
      </c>
      <c r="G321" s="85">
        <v>0</v>
      </c>
      <c r="H321" s="19">
        <v>0</v>
      </c>
      <c r="I321" s="19">
        <f>F321*(($I$144)+1)+H321</f>
        <v>903.03149078999991</v>
      </c>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c r="CR321" s="1"/>
      <c r="CS321" s="1"/>
      <c r="CT321" s="1"/>
      <c r="CU321" s="1"/>
      <c r="CV321" s="1"/>
      <c r="CW321" s="1"/>
      <c r="CX321" s="1"/>
      <c r="CY321" s="1"/>
      <c r="CZ321" s="1"/>
      <c r="DA321" s="1"/>
      <c r="DB321" s="1"/>
      <c r="DC321" s="1"/>
      <c r="DD321" s="1"/>
      <c r="DE321" s="1"/>
      <c r="DF321" s="1"/>
      <c r="DG321" s="1"/>
      <c r="DH321" s="1"/>
      <c r="DI321" s="1"/>
      <c r="DJ321" s="1"/>
      <c r="DK321" s="1"/>
      <c r="DL321" s="1"/>
      <c r="DM321" s="1"/>
      <c r="DN321" s="1"/>
      <c r="DO321" s="1"/>
      <c r="DP321" s="1"/>
      <c r="DQ321" s="1"/>
      <c r="DR321" s="1"/>
      <c r="DS321" s="1"/>
      <c r="DT321" s="1"/>
      <c r="DU321" s="1"/>
      <c r="DV321" s="1"/>
      <c r="DW321" s="1"/>
      <c r="DX321" s="1"/>
      <c r="DY321" s="1"/>
      <c r="DZ321" s="1"/>
      <c r="EA321" s="1"/>
      <c r="EB321" s="1"/>
      <c r="EC321" s="1"/>
      <c r="ED321" s="1"/>
      <c r="EE321" s="1"/>
      <c r="EF321" s="1"/>
      <c r="EG321" s="1"/>
      <c r="EH321" s="1"/>
      <c r="EI321" s="1"/>
      <c r="EJ321" s="1"/>
      <c r="EK321" s="1"/>
      <c r="EL321" s="1"/>
      <c r="EM321" s="1"/>
      <c r="EN321" s="1"/>
      <c r="EO321" s="1"/>
      <c r="EP321" s="1"/>
      <c r="EQ321" s="1"/>
      <c r="ER321" s="1"/>
      <c r="ES321" s="1"/>
      <c r="ET321" s="1"/>
      <c r="EU321" s="1"/>
      <c r="WZC321" s="1"/>
      <c r="WZD321" s="1"/>
      <c r="WZE321" s="1"/>
      <c r="WZF321" s="1"/>
      <c r="WZG321" s="1"/>
      <c r="WZH321" s="1"/>
      <c r="WZI321" s="1"/>
      <c r="WZJ321" s="1"/>
      <c r="WZK321" s="1"/>
      <c r="WZL321" s="1"/>
      <c r="WZM321" s="1"/>
      <c r="WZN321" s="1"/>
      <c r="WZO321" s="1"/>
      <c r="WZP321" s="1"/>
      <c r="WZQ321" s="1"/>
      <c r="WZR321" s="1"/>
      <c r="WZS321" s="1"/>
      <c r="WZT321" s="1"/>
      <c r="WZU321" s="1"/>
      <c r="WZV321" s="1"/>
      <c r="WZW321" s="1"/>
      <c r="WZX321" s="1"/>
      <c r="WZY321" s="1"/>
      <c r="WZZ321" s="1"/>
      <c r="XAA321" s="1"/>
      <c r="XAB321" s="1"/>
      <c r="XAC321" s="1"/>
      <c r="XAD321" s="1"/>
      <c r="XAE321" s="1"/>
      <c r="XAF321" s="1"/>
      <c r="XAG321" s="1"/>
      <c r="XAH321" s="1"/>
      <c r="XAI321" s="1"/>
      <c r="XAJ321" s="1"/>
      <c r="XAK321" s="1"/>
      <c r="XAL321" s="1"/>
      <c r="XAM321" s="1"/>
      <c r="XAN321" s="1"/>
      <c r="XAO321" s="1"/>
      <c r="XAP321" s="1"/>
      <c r="XAQ321" s="1"/>
      <c r="XAR321" s="1"/>
      <c r="XAS321" s="1"/>
      <c r="XAT321" s="1"/>
      <c r="XAU321" s="1"/>
      <c r="XAV321" s="1"/>
      <c r="XAW321" s="1"/>
      <c r="XAX321" s="1"/>
      <c r="XAY321" s="1"/>
      <c r="XAZ321" s="1"/>
      <c r="XBA321" s="1"/>
      <c r="XBB321" s="1"/>
      <c r="XBC321" s="1"/>
      <c r="XBD321" s="1"/>
      <c r="XBE321" s="1"/>
      <c r="XBF321" s="1"/>
      <c r="XBG321" s="1"/>
      <c r="XBH321" s="1"/>
      <c r="XBI321" s="1"/>
      <c r="XBJ321" s="1"/>
      <c r="XBK321" s="1"/>
      <c r="XBL321" s="1"/>
      <c r="XBM321" s="1"/>
      <c r="XBN321" s="1"/>
      <c r="XBO321" s="1"/>
      <c r="XBP321" s="1"/>
      <c r="XBQ321" s="1"/>
      <c r="XBR321" s="1"/>
      <c r="XBS321" s="1"/>
      <c r="XBT321" s="1"/>
      <c r="XBU321" s="1"/>
      <c r="XBV321" s="1"/>
      <c r="XBW321" s="1"/>
      <c r="XBX321" s="1"/>
      <c r="XBY321" s="1"/>
      <c r="XBZ321" s="1"/>
      <c r="XCA321" s="1"/>
      <c r="XCB321" s="1"/>
      <c r="XCC321" s="1"/>
      <c r="XCD321" s="1"/>
      <c r="XCE321" s="1"/>
      <c r="XCF321" s="1"/>
      <c r="XCG321" s="1"/>
      <c r="XCH321" s="1"/>
      <c r="XCI321" s="1"/>
      <c r="XCJ321" s="1"/>
      <c r="XCK321" s="1"/>
      <c r="XCL321" s="1"/>
      <c r="XCM321" s="1"/>
      <c r="XCN321" s="1"/>
      <c r="XCO321" s="1"/>
      <c r="XCP321" s="1"/>
      <c r="XCQ321" s="1"/>
      <c r="XCR321" s="1"/>
      <c r="XCS321" s="1"/>
      <c r="XCT321" s="1"/>
      <c r="XCU321" s="1"/>
      <c r="XCV321" s="1"/>
      <c r="XCW321" s="1"/>
      <c r="XCX321" s="1"/>
      <c r="XCY321" s="1"/>
      <c r="XCZ321" s="1"/>
      <c r="XDA321" s="1"/>
      <c r="XDB321" s="1"/>
      <c r="XDC321" s="1"/>
      <c r="XDD321" s="1"/>
      <c r="XDE321" s="1"/>
      <c r="XDF321" s="1"/>
      <c r="XDG321" s="1"/>
      <c r="XDH321" s="1"/>
      <c r="XDI321" s="1"/>
      <c r="XDJ321" s="1"/>
      <c r="XDK321" s="1"/>
      <c r="XDL321" s="1"/>
      <c r="XDM321" s="1"/>
      <c r="XDN321" s="1"/>
      <c r="XDO321" s="1"/>
      <c r="XDP321" s="1"/>
      <c r="XDQ321" s="1"/>
      <c r="XDR321" s="1"/>
      <c r="XDS321" s="1"/>
      <c r="XDT321" s="1"/>
      <c r="XDU321" s="1"/>
      <c r="XDV321" s="1"/>
      <c r="XDW321" s="1"/>
      <c r="XDX321" s="1"/>
      <c r="XDY321" s="1"/>
      <c r="XDZ321" s="1"/>
      <c r="XEA321" s="1"/>
      <c r="XEB321" s="1"/>
      <c r="XEC321" s="1"/>
      <c r="XED321" s="1"/>
      <c r="XEE321" s="1"/>
      <c r="XEF321" s="1"/>
      <c r="XEG321" s="1"/>
      <c r="XEH321" s="1"/>
      <c r="XEI321" s="1"/>
      <c r="XEJ321" s="1"/>
      <c r="XEK321" s="1"/>
      <c r="XEL321" s="1"/>
      <c r="XEM321" s="1"/>
      <c r="XEN321" s="1"/>
      <c r="XEO321" s="1"/>
      <c r="XEP321" s="1"/>
      <c r="XEQ321" s="1"/>
      <c r="XER321" s="1"/>
      <c r="XES321" s="1"/>
      <c r="XET321" s="1"/>
      <c r="XEU321" s="1"/>
      <c r="XEV321" s="1"/>
      <c r="XEW321" s="1"/>
      <c r="XEX321" s="1"/>
      <c r="XEY321" s="1"/>
      <c r="XEZ321" s="1"/>
      <c r="XFA321" s="1"/>
      <c r="XFB321" s="1"/>
      <c r="XFC321" s="1"/>
      <c r="XFD321" s="1"/>
    </row>
    <row r="322" spans="1:151 16227:16384" s="11" customFormat="1" ht="20.25" x14ac:dyDescent="0.25">
      <c r="A322" s="86" t="s">
        <v>253</v>
      </c>
      <c r="B322" s="87"/>
      <c r="C322" s="87"/>
      <c r="D322" s="87"/>
      <c r="E322" s="87"/>
      <c r="F322" s="87"/>
      <c r="G322" s="87"/>
      <c r="H322" s="87"/>
      <c r="I322" s="88"/>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c r="CR322" s="1"/>
      <c r="CS322" s="1"/>
      <c r="CT322" s="1"/>
      <c r="CU322" s="1"/>
      <c r="CV322" s="1"/>
      <c r="CW322" s="1"/>
      <c r="CX322" s="1"/>
      <c r="CY322" s="1"/>
      <c r="CZ322" s="1"/>
      <c r="DA322" s="1"/>
      <c r="DB322" s="1"/>
      <c r="DC322" s="1"/>
      <c r="DD322" s="1"/>
      <c r="DE322" s="1"/>
      <c r="DF322" s="1"/>
      <c r="DG322" s="1"/>
      <c r="DH322" s="1"/>
      <c r="DI322" s="1"/>
      <c r="DJ322" s="1"/>
      <c r="DK322" s="1"/>
      <c r="DL322" s="1"/>
      <c r="DM322" s="1"/>
      <c r="DN322" s="1"/>
      <c r="DO322" s="1"/>
      <c r="DP322" s="1"/>
      <c r="DQ322" s="1"/>
      <c r="DR322" s="1"/>
      <c r="DS322" s="1"/>
      <c r="DT322" s="1"/>
      <c r="DU322" s="1"/>
      <c r="DV322" s="1"/>
      <c r="DW322" s="1"/>
      <c r="DX322" s="1"/>
      <c r="DY322" s="1"/>
      <c r="DZ322" s="1"/>
      <c r="EA322" s="1"/>
      <c r="EB322" s="1"/>
      <c r="EC322" s="1"/>
      <c r="ED322" s="1"/>
      <c r="EE322" s="1"/>
      <c r="EF322" s="1"/>
      <c r="EG322" s="1"/>
      <c r="EH322" s="1"/>
      <c r="EI322" s="1"/>
      <c r="EJ322" s="1"/>
      <c r="EK322" s="1"/>
      <c r="EL322" s="1"/>
      <c r="EM322" s="1"/>
      <c r="EN322" s="1"/>
      <c r="EO322" s="1"/>
      <c r="EP322" s="1"/>
      <c r="EQ322" s="1"/>
      <c r="ER322" s="1"/>
      <c r="ES322" s="1"/>
      <c r="ET322" s="1"/>
      <c r="EU322" s="1"/>
      <c r="WZC322" s="1"/>
      <c r="WZD322" s="1"/>
      <c r="WZE322" s="1"/>
      <c r="WZF322" s="1"/>
      <c r="WZG322" s="1"/>
      <c r="WZH322" s="1"/>
      <c r="WZI322" s="1"/>
      <c r="WZJ322" s="1"/>
      <c r="WZK322" s="1"/>
      <c r="WZL322" s="1"/>
      <c r="WZM322" s="1"/>
      <c r="WZN322" s="1"/>
      <c r="WZO322" s="1"/>
      <c r="WZP322" s="1"/>
      <c r="WZQ322" s="1"/>
      <c r="WZR322" s="1"/>
      <c r="WZS322" s="1"/>
      <c r="WZT322" s="1"/>
      <c r="WZU322" s="1"/>
      <c r="WZV322" s="1"/>
      <c r="WZW322" s="1"/>
      <c r="WZX322" s="1"/>
      <c r="WZY322" s="1"/>
      <c r="WZZ322" s="1"/>
      <c r="XAA322" s="1"/>
      <c r="XAB322" s="1"/>
      <c r="XAC322" s="1"/>
      <c r="XAD322" s="1"/>
      <c r="XAE322" s="1"/>
      <c r="XAF322" s="1"/>
      <c r="XAG322" s="1"/>
      <c r="XAH322" s="1"/>
      <c r="XAI322" s="1"/>
      <c r="XAJ322" s="1"/>
      <c r="XAK322" s="1"/>
      <c r="XAL322" s="1"/>
      <c r="XAM322" s="1"/>
      <c r="XAN322" s="1"/>
      <c r="XAO322" s="1"/>
      <c r="XAP322" s="1"/>
      <c r="XAQ322" s="1"/>
      <c r="XAR322" s="1"/>
      <c r="XAS322" s="1"/>
      <c r="XAT322" s="1"/>
      <c r="XAU322" s="1"/>
      <c r="XAV322" s="1"/>
      <c r="XAW322" s="1"/>
      <c r="XAX322" s="1"/>
      <c r="XAY322" s="1"/>
      <c r="XAZ322" s="1"/>
      <c r="XBA322" s="1"/>
      <c r="XBB322" s="1"/>
      <c r="XBC322" s="1"/>
      <c r="XBD322" s="1"/>
      <c r="XBE322" s="1"/>
      <c r="XBF322" s="1"/>
      <c r="XBG322" s="1"/>
      <c r="XBH322" s="1"/>
      <c r="XBI322" s="1"/>
      <c r="XBJ322" s="1"/>
      <c r="XBK322" s="1"/>
      <c r="XBL322" s="1"/>
      <c r="XBM322" s="1"/>
      <c r="XBN322" s="1"/>
      <c r="XBO322" s="1"/>
      <c r="XBP322" s="1"/>
      <c r="XBQ322" s="1"/>
      <c r="XBR322" s="1"/>
      <c r="XBS322" s="1"/>
      <c r="XBT322" s="1"/>
      <c r="XBU322" s="1"/>
      <c r="XBV322" s="1"/>
      <c r="XBW322" s="1"/>
      <c r="XBX322" s="1"/>
      <c r="XBY322" s="1"/>
      <c r="XBZ322" s="1"/>
      <c r="XCA322" s="1"/>
      <c r="XCB322" s="1"/>
      <c r="XCC322" s="1"/>
      <c r="XCD322" s="1"/>
      <c r="XCE322" s="1"/>
      <c r="XCF322" s="1"/>
      <c r="XCG322" s="1"/>
      <c r="XCH322" s="1"/>
      <c r="XCI322" s="1"/>
      <c r="XCJ322" s="1"/>
      <c r="XCK322" s="1"/>
      <c r="XCL322" s="1"/>
      <c r="XCM322" s="1"/>
      <c r="XCN322" s="1"/>
      <c r="XCO322" s="1"/>
      <c r="XCP322" s="1"/>
      <c r="XCQ322" s="1"/>
      <c r="XCR322" s="1"/>
      <c r="XCS322" s="1"/>
      <c r="XCT322" s="1"/>
      <c r="XCU322" s="1"/>
      <c r="XCV322" s="1"/>
      <c r="XCW322" s="1"/>
      <c r="XCX322" s="1"/>
      <c r="XCY322" s="1"/>
      <c r="XCZ322" s="1"/>
      <c r="XDA322" s="1"/>
      <c r="XDB322" s="1"/>
      <c r="XDC322" s="1"/>
      <c r="XDD322" s="1"/>
      <c r="XDE322" s="1"/>
      <c r="XDF322" s="1"/>
      <c r="XDG322" s="1"/>
      <c r="XDH322" s="1"/>
      <c r="XDI322" s="1"/>
      <c r="XDJ322" s="1"/>
      <c r="XDK322" s="1"/>
      <c r="XDL322" s="1"/>
      <c r="XDM322" s="1"/>
      <c r="XDN322" s="1"/>
      <c r="XDO322" s="1"/>
      <c r="XDP322" s="1"/>
      <c r="XDQ322" s="1"/>
      <c r="XDR322" s="1"/>
      <c r="XDS322" s="1"/>
      <c r="XDT322" s="1"/>
      <c r="XDU322" s="1"/>
      <c r="XDV322" s="1"/>
      <c r="XDW322" s="1"/>
      <c r="XDX322" s="1"/>
      <c r="XDY322" s="1"/>
      <c r="XDZ322" s="1"/>
      <c r="XEA322" s="1"/>
      <c r="XEB322" s="1"/>
      <c r="XEC322" s="1"/>
      <c r="XED322" s="1"/>
      <c r="XEE322" s="1"/>
      <c r="XEF322" s="1"/>
      <c r="XEG322" s="1"/>
      <c r="XEH322" s="1"/>
      <c r="XEI322" s="1"/>
      <c r="XEJ322" s="1"/>
      <c r="XEK322" s="1"/>
      <c r="XEL322" s="1"/>
      <c r="XEM322" s="1"/>
      <c r="XEN322" s="1"/>
      <c r="XEO322" s="1"/>
      <c r="XEP322" s="1"/>
      <c r="XEQ322" s="1"/>
      <c r="XER322" s="1"/>
      <c r="XES322" s="1"/>
      <c r="XET322" s="1"/>
      <c r="XEU322" s="1"/>
      <c r="XEV322" s="1"/>
      <c r="XEW322" s="1"/>
      <c r="XEX322" s="1"/>
      <c r="XEY322" s="1"/>
      <c r="XEZ322" s="1"/>
      <c r="XFA322" s="1"/>
      <c r="XFB322" s="1"/>
      <c r="XFC322" s="1"/>
      <c r="XFD322" s="1"/>
    </row>
    <row r="323" spans="1:151 16227:16384" s="11" customFormat="1" ht="20.25" customHeight="1" x14ac:dyDescent="0.25">
      <c r="A323" s="89" t="str">
        <f>A322</f>
        <v>7th, 9th, 11th, 13th, 15th, 17th, 19th, 21st Floor (Part Refuge Area)</v>
      </c>
      <c r="B323" s="90"/>
      <c r="C323" s="84">
        <v>1</v>
      </c>
      <c r="D323" s="84"/>
      <c r="E323" s="19" t="s">
        <v>224</v>
      </c>
      <c r="F323" s="50">
        <f>(2.15*2.75+5.49*2.9+2.9*3.41+1.37*1.02+1.37*2.29+3.05*3.41+1.37*2.3+1.1*2.8+1.55*0.75+1.475*0.05)*10.764</f>
        <v>582.60096179999994</v>
      </c>
      <c r="G323" s="51">
        <v>0</v>
      </c>
      <c r="H323" s="19">
        <v>0</v>
      </c>
      <c r="I323" s="19">
        <f>F323*(($I$144)+1)+H323</f>
        <v>903.03149078999991</v>
      </c>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c r="CR323" s="1"/>
      <c r="CS323" s="1"/>
      <c r="CT323" s="1"/>
      <c r="CU323" s="1"/>
      <c r="CV323" s="1"/>
      <c r="CW323" s="1"/>
      <c r="CX323" s="1"/>
      <c r="CY323" s="1"/>
      <c r="CZ323" s="1"/>
      <c r="DA323" s="1"/>
      <c r="DB323" s="1"/>
      <c r="DC323" s="1"/>
      <c r="DD323" s="1"/>
      <c r="DE323" s="1"/>
      <c r="DF323" s="1"/>
      <c r="DG323" s="1"/>
      <c r="DH323" s="1"/>
      <c r="DI323" s="1"/>
      <c r="DJ323" s="1"/>
      <c r="DK323" s="1"/>
      <c r="DL323" s="1"/>
      <c r="DM323" s="1"/>
      <c r="DN323" s="1"/>
      <c r="DO323" s="1"/>
      <c r="DP323" s="1"/>
      <c r="DQ323" s="1"/>
      <c r="DR323" s="1"/>
      <c r="DS323" s="1"/>
      <c r="DT323" s="1"/>
      <c r="DU323" s="1"/>
      <c r="DV323" s="1"/>
      <c r="DW323" s="1"/>
      <c r="DX323" s="1"/>
      <c r="DY323" s="1"/>
      <c r="DZ323" s="1"/>
      <c r="EA323" s="1"/>
      <c r="EB323" s="1"/>
      <c r="EC323" s="1"/>
      <c r="ED323" s="1"/>
      <c r="EE323" s="1"/>
      <c r="EF323" s="1"/>
      <c r="EG323" s="1"/>
      <c r="EH323" s="1"/>
      <c r="EI323" s="1"/>
      <c r="EJ323" s="1"/>
      <c r="EK323" s="1"/>
      <c r="EL323" s="1"/>
      <c r="EM323" s="1"/>
      <c r="EN323" s="1"/>
      <c r="EO323" s="1"/>
      <c r="EP323" s="1"/>
      <c r="EQ323" s="1"/>
      <c r="ER323" s="1"/>
      <c r="ES323" s="1"/>
      <c r="ET323" s="1"/>
      <c r="EU323" s="1"/>
      <c r="WZC323" s="1"/>
      <c r="WZD323" s="1"/>
      <c r="WZE323" s="1"/>
      <c r="WZF323" s="1"/>
      <c r="WZG323" s="1"/>
      <c r="WZH323" s="1"/>
      <c r="WZI323" s="1"/>
      <c r="WZJ323" s="1"/>
      <c r="WZK323" s="1"/>
      <c r="WZL323" s="1"/>
      <c r="WZM323" s="1"/>
      <c r="WZN323" s="1"/>
      <c r="WZO323" s="1"/>
      <c r="WZP323" s="1"/>
      <c r="WZQ323" s="1"/>
      <c r="WZR323" s="1"/>
      <c r="WZS323" s="1"/>
      <c r="WZT323" s="1"/>
      <c r="WZU323" s="1"/>
      <c r="WZV323" s="1"/>
      <c r="WZW323" s="1"/>
      <c r="WZX323" s="1"/>
      <c r="WZY323" s="1"/>
      <c r="WZZ323" s="1"/>
      <c r="XAA323" s="1"/>
      <c r="XAB323" s="1"/>
      <c r="XAC323" s="1"/>
      <c r="XAD323" s="1"/>
      <c r="XAE323" s="1"/>
      <c r="XAF323" s="1"/>
      <c r="XAG323" s="1"/>
      <c r="XAH323" s="1"/>
      <c r="XAI323" s="1"/>
      <c r="XAJ323" s="1"/>
      <c r="XAK323" s="1"/>
      <c r="XAL323" s="1"/>
      <c r="XAM323" s="1"/>
      <c r="XAN323" s="1"/>
      <c r="XAO323" s="1"/>
      <c r="XAP323" s="1"/>
      <c r="XAQ323" s="1"/>
      <c r="XAR323" s="1"/>
      <c r="XAS323" s="1"/>
      <c r="XAT323" s="1"/>
      <c r="XAU323" s="1"/>
      <c r="XAV323" s="1"/>
      <c r="XAW323" s="1"/>
      <c r="XAX323" s="1"/>
      <c r="XAY323" s="1"/>
      <c r="XAZ323" s="1"/>
      <c r="XBA323" s="1"/>
      <c r="XBB323" s="1"/>
      <c r="XBC323" s="1"/>
      <c r="XBD323" s="1"/>
      <c r="XBE323" s="1"/>
      <c r="XBF323" s="1"/>
      <c r="XBG323" s="1"/>
      <c r="XBH323" s="1"/>
      <c r="XBI323" s="1"/>
      <c r="XBJ323" s="1"/>
      <c r="XBK323" s="1"/>
      <c r="XBL323" s="1"/>
      <c r="XBM323" s="1"/>
      <c r="XBN323" s="1"/>
      <c r="XBO323" s="1"/>
      <c r="XBP323" s="1"/>
      <c r="XBQ323" s="1"/>
      <c r="XBR323" s="1"/>
      <c r="XBS323" s="1"/>
      <c r="XBT323" s="1"/>
      <c r="XBU323" s="1"/>
      <c r="XBV323" s="1"/>
      <c r="XBW323" s="1"/>
      <c r="XBX323" s="1"/>
      <c r="XBY323" s="1"/>
      <c r="XBZ323" s="1"/>
      <c r="XCA323" s="1"/>
      <c r="XCB323" s="1"/>
      <c r="XCC323" s="1"/>
      <c r="XCD323" s="1"/>
      <c r="XCE323" s="1"/>
      <c r="XCF323" s="1"/>
      <c r="XCG323" s="1"/>
      <c r="XCH323" s="1"/>
      <c r="XCI323" s="1"/>
      <c r="XCJ323" s="1"/>
      <c r="XCK323" s="1"/>
      <c r="XCL323" s="1"/>
      <c r="XCM323" s="1"/>
      <c r="XCN323" s="1"/>
      <c r="XCO323" s="1"/>
      <c r="XCP323" s="1"/>
      <c r="XCQ323" s="1"/>
      <c r="XCR323" s="1"/>
      <c r="XCS323" s="1"/>
      <c r="XCT323" s="1"/>
      <c r="XCU323" s="1"/>
      <c r="XCV323" s="1"/>
      <c r="XCW323" s="1"/>
      <c r="XCX323" s="1"/>
      <c r="XCY323" s="1"/>
      <c r="XCZ323" s="1"/>
      <c r="XDA323" s="1"/>
      <c r="XDB323" s="1"/>
      <c r="XDC323" s="1"/>
      <c r="XDD323" s="1"/>
      <c r="XDE323" s="1"/>
      <c r="XDF323" s="1"/>
      <c r="XDG323" s="1"/>
      <c r="XDH323" s="1"/>
      <c r="XDI323" s="1"/>
      <c r="XDJ323" s="1"/>
      <c r="XDK323" s="1"/>
      <c r="XDL323" s="1"/>
      <c r="XDM323" s="1"/>
      <c r="XDN323" s="1"/>
      <c r="XDO323" s="1"/>
      <c r="XDP323" s="1"/>
      <c r="XDQ323" s="1"/>
      <c r="XDR323" s="1"/>
      <c r="XDS323" s="1"/>
      <c r="XDT323" s="1"/>
      <c r="XDU323" s="1"/>
      <c r="XDV323" s="1"/>
      <c r="XDW323" s="1"/>
      <c r="XDX323" s="1"/>
      <c r="XDY323" s="1"/>
      <c r="XDZ323" s="1"/>
      <c r="XEA323" s="1"/>
      <c r="XEB323" s="1"/>
      <c r="XEC323" s="1"/>
      <c r="XED323" s="1"/>
      <c r="XEE323" s="1"/>
      <c r="XEF323" s="1"/>
      <c r="XEG323" s="1"/>
      <c r="XEH323" s="1"/>
      <c r="XEI323" s="1"/>
      <c r="XEJ323" s="1"/>
      <c r="XEK323" s="1"/>
      <c r="XEL323" s="1"/>
      <c r="XEM323" s="1"/>
      <c r="XEN323" s="1"/>
      <c r="XEO323" s="1"/>
      <c r="XEP323" s="1"/>
      <c r="XEQ323" s="1"/>
      <c r="XER323" s="1"/>
      <c r="XES323" s="1"/>
      <c r="XET323" s="1"/>
      <c r="XEU323" s="1"/>
      <c r="XEV323" s="1"/>
      <c r="XEW323" s="1"/>
      <c r="XEX323" s="1"/>
      <c r="XEY323" s="1"/>
      <c r="XEZ323" s="1"/>
      <c r="XFA323" s="1"/>
      <c r="XFB323" s="1"/>
      <c r="XFC323" s="1"/>
      <c r="XFD323" s="1"/>
    </row>
    <row r="324" spans="1:151 16227:16384" s="11" customFormat="1" ht="20.25" customHeight="1" x14ac:dyDescent="0.25">
      <c r="A324" s="91"/>
      <c r="B324" s="92"/>
      <c r="C324" s="84">
        <f>C323+1</f>
        <v>2</v>
      </c>
      <c r="D324" s="84"/>
      <c r="E324" s="19" t="s">
        <v>251</v>
      </c>
      <c r="F324" s="50">
        <f>(1.25*1.27+2.15*2.75+2.9*4.57+3.05*3.35+1.37*2.3+1.655*1+1.55*1.2+1.55*0.75+1.475*0.05)*10.764</f>
        <v>418.42628099999996</v>
      </c>
      <c r="G324" s="51">
        <v>0</v>
      </c>
      <c r="H324" s="19">
        <v>0</v>
      </c>
      <c r="I324" s="19">
        <f>F324*(($I$144)+1)+H324</f>
        <v>648.56073555</v>
      </c>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c r="CR324" s="1"/>
      <c r="CS324" s="1"/>
      <c r="CT324" s="1"/>
      <c r="CU324" s="1"/>
      <c r="CV324" s="1"/>
      <c r="CW324" s="1"/>
      <c r="CX324" s="1"/>
      <c r="CY324" s="1"/>
      <c r="CZ324" s="1"/>
      <c r="DA324" s="1"/>
      <c r="DB324" s="1"/>
      <c r="DC324" s="1"/>
      <c r="DD324" s="1"/>
      <c r="DE324" s="1"/>
      <c r="DF324" s="1"/>
      <c r="DG324" s="1"/>
      <c r="DH324" s="1"/>
      <c r="DI324" s="1"/>
      <c r="DJ324" s="1"/>
      <c r="DK324" s="1"/>
      <c r="DL324" s="1"/>
      <c r="DM324" s="1"/>
      <c r="DN324" s="1"/>
      <c r="DO324" s="1"/>
      <c r="DP324" s="1"/>
      <c r="DQ324" s="1"/>
      <c r="DR324" s="1"/>
      <c r="DS324" s="1"/>
      <c r="DT324" s="1"/>
      <c r="DU324" s="1"/>
      <c r="DV324" s="1"/>
      <c r="DW324" s="1"/>
      <c r="DX324" s="1"/>
      <c r="DY324" s="1"/>
      <c r="DZ324" s="1"/>
      <c r="EA324" s="1"/>
      <c r="EB324" s="1"/>
      <c r="EC324" s="1"/>
      <c r="ED324" s="1"/>
      <c r="EE324" s="1"/>
      <c r="EF324" s="1"/>
      <c r="EG324" s="1"/>
      <c r="EH324" s="1"/>
      <c r="EI324" s="1"/>
      <c r="EJ324" s="1"/>
      <c r="EK324" s="1"/>
      <c r="EL324" s="1"/>
      <c r="EM324" s="1"/>
      <c r="EN324" s="1"/>
      <c r="EO324" s="1"/>
      <c r="EP324" s="1"/>
      <c r="EQ324" s="1"/>
      <c r="ER324" s="1"/>
      <c r="ES324" s="1"/>
      <c r="ET324" s="1"/>
      <c r="EU324" s="1"/>
      <c r="WZC324" s="1"/>
      <c r="WZD324" s="1"/>
      <c r="WZE324" s="1"/>
      <c r="WZF324" s="1"/>
      <c r="WZG324" s="1"/>
      <c r="WZH324" s="1"/>
      <c r="WZI324" s="1"/>
      <c r="WZJ324" s="1"/>
      <c r="WZK324" s="1"/>
      <c r="WZL324" s="1"/>
      <c r="WZM324" s="1"/>
      <c r="WZN324" s="1"/>
      <c r="WZO324" s="1"/>
      <c r="WZP324" s="1"/>
      <c r="WZQ324" s="1"/>
      <c r="WZR324" s="1"/>
      <c r="WZS324" s="1"/>
      <c r="WZT324" s="1"/>
      <c r="WZU324" s="1"/>
      <c r="WZV324" s="1"/>
      <c r="WZW324" s="1"/>
      <c r="WZX324" s="1"/>
      <c r="WZY324" s="1"/>
      <c r="WZZ324" s="1"/>
      <c r="XAA324" s="1"/>
      <c r="XAB324" s="1"/>
      <c r="XAC324" s="1"/>
      <c r="XAD324" s="1"/>
      <c r="XAE324" s="1"/>
      <c r="XAF324" s="1"/>
      <c r="XAG324" s="1"/>
      <c r="XAH324" s="1"/>
      <c r="XAI324" s="1"/>
      <c r="XAJ324" s="1"/>
      <c r="XAK324" s="1"/>
      <c r="XAL324" s="1"/>
      <c r="XAM324" s="1"/>
      <c r="XAN324" s="1"/>
      <c r="XAO324" s="1"/>
      <c r="XAP324" s="1"/>
      <c r="XAQ324" s="1"/>
      <c r="XAR324" s="1"/>
      <c r="XAS324" s="1"/>
      <c r="XAT324" s="1"/>
      <c r="XAU324" s="1"/>
      <c r="XAV324" s="1"/>
      <c r="XAW324" s="1"/>
      <c r="XAX324" s="1"/>
      <c r="XAY324" s="1"/>
      <c r="XAZ324" s="1"/>
      <c r="XBA324" s="1"/>
      <c r="XBB324" s="1"/>
      <c r="XBC324" s="1"/>
      <c r="XBD324" s="1"/>
      <c r="XBE324" s="1"/>
      <c r="XBF324" s="1"/>
      <c r="XBG324" s="1"/>
      <c r="XBH324" s="1"/>
      <c r="XBI324" s="1"/>
      <c r="XBJ324" s="1"/>
      <c r="XBK324" s="1"/>
      <c r="XBL324" s="1"/>
      <c r="XBM324" s="1"/>
      <c r="XBN324" s="1"/>
      <c r="XBO324" s="1"/>
      <c r="XBP324" s="1"/>
      <c r="XBQ324" s="1"/>
      <c r="XBR324" s="1"/>
      <c r="XBS324" s="1"/>
      <c r="XBT324" s="1"/>
      <c r="XBU324" s="1"/>
      <c r="XBV324" s="1"/>
      <c r="XBW324" s="1"/>
      <c r="XBX324" s="1"/>
      <c r="XBY324" s="1"/>
      <c r="XBZ324" s="1"/>
      <c r="XCA324" s="1"/>
      <c r="XCB324" s="1"/>
      <c r="XCC324" s="1"/>
      <c r="XCD324" s="1"/>
      <c r="XCE324" s="1"/>
      <c r="XCF324" s="1"/>
      <c r="XCG324" s="1"/>
      <c r="XCH324" s="1"/>
      <c r="XCI324" s="1"/>
      <c r="XCJ324" s="1"/>
      <c r="XCK324" s="1"/>
      <c r="XCL324" s="1"/>
      <c r="XCM324" s="1"/>
      <c r="XCN324" s="1"/>
      <c r="XCO324" s="1"/>
      <c r="XCP324" s="1"/>
      <c r="XCQ324" s="1"/>
      <c r="XCR324" s="1"/>
      <c r="XCS324" s="1"/>
      <c r="XCT324" s="1"/>
      <c r="XCU324" s="1"/>
      <c r="XCV324" s="1"/>
      <c r="XCW324" s="1"/>
      <c r="XCX324" s="1"/>
      <c r="XCY324" s="1"/>
      <c r="XCZ324" s="1"/>
      <c r="XDA324" s="1"/>
      <c r="XDB324" s="1"/>
      <c r="XDC324" s="1"/>
      <c r="XDD324" s="1"/>
      <c r="XDE324" s="1"/>
      <c r="XDF324" s="1"/>
      <c r="XDG324" s="1"/>
      <c r="XDH324" s="1"/>
      <c r="XDI324" s="1"/>
      <c r="XDJ324" s="1"/>
      <c r="XDK324" s="1"/>
      <c r="XDL324" s="1"/>
      <c r="XDM324" s="1"/>
      <c r="XDN324" s="1"/>
      <c r="XDO324" s="1"/>
      <c r="XDP324" s="1"/>
      <c r="XDQ324" s="1"/>
      <c r="XDR324" s="1"/>
      <c r="XDS324" s="1"/>
      <c r="XDT324" s="1"/>
      <c r="XDU324" s="1"/>
      <c r="XDV324" s="1"/>
      <c r="XDW324" s="1"/>
      <c r="XDX324" s="1"/>
      <c r="XDY324" s="1"/>
      <c r="XDZ324" s="1"/>
      <c r="XEA324" s="1"/>
      <c r="XEB324" s="1"/>
      <c r="XEC324" s="1"/>
      <c r="XED324" s="1"/>
      <c r="XEE324" s="1"/>
      <c r="XEF324" s="1"/>
      <c r="XEG324" s="1"/>
      <c r="XEH324" s="1"/>
      <c r="XEI324" s="1"/>
      <c r="XEJ324" s="1"/>
      <c r="XEK324" s="1"/>
      <c r="XEL324" s="1"/>
      <c r="XEM324" s="1"/>
      <c r="XEN324" s="1"/>
      <c r="XEO324" s="1"/>
      <c r="XEP324" s="1"/>
      <c r="XEQ324" s="1"/>
      <c r="XER324" s="1"/>
      <c r="XES324" s="1"/>
      <c r="XET324" s="1"/>
      <c r="XEU324" s="1"/>
      <c r="XEV324" s="1"/>
      <c r="XEW324" s="1"/>
      <c r="XEX324" s="1"/>
      <c r="XEY324" s="1"/>
      <c r="XEZ324" s="1"/>
      <c r="XFA324" s="1"/>
      <c r="XFB324" s="1"/>
      <c r="XFC324" s="1"/>
      <c r="XFD324" s="1"/>
    </row>
    <row r="325" spans="1:151 16227:16384" s="11" customFormat="1" ht="20.25" customHeight="1" x14ac:dyDescent="0.25">
      <c r="A325" s="91"/>
      <c r="B325" s="92"/>
      <c r="C325" s="84">
        <f>C324+1</f>
        <v>3</v>
      </c>
      <c r="D325" s="85"/>
      <c r="E325" s="19" t="s">
        <v>251</v>
      </c>
      <c r="F325" s="161">
        <v>418.42628099999996</v>
      </c>
      <c r="G325" s="85">
        <v>0</v>
      </c>
      <c r="H325" s="19">
        <v>0</v>
      </c>
      <c r="I325" s="19">
        <f>F325*(($I$144)+1)+H325</f>
        <v>648.56073555</v>
      </c>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c r="CR325" s="1"/>
      <c r="CS325" s="1"/>
      <c r="CT325" s="1"/>
      <c r="CU325" s="1"/>
      <c r="CV325" s="1"/>
      <c r="CW325" s="1"/>
      <c r="CX325" s="1"/>
      <c r="CY325" s="1"/>
      <c r="CZ325" s="1"/>
      <c r="DA325" s="1"/>
      <c r="DB325" s="1"/>
      <c r="DC325" s="1"/>
      <c r="DD325" s="1"/>
      <c r="DE325" s="1"/>
      <c r="DF325" s="1"/>
      <c r="DG325" s="1"/>
      <c r="DH325" s="1"/>
      <c r="DI325" s="1"/>
      <c r="DJ325" s="1"/>
      <c r="DK325" s="1"/>
      <c r="DL325" s="1"/>
      <c r="DM325" s="1"/>
      <c r="DN325" s="1"/>
      <c r="DO325" s="1"/>
      <c r="DP325" s="1"/>
      <c r="DQ325" s="1"/>
      <c r="DR325" s="1"/>
      <c r="DS325" s="1"/>
      <c r="DT325" s="1"/>
      <c r="DU325" s="1"/>
      <c r="DV325" s="1"/>
      <c r="DW325" s="1"/>
      <c r="DX325" s="1"/>
      <c r="DY325" s="1"/>
      <c r="DZ325" s="1"/>
      <c r="EA325" s="1"/>
      <c r="EB325" s="1"/>
      <c r="EC325" s="1"/>
      <c r="ED325" s="1"/>
      <c r="EE325" s="1"/>
      <c r="EF325" s="1"/>
      <c r="EG325" s="1"/>
      <c r="EH325" s="1"/>
      <c r="EI325" s="1"/>
      <c r="EJ325" s="1"/>
      <c r="EK325" s="1"/>
      <c r="EL325" s="1"/>
      <c r="EM325" s="1"/>
      <c r="EN325" s="1"/>
      <c r="EO325" s="1"/>
      <c r="EP325" s="1"/>
      <c r="EQ325" s="1"/>
      <c r="ER325" s="1"/>
      <c r="ES325" s="1"/>
      <c r="ET325" s="1"/>
      <c r="EU325" s="1"/>
      <c r="WZC325" s="1"/>
      <c r="WZD325" s="1"/>
      <c r="WZE325" s="1"/>
      <c r="WZF325" s="1"/>
      <c r="WZG325" s="1"/>
      <c r="WZH325" s="1"/>
      <c r="WZI325" s="1"/>
      <c r="WZJ325" s="1"/>
      <c r="WZK325" s="1"/>
      <c r="WZL325" s="1"/>
      <c r="WZM325" s="1"/>
      <c r="WZN325" s="1"/>
      <c r="WZO325" s="1"/>
      <c r="WZP325" s="1"/>
      <c r="WZQ325" s="1"/>
      <c r="WZR325" s="1"/>
      <c r="WZS325" s="1"/>
      <c r="WZT325" s="1"/>
      <c r="WZU325" s="1"/>
      <c r="WZV325" s="1"/>
      <c r="WZW325" s="1"/>
      <c r="WZX325" s="1"/>
      <c r="WZY325" s="1"/>
      <c r="WZZ325" s="1"/>
      <c r="XAA325" s="1"/>
      <c r="XAB325" s="1"/>
      <c r="XAC325" s="1"/>
      <c r="XAD325" s="1"/>
      <c r="XAE325" s="1"/>
      <c r="XAF325" s="1"/>
      <c r="XAG325" s="1"/>
      <c r="XAH325" s="1"/>
      <c r="XAI325" s="1"/>
      <c r="XAJ325" s="1"/>
      <c r="XAK325" s="1"/>
      <c r="XAL325" s="1"/>
      <c r="XAM325" s="1"/>
      <c r="XAN325" s="1"/>
      <c r="XAO325" s="1"/>
      <c r="XAP325" s="1"/>
      <c r="XAQ325" s="1"/>
      <c r="XAR325" s="1"/>
      <c r="XAS325" s="1"/>
      <c r="XAT325" s="1"/>
      <c r="XAU325" s="1"/>
      <c r="XAV325" s="1"/>
      <c r="XAW325" s="1"/>
      <c r="XAX325" s="1"/>
      <c r="XAY325" s="1"/>
      <c r="XAZ325" s="1"/>
      <c r="XBA325" s="1"/>
      <c r="XBB325" s="1"/>
      <c r="XBC325" s="1"/>
      <c r="XBD325" s="1"/>
      <c r="XBE325" s="1"/>
      <c r="XBF325" s="1"/>
      <c r="XBG325" s="1"/>
      <c r="XBH325" s="1"/>
      <c r="XBI325" s="1"/>
      <c r="XBJ325" s="1"/>
      <c r="XBK325" s="1"/>
      <c r="XBL325" s="1"/>
      <c r="XBM325" s="1"/>
      <c r="XBN325" s="1"/>
      <c r="XBO325" s="1"/>
      <c r="XBP325" s="1"/>
      <c r="XBQ325" s="1"/>
      <c r="XBR325" s="1"/>
      <c r="XBS325" s="1"/>
      <c r="XBT325" s="1"/>
      <c r="XBU325" s="1"/>
      <c r="XBV325" s="1"/>
      <c r="XBW325" s="1"/>
      <c r="XBX325" s="1"/>
      <c r="XBY325" s="1"/>
      <c r="XBZ325" s="1"/>
      <c r="XCA325" s="1"/>
      <c r="XCB325" s="1"/>
      <c r="XCC325" s="1"/>
      <c r="XCD325" s="1"/>
      <c r="XCE325" s="1"/>
      <c r="XCF325" s="1"/>
      <c r="XCG325" s="1"/>
      <c r="XCH325" s="1"/>
      <c r="XCI325" s="1"/>
      <c r="XCJ325" s="1"/>
      <c r="XCK325" s="1"/>
      <c r="XCL325" s="1"/>
      <c r="XCM325" s="1"/>
      <c r="XCN325" s="1"/>
      <c r="XCO325" s="1"/>
      <c r="XCP325" s="1"/>
      <c r="XCQ325" s="1"/>
      <c r="XCR325" s="1"/>
      <c r="XCS325" s="1"/>
      <c r="XCT325" s="1"/>
      <c r="XCU325" s="1"/>
      <c r="XCV325" s="1"/>
      <c r="XCW325" s="1"/>
      <c r="XCX325" s="1"/>
      <c r="XCY325" s="1"/>
      <c r="XCZ325" s="1"/>
      <c r="XDA325" s="1"/>
      <c r="XDB325" s="1"/>
      <c r="XDC325" s="1"/>
      <c r="XDD325" s="1"/>
      <c r="XDE325" s="1"/>
      <c r="XDF325" s="1"/>
      <c r="XDG325" s="1"/>
      <c r="XDH325" s="1"/>
      <c r="XDI325" s="1"/>
      <c r="XDJ325" s="1"/>
      <c r="XDK325" s="1"/>
      <c r="XDL325" s="1"/>
      <c r="XDM325" s="1"/>
      <c r="XDN325" s="1"/>
      <c r="XDO325" s="1"/>
      <c r="XDP325" s="1"/>
      <c r="XDQ325" s="1"/>
      <c r="XDR325" s="1"/>
      <c r="XDS325" s="1"/>
      <c r="XDT325" s="1"/>
      <c r="XDU325" s="1"/>
      <c r="XDV325" s="1"/>
      <c r="XDW325" s="1"/>
      <c r="XDX325" s="1"/>
      <c r="XDY325" s="1"/>
      <c r="XDZ325" s="1"/>
      <c r="XEA325" s="1"/>
      <c r="XEB325" s="1"/>
      <c r="XEC325" s="1"/>
      <c r="XED325" s="1"/>
      <c r="XEE325" s="1"/>
      <c r="XEF325" s="1"/>
      <c r="XEG325" s="1"/>
      <c r="XEH325" s="1"/>
      <c r="XEI325" s="1"/>
      <c r="XEJ325" s="1"/>
      <c r="XEK325" s="1"/>
      <c r="XEL325" s="1"/>
      <c r="XEM325" s="1"/>
      <c r="XEN325" s="1"/>
      <c r="XEO325" s="1"/>
      <c r="XEP325" s="1"/>
      <c r="XEQ325" s="1"/>
      <c r="XER325" s="1"/>
      <c r="XES325" s="1"/>
      <c r="XET325" s="1"/>
      <c r="XEU325" s="1"/>
      <c r="XEV325" s="1"/>
      <c r="XEW325" s="1"/>
      <c r="XEX325" s="1"/>
      <c r="XEY325" s="1"/>
      <c r="XEZ325" s="1"/>
      <c r="XFA325" s="1"/>
      <c r="XFB325" s="1"/>
      <c r="XFC325" s="1"/>
      <c r="XFD325" s="1"/>
    </row>
    <row r="326" spans="1:151 16227:16384" s="11" customFormat="1" ht="20.25" customHeight="1" x14ac:dyDescent="0.25">
      <c r="A326" s="91"/>
      <c r="B326" s="92"/>
      <c r="C326" s="84">
        <f>C325+1</f>
        <v>4</v>
      </c>
      <c r="D326" s="84"/>
      <c r="E326" s="19" t="s">
        <v>224</v>
      </c>
      <c r="F326" s="161">
        <v>582.60096179999994</v>
      </c>
      <c r="G326" s="85">
        <v>0</v>
      </c>
      <c r="H326" s="19">
        <v>0</v>
      </c>
      <c r="I326" s="19">
        <f>F326*(($I$144)+1)+H326</f>
        <v>903.03149078999991</v>
      </c>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c r="CR326" s="1"/>
      <c r="CS326" s="1"/>
      <c r="CT326" s="1"/>
      <c r="CU326" s="1"/>
      <c r="CV326" s="1"/>
      <c r="CW326" s="1"/>
      <c r="CX326" s="1"/>
      <c r="CY326" s="1"/>
      <c r="CZ326" s="1"/>
      <c r="DA326" s="1"/>
      <c r="DB326" s="1"/>
      <c r="DC326" s="1"/>
      <c r="DD326" s="1"/>
      <c r="DE326" s="1"/>
      <c r="DF326" s="1"/>
      <c r="DG326" s="1"/>
      <c r="DH326" s="1"/>
      <c r="DI326" s="1"/>
      <c r="DJ326" s="1"/>
      <c r="DK326" s="1"/>
      <c r="DL326" s="1"/>
      <c r="DM326" s="1"/>
      <c r="DN326" s="1"/>
      <c r="DO326" s="1"/>
      <c r="DP326" s="1"/>
      <c r="DQ326" s="1"/>
      <c r="DR326" s="1"/>
      <c r="DS326" s="1"/>
      <c r="DT326" s="1"/>
      <c r="DU326" s="1"/>
      <c r="DV326" s="1"/>
      <c r="DW326" s="1"/>
      <c r="DX326" s="1"/>
      <c r="DY326" s="1"/>
      <c r="DZ326" s="1"/>
      <c r="EA326" s="1"/>
      <c r="EB326" s="1"/>
      <c r="EC326" s="1"/>
      <c r="ED326" s="1"/>
      <c r="EE326" s="1"/>
      <c r="EF326" s="1"/>
      <c r="EG326" s="1"/>
      <c r="EH326" s="1"/>
      <c r="EI326" s="1"/>
      <c r="EJ326" s="1"/>
      <c r="EK326" s="1"/>
      <c r="EL326" s="1"/>
      <c r="EM326" s="1"/>
      <c r="EN326" s="1"/>
      <c r="EO326" s="1"/>
      <c r="EP326" s="1"/>
      <c r="EQ326" s="1"/>
      <c r="ER326" s="1"/>
      <c r="ES326" s="1"/>
      <c r="ET326" s="1"/>
      <c r="EU326" s="1"/>
      <c r="WZC326" s="1"/>
      <c r="WZD326" s="1"/>
      <c r="WZE326" s="1"/>
      <c r="WZF326" s="1"/>
      <c r="WZG326" s="1"/>
      <c r="WZH326" s="1"/>
      <c r="WZI326" s="1"/>
      <c r="WZJ326" s="1"/>
      <c r="WZK326" s="1"/>
      <c r="WZL326" s="1"/>
      <c r="WZM326" s="1"/>
      <c r="WZN326" s="1"/>
      <c r="WZO326" s="1"/>
      <c r="WZP326" s="1"/>
      <c r="WZQ326" s="1"/>
      <c r="WZR326" s="1"/>
      <c r="WZS326" s="1"/>
      <c r="WZT326" s="1"/>
      <c r="WZU326" s="1"/>
      <c r="WZV326" s="1"/>
      <c r="WZW326" s="1"/>
      <c r="WZX326" s="1"/>
      <c r="WZY326" s="1"/>
      <c r="WZZ326" s="1"/>
      <c r="XAA326" s="1"/>
      <c r="XAB326" s="1"/>
      <c r="XAC326" s="1"/>
      <c r="XAD326" s="1"/>
      <c r="XAE326" s="1"/>
      <c r="XAF326" s="1"/>
      <c r="XAG326" s="1"/>
      <c r="XAH326" s="1"/>
      <c r="XAI326" s="1"/>
      <c r="XAJ326" s="1"/>
      <c r="XAK326" s="1"/>
      <c r="XAL326" s="1"/>
      <c r="XAM326" s="1"/>
      <c r="XAN326" s="1"/>
      <c r="XAO326" s="1"/>
      <c r="XAP326" s="1"/>
      <c r="XAQ326" s="1"/>
      <c r="XAR326" s="1"/>
      <c r="XAS326" s="1"/>
      <c r="XAT326" s="1"/>
      <c r="XAU326" s="1"/>
      <c r="XAV326" s="1"/>
      <c r="XAW326" s="1"/>
      <c r="XAX326" s="1"/>
      <c r="XAY326" s="1"/>
      <c r="XAZ326" s="1"/>
      <c r="XBA326" s="1"/>
      <c r="XBB326" s="1"/>
      <c r="XBC326" s="1"/>
      <c r="XBD326" s="1"/>
      <c r="XBE326" s="1"/>
      <c r="XBF326" s="1"/>
      <c r="XBG326" s="1"/>
      <c r="XBH326" s="1"/>
      <c r="XBI326" s="1"/>
      <c r="XBJ326" s="1"/>
      <c r="XBK326" s="1"/>
      <c r="XBL326" s="1"/>
      <c r="XBM326" s="1"/>
      <c r="XBN326" s="1"/>
      <c r="XBO326" s="1"/>
      <c r="XBP326" s="1"/>
      <c r="XBQ326" s="1"/>
      <c r="XBR326" s="1"/>
      <c r="XBS326" s="1"/>
      <c r="XBT326" s="1"/>
      <c r="XBU326" s="1"/>
      <c r="XBV326" s="1"/>
      <c r="XBW326" s="1"/>
      <c r="XBX326" s="1"/>
      <c r="XBY326" s="1"/>
      <c r="XBZ326" s="1"/>
      <c r="XCA326" s="1"/>
      <c r="XCB326" s="1"/>
      <c r="XCC326" s="1"/>
      <c r="XCD326" s="1"/>
      <c r="XCE326" s="1"/>
      <c r="XCF326" s="1"/>
      <c r="XCG326" s="1"/>
      <c r="XCH326" s="1"/>
      <c r="XCI326" s="1"/>
      <c r="XCJ326" s="1"/>
      <c r="XCK326" s="1"/>
      <c r="XCL326" s="1"/>
      <c r="XCM326" s="1"/>
      <c r="XCN326" s="1"/>
      <c r="XCO326" s="1"/>
      <c r="XCP326" s="1"/>
      <c r="XCQ326" s="1"/>
      <c r="XCR326" s="1"/>
      <c r="XCS326" s="1"/>
      <c r="XCT326" s="1"/>
      <c r="XCU326" s="1"/>
      <c r="XCV326" s="1"/>
      <c r="XCW326" s="1"/>
      <c r="XCX326" s="1"/>
      <c r="XCY326" s="1"/>
      <c r="XCZ326" s="1"/>
      <c r="XDA326" s="1"/>
      <c r="XDB326" s="1"/>
      <c r="XDC326" s="1"/>
      <c r="XDD326" s="1"/>
      <c r="XDE326" s="1"/>
      <c r="XDF326" s="1"/>
      <c r="XDG326" s="1"/>
      <c r="XDH326" s="1"/>
      <c r="XDI326" s="1"/>
      <c r="XDJ326" s="1"/>
      <c r="XDK326" s="1"/>
      <c r="XDL326" s="1"/>
      <c r="XDM326" s="1"/>
      <c r="XDN326" s="1"/>
      <c r="XDO326" s="1"/>
      <c r="XDP326" s="1"/>
      <c r="XDQ326" s="1"/>
      <c r="XDR326" s="1"/>
      <c r="XDS326" s="1"/>
      <c r="XDT326" s="1"/>
      <c r="XDU326" s="1"/>
      <c r="XDV326" s="1"/>
      <c r="XDW326" s="1"/>
      <c r="XDX326" s="1"/>
      <c r="XDY326" s="1"/>
      <c r="XDZ326" s="1"/>
      <c r="XEA326" s="1"/>
      <c r="XEB326" s="1"/>
      <c r="XEC326" s="1"/>
      <c r="XED326" s="1"/>
      <c r="XEE326" s="1"/>
      <c r="XEF326" s="1"/>
      <c r="XEG326" s="1"/>
      <c r="XEH326" s="1"/>
      <c r="XEI326" s="1"/>
      <c r="XEJ326" s="1"/>
      <c r="XEK326" s="1"/>
      <c r="XEL326" s="1"/>
      <c r="XEM326" s="1"/>
      <c r="XEN326" s="1"/>
      <c r="XEO326" s="1"/>
      <c r="XEP326" s="1"/>
      <c r="XEQ326" s="1"/>
      <c r="XER326" s="1"/>
      <c r="XES326" s="1"/>
      <c r="XET326" s="1"/>
      <c r="XEU326" s="1"/>
      <c r="XEV326" s="1"/>
      <c r="XEW326" s="1"/>
      <c r="XEX326" s="1"/>
      <c r="XEY326" s="1"/>
      <c r="XEZ326" s="1"/>
      <c r="XFA326" s="1"/>
      <c r="XFB326" s="1"/>
      <c r="XFC326" s="1"/>
      <c r="XFD326" s="1"/>
    </row>
    <row r="327" spans="1:151 16227:16384" ht="20.25" x14ac:dyDescent="0.25">
      <c r="A327" s="75" t="s">
        <v>72</v>
      </c>
      <c r="B327" s="75"/>
      <c r="C327" s="75"/>
      <c r="D327" s="75"/>
      <c r="E327" s="75"/>
      <c r="F327" s="75"/>
      <c r="G327" s="75"/>
      <c r="H327" s="75"/>
      <c r="I327" s="75"/>
    </row>
    <row r="328" spans="1:151 16227:16384" ht="270.75" customHeight="1" x14ac:dyDescent="0.25">
      <c r="A328" s="9" t="s">
        <v>80</v>
      </c>
      <c r="B328" s="12" t="s">
        <v>4</v>
      </c>
      <c r="C328" s="64" t="s">
        <v>298</v>
      </c>
      <c r="D328" s="64"/>
      <c r="E328" s="64"/>
      <c r="F328" s="64"/>
      <c r="G328" s="64"/>
      <c r="H328" s="64"/>
      <c r="I328" s="64"/>
      <c r="J328" s="1" t="s">
        <v>297</v>
      </c>
    </row>
    <row r="329" spans="1:151 16227:16384" ht="20.25" x14ac:dyDescent="0.25">
      <c r="A329" s="125" t="s">
        <v>81</v>
      </c>
      <c r="B329" s="125"/>
      <c r="C329" s="125"/>
      <c r="D329" s="125"/>
      <c r="E329" s="125"/>
      <c r="F329" s="125"/>
      <c r="G329" s="125"/>
      <c r="H329" s="125"/>
      <c r="I329" s="125"/>
    </row>
    <row r="330" spans="1:151 16227:16384" ht="20.25" x14ac:dyDescent="0.25">
      <c r="A330" s="97" t="s">
        <v>73</v>
      </c>
      <c r="B330" s="97"/>
      <c r="C330" s="97"/>
      <c r="D330" s="2" t="s">
        <v>4</v>
      </c>
      <c r="E330" s="113" t="str">
        <f>E3</f>
        <v>Kalpataru Vivant
Building No. 1 (North Wing B, C &amp; E) 
Building No. 2 (South Wing A &amp; B)</v>
      </c>
      <c r="F330" s="119"/>
      <c r="G330" s="119"/>
      <c r="H330" s="119"/>
      <c r="I330" s="114"/>
    </row>
    <row r="331" spans="1:151 16227:16384" ht="40.5" customHeight="1" x14ac:dyDescent="0.25">
      <c r="A331" s="97" t="s">
        <v>132</v>
      </c>
      <c r="B331" s="97"/>
      <c r="C331" s="97"/>
      <c r="D331" s="2" t="s">
        <v>4</v>
      </c>
      <c r="E331" s="113" t="str">
        <f>E9</f>
        <v>Jogeshwari - Vikhroli Link Rd, next to Icchapurti Ganesh Temple, Squatters Colony, Jogeshwari East, Mumbai, Maharashtra 400060</v>
      </c>
      <c r="F331" s="119"/>
      <c r="G331" s="119"/>
      <c r="H331" s="119"/>
      <c r="I331" s="114"/>
    </row>
    <row r="332" spans="1:151 16227:16384" ht="20.25" customHeight="1" x14ac:dyDescent="0.25">
      <c r="A332" s="135" t="s">
        <v>138</v>
      </c>
      <c r="B332" s="135"/>
      <c r="C332" s="135"/>
      <c r="D332" s="15" t="s">
        <v>4</v>
      </c>
      <c r="E332" s="136" t="str">
        <f>I3</f>
        <v>03/07/2025 @ 02:45PM</v>
      </c>
      <c r="F332" s="137"/>
      <c r="G332" s="137"/>
      <c r="H332" s="137"/>
      <c r="I332" s="138"/>
    </row>
    <row r="333" spans="1:151 16227:16384" ht="20.25" x14ac:dyDescent="0.25">
      <c r="A333" s="27"/>
      <c r="B333" s="28"/>
      <c r="C333" s="28"/>
      <c r="D333" s="28"/>
      <c r="E333" s="28"/>
      <c r="F333" s="28"/>
      <c r="G333" s="28"/>
      <c r="H333" s="28"/>
      <c r="I333" s="23"/>
    </row>
    <row r="334" spans="1:151 16227:16384" ht="20.25" x14ac:dyDescent="0.25">
      <c r="A334" s="29"/>
      <c r="B334" s="30"/>
      <c r="C334" s="30"/>
      <c r="D334" s="30"/>
      <c r="E334" s="30"/>
      <c r="F334" s="30"/>
      <c r="G334" s="30"/>
      <c r="H334" s="30"/>
      <c r="I334" s="24"/>
    </row>
    <row r="335" spans="1:151 16227:16384" ht="20.25" x14ac:dyDescent="0.25">
      <c r="A335" s="29"/>
      <c r="B335" s="30"/>
      <c r="C335" s="30"/>
      <c r="D335" s="30"/>
      <c r="E335" s="30"/>
      <c r="F335" s="30"/>
      <c r="G335" s="30"/>
      <c r="H335" s="30"/>
      <c r="I335" s="24"/>
    </row>
    <row r="336" spans="1:151 16227:16384" ht="20.25" x14ac:dyDescent="0.25">
      <c r="A336" s="29"/>
      <c r="B336" s="30"/>
      <c r="C336" s="30"/>
      <c r="D336" s="30"/>
      <c r="E336" s="30"/>
      <c r="F336" s="30"/>
      <c r="G336" s="30"/>
      <c r="H336" s="30"/>
      <c r="I336" s="24"/>
    </row>
    <row r="337" spans="1:9" ht="20.25" x14ac:dyDescent="0.25">
      <c r="A337" s="29"/>
      <c r="B337" s="30"/>
      <c r="C337" s="30"/>
      <c r="D337" s="30"/>
      <c r="E337" s="30"/>
      <c r="F337" s="30"/>
      <c r="G337" s="30"/>
      <c r="H337" s="30"/>
      <c r="I337" s="24"/>
    </row>
    <row r="338" spans="1:9" ht="20.25" x14ac:dyDescent="0.25">
      <c r="A338" s="29"/>
      <c r="B338" s="30"/>
      <c r="C338" s="30"/>
      <c r="D338" s="30"/>
      <c r="E338" s="30"/>
      <c r="F338" s="30"/>
      <c r="G338" s="30"/>
      <c r="H338" s="30"/>
      <c r="I338" s="24"/>
    </row>
    <row r="339" spans="1:9" ht="20.25" x14ac:dyDescent="0.25">
      <c r="A339" s="29"/>
      <c r="B339" s="30"/>
      <c r="C339" s="30"/>
      <c r="D339" s="30"/>
      <c r="E339" s="30"/>
      <c r="F339" s="30"/>
      <c r="G339" s="30"/>
      <c r="H339" s="30"/>
      <c r="I339" s="24"/>
    </row>
    <row r="340" spans="1:9" ht="20.25" x14ac:dyDescent="0.25">
      <c r="A340" s="29"/>
      <c r="B340" s="30"/>
      <c r="C340" s="30"/>
      <c r="D340" s="30"/>
      <c r="E340" s="30"/>
      <c r="F340" s="30"/>
      <c r="G340" s="30"/>
      <c r="H340" s="30"/>
      <c r="I340" s="24"/>
    </row>
    <row r="341" spans="1:9" ht="20.25" x14ac:dyDescent="0.25">
      <c r="A341" s="29"/>
      <c r="B341" s="30"/>
      <c r="C341" s="30"/>
      <c r="D341" s="30"/>
      <c r="E341" s="30"/>
      <c r="F341" s="30"/>
      <c r="G341" s="30"/>
      <c r="H341" s="30"/>
      <c r="I341" s="24"/>
    </row>
    <row r="342" spans="1:9" ht="20.25" x14ac:dyDescent="0.25">
      <c r="A342" s="29"/>
      <c r="B342" s="30"/>
      <c r="C342" s="30"/>
      <c r="D342" s="30"/>
      <c r="E342" s="30"/>
      <c r="F342" s="30"/>
      <c r="G342" s="30"/>
      <c r="H342" s="30"/>
      <c r="I342" s="24"/>
    </row>
    <row r="343" spans="1:9" ht="20.25" x14ac:dyDescent="0.25">
      <c r="A343" s="29"/>
      <c r="B343" s="30"/>
      <c r="C343" s="30"/>
      <c r="D343" s="30"/>
      <c r="E343" s="30"/>
      <c r="F343" s="30"/>
      <c r="G343" s="30"/>
      <c r="H343" s="30"/>
      <c r="I343" s="24"/>
    </row>
    <row r="344" spans="1:9" ht="20.25" x14ac:dyDescent="0.25">
      <c r="A344" s="29"/>
      <c r="B344" s="30"/>
      <c r="C344" s="30"/>
      <c r="D344" s="30"/>
      <c r="E344" s="30"/>
      <c r="F344" s="30"/>
      <c r="G344" s="30"/>
      <c r="H344" s="30"/>
      <c r="I344" s="24"/>
    </row>
    <row r="345" spans="1:9" ht="20.25" x14ac:dyDescent="0.25">
      <c r="A345" s="29"/>
      <c r="B345" s="30"/>
      <c r="C345" s="30"/>
      <c r="D345" s="30"/>
      <c r="E345" s="30"/>
      <c r="F345" s="30"/>
      <c r="G345" s="30"/>
      <c r="H345" s="30"/>
      <c r="I345" s="24"/>
    </row>
    <row r="346" spans="1:9" ht="20.25" x14ac:dyDescent="0.25">
      <c r="A346" s="29"/>
      <c r="B346" s="30"/>
      <c r="C346" s="30"/>
      <c r="D346" s="30"/>
      <c r="E346" s="30"/>
      <c r="F346" s="30"/>
      <c r="G346" s="30"/>
      <c r="H346" s="30"/>
      <c r="I346" s="24"/>
    </row>
    <row r="347" spans="1:9" ht="20.25" x14ac:dyDescent="0.25">
      <c r="A347" s="29"/>
      <c r="B347" s="30"/>
      <c r="C347" s="30"/>
      <c r="D347" s="30"/>
      <c r="E347" s="30"/>
      <c r="F347" s="30"/>
      <c r="G347" s="30"/>
      <c r="H347" s="30"/>
      <c r="I347" s="24"/>
    </row>
    <row r="348" spans="1:9" ht="20.25" x14ac:dyDescent="0.25">
      <c r="A348" s="29"/>
      <c r="B348" s="30"/>
      <c r="C348" s="30"/>
      <c r="D348" s="30"/>
      <c r="E348" s="30"/>
      <c r="F348" s="30"/>
      <c r="G348" s="30"/>
      <c r="H348" s="30"/>
      <c r="I348" s="24"/>
    </row>
    <row r="349" spans="1:9" ht="20.25" x14ac:dyDescent="0.25">
      <c r="A349" s="29"/>
      <c r="B349" s="30"/>
      <c r="C349" s="30"/>
      <c r="D349" s="30"/>
      <c r="E349" s="30"/>
      <c r="F349" s="30"/>
      <c r="G349" s="30"/>
      <c r="H349" s="30"/>
      <c r="I349" s="24"/>
    </row>
    <row r="350" spans="1:9" ht="20.25" x14ac:dyDescent="0.25">
      <c r="A350" s="29"/>
      <c r="B350" s="30"/>
      <c r="C350" s="30"/>
      <c r="D350" s="30"/>
      <c r="E350" s="30"/>
      <c r="F350" s="30"/>
      <c r="G350" s="30"/>
      <c r="H350" s="30"/>
      <c r="I350" s="24"/>
    </row>
    <row r="351" spans="1:9" ht="20.25" x14ac:dyDescent="0.25">
      <c r="A351" s="29"/>
      <c r="B351" s="30"/>
      <c r="C351" s="30"/>
      <c r="D351" s="30"/>
      <c r="E351" s="30"/>
      <c r="F351" s="30"/>
      <c r="G351" s="30"/>
      <c r="H351" s="30"/>
      <c r="I351" s="24"/>
    </row>
    <row r="352" spans="1:9" ht="20.25" x14ac:dyDescent="0.25">
      <c r="A352" s="29"/>
      <c r="B352" s="30"/>
      <c r="C352" s="30"/>
      <c r="D352" s="30"/>
      <c r="E352" s="30"/>
      <c r="F352" s="30"/>
      <c r="G352" s="30"/>
      <c r="H352" s="30"/>
      <c r="I352" s="24"/>
    </row>
    <row r="353" spans="1:9" ht="20.25" x14ac:dyDescent="0.25">
      <c r="A353" s="29"/>
      <c r="B353" s="30"/>
      <c r="C353" s="30"/>
      <c r="D353" s="30"/>
      <c r="E353" s="30"/>
      <c r="F353" s="30"/>
      <c r="G353" s="30"/>
      <c r="H353" s="30"/>
      <c r="I353" s="24"/>
    </row>
    <row r="354" spans="1:9" ht="20.25" x14ac:dyDescent="0.25">
      <c r="A354" s="29"/>
      <c r="B354" s="30"/>
      <c r="C354" s="30"/>
      <c r="D354" s="30"/>
      <c r="E354" s="30"/>
      <c r="F354" s="30"/>
      <c r="G354" s="30"/>
      <c r="H354" s="30"/>
      <c r="I354" s="24"/>
    </row>
    <row r="355" spans="1:9" ht="20.25" x14ac:dyDescent="0.25">
      <c r="A355" s="29"/>
      <c r="B355" s="30"/>
      <c r="C355" s="30"/>
      <c r="D355" s="30"/>
      <c r="E355" s="30"/>
      <c r="F355" s="30"/>
      <c r="G355" s="30"/>
      <c r="H355" s="30"/>
      <c r="I355" s="24"/>
    </row>
    <row r="356" spans="1:9" ht="20.25" x14ac:dyDescent="0.25">
      <c r="A356" s="29"/>
      <c r="B356" s="30"/>
      <c r="C356" s="30"/>
      <c r="D356" s="30"/>
      <c r="E356" s="30"/>
      <c r="F356" s="30"/>
      <c r="G356" s="30"/>
      <c r="H356" s="30"/>
      <c r="I356" s="24"/>
    </row>
    <row r="357" spans="1:9" ht="20.25" x14ac:dyDescent="0.25">
      <c r="A357" s="29"/>
      <c r="B357" s="30"/>
      <c r="C357" s="30"/>
      <c r="D357" s="30"/>
      <c r="E357" s="30"/>
      <c r="F357" s="30"/>
      <c r="G357" s="30"/>
      <c r="H357" s="30"/>
      <c r="I357" s="24"/>
    </row>
    <row r="358" spans="1:9" ht="20.25" x14ac:dyDescent="0.25">
      <c r="A358" s="29"/>
      <c r="B358" s="30"/>
      <c r="C358" s="30"/>
      <c r="D358" s="30"/>
      <c r="E358" s="30"/>
      <c r="F358" s="30"/>
      <c r="G358" s="30"/>
      <c r="H358" s="30"/>
      <c r="I358" s="24"/>
    </row>
    <row r="359" spans="1:9" ht="20.25" x14ac:dyDescent="0.25">
      <c r="A359" s="29"/>
      <c r="B359" s="30"/>
      <c r="C359" s="30"/>
      <c r="D359" s="30"/>
      <c r="E359" s="30"/>
      <c r="F359" s="30"/>
      <c r="G359" s="30"/>
      <c r="H359" s="30"/>
      <c r="I359" s="24"/>
    </row>
    <row r="360" spans="1:9" ht="20.25" x14ac:dyDescent="0.25">
      <c r="A360" s="29"/>
      <c r="B360" s="30"/>
      <c r="C360" s="30"/>
      <c r="D360" s="30"/>
      <c r="E360" s="30"/>
      <c r="F360" s="30"/>
      <c r="G360" s="30"/>
      <c r="H360" s="30"/>
      <c r="I360" s="24"/>
    </row>
    <row r="361" spans="1:9" ht="20.25" x14ac:dyDescent="0.25">
      <c r="A361" s="29"/>
      <c r="B361" s="30"/>
      <c r="C361" s="30"/>
      <c r="D361" s="30"/>
      <c r="E361" s="30"/>
      <c r="F361" s="30"/>
      <c r="G361" s="30"/>
      <c r="H361" s="30"/>
      <c r="I361" s="24"/>
    </row>
    <row r="362" spans="1:9" ht="20.25" x14ac:dyDescent="0.25">
      <c r="A362" s="29"/>
      <c r="B362" s="30"/>
      <c r="C362" s="30"/>
      <c r="D362" s="30"/>
      <c r="E362" s="30"/>
      <c r="F362" s="30"/>
      <c r="G362" s="30"/>
      <c r="H362" s="30"/>
      <c r="I362" s="24"/>
    </row>
    <row r="363" spans="1:9" ht="20.25" x14ac:dyDescent="0.25">
      <c r="A363" s="29"/>
      <c r="B363" s="30"/>
      <c r="C363" s="30"/>
      <c r="D363" s="30"/>
      <c r="E363" s="30"/>
      <c r="F363" s="30"/>
      <c r="G363" s="30"/>
      <c r="H363" s="30"/>
      <c r="I363" s="24"/>
    </row>
    <row r="364" spans="1:9" ht="20.25" x14ac:dyDescent="0.25">
      <c r="A364" s="29"/>
      <c r="B364" s="30"/>
      <c r="C364" s="30"/>
      <c r="D364" s="30"/>
      <c r="E364" s="30"/>
      <c r="F364" s="30"/>
      <c r="G364" s="30"/>
      <c r="H364" s="30"/>
      <c r="I364" s="24"/>
    </row>
    <row r="365" spans="1:9" ht="20.25" x14ac:dyDescent="0.25">
      <c r="A365" s="29"/>
      <c r="B365" s="30"/>
      <c r="C365" s="30"/>
      <c r="D365" s="30"/>
      <c r="E365" s="30"/>
      <c r="F365" s="30"/>
      <c r="G365" s="30"/>
      <c r="H365" s="30"/>
      <c r="I365" s="24"/>
    </row>
    <row r="366" spans="1:9" ht="20.25" x14ac:dyDescent="0.25">
      <c r="A366" s="29"/>
      <c r="B366" s="30"/>
      <c r="C366" s="30"/>
      <c r="D366" s="30"/>
      <c r="E366" s="30"/>
      <c r="F366" s="30"/>
      <c r="G366" s="30"/>
      <c r="H366" s="30"/>
      <c r="I366" s="24"/>
    </row>
    <row r="367" spans="1:9" ht="20.25" x14ac:dyDescent="0.25">
      <c r="A367" s="29"/>
      <c r="B367" s="30"/>
      <c r="C367" s="30"/>
      <c r="D367" s="30"/>
      <c r="E367" s="30"/>
      <c r="F367" s="30"/>
      <c r="G367" s="30"/>
      <c r="H367" s="30"/>
      <c r="I367" s="24"/>
    </row>
    <row r="368" spans="1:9" ht="20.25" x14ac:dyDescent="0.25">
      <c r="A368" s="29"/>
      <c r="B368" s="30"/>
      <c r="C368" s="30"/>
      <c r="D368" s="30"/>
      <c r="E368" s="30"/>
      <c r="F368" s="30"/>
      <c r="G368" s="30"/>
      <c r="H368" s="30"/>
      <c r="I368" s="24"/>
    </row>
    <row r="369" spans="1:9" ht="20.25" x14ac:dyDescent="0.25">
      <c r="A369" s="29"/>
      <c r="B369" s="30"/>
      <c r="C369" s="30"/>
      <c r="D369" s="30"/>
      <c r="E369" s="30"/>
      <c r="F369" s="30"/>
      <c r="G369" s="30"/>
      <c r="H369" s="30"/>
      <c r="I369" s="24"/>
    </row>
    <row r="370" spans="1:9" ht="20.25" x14ac:dyDescent="0.25">
      <c r="A370" s="29"/>
      <c r="B370" s="30"/>
      <c r="C370" s="30"/>
      <c r="D370" s="30"/>
      <c r="E370" s="30"/>
      <c r="F370" s="30"/>
      <c r="G370" s="30"/>
      <c r="H370" s="30"/>
      <c r="I370" s="24"/>
    </row>
    <row r="371" spans="1:9" ht="20.25" x14ac:dyDescent="0.25">
      <c r="A371" s="29"/>
      <c r="B371" s="30"/>
      <c r="C371" s="30"/>
      <c r="D371" s="30"/>
      <c r="E371" s="30"/>
      <c r="F371" s="30"/>
      <c r="G371" s="30"/>
      <c r="H371" s="30"/>
      <c r="I371" s="24"/>
    </row>
    <row r="372" spans="1:9" ht="20.25" x14ac:dyDescent="0.25">
      <c r="A372" s="29"/>
      <c r="B372" s="30"/>
      <c r="C372" s="30"/>
      <c r="D372" s="30"/>
      <c r="E372" s="30"/>
      <c r="F372" s="30"/>
      <c r="G372" s="30"/>
      <c r="H372" s="30"/>
      <c r="I372" s="24"/>
    </row>
    <row r="373" spans="1:9" ht="20.25" x14ac:dyDescent="0.25">
      <c r="A373" s="29"/>
      <c r="B373" s="30"/>
      <c r="C373" s="30"/>
      <c r="D373" s="30"/>
      <c r="E373" s="30"/>
      <c r="F373" s="30"/>
      <c r="G373" s="30"/>
      <c r="H373" s="30"/>
      <c r="I373" s="24"/>
    </row>
    <row r="374" spans="1:9" ht="18" customHeight="1" x14ac:dyDescent="0.25">
      <c r="A374" s="29"/>
      <c r="B374" s="30"/>
      <c r="C374" s="30"/>
      <c r="D374" s="30"/>
      <c r="E374" s="30"/>
      <c r="F374" s="30"/>
      <c r="G374" s="30"/>
      <c r="H374" s="30"/>
      <c r="I374" s="24"/>
    </row>
    <row r="375" spans="1:9" ht="20.25" x14ac:dyDescent="0.25">
      <c r="A375" s="29"/>
      <c r="B375" s="30"/>
      <c r="C375" s="30"/>
      <c r="D375" s="30"/>
      <c r="E375" s="30"/>
      <c r="F375" s="30"/>
      <c r="G375" s="30"/>
      <c r="H375" s="30"/>
      <c r="I375" s="24"/>
    </row>
    <row r="376" spans="1:9" ht="20.25" x14ac:dyDescent="0.25">
      <c r="A376" s="29"/>
      <c r="B376" s="30"/>
      <c r="C376" s="30"/>
      <c r="D376" s="30"/>
      <c r="E376" s="30"/>
      <c r="F376" s="30"/>
      <c r="G376" s="30"/>
      <c r="H376" s="30"/>
      <c r="I376" s="24"/>
    </row>
    <row r="377" spans="1:9" s="58" customFormat="1" ht="19.5" customHeight="1" x14ac:dyDescent="0.25">
      <c r="A377" s="59"/>
      <c r="B377" s="60"/>
      <c r="C377" s="60"/>
      <c r="D377" s="60"/>
      <c r="E377" s="60"/>
      <c r="F377" s="60"/>
      <c r="G377" s="60"/>
      <c r="H377" s="60"/>
      <c r="I377" s="61"/>
    </row>
    <row r="378" spans="1:9" ht="20.25" x14ac:dyDescent="0.25">
      <c r="A378" s="139" t="s">
        <v>191</v>
      </c>
      <c r="B378" s="139"/>
      <c r="C378" s="139"/>
      <c r="D378" s="139"/>
      <c r="E378" s="139"/>
      <c r="F378" s="139"/>
      <c r="G378" s="139"/>
      <c r="H378" s="139"/>
      <c r="I378" s="139"/>
    </row>
    <row r="379" spans="1:9" ht="20.25" x14ac:dyDescent="0.25">
      <c r="A379" s="27"/>
      <c r="B379" s="28"/>
      <c r="C379" s="28"/>
      <c r="D379" s="28"/>
      <c r="E379" s="28"/>
      <c r="F379" s="28"/>
      <c r="G379" s="28"/>
      <c r="H379" s="28"/>
      <c r="I379" s="23"/>
    </row>
    <row r="380" spans="1:9" ht="20.25" x14ac:dyDescent="0.25">
      <c r="A380" s="29"/>
      <c r="B380" s="30"/>
      <c r="C380" s="30"/>
      <c r="D380" s="30"/>
      <c r="E380" s="30"/>
      <c r="F380" s="30"/>
      <c r="G380" s="30"/>
      <c r="H380" s="30"/>
      <c r="I380" s="24"/>
    </row>
    <row r="381" spans="1:9" ht="20.25" x14ac:dyDescent="0.25">
      <c r="A381" s="29"/>
      <c r="B381" s="30"/>
      <c r="C381" s="30"/>
      <c r="D381" s="30"/>
      <c r="E381" s="30"/>
      <c r="F381" s="30"/>
      <c r="G381" s="30"/>
      <c r="H381" s="30"/>
      <c r="I381" s="24"/>
    </row>
    <row r="382" spans="1:9" ht="20.25" x14ac:dyDescent="0.25">
      <c r="A382" s="29"/>
      <c r="B382" s="30"/>
      <c r="C382" s="30"/>
      <c r="D382" s="30"/>
      <c r="E382" s="30"/>
      <c r="F382" s="30"/>
      <c r="G382" s="30"/>
      <c r="H382" s="30"/>
      <c r="I382" s="24"/>
    </row>
    <row r="383" spans="1:9" ht="20.25" x14ac:dyDescent="0.25">
      <c r="A383" s="29"/>
      <c r="B383" s="30"/>
      <c r="C383" s="30"/>
      <c r="D383" s="30"/>
      <c r="E383" s="30"/>
      <c r="F383" s="30"/>
      <c r="G383" s="30"/>
      <c r="H383" s="30"/>
      <c r="I383" s="24"/>
    </row>
    <row r="384" spans="1:9" ht="20.25" x14ac:dyDescent="0.25">
      <c r="A384" s="29"/>
      <c r="B384" s="30"/>
      <c r="C384" s="30"/>
      <c r="D384" s="30"/>
      <c r="E384" s="30"/>
      <c r="F384" s="30"/>
      <c r="G384" s="30"/>
      <c r="H384" s="30"/>
      <c r="I384" s="24"/>
    </row>
    <row r="385" spans="1:9" ht="20.25" x14ac:dyDescent="0.25">
      <c r="A385" s="29"/>
      <c r="B385" s="30"/>
      <c r="C385" s="30"/>
      <c r="D385" s="30"/>
      <c r="E385" s="30"/>
      <c r="F385" s="30"/>
      <c r="G385" s="30"/>
      <c r="H385" s="30"/>
      <c r="I385" s="24"/>
    </row>
    <row r="386" spans="1:9" ht="20.25" x14ac:dyDescent="0.25">
      <c r="A386" s="29"/>
      <c r="B386" s="30"/>
      <c r="C386" s="30"/>
      <c r="D386" s="30"/>
      <c r="E386" s="30"/>
      <c r="F386" s="30"/>
      <c r="G386" s="30"/>
      <c r="H386" s="30"/>
      <c r="I386" s="24"/>
    </row>
    <row r="387" spans="1:9" ht="20.25" x14ac:dyDescent="0.25">
      <c r="A387" s="29"/>
      <c r="B387" s="30"/>
      <c r="C387" s="30"/>
      <c r="D387" s="30"/>
      <c r="E387" s="30"/>
      <c r="F387" s="30"/>
      <c r="G387" s="30"/>
      <c r="H387" s="30"/>
      <c r="I387" s="24"/>
    </row>
    <row r="388" spans="1:9" ht="20.25" x14ac:dyDescent="0.25">
      <c r="A388" s="29"/>
      <c r="B388" s="30"/>
      <c r="C388" s="30"/>
      <c r="D388" s="30"/>
      <c r="E388" s="30"/>
      <c r="F388" s="30"/>
      <c r="G388" s="30"/>
      <c r="H388" s="30"/>
      <c r="I388" s="24"/>
    </row>
    <row r="389" spans="1:9" ht="20.25" x14ac:dyDescent="0.25">
      <c r="A389" s="29"/>
      <c r="B389" s="30"/>
      <c r="C389" s="30"/>
      <c r="D389" s="30"/>
      <c r="E389" s="30"/>
      <c r="F389" s="30"/>
      <c r="G389" s="30"/>
      <c r="H389" s="30"/>
      <c r="I389" s="24"/>
    </row>
    <row r="390" spans="1:9" ht="20.25" x14ac:dyDescent="0.25">
      <c r="A390" s="29"/>
      <c r="B390" s="30"/>
      <c r="C390" s="30"/>
      <c r="D390" s="30"/>
      <c r="E390" s="30"/>
      <c r="F390" s="30"/>
      <c r="G390" s="30"/>
      <c r="H390" s="30"/>
      <c r="I390" s="24"/>
    </row>
    <row r="391" spans="1:9" ht="20.25" x14ac:dyDescent="0.25">
      <c r="A391" s="29"/>
      <c r="B391" s="30"/>
      <c r="C391" s="30"/>
      <c r="D391" s="30"/>
      <c r="E391" s="30"/>
      <c r="F391" s="30"/>
      <c r="G391" s="30"/>
      <c r="H391" s="30"/>
      <c r="I391" s="24"/>
    </row>
    <row r="392" spans="1:9" ht="20.25" x14ac:dyDescent="0.25">
      <c r="A392" s="29"/>
      <c r="B392" s="30"/>
      <c r="C392" s="30"/>
      <c r="D392" s="30"/>
      <c r="E392" s="30"/>
      <c r="F392" s="30"/>
      <c r="G392" s="30"/>
      <c r="H392" s="30"/>
      <c r="I392" s="24"/>
    </row>
    <row r="393" spans="1:9" ht="20.25" x14ac:dyDescent="0.25">
      <c r="A393" s="29"/>
      <c r="B393" s="30"/>
      <c r="C393" s="30"/>
      <c r="D393" s="30"/>
      <c r="E393" s="30"/>
      <c r="F393" s="30"/>
      <c r="G393" s="30"/>
      <c r="H393" s="30"/>
      <c r="I393" s="24"/>
    </row>
    <row r="394" spans="1:9" ht="20.25" x14ac:dyDescent="0.25">
      <c r="A394" s="29"/>
      <c r="B394" s="30"/>
      <c r="C394" s="30"/>
      <c r="D394" s="30"/>
      <c r="E394" s="30"/>
      <c r="F394" s="30"/>
      <c r="G394" s="30"/>
      <c r="H394" s="30"/>
      <c r="I394" s="24"/>
    </row>
    <row r="395" spans="1:9" ht="20.25" x14ac:dyDescent="0.25">
      <c r="A395" s="29"/>
      <c r="B395" s="30"/>
      <c r="C395" s="30"/>
      <c r="D395" s="30"/>
      <c r="E395" s="30"/>
      <c r="F395" s="30"/>
      <c r="G395" s="30"/>
      <c r="H395" s="30"/>
      <c r="I395" s="24"/>
    </row>
    <row r="396" spans="1:9" ht="20.25" x14ac:dyDescent="0.25">
      <c r="A396" s="29"/>
      <c r="B396" s="30"/>
      <c r="C396" s="30"/>
      <c r="D396" s="30"/>
      <c r="E396" s="30"/>
      <c r="F396" s="30"/>
      <c r="G396" s="30"/>
      <c r="H396" s="30"/>
      <c r="I396" s="24"/>
    </row>
    <row r="397" spans="1:9" ht="20.25" x14ac:dyDescent="0.25">
      <c r="A397" s="29"/>
      <c r="B397" s="30"/>
      <c r="C397" s="30"/>
      <c r="D397" s="30"/>
      <c r="E397" s="30"/>
      <c r="F397" s="30"/>
      <c r="G397" s="30"/>
      <c r="H397" s="30"/>
      <c r="I397" s="24"/>
    </row>
    <row r="398" spans="1:9" ht="20.25" x14ac:dyDescent="0.25">
      <c r="A398" s="29"/>
      <c r="B398" s="30"/>
      <c r="C398" s="30"/>
      <c r="D398" s="30"/>
      <c r="E398" s="30"/>
      <c r="F398" s="30"/>
      <c r="G398" s="30"/>
      <c r="H398" s="30"/>
      <c r="I398" s="24"/>
    </row>
    <row r="399" spans="1:9" ht="20.25" x14ac:dyDescent="0.25">
      <c r="A399" s="29"/>
      <c r="B399" s="30"/>
      <c r="C399" s="30"/>
      <c r="D399" s="30"/>
      <c r="E399" s="30"/>
      <c r="F399" s="30"/>
      <c r="G399" s="30"/>
      <c r="H399" s="30"/>
      <c r="I399" s="24"/>
    </row>
    <row r="400" spans="1:9" ht="20.25" x14ac:dyDescent="0.25">
      <c r="A400" s="29"/>
      <c r="B400" s="30"/>
      <c r="C400" s="30"/>
      <c r="D400" s="30"/>
      <c r="E400" s="30"/>
      <c r="F400" s="30"/>
      <c r="G400" s="30"/>
      <c r="H400" s="30"/>
      <c r="I400" s="24"/>
    </row>
    <row r="401" spans="1:9" ht="20.25" x14ac:dyDescent="0.25">
      <c r="A401" s="29"/>
      <c r="B401" s="30"/>
      <c r="C401" s="30"/>
      <c r="D401" s="30"/>
      <c r="E401" s="30"/>
      <c r="F401" s="30"/>
      <c r="G401" s="30"/>
      <c r="H401" s="30"/>
      <c r="I401" s="24"/>
    </row>
    <row r="402" spans="1:9" ht="20.25" x14ac:dyDescent="0.25">
      <c r="A402" s="29"/>
      <c r="B402" s="30"/>
      <c r="C402" s="30"/>
      <c r="D402" s="30"/>
      <c r="E402" s="30"/>
      <c r="F402" s="30"/>
      <c r="G402" s="30"/>
      <c r="H402" s="30"/>
      <c r="I402" s="24"/>
    </row>
    <row r="403" spans="1:9" ht="20.25" x14ac:dyDescent="0.25">
      <c r="A403" s="29"/>
      <c r="B403" s="30"/>
      <c r="C403" s="30"/>
      <c r="D403" s="30"/>
      <c r="E403" s="30"/>
      <c r="F403" s="30"/>
      <c r="G403" s="30"/>
      <c r="H403" s="30"/>
      <c r="I403" s="24"/>
    </row>
    <row r="404" spans="1:9" ht="20.25" x14ac:dyDescent="0.25">
      <c r="A404" s="29"/>
      <c r="B404" s="30"/>
      <c r="C404" s="30"/>
      <c r="D404" s="30"/>
      <c r="E404" s="30"/>
      <c r="F404" s="30"/>
      <c r="G404" s="30"/>
      <c r="H404" s="30"/>
      <c r="I404" s="24"/>
    </row>
    <row r="405" spans="1:9" ht="20.25" x14ac:dyDescent="0.25">
      <c r="A405" s="29"/>
      <c r="B405" s="30"/>
      <c r="C405" s="30"/>
      <c r="D405" s="30"/>
      <c r="E405" s="30"/>
      <c r="F405" s="30"/>
      <c r="G405" s="30"/>
      <c r="H405" s="30"/>
      <c r="I405" s="24"/>
    </row>
    <row r="406" spans="1:9" ht="20.25" x14ac:dyDescent="0.25">
      <c r="A406" s="29"/>
      <c r="B406" s="30"/>
      <c r="C406" s="30"/>
      <c r="D406" s="30"/>
      <c r="E406" s="30"/>
      <c r="F406" s="30"/>
      <c r="G406" s="30"/>
      <c r="H406" s="30"/>
      <c r="I406" s="24"/>
    </row>
    <row r="407" spans="1:9" ht="20.25" x14ac:dyDescent="0.25">
      <c r="A407" s="29"/>
      <c r="B407" s="30"/>
      <c r="C407" s="30"/>
      <c r="D407" s="30"/>
      <c r="E407" s="30"/>
      <c r="F407" s="30"/>
      <c r="G407" s="30"/>
      <c r="H407" s="30"/>
      <c r="I407" s="24"/>
    </row>
    <row r="408" spans="1:9" ht="20.25" x14ac:dyDescent="0.25">
      <c r="A408" s="29"/>
      <c r="B408" s="30"/>
      <c r="C408" s="30"/>
      <c r="D408" s="30"/>
      <c r="E408" s="30"/>
      <c r="F408" s="30"/>
      <c r="G408" s="30"/>
      <c r="H408" s="30"/>
      <c r="I408" s="24"/>
    </row>
    <row r="409" spans="1:9" ht="20.25" x14ac:dyDescent="0.25">
      <c r="A409" s="29"/>
      <c r="B409" s="30"/>
      <c r="C409" s="30"/>
      <c r="D409" s="30"/>
      <c r="E409" s="30"/>
      <c r="F409" s="30"/>
      <c r="G409" s="30"/>
      <c r="H409" s="30"/>
      <c r="I409" s="24"/>
    </row>
    <row r="410" spans="1:9" ht="20.25" x14ac:dyDescent="0.25">
      <c r="A410" s="29"/>
      <c r="B410" s="30"/>
      <c r="C410" s="30"/>
      <c r="D410" s="30"/>
      <c r="E410" s="30"/>
      <c r="F410" s="30"/>
      <c r="G410" s="30"/>
      <c r="H410" s="30"/>
      <c r="I410" s="24"/>
    </row>
    <row r="411" spans="1:9" ht="20.25" x14ac:dyDescent="0.25">
      <c r="A411" s="29"/>
      <c r="B411" s="30"/>
      <c r="C411" s="30"/>
      <c r="D411" s="30"/>
      <c r="E411" s="30"/>
      <c r="F411" s="30"/>
      <c r="G411" s="30"/>
      <c r="H411" s="30"/>
      <c r="I411" s="24"/>
    </row>
    <row r="412" spans="1:9" ht="20.25" x14ac:dyDescent="0.25">
      <c r="A412" s="29"/>
      <c r="B412" s="30"/>
      <c r="C412" s="30"/>
      <c r="D412" s="30"/>
      <c r="E412" s="30"/>
      <c r="F412" s="30"/>
      <c r="G412" s="30"/>
      <c r="H412" s="30"/>
      <c r="I412" s="24"/>
    </row>
    <row r="413" spans="1:9" ht="20.25" x14ac:dyDescent="0.25">
      <c r="A413" s="29"/>
      <c r="B413" s="30"/>
      <c r="C413" s="30"/>
      <c r="D413" s="30"/>
      <c r="E413" s="30"/>
      <c r="F413" s="30"/>
      <c r="G413" s="30"/>
      <c r="H413" s="30"/>
      <c r="I413" s="24"/>
    </row>
    <row r="414" spans="1:9" ht="20.25" x14ac:dyDescent="0.25">
      <c r="A414" s="29"/>
      <c r="B414" s="30"/>
      <c r="C414" s="30"/>
      <c r="D414" s="30"/>
      <c r="E414" s="30"/>
      <c r="F414" s="30"/>
      <c r="G414" s="30"/>
      <c r="H414" s="30"/>
      <c r="I414" s="24"/>
    </row>
    <row r="415" spans="1:9" ht="20.25" x14ac:dyDescent="0.25">
      <c r="A415" s="29"/>
      <c r="B415" s="30"/>
      <c r="C415" s="30"/>
      <c r="D415" s="30"/>
      <c r="E415" s="30"/>
      <c r="F415" s="30"/>
      <c r="G415" s="30"/>
      <c r="H415" s="30"/>
      <c r="I415" s="24"/>
    </row>
    <row r="416" spans="1:9" ht="20.25" x14ac:dyDescent="0.25">
      <c r="A416" s="29"/>
      <c r="B416" s="30"/>
      <c r="C416" s="30"/>
      <c r="D416" s="30"/>
      <c r="E416" s="30"/>
      <c r="F416" s="30"/>
      <c r="G416" s="30"/>
      <c r="H416" s="30"/>
      <c r="I416" s="24"/>
    </row>
    <row r="417" spans="1:9" s="58" customFormat="1" ht="20.25" x14ac:dyDescent="0.25">
      <c r="A417" s="59"/>
      <c r="B417" s="60"/>
      <c r="C417" s="60"/>
      <c r="D417" s="60"/>
      <c r="E417" s="60"/>
      <c r="F417" s="60"/>
      <c r="G417" s="60"/>
      <c r="H417" s="60"/>
      <c r="I417" s="61"/>
    </row>
    <row r="418" spans="1:9" ht="20.25" x14ac:dyDescent="0.25">
      <c r="A418" s="132" t="s">
        <v>82</v>
      </c>
      <c r="B418" s="133"/>
      <c r="C418" s="133"/>
      <c r="D418" s="133"/>
      <c r="E418" s="133"/>
      <c r="F418" s="133"/>
      <c r="G418" s="133"/>
      <c r="H418" s="133"/>
      <c r="I418" s="134"/>
    </row>
    <row r="419" spans="1:9" ht="20.25" x14ac:dyDescent="0.25">
      <c r="A419" s="27"/>
      <c r="B419" s="28"/>
      <c r="C419" s="28"/>
      <c r="D419" s="28"/>
      <c r="E419" s="28"/>
      <c r="F419" s="28"/>
      <c r="G419" s="28"/>
      <c r="H419" s="28"/>
      <c r="I419" s="23"/>
    </row>
    <row r="420" spans="1:9" ht="20.25" x14ac:dyDescent="0.25">
      <c r="A420" s="29"/>
      <c r="B420" s="30"/>
      <c r="C420" s="30"/>
      <c r="D420" s="30"/>
      <c r="E420" s="30"/>
      <c r="F420" s="30"/>
      <c r="G420" s="30"/>
      <c r="H420" s="30"/>
      <c r="I420" s="24"/>
    </row>
    <row r="421" spans="1:9" ht="20.25" x14ac:dyDescent="0.25">
      <c r="A421" s="29"/>
      <c r="B421" s="30"/>
      <c r="C421" s="30"/>
      <c r="D421" s="30"/>
      <c r="E421" s="30"/>
      <c r="F421" s="30"/>
      <c r="G421" s="30"/>
      <c r="H421" s="30"/>
      <c r="I421" s="24"/>
    </row>
    <row r="422" spans="1:9" ht="20.25" x14ac:dyDescent="0.25">
      <c r="A422" s="29"/>
      <c r="B422" s="30"/>
      <c r="C422" s="30"/>
      <c r="D422" s="30"/>
      <c r="E422" s="30"/>
      <c r="F422" s="30"/>
      <c r="G422" s="30"/>
      <c r="H422" s="30"/>
      <c r="I422" s="24"/>
    </row>
    <row r="423" spans="1:9" ht="20.25" x14ac:dyDescent="0.25">
      <c r="A423" s="29"/>
      <c r="B423" s="30"/>
      <c r="C423" s="30"/>
      <c r="D423" s="30"/>
      <c r="E423" s="30"/>
      <c r="F423" s="30"/>
      <c r="G423" s="30"/>
      <c r="H423" s="30"/>
      <c r="I423" s="24"/>
    </row>
    <row r="424" spans="1:9" ht="20.25" x14ac:dyDescent="0.25">
      <c r="A424" s="29"/>
      <c r="B424" s="30"/>
      <c r="C424" s="30"/>
      <c r="D424" s="30"/>
      <c r="E424" s="30"/>
      <c r="F424" s="30"/>
      <c r="G424" s="30"/>
      <c r="H424" s="30"/>
      <c r="I424" s="24"/>
    </row>
    <row r="425" spans="1:9" ht="20.25" x14ac:dyDescent="0.25">
      <c r="A425" s="29"/>
      <c r="B425" s="30"/>
      <c r="C425" s="30"/>
      <c r="D425" s="30"/>
      <c r="E425" s="30"/>
      <c r="F425" s="30"/>
      <c r="G425" s="30"/>
      <c r="H425" s="30"/>
      <c r="I425" s="24"/>
    </row>
    <row r="426" spans="1:9" ht="20.25" x14ac:dyDescent="0.25">
      <c r="A426" s="29"/>
      <c r="B426" s="30"/>
      <c r="C426" s="30"/>
      <c r="D426" s="30"/>
      <c r="E426" s="30"/>
      <c r="F426" s="30"/>
      <c r="G426" s="30"/>
      <c r="H426" s="30"/>
      <c r="I426" s="24"/>
    </row>
    <row r="427" spans="1:9" ht="20.25" x14ac:dyDescent="0.25">
      <c r="A427" s="29"/>
      <c r="B427" s="30"/>
      <c r="C427" s="30"/>
      <c r="D427" s="30"/>
      <c r="E427" s="30"/>
      <c r="F427" s="30"/>
      <c r="G427" s="30"/>
      <c r="H427" s="30"/>
      <c r="I427" s="24"/>
    </row>
    <row r="428" spans="1:9" ht="20.25" x14ac:dyDescent="0.25">
      <c r="A428" s="29"/>
      <c r="B428" s="30"/>
      <c r="C428" s="30"/>
      <c r="D428" s="30"/>
      <c r="E428" s="30"/>
      <c r="F428" s="30"/>
      <c r="G428" s="30"/>
      <c r="H428" s="30"/>
      <c r="I428" s="24"/>
    </row>
    <row r="429" spans="1:9" ht="20.25" x14ac:dyDescent="0.25">
      <c r="A429" s="29"/>
      <c r="B429" s="30"/>
      <c r="C429" s="30"/>
      <c r="D429" s="30"/>
      <c r="E429" s="30"/>
      <c r="F429" s="30"/>
      <c r="G429" s="30"/>
      <c r="H429" s="30"/>
      <c r="I429" s="24"/>
    </row>
    <row r="430" spans="1:9" ht="20.25" x14ac:dyDescent="0.25">
      <c r="A430" s="29"/>
      <c r="B430" s="30"/>
      <c r="C430" s="30"/>
      <c r="D430" s="30"/>
      <c r="E430" s="30"/>
      <c r="F430" s="30"/>
      <c r="G430" s="30"/>
      <c r="H430" s="30"/>
      <c r="I430" s="24"/>
    </row>
    <row r="431" spans="1:9" ht="20.25" x14ac:dyDescent="0.25">
      <c r="A431" s="29"/>
      <c r="B431" s="30"/>
      <c r="C431" s="30"/>
      <c r="D431" s="30"/>
      <c r="E431" s="30"/>
      <c r="F431" s="30"/>
      <c r="G431" s="30"/>
      <c r="H431" s="30"/>
      <c r="I431" s="24"/>
    </row>
    <row r="432" spans="1:9" ht="20.25" x14ac:dyDescent="0.25">
      <c r="A432" s="29"/>
      <c r="B432" s="30"/>
      <c r="C432" s="30"/>
      <c r="D432" s="30"/>
      <c r="E432" s="30"/>
      <c r="F432" s="30"/>
      <c r="G432" s="30"/>
      <c r="H432" s="30"/>
      <c r="I432" s="24"/>
    </row>
    <row r="433" spans="1:9" ht="20.25" x14ac:dyDescent="0.25">
      <c r="A433" s="29"/>
      <c r="B433" s="30"/>
      <c r="C433" s="30"/>
      <c r="D433" s="30"/>
      <c r="E433" s="30"/>
      <c r="F433" s="30"/>
      <c r="G433" s="30"/>
      <c r="H433" s="30"/>
      <c r="I433" s="24"/>
    </row>
    <row r="434" spans="1:9" ht="20.25" x14ac:dyDescent="0.25">
      <c r="A434" s="29"/>
      <c r="B434" s="30"/>
      <c r="C434" s="30"/>
      <c r="D434" s="30"/>
      <c r="E434" s="30"/>
      <c r="F434" s="30"/>
      <c r="G434" s="30"/>
      <c r="H434" s="30"/>
      <c r="I434" s="24"/>
    </row>
    <row r="435" spans="1:9" ht="20.25" x14ac:dyDescent="0.25">
      <c r="A435" s="29"/>
      <c r="B435" s="30"/>
      <c r="C435" s="30"/>
      <c r="D435" s="30"/>
      <c r="E435" s="30"/>
      <c r="F435" s="30"/>
      <c r="G435" s="30"/>
      <c r="H435" s="30"/>
      <c r="I435" s="24"/>
    </row>
    <row r="436" spans="1:9" ht="20.25" x14ac:dyDescent="0.25">
      <c r="A436" s="29"/>
      <c r="B436" s="30"/>
      <c r="C436" s="30"/>
      <c r="D436" s="30"/>
      <c r="E436" s="30"/>
      <c r="F436" s="30"/>
      <c r="G436" s="30"/>
      <c r="H436" s="30"/>
      <c r="I436" s="24"/>
    </row>
    <row r="437" spans="1:9" ht="20.25" x14ac:dyDescent="0.25">
      <c r="A437" s="29"/>
      <c r="B437" s="30"/>
      <c r="C437" s="30"/>
      <c r="D437" s="30"/>
      <c r="E437" s="30"/>
      <c r="F437" s="30"/>
      <c r="G437" s="30"/>
      <c r="H437" s="30"/>
      <c r="I437" s="24"/>
    </row>
    <row r="438" spans="1:9" ht="20.25" x14ac:dyDescent="0.25">
      <c r="A438" s="29"/>
      <c r="B438" s="30"/>
      <c r="C438" s="30"/>
      <c r="D438" s="30"/>
      <c r="E438" s="30"/>
      <c r="F438" s="30"/>
      <c r="G438" s="30"/>
      <c r="H438" s="30"/>
      <c r="I438" s="24"/>
    </row>
    <row r="439" spans="1:9" ht="20.25" x14ac:dyDescent="0.25">
      <c r="A439" s="29"/>
      <c r="B439" s="30"/>
      <c r="C439" s="30"/>
      <c r="D439" s="30"/>
      <c r="E439" s="30"/>
      <c r="F439" s="30"/>
      <c r="G439" s="30"/>
      <c r="H439" s="30"/>
      <c r="I439" s="24"/>
    </row>
    <row r="440" spans="1:9" ht="20.25" x14ac:dyDescent="0.25">
      <c r="A440" s="29"/>
      <c r="B440" s="30"/>
      <c r="C440" s="30"/>
      <c r="D440" s="30"/>
      <c r="E440" s="30"/>
      <c r="F440" s="30"/>
      <c r="G440" s="30"/>
      <c r="H440" s="30"/>
      <c r="I440" s="24"/>
    </row>
    <row r="441" spans="1:9" ht="20.25" x14ac:dyDescent="0.25">
      <c r="A441" s="29"/>
      <c r="B441" s="30"/>
      <c r="C441" s="30"/>
      <c r="D441" s="30"/>
      <c r="E441" s="30"/>
      <c r="F441" s="30"/>
      <c r="G441" s="30"/>
      <c r="H441" s="30"/>
      <c r="I441" s="24"/>
    </row>
    <row r="442" spans="1:9" ht="20.25" x14ac:dyDescent="0.25">
      <c r="A442" s="29"/>
      <c r="B442" s="30"/>
      <c r="C442" s="30"/>
      <c r="D442" s="30"/>
      <c r="E442" s="30"/>
      <c r="F442" s="30"/>
      <c r="G442" s="30"/>
      <c r="H442" s="30"/>
      <c r="I442" s="24"/>
    </row>
    <row r="443" spans="1:9" ht="20.25" x14ac:dyDescent="0.25">
      <c r="A443" s="29"/>
      <c r="B443" s="30"/>
      <c r="C443" s="30"/>
      <c r="D443" s="30"/>
      <c r="E443" s="30"/>
      <c r="F443" s="30"/>
      <c r="G443" s="30"/>
      <c r="H443" s="30"/>
      <c r="I443" s="24"/>
    </row>
    <row r="444" spans="1:9" ht="20.25" x14ac:dyDescent="0.25">
      <c r="A444" s="29"/>
      <c r="B444" s="30"/>
      <c r="C444" s="30"/>
      <c r="D444" s="30"/>
      <c r="E444" s="30"/>
      <c r="F444" s="30"/>
      <c r="G444" s="30"/>
      <c r="H444" s="30"/>
      <c r="I444" s="24"/>
    </row>
    <row r="445" spans="1:9" ht="20.25" x14ac:dyDescent="0.25">
      <c r="A445" s="29"/>
      <c r="B445" s="30"/>
      <c r="C445" s="30"/>
      <c r="D445" s="30"/>
      <c r="E445" s="30"/>
      <c r="F445" s="30"/>
      <c r="G445" s="30"/>
      <c r="H445" s="30"/>
      <c r="I445" s="24"/>
    </row>
    <row r="446" spans="1:9" ht="20.25" x14ac:dyDescent="0.25">
      <c r="A446" s="29"/>
      <c r="B446" s="30"/>
      <c r="C446" s="30"/>
      <c r="D446" s="30"/>
      <c r="E446" s="30"/>
      <c r="F446" s="30"/>
      <c r="G446" s="30"/>
      <c r="H446" s="30"/>
      <c r="I446" s="24"/>
    </row>
    <row r="447" spans="1:9" ht="20.25" x14ac:dyDescent="0.25">
      <c r="A447" s="29"/>
      <c r="B447" s="30"/>
      <c r="C447" s="30"/>
      <c r="D447" s="30"/>
      <c r="E447" s="30"/>
      <c r="F447" s="30"/>
      <c r="G447" s="30"/>
      <c r="H447" s="30"/>
      <c r="I447" s="24"/>
    </row>
    <row r="448" spans="1:9" ht="20.25" x14ac:dyDescent="0.25">
      <c r="A448" s="29"/>
      <c r="B448" s="30"/>
      <c r="C448" s="30"/>
      <c r="D448" s="30"/>
      <c r="E448" s="30"/>
      <c r="F448" s="30"/>
      <c r="G448" s="30"/>
      <c r="H448" s="30"/>
      <c r="I448" s="24"/>
    </row>
    <row r="449" spans="1:9" ht="20.25" x14ac:dyDescent="0.25">
      <c r="A449" s="29"/>
      <c r="B449" s="30"/>
      <c r="C449" s="30"/>
      <c r="D449" s="30"/>
      <c r="E449" s="30"/>
      <c r="F449" s="30"/>
      <c r="G449" s="30"/>
      <c r="H449" s="30"/>
      <c r="I449" s="24"/>
    </row>
    <row r="450" spans="1:9" ht="20.25" x14ac:dyDescent="0.25">
      <c r="A450" s="29"/>
      <c r="B450" s="30"/>
      <c r="C450" s="30"/>
      <c r="D450" s="30"/>
      <c r="E450" s="30"/>
      <c r="F450" s="30"/>
      <c r="G450" s="30"/>
      <c r="H450" s="30"/>
      <c r="I450" s="24"/>
    </row>
    <row r="451" spans="1:9" ht="20.25" hidden="1" x14ac:dyDescent="0.25">
      <c r="A451" s="29"/>
      <c r="B451" s="30"/>
      <c r="C451" s="30"/>
      <c r="D451" s="30"/>
      <c r="E451" s="30"/>
      <c r="F451" s="30"/>
      <c r="G451" s="30"/>
      <c r="H451" s="30"/>
      <c r="I451" s="24"/>
    </row>
    <row r="452" spans="1:9" ht="20.25" hidden="1" x14ac:dyDescent="0.25">
      <c r="A452" s="29"/>
      <c r="B452" s="30"/>
      <c r="C452" s="30"/>
      <c r="D452" s="30"/>
      <c r="E452" s="30"/>
      <c r="F452" s="30"/>
      <c r="G452" s="30"/>
      <c r="H452" s="30"/>
      <c r="I452" s="24"/>
    </row>
    <row r="453" spans="1:9" ht="20.25" hidden="1" x14ac:dyDescent="0.25">
      <c r="A453" s="29"/>
      <c r="B453" s="30"/>
      <c r="C453" s="30"/>
      <c r="D453" s="30"/>
      <c r="E453" s="30"/>
      <c r="F453" s="30"/>
      <c r="G453" s="30"/>
      <c r="H453" s="30"/>
      <c r="I453" s="24"/>
    </row>
    <row r="454" spans="1:9" ht="20.25" hidden="1" x14ac:dyDescent="0.25">
      <c r="A454" s="29"/>
      <c r="B454" s="30"/>
      <c r="C454" s="30"/>
      <c r="D454" s="30"/>
      <c r="E454" s="30"/>
      <c r="F454" s="30"/>
      <c r="G454" s="30"/>
      <c r="H454" s="30"/>
      <c r="I454" s="24"/>
    </row>
    <row r="455" spans="1:9" ht="20.25" hidden="1" x14ac:dyDescent="0.25">
      <c r="A455" s="29"/>
      <c r="B455" s="30"/>
      <c r="C455" s="30"/>
      <c r="D455" s="30"/>
      <c r="E455" s="30"/>
      <c r="F455" s="30"/>
      <c r="G455" s="30"/>
      <c r="H455" s="30"/>
      <c r="I455" s="24"/>
    </row>
    <row r="456" spans="1:9" ht="20.25" hidden="1" x14ac:dyDescent="0.25">
      <c r="A456" s="29"/>
      <c r="B456" s="30"/>
      <c r="C456" s="30"/>
      <c r="D456" s="30"/>
      <c r="E456" s="30"/>
      <c r="F456" s="30"/>
      <c r="G456" s="30"/>
      <c r="H456" s="30"/>
      <c r="I456" s="24"/>
    </row>
    <row r="457" spans="1:9" ht="20.25" hidden="1" x14ac:dyDescent="0.25">
      <c r="A457" s="75" t="s">
        <v>28</v>
      </c>
      <c r="B457" s="75"/>
      <c r="C457" s="75"/>
      <c r="D457" s="75"/>
      <c r="E457" s="75"/>
      <c r="F457" s="75"/>
      <c r="G457" s="75"/>
      <c r="H457" s="75"/>
      <c r="I457" s="75"/>
    </row>
    <row r="458" spans="1:9" ht="20.25" x14ac:dyDescent="0.25">
      <c r="A458" s="126" t="s">
        <v>84</v>
      </c>
      <c r="B458" s="127"/>
      <c r="C458" s="127"/>
      <c r="D458" s="127"/>
      <c r="E458" s="127"/>
      <c r="F458" s="127"/>
      <c r="G458" s="127"/>
      <c r="H458" s="127"/>
      <c r="I458" s="128"/>
    </row>
    <row r="459" spans="1:9" ht="20.25" x14ac:dyDescent="0.25">
      <c r="A459" s="129" t="s">
        <v>85</v>
      </c>
      <c r="B459" s="130"/>
      <c r="C459" s="130"/>
      <c r="D459" s="130"/>
      <c r="E459" s="130"/>
      <c r="F459" s="130"/>
      <c r="G459" s="130"/>
      <c r="H459" s="130"/>
      <c r="I459" s="131"/>
    </row>
    <row r="460" spans="1:9" ht="45" customHeight="1" x14ac:dyDescent="0.25">
      <c r="A460" s="129" t="s">
        <v>86</v>
      </c>
      <c r="B460" s="130"/>
      <c r="C460" s="130"/>
      <c r="D460" s="130"/>
      <c r="E460" s="130"/>
      <c r="F460" s="130"/>
      <c r="G460" s="130"/>
      <c r="H460" s="130"/>
      <c r="I460" s="131"/>
    </row>
    <row r="461" spans="1:9" ht="42.75" customHeight="1" x14ac:dyDescent="0.25">
      <c r="A461" s="129" t="s">
        <v>87</v>
      </c>
      <c r="B461" s="130"/>
      <c r="C461" s="130"/>
      <c r="D461" s="130"/>
      <c r="E461" s="130"/>
      <c r="F461" s="130"/>
      <c r="G461" s="130"/>
      <c r="H461" s="130"/>
      <c r="I461" s="131"/>
    </row>
    <row r="462" spans="1:9" ht="20.25" x14ac:dyDescent="0.25">
      <c r="A462" s="129" t="s">
        <v>88</v>
      </c>
      <c r="B462" s="130"/>
      <c r="C462" s="130"/>
      <c r="D462" s="130"/>
      <c r="E462" s="130"/>
      <c r="F462" s="130"/>
      <c r="G462" s="130"/>
      <c r="H462" s="130"/>
      <c r="I462" s="131"/>
    </row>
    <row r="463" spans="1:9" ht="20.25" x14ac:dyDescent="0.25">
      <c r="A463" s="129" t="s">
        <v>89</v>
      </c>
      <c r="B463" s="130"/>
      <c r="C463" s="130"/>
      <c r="D463" s="130"/>
      <c r="E463" s="130"/>
      <c r="F463" s="130"/>
      <c r="G463" s="130"/>
      <c r="H463" s="130"/>
      <c r="I463" s="131"/>
    </row>
    <row r="464" spans="1:9" ht="45" customHeight="1" x14ac:dyDescent="0.25">
      <c r="A464" s="129" t="s">
        <v>90</v>
      </c>
      <c r="B464" s="130"/>
      <c r="C464" s="130"/>
      <c r="D464" s="130"/>
      <c r="E464" s="130"/>
      <c r="F464" s="130"/>
      <c r="G464" s="130"/>
      <c r="H464" s="130"/>
      <c r="I464" s="131"/>
    </row>
    <row r="465" spans="1:9" ht="45" customHeight="1" x14ac:dyDescent="0.25">
      <c r="A465" s="129" t="s">
        <v>91</v>
      </c>
      <c r="B465" s="130"/>
      <c r="C465" s="130"/>
      <c r="D465" s="130"/>
      <c r="E465" s="130"/>
      <c r="F465" s="130"/>
      <c r="G465" s="130"/>
      <c r="H465" s="130"/>
      <c r="I465" s="131"/>
    </row>
    <row r="466" spans="1:9" ht="20.25" x14ac:dyDescent="0.25">
      <c r="A466" s="65" t="s">
        <v>92</v>
      </c>
      <c r="B466" s="66"/>
      <c r="C466" s="66"/>
      <c r="D466" s="66"/>
      <c r="E466" s="66"/>
      <c r="F466" s="66"/>
      <c r="G466" s="66"/>
      <c r="H466" s="66"/>
      <c r="I466" s="67"/>
    </row>
    <row r="467" spans="1:9" s="58" customFormat="1" ht="73.150000000000006" customHeight="1" x14ac:dyDescent="0.25">
      <c r="A467" s="68" t="s">
        <v>285</v>
      </c>
      <c r="B467" s="68"/>
      <c r="C467" s="69" t="s">
        <v>296</v>
      </c>
      <c r="D467" s="70"/>
      <c r="E467" s="71"/>
      <c r="F467" s="68" t="s">
        <v>286</v>
      </c>
      <c r="G467" s="68"/>
      <c r="H467" s="72"/>
      <c r="I467" s="72"/>
    </row>
  </sheetData>
  <mergeCells count="560">
    <mergeCell ref="C237:D237"/>
    <mergeCell ref="C238:D238"/>
    <mergeCell ref="A241:I241"/>
    <mergeCell ref="A242:B247"/>
    <mergeCell ref="C242:D242"/>
    <mergeCell ref="C243:D243"/>
    <mergeCell ref="C244:D244"/>
    <mergeCell ref="C245:D245"/>
    <mergeCell ref="C246:D246"/>
    <mergeCell ref="C247:D247"/>
    <mergeCell ref="E244:I245"/>
    <mergeCell ref="C239:D239"/>
    <mergeCell ref="C240:D240"/>
    <mergeCell ref="A235:B240"/>
    <mergeCell ref="C235:D235"/>
    <mergeCell ref="C236:D236"/>
    <mergeCell ref="A248:I248"/>
    <mergeCell ref="A270:I270"/>
    <mergeCell ref="A271:B275"/>
    <mergeCell ref="C271:D271"/>
    <mergeCell ref="C272:D272"/>
    <mergeCell ref="C273:D273"/>
    <mergeCell ref="C274:D274"/>
    <mergeCell ref="C275:D275"/>
    <mergeCell ref="E271:I271"/>
    <mergeCell ref="E272:I272"/>
    <mergeCell ref="E275:I275"/>
    <mergeCell ref="A264:I264"/>
    <mergeCell ref="A265:B269"/>
    <mergeCell ref="C265:D265"/>
    <mergeCell ref="C266:D266"/>
    <mergeCell ref="A249:B254"/>
    <mergeCell ref="C249:D249"/>
    <mergeCell ref="C250:D250"/>
    <mergeCell ref="C251:D251"/>
    <mergeCell ref="E251:I252"/>
    <mergeCell ref="C252:D252"/>
    <mergeCell ref="C253:D253"/>
    <mergeCell ref="C254:D254"/>
    <mergeCell ref="C267:D267"/>
    <mergeCell ref="A322:I322"/>
    <mergeCell ref="A323:B326"/>
    <mergeCell ref="C323:D323"/>
    <mergeCell ref="C324:D324"/>
    <mergeCell ref="C325:D325"/>
    <mergeCell ref="F325:G325"/>
    <mergeCell ref="C326:D326"/>
    <mergeCell ref="F326:G326"/>
    <mergeCell ref="A317:I317"/>
    <mergeCell ref="A318:B321"/>
    <mergeCell ref="C318:D318"/>
    <mergeCell ref="C319:D319"/>
    <mergeCell ref="C320:D320"/>
    <mergeCell ref="F320:G320"/>
    <mergeCell ref="C321:D321"/>
    <mergeCell ref="F321:G321"/>
    <mergeCell ref="A311:I311"/>
    <mergeCell ref="A312:I312"/>
    <mergeCell ref="A313:I313"/>
    <mergeCell ref="A314:I314"/>
    <mergeCell ref="A315:B316"/>
    <mergeCell ref="C315:D315"/>
    <mergeCell ref="F315:G315"/>
    <mergeCell ref="C316:D316"/>
    <mergeCell ref="F316:G316"/>
    <mergeCell ref="A306:I306"/>
    <mergeCell ref="A307:B310"/>
    <mergeCell ref="C307:D307"/>
    <mergeCell ref="C308:D308"/>
    <mergeCell ref="C309:D309"/>
    <mergeCell ref="C310:D310"/>
    <mergeCell ref="A294:I294"/>
    <mergeCell ref="A295:I295"/>
    <mergeCell ref="A296:I296"/>
    <mergeCell ref="A297:I297"/>
    <mergeCell ref="A298:I298"/>
    <mergeCell ref="A299:B300"/>
    <mergeCell ref="C299:D299"/>
    <mergeCell ref="C300:D300"/>
    <mergeCell ref="C302:D302"/>
    <mergeCell ref="C303:D303"/>
    <mergeCell ref="A301:I301"/>
    <mergeCell ref="A302:B305"/>
    <mergeCell ref="C304:D304"/>
    <mergeCell ref="C305:D305"/>
    <mergeCell ref="A288:I288"/>
    <mergeCell ref="A289:B293"/>
    <mergeCell ref="C289:D289"/>
    <mergeCell ref="C290:D290"/>
    <mergeCell ref="C291:D291"/>
    <mergeCell ref="C292:D292"/>
    <mergeCell ref="C293:D293"/>
    <mergeCell ref="A276:I276"/>
    <mergeCell ref="A277:B281"/>
    <mergeCell ref="C277:D277"/>
    <mergeCell ref="C278:D278"/>
    <mergeCell ref="C279:D279"/>
    <mergeCell ref="C280:D280"/>
    <mergeCell ref="C281:D281"/>
    <mergeCell ref="A283:B287"/>
    <mergeCell ref="C283:D283"/>
    <mergeCell ref="C284:D284"/>
    <mergeCell ref="C285:D285"/>
    <mergeCell ref="C286:D286"/>
    <mergeCell ref="C287:D287"/>
    <mergeCell ref="A282:I282"/>
    <mergeCell ref="C268:D268"/>
    <mergeCell ref="C269:D269"/>
    <mergeCell ref="E265:I266"/>
    <mergeCell ref="E269:I269"/>
    <mergeCell ref="A255:I255"/>
    <mergeCell ref="A256:I256"/>
    <mergeCell ref="A257:I257"/>
    <mergeCell ref="A258:I258"/>
    <mergeCell ref="A259:B263"/>
    <mergeCell ref="C259:D259"/>
    <mergeCell ref="E259:I259"/>
    <mergeCell ref="C260:D260"/>
    <mergeCell ref="E260:I260"/>
    <mergeCell ref="C261:D261"/>
    <mergeCell ref="C262:D262"/>
    <mergeCell ref="C263:D263"/>
    <mergeCell ref="E262:I262"/>
    <mergeCell ref="E263:I263"/>
    <mergeCell ref="A228:B233"/>
    <mergeCell ref="C228:D228"/>
    <mergeCell ref="C229:D229"/>
    <mergeCell ref="C230:D230"/>
    <mergeCell ref="C231:D231"/>
    <mergeCell ref="C232:D232"/>
    <mergeCell ref="C233:D233"/>
    <mergeCell ref="A234:I234"/>
    <mergeCell ref="A220:I220"/>
    <mergeCell ref="A221:B226"/>
    <mergeCell ref="C221:D221"/>
    <mergeCell ref="E221:I221"/>
    <mergeCell ref="C222:D222"/>
    <mergeCell ref="E222:I222"/>
    <mergeCell ref="C223:D223"/>
    <mergeCell ref="C224:D224"/>
    <mergeCell ref="C225:D225"/>
    <mergeCell ref="C226:D226"/>
    <mergeCell ref="C168:D168"/>
    <mergeCell ref="C169:D169"/>
    <mergeCell ref="C170:D170"/>
    <mergeCell ref="C171:D171"/>
    <mergeCell ref="C172:D172"/>
    <mergeCell ref="C192:D192"/>
    <mergeCell ref="C193:D193"/>
    <mergeCell ref="C194:D194"/>
    <mergeCell ref="A227:I227"/>
    <mergeCell ref="C210:D210"/>
    <mergeCell ref="C211:D211"/>
    <mergeCell ref="C212:D212"/>
    <mergeCell ref="A204:I204"/>
    <mergeCell ref="A205:I205"/>
    <mergeCell ref="A206:I206"/>
    <mergeCell ref="C207:D207"/>
    <mergeCell ref="C209:D209"/>
    <mergeCell ref="E207:I207"/>
    <mergeCell ref="E208:I208"/>
    <mergeCell ref="A207:B212"/>
    <mergeCell ref="A185:I185"/>
    <mergeCell ref="A186:B190"/>
    <mergeCell ref="C186:D186"/>
    <mergeCell ref="C187:D187"/>
    <mergeCell ref="H51:I51"/>
    <mergeCell ref="A213:I213"/>
    <mergeCell ref="A214:B219"/>
    <mergeCell ref="C214:D214"/>
    <mergeCell ref="E214:I214"/>
    <mergeCell ref="C215:D215"/>
    <mergeCell ref="E215:I215"/>
    <mergeCell ref="C216:D216"/>
    <mergeCell ref="C217:D217"/>
    <mergeCell ref="C218:D218"/>
    <mergeCell ref="C219:D219"/>
    <mergeCell ref="F139:G139"/>
    <mergeCell ref="A140:B140"/>
    <mergeCell ref="C140:D140"/>
    <mergeCell ref="F140:G140"/>
    <mergeCell ref="A119:G119"/>
    <mergeCell ref="H119:I119"/>
    <mergeCell ref="C156:D156"/>
    <mergeCell ref="C208:D208"/>
    <mergeCell ref="H125:I125"/>
    <mergeCell ref="H131:I131"/>
    <mergeCell ref="A123:C123"/>
    <mergeCell ref="H123:I123"/>
    <mergeCell ref="A168:B172"/>
    <mergeCell ref="C14:E14"/>
    <mergeCell ref="C15:E15"/>
    <mergeCell ref="C16:E16"/>
    <mergeCell ref="C17:E17"/>
    <mergeCell ref="C18:E18"/>
    <mergeCell ref="C19:E19"/>
    <mergeCell ref="C20:E20"/>
    <mergeCell ref="C21:E21"/>
    <mergeCell ref="C22:E22"/>
    <mergeCell ref="H16:I16"/>
    <mergeCell ref="H17:I17"/>
    <mergeCell ref="H15:I15"/>
    <mergeCell ref="H18:I18"/>
    <mergeCell ref="H19:I19"/>
    <mergeCell ref="H30:I30"/>
    <mergeCell ref="H29:I29"/>
    <mergeCell ref="C28:E28"/>
    <mergeCell ref="C29:E29"/>
    <mergeCell ref="C30:E30"/>
    <mergeCell ref="C24:I24"/>
    <mergeCell ref="C23:I23"/>
    <mergeCell ref="A120:I120"/>
    <mergeCell ref="A121:C121"/>
    <mergeCell ref="H121:I121"/>
    <mergeCell ref="H36:I36"/>
    <mergeCell ref="A36:C36"/>
    <mergeCell ref="H35:I35"/>
    <mergeCell ref="A203:I203"/>
    <mergeCell ref="C153:D153"/>
    <mergeCell ref="C154:D154"/>
    <mergeCell ref="A149:I149"/>
    <mergeCell ref="C157:D157"/>
    <mergeCell ref="G38:H38"/>
    <mergeCell ref="A39:C39"/>
    <mergeCell ref="A35:C35"/>
    <mergeCell ref="A40:C40"/>
    <mergeCell ref="A38:C38"/>
    <mergeCell ref="C47:D47"/>
    <mergeCell ref="E47:G47"/>
    <mergeCell ref="H47:I47"/>
    <mergeCell ref="H46:I46"/>
    <mergeCell ref="A43:B43"/>
    <mergeCell ref="A44:B44"/>
    <mergeCell ref="A45:B45"/>
    <mergeCell ref="C51:E51"/>
    <mergeCell ref="E9:I9"/>
    <mergeCell ref="G2:H2"/>
    <mergeCell ref="G3:H3"/>
    <mergeCell ref="G4:H4"/>
    <mergeCell ref="H45:I45"/>
    <mergeCell ref="H43:I43"/>
    <mergeCell ref="A3:C3"/>
    <mergeCell ref="E3:F3"/>
    <mergeCell ref="A25:I25"/>
    <mergeCell ref="H26:I26"/>
    <mergeCell ref="G40:H40"/>
    <mergeCell ref="H20:I20"/>
    <mergeCell ref="H21:I21"/>
    <mergeCell ref="A9:A11"/>
    <mergeCell ref="E10:I10"/>
    <mergeCell ref="E11:I11"/>
    <mergeCell ref="H6:I6"/>
    <mergeCell ref="A5:I5"/>
    <mergeCell ref="A12:C12"/>
    <mergeCell ref="A33:I33"/>
    <mergeCell ref="A13:I13"/>
    <mergeCell ref="C26:E26"/>
    <mergeCell ref="C27:E27"/>
    <mergeCell ref="H14:I14"/>
    <mergeCell ref="A1:I1"/>
    <mergeCell ref="A4:C4"/>
    <mergeCell ref="A330:C330"/>
    <mergeCell ref="H27:I27"/>
    <mergeCell ref="H28:I28"/>
    <mergeCell ref="A37:I37"/>
    <mergeCell ref="H49:I49"/>
    <mergeCell ref="H53:I53"/>
    <mergeCell ref="A42:I42"/>
    <mergeCell ref="A48:I48"/>
    <mergeCell ref="A134:I134"/>
    <mergeCell ref="H132:I132"/>
    <mergeCell ref="A2:C2"/>
    <mergeCell ref="E2:F2"/>
    <mergeCell ref="A41:C41"/>
    <mergeCell ref="H41:I41"/>
    <mergeCell ref="E4:F4"/>
    <mergeCell ref="E12:I12"/>
    <mergeCell ref="A6:C6"/>
    <mergeCell ref="A7:C7"/>
    <mergeCell ref="A8:C8"/>
    <mergeCell ref="E8:I8"/>
    <mergeCell ref="H54:I54"/>
    <mergeCell ref="H7:I7"/>
    <mergeCell ref="C53:E53"/>
    <mergeCell ref="A329:I329"/>
    <mergeCell ref="E331:I331"/>
    <mergeCell ref="A458:I458"/>
    <mergeCell ref="A464:I464"/>
    <mergeCell ref="A465:I465"/>
    <mergeCell ref="A459:I459"/>
    <mergeCell ref="A460:I460"/>
    <mergeCell ref="A461:I461"/>
    <mergeCell ref="A462:I462"/>
    <mergeCell ref="A331:C331"/>
    <mergeCell ref="A457:I457"/>
    <mergeCell ref="A463:I463"/>
    <mergeCell ref="A418:I418"/>
    <mergeCell ref="E330:I330"/>
    <mergeCell ref="A332:C332"/>
    <mergeCell ref="E332:I332"/>
    <mergeCell ref="A378:I378"/>
    <mergeCell ref="C328:I328"/>
    <mergeCell ref="H124:I124"/>
    <mergeCell ref="A125:C125"/>
    <mergeCell ref="C54:E54"/>
    <mergeCell ref="F143:G144"/>
    <mergeCell ref="A327:I327"/>
    <mergeCell ref="C32:I32"/>
    <mergeCell ref="H44:I44"/>
    <mergeCell ref="H31:I31"/>
    <mergeCell ref="H22:I22"/>
    <mergeCell ref="G39:H39"/>
    <mergeCell ref="H50:I50"/>
    <mergeCell ref="C44:D44"/>
    <mergeCell ref="C45:D45"/>
    <mergeCell ref="C49:E49"/>
    <mergeCell ref="C50:E50"/>
    <mergeCell ref="C31:E31"/>
    <mergeCell ref="A34:C34"/>
    <mergeCell ref="H34:I34"/>
    <mergeCell ref="E44:G44"/>
    <mergeCell ref="E43:G43"/>
    <mergeCell ref="E45:G45"/>
    <mergeCell ref="C43:D43"/>
    <mergeCell ref="A46:B46"/>
    <mergeCell ref="C46:D46"/>
    <mergeCell ref="E46:G46"/>
    <mergeCell ref="A47:B47"/>
    <mergeCell ref="E143:E144"/>
    <mergeCell ref="C143:D144"/>
    <mergeCell ref="A143:B144"/>
    <mergeCell ref="A130:I130"/>
    <mergeCell ref="A126:C126"/>
    <mergeCell ref="H126:I126"/>
    <mergeCell ref="A127:C127"/>
    <mergeCell ref="H127:I127"/>
    <mergeCell ref="A128:C128"/>
    <mergeCell ref="H128:I128"/>
    <mergeCell ref="A129:C129"/>
    <mergeCell ref="H129:I129"/>
    <mergeCell ref="A138:B138"/>
    <mergeCell ref="C138:D138"/>
    <mergeCell ref="F138:G138"/>
    <mergeCell ref="A139:B139"/>
    <mergeCell ref="A122:C122"/>
    <mergeCell ref="H122:I122"/>
    <mergeCell ref="A124:C124"/>
    <mergeCell ref="H143:H144"/>
    <mergeCell ref="C139:D139"/>
    <mergeCell ref="C150:D150"/>
    <mergeCell ref="C151:D151"/>
    <mergeCell ref="A132:F132"/>
    <mergeCell ref="A131:F131"/>
    <mergeCell ref="A133:F133"/>
    <mergeCell ref="H133:I133"/>
    <mergeCell ref="A142:I142"/>
    <mergeCell ref="F135:G135"/>
    <mergeCell ref="F136:G136"/>
    <mergeCell ref="F137:G137"/>
    <mergeCell ref="F141:G141"/>
    <mergeCell ref="A135:B135"/>
    <mergeCell ref="C135:D135"/>
    <mergeCell ref="A136:B136"/>
    <mergeCell ref="C136:D136"/>
    <mergeCell ref="A137:B137"/>
    <mergeCell ref="C137:D137"/>
    <mergeCell ref="A141:B141"/>
    <mergeCell ref="C141:D141"/>
    <mergeCell ref="C158:D158"/>
    <mergeCell ref="C159:D159"/>
    <mergeCell ref="C160:D160"/>
    <mergeCell ref="A156:B160"/>
    <mergeCell ref="E158:I159"/>
    <mergeCell ref="A145:I145"/>
    <mergeCell ref="A146:I146"/>
    <mergeCell ref="A147:I147"/>
    <mergeCell ref="A148:I148"/>
    <mergeCell ref="A150:B151"/>
    <mergeCell ref="A155:I155"/>
    <mergeCell ref="A152:I152"/>
    <mergeCell ref="A153:B154"/>
    <mergeCell ref="C162:D162"/>
    <mergeCell ref="C163:D163"/>
    <mergeCell ref="C164:D164"/>
    <mergeCell ref="C165:D165"/>
    <mergeCell ref="A161:I161"/>
    <mergeCell ref="A162:B166"/>
    <mergeCell ref="C166:D166"/>
    <mergeCell ref="A167:I167"/>
    <mergeCell ref="C196:D196"/>
    <mergeCell ref="A173:I173"/>
    <mergeCell ref="A174:B178"/>
    <mergeCell ref="C174:D174"/>
    <mergeCell ref="C175:D175"/>
    <mergeCell ref="C176:D176"/>
    <mergeCell ref="C177:D177"/>
    <mergeCell ref="C178:D178"/>
    <mergeCell ref="A179:I179"/>
    <mergeCell ref="A180:B184"/>
    <mergeCell ref="C180:D180"/>
    <mergeCell ref="C181:D181"/>
    <mergeCell ref="C182:D182"/>
    <mergeCell ref="C183:D183"/>
    <mergeCell ref="C184:D184"/>
    <mergeCell ref="C195:D195"/>
    <mergeCell ref="C188:D188"/>
    <mergeCell ref="C189:D189"/>
    <mergeCell ref="C190:D190"/>
    <mergeCell ref="A197:I197"/>
    <mergeCell ref="A198:B202"/>
    <mergeCell ref="C198:D198"/>
    <mergeCell ref="C199:D199"/>
    <mergeCell ref="C200:D200"/>
    <mergeCell ref="C201:D201"/>
    <mergeCell ref="C202:D202"/>
    <mergeCell ref="A191:I191"/>
    <mergeCell ref="A192:B196"/>
    <mergeCell ref="A55:I55"/>
    <mergeCell ref="A56:C57"/>
    <mergeCell ref="D56:D57"/>
    <mergeCell ref="F56:G56"/>
    <mergeCell ref="F57:G57"/>
    <mergeCell ref="A58:B58"/>
    <mergeCell ref="C58:D58"/>
    <mergeCell ref="F58:G58"/>
    <mergeCell ref="A59:B59"/>
    <mergeCell ref="C59:D59"/>
    <mergeCell ref="F59:G70"/>
    <mergeCell ref="H59:I70"/>
    <mergeCell ref="A60:B60"/>
    <mergeCell ref="C60:D60"/>
    <mergeCell ref="A61:B61"/>
    <mergeCell ref="C61:D61"/>
    <mergeCell ref="A62:B62"/>
    <mergeCell ref="C62:D62"/>
    <mergeCell ref="A63:B63"/>
    <mergeCell ref="C63:D63"/>
    <mergeCell ref="A64:B64"/>
    <mergeCell ref="C64:D64"/>
    <mergeCell ref="A65:B65"/>
    <mergeCell ref="C65:D65"/>
    <mergeCell ref="A66:B66"/>
    <mergeCell ref="C66:D66"/>
    <mergeCell ref="A67:B67"/>
    <mergeCell ref="C67:D67"/>
    <mergeCell ref="A68:B68"/>
    <mergeCell ref="C68:D68"/>
    <mergeCell ref="A69:B69"/>
    <mergeCell ref="C69:D69"/>
    <mergeCell ref="A70:B70"/>
    <mergeCell ref="C70:D70"/>
    <mergeCell ref="A87:I87"/>
    <mergeCell ref="A88:C89"/>
    <mergeCell ref="D88:D89"/>
    <mergeCell ref="F88:G88"/>
    <mergeCell ref="F89:G89"/>
    <mergeCell ref="A90:B90"/>
    <mergeCell ref="C90:D90"/>
    <mergeCell ref="F90:G90"/>
    <mergeCell ref="A91:B91"/>
    <mergeCell ref="C91:D91"/>
    <mergeCell ref="F91:G102"/>
    <mergeCell ref="H91:I102"/>
    <mergeCell ref="A92:B92"/>
    <mergeCell ref="C92:D92"/>
    <mergeCell ref="A93:B93"/>
    <mergeCell ref="C93:D93"/>
    <mergeCell ref="A94:B94"/>
    <mergeCell ref="C94:D94"/>
    <mergeCell ref="A95:B95"/>
    <mergeCell ref="C95:D95"/>
    <mergeCell ref="A96:B96"/>
    <mergeCell ref="C96:D96"/>
    <mergeCell ref="A97:B97"/>
    <mergeCell ref="C97:D97"/>
    <mergeCell ref="C112:D112"/>
    <mergeCell ref="A113:B113"/>
    <mergeCell ref="C113:D113"/>
    <mergeCell ref="A98:B98"/>
    <mergeCell ref="C98:D98"/>
    <mergeCell ref="A99:B99"/>
    <mergeCell ref="C99:D99"/>
    <mergeCell ref="A100:B100"/>
    <mergeCell ref="C100:D100"/>
    <mergeCell ref="A101:B101"/>
    <mergeCell ref="C101:D101"/>
    <mergeCell ref="A102:B102"/>
    <mergeCell ref="C102:D102"/>
    <mergeCell ref="A81:B81"/>
    <mergeCell ref="C81:D81"/>
    <mergeCell ref="C118:D118"/>
    <mergeCell ref="A103:I103"/>
    <mergeCell ref="A104:C105"/>
    <mergeCell ref="D104:D105"/>
    <mergeCell ref="F104:G104"/>
    <mergeCell ref="F105:G105"/>
    <mergeCell ref="A106:B106"/>
    <mergeCell ref="C106:D106"/>
    <mergeCell ref="F106:G106"/>
    <mergeCell ref="A107:B107"/>
    <mergeCell ref="C107:D107"/>
    <mergeCell ref="F107:G118"/>
    <mergeCell ref="H107:I118"/>
    <mergeCell ref="A108:B108"/>
    <mergeCell ref="C108:D108"/>
    <mergeCell ref="A109:B109"/>
    <mergeCell ref="C109:D109"/>
    <mergeCell ref="A110:B110"/>
    <mergeCell ref="C110:D110"/>
    <mergeCell ref="A111:B111"/>
    <mergeCell ref="C111:D111"/>
    <mergeCell ref="A112:B112"/>
    <mergeCell ref="C117:D117"/>
    <mergeCell ref="A118:B118"/>
    <mergeCell ref="A71:I71"/>
    <mergeCell ref="A72:C73"/>
    <mergeCell ref="D72:D73"/>
    <mergeCell ref="F72:G72"/>
    <mergeCell ref="F73:G73"/>
    <mergeCell ref="A74:B74"/>
    <mergeCell ref="C74:D74"/>
    <mergeCell ref="F74:G74"/>
    <mergeCell ref="A75:B75"/>
    <mergeCell ref="C75:D75"/>
    <mergeCell ref="F75:G86"/>
    <mergeCell ref="H75:I86"/>
    <mergeCell ref="A76:B76"/>
    <mergeCell ref="C76:D76"/>
    <mergeCell ref="A77:B77"/>
    <mergeCell ref="C77:D77"/>
    <mergeCell ref="A78:B78"/>
    <mergeCell ref="C78:D78"/>
    <mergeCell ref="A79:B79"/>
    <mergeCell ref="C79:D79"/>
    <mergeCell ref="A80:B80"/>
    <mergeCell ref="C80:D80"/>
    <mergeCell ref="C52:E52"/>
    <mergeCell ref="H52:I52"/>
    <mergeCell ref="A466:I466"/>
    <mergeCell ref="A467:B467"/>
    <mergeCell ref="C467:E467"/>
    <mergeCell ref="F467:G467"/>
    <mergeCell ref="H467:I467"/>
    <mergeCell ref="A82:B82"/>
    <mergeCell ref="C82:D82"/>
    <mergeCell ref="A83:B83"/>
    <mergeCell ref="C83:D83"/>
    <mergeCell ref="A84:B84"/>
    <mergeCell ref="C84:D84"/>
    <mergeCell ref="A85:B85"/>
    <mergeCell ref="C85:D85"/>
    <mergeCell ref="A86:B86"/>
    <mergeCell ref="C86:D86"/>
    <mergeCell ref="A114:B114"/>
    <mergeCell ref="C114:D114"/>
    <mergeCell ref="A115:B115"/>
    <mergeCell ref="C115:D115"/>
    <mergeCell ref="A116:B116"/>
    <mergeCell ref="C116:D116"/>
    <mergeCell ref="A117:B117"/>
  </mergeCells>
  <hyperlinks>
    <hyperlink ref="C23" r:id="rId1"/>
  </hyperlinks>
  <printOptions horizontalCentered="1"/>
  <pageMargins left="0.27559055118110237" right="0.27559055118110237" top="0.70866141732283472" bottom="0.47244094488188981" header="0.15748031496062992" footer="0.15748031496062992"/>
  <pageSetup scale="65" fitToHeight="0" orientation="portrait" r:id="rId2"/>
  <headerFooter>
    <oddHeader>&amp;C&amp;25&amp;G</oddHeader>
    <oddFooter>&amp;L&amp;"Times New Roman,Bold"&amp;16Ref No: &amp;F&amp;R&amp;"Times New Roman,Bold"&amp;16&amp;P</oddFooter>
  </headerFooter>
  <rowBreaks count="4" manualBreakCount="4">
    <brk id="102" max="16383" man="1"/>
    <brk id="328" max="8" man="1"/>
    <brk id="377" max="16383" man="1"/>
    <brk id="417"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Report</vt:lpstr>
      <vt:lpstr>Sheet3</vt:lpstr>
      <vt:lpstr>Report!Print_Area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VSJC</cp:lastModifiedBy>
  <cp:lastPrinted>2025-07-03T12:26:15Z</cp:lastPrinted>
  <dcterms:created xsi:type="dcterms:W3CDTF">2010-11-23T11:42:48Z</dcterms:created>
  <dcterms:modified xsi:type="dcterms:W3CDTF">2025-07-03T12:33:15Z</dcterms:modified>
</cp:coreProperties>
</file>