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Valuation" sheetId="7" r:id="rId2"/>
    <sheet name="Construction table" sheetId="4" r:id="rId3"/>
    <sheet name="Remarks" sheetId="5" r:id="rId4"/>
    <sheet name="Area Calculation" sheetId="6" r:id="rId5"/>
  </sheets>
  <definedNames>
    <definedName name="_xlnm._FilterDatabase" localSheetId="0" hidden="1">Report!$A$121:$H$283</definedName>
    <definedName name="_xlnm.Print_Area" localSheetId="0">Report!$A$1:$H$417</definedName>
  </definedNames>
  <calcPr calcId="152511"/>
</workbook>
</file>

<file path=xl/calcChain.xml><?xml version="1.0" encoding="utf-8"?>
<calcChain xmlns="http://schemas.openxmlformats.org/spreadsheetml/2006/main">
  <c r="C67" i="3" l="1"/>
  <c r="C68" i="3" s="1"/>
  <c r="C69" i="3" s="1"/>
  <c r="G4" i="3" l="1"/>
  <c r="F17" i="7" l="1"/>
  <c r="G17" i="7" s="1"/>
  <c r="F16" i="7"/>
  <c r="G16" i="7" s="1"/>
  <c r="F15" i="7"/>
  <c r="G15" i="7" s="1"/>
  <c r="I110" i="3" s="1"/>
  <c r="F11" i="7"/>
  <c r="G11" i="7" s="1"/>
  <c r="F10" i="7"/>
  <c r="G10" i="7" s="1"/>
  <c r="F9" i="7"/>
  <c r="G9" i="7" s="1"/>
  <c r="F8" i="7"/>
  <c r="G8" i="7" s="1"/>
  <c r="E7" i="7"/>
  <c r="F7" i="7" s="1"/>
  <c r="G7" i="7" s="1"/>
  <c r="C99" i="3"/>
  <c r="C83" i="3"/>
  <c r="C84" i="3" s="1"/>
  <c r="C85" i="3" s="1"/>
  <c r="G115" i="3" l="1"/>
  <c r="G114" i="3"/>
  <c r="F271" i="3" l="1"/>
  <c r="E271" i="3"/>
  <c r="F270" i="3"/>
  <c r="E270" i="3"/>
  <c r="F269" i="3"/>
  <c r="E269" i="3"/>
  <c r="F268" i="3"/>
  <c r="E268" i="3"/>
  <c r="F267" i="3"/>
  <c r="E267" i="3"/>
  <c r="F266" i="3"/>
  <c r="E266" i="3"/>
  <c r="F265" i="3"/>
  <c r="E265" i="3"/>
  <c r="A265" i="3"/>
  <c r="A266" i="3" s="1"/>
  <c r="A267" i="3" s="1"/>
  <c r="A268" i="3" s="1"/>
  <c r="A269" i="3" s="1"/>
  <c r="A270" i="3" s="1"/>
  <c r="A271" i="3" s="1"/>
  <c r="F264" i="3"/>
  <c r="E264" i="3"/>
  <c r="F262" i="3"/>
  <c r="E262" i="3"/>
  <c r="F261" i="3"/>
  <c r="E261" i="3"/>
  <c r="F260" i="3"/>
  <c r="E260" i="3"/>
  <c r="F259" i="3"/>
  <c r="E259" i="3"/>
  <c r="F258" i="3"/>
  <c r="E258" i="3"/>
  <c r="F257" i="3"/>
  <c r="E257" i="3"/>
  <c r="H257" i="3" s="1"/>
  <c r="F256" i="3"/>
  <c r="E256" i="3"/>
  <c r="A256" i="3"/>
  <c r="A257" i="3" s="1"/>
  <c r="A258" i="3" s="1"/>
  <c r="A259" i="3" s="1"/>
  <c r="A260" i="3" s="1"/>
  <c r="A261" i="3" s="1"/>
  <c r="A262" i="3" s="1"/>
  <c r="F255" i="3"/>
  <c r="E255" i="3"/>
  <c r="F253" i="3"/>
  <c r="E253" i="3"/>
  <c r="H253" i="3" s="1"/>
  <c r="F252" i="3"/>
  <c r="E252" i="3"/>
  <c r="F251" i="3"/>
  <c r="E251" i="3"/>
  <c r="F250" i="3"/>
  <c r="E250" i="3"/>
  <c r="F249" i="3"/>
  <c r="E249" i="3"/>
  <c r="H249" i="3" s="1"/>
  <c r="F248" i="3"/>
  <c r="E248" i="3"/>
  <c r="F247" i="3"/>
  <c r="E247" i="3"/>
  <c r="A247" i="3"/>
  <c r="A248" i="3" s="1"/>
  <c r="A249" i="3" s="1"/>
  <c r="A250" i="3" s="1"/>
  <c r="A251" i="3" s="1"/>
  <c r="A252" i="3" s="1"/>
  <c r="A253" i="3" s="1"/>
  <c r="F246" i="3"/>
  <c r="E246" i="3"/>
  <c r="F244" i="3"/>
  <c r="E244" i="3"/>
  <c r="F243" i="3"/>
  <c r="E243" i="3"/>
  <c r="F242" i="3"/>
  <c r="E242" i="3"/>
  <c r="F241" i="3"/>
  <c r="E241" i="3"/>
  <c r="F240" i="3"/>
  <c r="E240" i="3"/>
  <c r="F239" i="3"/>
  <c r="E239" i="3"/>
  <c r="A238" i="3"/>
  <c r="A239" i="3" s="1"/>
  <c r="A240" i="3" s="1"/>
  <c r="A241" i="3" s="1"/>
  <c r="A242" i="3" s="1"/>
  <c r="A243" i="3" s="1"/>
  <c r="A244" i="3" s="1"/>
  <c r="F237" i="3"/>
  <c r="E237" i="3"/>
  <c r="F235" i="3"/>
  <c r="E235" i="3"/>
  <c r="F234" i="3"/>
  <c r="E234" i="3"/>
  <c r="F233" i="3"/>
  <c r="E233" i="3"/>
  <c r="F232" i="3"/>
  <c r="E232" i="3"/>
  <c r="F231" i="3"/>
  <c r="E231" i="3"/>
  <c r="F230" i="3"/>
  <c r="E230" i="3"/>
  <c r="F229" i="3"/>
  <c r="E229" i="3"/>
  <c r="A229" i="3"/>
  <c r="A230" i="3" s="1"/>
  <c r="A231" i="3" s="1"/>
  <c r="A232" i="3" s="1"/>
  <c r="A233" i="3" s="1"/>
  <c r="A234" i="3" s="1"/>
  <c r="A235" i="3" s="1"/>
  <c r="F228" i="3"/>
  <c r="E228" i="3"/>
  <c r="F226" i="3"/>
  <c r="E226" i="3"/>
  <c r="F225" i="3"/>
  <c r="E225" i="3"/>
  <c r="F224" i="3"/>
  <c r="E224" i="3"/>
  <c r="F223" i="3"/>
  <c r="E223" i="3"/>
  <c r="F222" i="3"/>
  <c r="E222" i="3"/>
  <c r="F221" i="3"/>
  <c r="E221" i="3"/>
  <c r="A220" i="3"/>
  <c r="A221" i="3" s="1"/>
  <c r="A222" i="3" s="1"/>
  <c r="A223" i="3" s="1"/>
  <c r="A224" i="3" s="1"/>
  <c r="A225" i="3" s="1"/>
  <c r="A226" i="3" s="1"/>
  <c r="F219" i="3"/>
  <c r="E219" i="3"/>
  <c r="F215" i="3"/>
  <c r="E215" i="3"/>
  <c r="H215" i="3" s="1"/>
  <c r="F214" i="3"/>
  <c r="E214" i="3"/>
  <c r="F213" i="3"/>
  <c r="E213" i="3"/>
  <c r="F212" i="3"/>
  <c r="E212" i="3"/>
  <c r="F211" i="3"/>
  <c r="E211" i="3"/>
  <c r="F210" i="3"/>
  <c r="E210" i="3"/>
  <c r="F209" i="3"/>
  <c r="E209" i="3"/>
  <c r="A209" i="3"/>
  <c r="A210" i="3" s="1"/>
  <c r="A211" i="3" s="1"/>
  <c r="A212" i="3" s="1"/>
  <c r="A213" i="3" s="1"/>
  <c r="A214" i="3" s="1"/>
  <c r="A215" i="3" s="1"/>
  <c r="F208" i="3"/>
  <c r="E208" i="3"/>
  <c r="F200" i="3"/>
  <c r="E200" i="3"/>
  <c r="F199" i="3"/>
  <c r="E199" i="3"/>
  <c r="F206" i="3"/>
  <c r="E206" i="3"/>
  <c r="F205" i="3"/>
  <c r="E205" i="3"/>
  <c r="F204" i="3"/>
  <c r="E204" i="3"/>
  <c r="H204" i="3" s="1"/>
  <c r="F203" i="3"/>
  <c r="E203" i="3"/>
  <c r="F202" i="3"/>
  <c r="E202" i="3"/>
  <c r="F201" i="3"/>
  <c r="E201" i="3"/>
  <c r="F197" i="3"/>
  <c r="F196" i="3"/>
  <c r="F195" i="3"/>
  <c r="F194" i="3"/>
  <c r="F193" i="3"/>
  <c r="F192" i="3"/>
  <c r="F190" i="3"/>
  <c r="E190" i="3"/>
  <c r="E197" i="3"/>
  <c r="E196" i="3"/>
  <c r="E195" i="3"/>
  <c r="E194" i="3"/>
  <c r="E193" i="3"/>
  <c r="E192" i="3"/>
  <c r="A200" i="3"/>
  <c r="A201" i="3" s="1"/>
  <c r="A202" i="3" s="1"/>
  <c r="A203" i="3" s="1"/>
  <c r="A204" i="3" s="1"/>
  <c r="A205" i="3" s="1"/>
  <c r="A206" i="3" s="1"/>
  <c r="A191" i="3"/>
  <c r="A192" i="3" s="1"/>
  <c r="A193" i="3" s="1"/>
  <c r="A194" i="3" s="1"/>
  <c r="A195" i="3" s="1"/>
  <c r="A196" i="3" s="1"/>
  <c r="A197" i="3" s="1"/>
  <c r="F186" i="3"/>
  <c r="E186" i="3"/>
  <c r="F185" i="3"/>
  <c r="E185" i="3"/>
  <c r="F184" i="3"/>
  <c r="E184" i="3"/>
  <c r="F183" i="3"/>
  <c r="E183" i="3"/>
  <c r="F182" i="3"/>
  <c r="E182" i="3"/>
  <c r="F181" i="3"/>
  <c r="E181" i="3"/>
  <c r="F180" i="3"/>
  <c r="E180" i="3"/>
  <c r="A180" i="3"/>
  <c r="A181" i="3" s="1"/>
  <c r="A182" i="3" s="1"/>
  <c r="A183" i="3" s="1"/>
  <c r="A184" i="3" s="1"/>
  <c r="A185" i="3" s="1"/>
  <c r="A186" i="3" s="1"/>
  <c r="F179" i="3"/>
  <c r="E179" i="3"/>
  <c r="F177" i="3"/>
  <c r="E177" i="3"/>
  <c r="F176" i="3"/>
  <c r="E176" i="3"/>
  <c r="F175" i="3"/>
  <c r="E175" i="3"/>
  <c r="F174" i="3"/>
  <c r="E174" i="3"/>
  <c r="F173" i="3"/>
  <c r="E173" i="3"/>
  <c r="F172" i="3"/>
  <c r="E172" i="3"/>
  <c r="F171" i="3"/>
  <c r="E171" i="3"/>
  <c r="A171" i="3"/>
  <c r="A172" i="3" s="1"/>
  <c r="A173" i="3" s="1"/>
  <c r="A174" i="3" s="1"/>
  <c r="A175" i="3" s="1"/>
  <c r="A176" i="3" s="1"/>
  <c r="A177" i="3" s="1"/>
  <c r="F170" i="3"/>
  <c r="E170" i="3"/>
  <c r="F168" i="3"/>
  <c r="E168" i="3"/>
  <c r="F167" i="3"/>
  <c r="E167" i="3"/>
  <c r="F166" i="3"/>
  <c r="E166" i="3"/>
  <c r="F165" i="3"/>
  <c r="E165" i="3"/>
  <c r="F164" i="3"/>
  <c r="E164" i="3"/>
  <c r="F163" i="3"/>
  <c r="E163" i="3"/>
  <c r="F162" i="3"/>
  <c r="E162" i="3"/>
  <c r="A162" i="3"/>
  <c r="A163" i="3" s="1"/>
  <c r="A164" i="3" s="1"/>
  <c r="A165" i="3" s="1"/>
  <c r="A166" i="3" s="1"/>
  <c r="A167" i="3" s="1"/>
  <c r="A168" i="3" s="1"/>
  <c r="F161" i="3"/>
  <c r="E161" i="3"/>
  <c r="F159" i="3"/>
  <c r="E159" i="3"/>
  <c r="F158" i="3"/>
  <c r="E158" i="3"/>
  <c r="F157" i="3"/>
  <c r="E157" i="3"/>
  <c r="F156" i="3"/>
  <c r="E156" i="3"/>
  <c r="F155" i="3"/>
  <c r="E155" i="3"/>
  <c r="F154" i="3"/>
  <c r="E154" i="3"/>
  <c r="A153" i="3"/>
  <c r="A154" i="3" s="1"/>
  <c r="A155" i="3" s="1"/>
  <c r="A156" i="3" s="1"/>
  <c r="A157" i="3" s="1"/>
  <c r="A158" i="3" s="1"/>
  <c r="A159" i="3" s="1"/>
  <c r="F152" i="3"/>
  <c r="E152" i="3"/>
  <c r="F144" i="3"/>
  <c r="E144" i="3"/>
  <c r="F150" i="3"/>
  <c r="E150" i="3"/>
  <c r="F149" i="3"/>
  <c r="E149" i="3"/>
  <c r="F148" i="3"/>
  <c r="E148" i="3"/>
  <c r="F147" i="3"/>
  <c r="E147" i="3"/>
  <c r="F146" i="3"/>
  <c r="E146" i="3"/>
  <c r="F145" i="3"/>
  <c r="E145" i="3"/>
  <c r="A144" i="3"/>
  <c r="A145" i="3" s="1"/>
  <c r="A146" i="3" s="1"/>
  <c r="A147" i="3" s="1"/>
  <c r="A148" i="3" s="1"/>
  <c r="A149" i="3" s="1"/>
  <c r="A150" i="3" s="1"/>
  <c r="F143" i="3"/>
  <c r="E143" i="3"/>
  <c r="F141" i="3"/>
  <c r="F140" i="3"/>
  <c r="F139" i="3"/>
  <c r="F138" i="3"/>
  <c r="F137" i="3"/>
  <c r="F136" i="3"/>
  <c r="F134" i="3"/>
  <c r="E134" i="3"/>
  <c r="E141" i="3"/>
  <c r="E140" i="3"/>
  <c r="E139" i="3"/>
  <c r="E138" i="3"/>
  <c r="E137" i="3"/>
  <c r="E136" i="3"/>
  <c r="V208" i="3"/>
  <c r="U208" i="3"/>
  <c r="V199" i="3"/>
  <c r="U199" i="3"/>
  <c r="H201" i="3" l="1"/>
  <c r="H241" i="3"/>
  <c r="H200" i="3"/>
  <c r="H267" i="3"/>
  <c r="H262" i="3"/>
  <c r="H240" i="3"/>
  <c r="H271" i="3"/>
  <c r="H203" i="3"/>
  <c r="H199" i="3"/>
  <c r="H229" i="3"/>
  <c r="H233" i="3"/>
  <c r="H256" i="3"/>
  <c r="H214" i="3"/>
  <c r="H265" i="3"/>
  <c r="H219" i="3"/>
  <c r="H232" i="3"/>
  <c r="H202" i="3"/>
  <c r="H259" i="3"/>
  <c r="H222" i="3"/>
  <c r="H226" i="3"/>
  <c r="H228" i="3"/>
  <c r="H231" i="3"/>
  <c r="H235" i="3"/>
  <c r="H246" i="3"/>
  <c r="H258" i="3"/>
  <c r="H172" i="3"/>
  <c r="H264" i="3"/>
  <c r="E126" i="3"/>
  <c r="H156" i="3"/>
  <c r="H161" i="3"/>
  <c r="H173" i="3"/>
  <c r="H230" i="3"/>
  <c r="H239" i="3"/>
  <c r="H243" i="3"/>
  <c r="H248" i="3"/>
  <c r="H252" i="3"/>
  <c r="H260" i="3"/>
  <c r="H223" i="3"/>
  <c r="H234" i="3"/>
  <c r="H242" i="3"/>
  <c r="H250" i="3"/>
  <c r="H255" i="3"/>
  <c r="H261" i="3"/>
  <c r="H268" i="3"/>
  <c r="H210" i="3"/>
  <c r="H224" i="3"/>
  <c r="H247" i="3"/>
  <c r="H251" i="3"/>
  <c r="H269" i="3"/>
  <c r="H221" i="3"/>
  <c r="H225" i="3"/>
  <c r="H266" i="3"/>
  <c r="H270" i="3"/>
  <c r="E125" i="3"/>
  <c r="H205" i="3"/>
  <c r="H208" i="3"/>
  <c r="H237" i="3"/>
  <c r="H244" i="3"/>
  <c r="H206" i="3"/>
  <c r="H209" i="3"/>
  <c r="H212" i="3"/>
  <c r="H213" i="3"/>
  <c r="H211" i="3"/>
  <c r="U209" i="3"/>
  <c r="T208" i="3"/>
  <c r="V209" i="3"/>
  <c r="V210" i="3" s="1"/>
  <c r="V211" i="3" s="1"/>
  <c r="V212" i="3" s="1"/>
  <c r="V213" i="3" s="1"/>
  <c r="V214" i="3" s="1"/>
  <c r="V215" i="3" s="1"/>
  <c r="H181" i="3"/>
  <c r="H185" i="3"/>
  <c r="H171" i="3"/>
  <c r="H163" i="3"/>
  <c r="H167" i="3"/>
  <c r="T199" i="3"/>
  <c r="U200" i="3"/>
  <c r="V200" i="3"/>
  <c r="V201" i="3" s="1"/>
  <c r="V202" i="3" s="1"/>
  <c r="V203" i="3" s="1"/>
  <c r="V204" i="3" s="1"/>
  <c r="V205" i="3" s="1"/>
  <c r="V206" i="3" s="1"/>
  <c r="E124" i="3"/>
  <c r="H154" i="3"/>
  <c r="H158" i="3"/>
  <c r="H162" i="3"/>
  <c r="H182" i="3"/>
  <c r="H186" i="3"/>
  <c r="H179" i="3"/>
  <c r="H184" i="3"/>
  <c r="H165" i="3"/>
  <c r="H175" i="3"/>
  <c r="H183" i="3"/>
  <c r="H176" i="3"/>
  <c r="H180" i="3"/>
  <c r="H170" i="3"/>
  <c r="H177" i="3"/>
  <c r="H174" i="3"/>
  <c r="H164" i="3"/>
  <c r="H168" i="3"/>
  <c r="H166" i="3"/>
  <c r="H159" i="3"/>
  <c r="H155" i="3"/>
  <c r="H148" i="3"/>
  <c r="H152" i="3"/>
  <c r="H149" i="3"/>
  <c r="H157" i="3"/>
  <c r="H145" i="3"/>
  <c r="H144" i="3"/>
  <c r="H147" i="3"/>
  <c r="H143" i="3"/>
  <c r="H146" i="3"/>
  <c r="H150" i="3"/>
  <c r="G126" i="3" l="1"/>
  <c r="E127" i="3"/>
  <c r="U210" i="3"/>
  <c r="T209" i="3"/>
  <c r="U201" i="3"/>
  <c r="T200" i="3"/>
  <c r="U211" i="3" l="1"/>
  <c r="T210" i="3"/>
  <c r="T201" i="3"/>
  <c r="U202" i="3"/>
  <c r="U212" i="3" l="1"/>
  <c r="T211" i="3"/>
  <c r="T202" i="3"/>
  <c r="U203" i="3"/>
  <c r="U213" i="3" l="1"/>
  <c r="T212" i="3"/>
  <c r="T203" i="3"/>
  <c r="U204" i="3"/>
  <c r="U214" i="3" l="1"/>
  <c r="T213" i="3"/>
  <c r="T204" i="3"/>
  <c r="U205" i="3"/>
  <c r="U215" i="3" l="1"/>
  <c r="T215" i="3" s="1"/>
  <c r="T214" i="3"/>
  <c r="U206" i="3"/>
  <c r="T206" i="3" s="1"/>
  <c r="T205" i="3"/>
  <c r="H53" i="3" l="1"/>
  <c r="H54" i="3" s="1"/>
  <c r="D283" i="3" l="1"/>
  <c r="A93" i="3" l="1"/>
  <c r="A77" i="3"/>
  <c r="A61" i="3"/>
  <c r="D62" i="3" s="1"/>
  <c r="I57" i="3"/>
  <c r="J70" i="3" l="1"/>
  <c r="J68" i="3"/>
  <c r="J69" i="3"/>
  <c r="J71" i="3"/>
  <c r="H78" i="3"/>
  <c r="H62" i="3"/>
  <c r="D75" i="3" l="1"/>
  <c r="D70" i="3"/>
  <c r="J66" i="3"/>
  <c r="J67" i="3" s="1"/>
  <c r="J72" i="3" s="1"/>
  <c r="D72" i="3"/>
  <c r="J65" i="3"/>
  <c r="C64" i="3" s="1"/>
  <c r="D64" i="3" s="1"/>
  <c r="D68" i="3"/>
  <c r="J63" i="3"/>
  <c r="D69" i="3"/>
  <c r="D66" i="3"/>
  <c r="D71" i="3"/>
  <c r="D67" i="3"/>
  <c r="D74" i="3"/>
  <c r="J64" i="3"/>
  <c r="D73" i="3"/>
  <c r="D84" i="3"/>
  <c r="J80" i="3"/>
  <c r="D87" i="3"/>
  <c r="D83" i="3"/>
  <c r="J81" i="3"/>
  <c r="C80" i="3" s="1"/>
  <c r="D80" i="3" s="1"/>
  <c r="J79" i="3"/>
  <c r="D86" i="3"/>
  <c r="D85" i="3"/>
  <c r="D91" i="3"/>
  <c r="D90" i="3"/>
  <c r="D88" i="3"/>
  <c r="D89" i="3"/>
  <c r="D82" i="3"/>
  <c r="D78" i="3"/>
  <c r="J73" i="3" l="1"/>
  <c r="E64" i="3"/>
  <c r="J86" i="3"/>
  <c r="J87" i="3"/>
  <c r="J84" i="3"/>
  <c r="J85" i="3"/>
  <c r="J82" i="3"/>
  <c r="J83" i="3" s="1"/>
  <c r="J88" i="3" s="1"/>
  <c r="J89" i="3" s="1"/>
  <c r="C81" i="3" s="1"/>
  <c r="D81" i="3" s="1"/>
  <c r="H94" i="3"/>
  <c r="D65" i="3" l="1"/>
  <c r="I61" i="3"/>
  <c r="G64" i="3" s="1"/>
  <c r="J97" i="3"/>
  <c r="C96" i="3" s="1"/>
  <c r="D96" i="3" s="1"/>
  <c r="J95" i="3"/>
  <c r="J96" i="3"/>
  <c r="D107" i="3"/>
  <c r="D104" i="3"/>
  <c r="D105" i="3"/>
  <c r="D106" i="3"/>
  <c r="D103" i="3"/>
  <c r="D102" i="3"/>
  <c r="D101" i="3"/>
  <c r="D100" i="3"/>
  <c r="D98" i="3"/>
  <c r="D99" i="3"/>
  <c r="E80" i="3"/>
  <c r="D94" i="3"/>
  <c r="J102" i="3" l="1"/>
  <c r="J101" i="3"/>
  <c r="J100" i="3"/>
  <c r="J103" i="3"/>
  <c r="J98" i="3"/>
  <c r="J99" i="3" s="1"/>
  <c r="J104" i="3" s="1"/>
  <c r="J105" i="3" s="1"/>
  <c r="C97" i="3" s="1"/>
  <c r="I77" i="3"/>
  <c r="G80" i="3" s="1"/>
  <c r="D97" i="3" l="1"/>
  <c r="E96" i="3"/>
  <c r="G108" i="3" s="1"/>
  <c r="I93" i="3" l="1"/>
  <c r="G96" i="3" s="1"/>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H134" i="3"/>
  <c r="L42" i="6" l="1"/>
  <c r="K42" i="6" s="1"/>
  <c r="I42" i="6"/>
  <c r="H42" i="6" s="1"/>
  <c r="E42" i="6"/>
  <c r="E44" i="6" s="1"/>
  <c r="D42" i="6" l="1"/>
  <c r="D44" i="6" s="1"/>
  <c r="C26" i="3"/>
  <c r="C18" i="3"/>
  <c r="H197" i="3"/>
  <c r="H196" i="3"/>
  <c r="H195" i="3"/>
  <c r="H194" i="3"/>
  <c r="H193" i="3"/>
  <c r="H192" i="3"/>
  <c r="H190" i="3"/>
  <c r="E128" i="3"/>
  <c r="H127" i="3"/>
  <c r="H136" i="3"/>
  <c r="H137" i="3"/>
  <c r="H138" i="3"/>
  <c r="H139" i="3"/>
  <c r="H140" i="3"/>
  <c r="H141" i="3"/>
  <c r="G124" i="3" l="1"/>
  <c r="G125" i="3"/>
  <c r="G121" i="3"/>
  <c r="E121" i="3"/>
  <c r="G127"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135" i="3"/>
  <c r="A136" i="3" s="1"/>
  <c r="A137" i="3" s="1"/>
  <c r="A138" i="3" s="1"/>
  <c r="A139" i="3" s="1"/>
  <c r="A140" i="3" s="1"/>
  <c r="A141" i="3" s="1"/>
  <c r="F7" i="4" l="1"/>
  <c r="J4" i="4" s="1"/>
  <c r="H7" i="4" s="1"/>
  <c r="H121" i="3" l="1"/>
  <c r="G128" i="3" s="1"/>
  <c r="D282" i="3" l="1"/>
  <c r="G116" i="3"/>
  <c r="V190" i="3"/>
  <c r="U190" i="3"/>
  <c r="V191" i="3" l="1"/>
  <c r="V192" i="3" s="1"/>
  <c r="V193" i="3" s="1"/>
  <c r="V194" i="3" s="1"/>
  <c r="V195" i="3" s="1"/>
  <c r="V196" i="3" s="1"/>
  <c r="V197" i="3" s="1"/>
  <c r="U191" i="3"/>
  <c r="T190" i="3"/>
  <c r="U192" i="3" l="1"/>
  <c r="T191" i="3"/>
  <c r="U193" i="3" l="1"/>
  <c r="T192" i="3"/>
  <c r="U194" i="3" l="1"/>
  <c r="T193" i="3"/>
  <c r="U195" i="3" l="1"/>
  <c r="T194" i="3"/>
  <c r="U196" i="3" l="1"/>
  <c r="T195" i="3"/>
  <c r="U197" i="3" l="1"/>
  <c r="T196" i="3"/>
  <c r="T197" i="3" l="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<sst xmlns="http://schemas.openxmlformats.org/spreadsheetml/2006/main" count="831" uniqueCount="372">
  <si>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</si>
  <si>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</si>
  <si>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</si>
  <si>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</si>
  <si>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</si>
  <si>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</si>
  <si>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</si>
  <si>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</si>
  <si>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</si>
  <si>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</si>
  <si>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</si>
  <si>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</si>
  <si>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</si>
  <si>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</si>
  <si>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</si>
  <si>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</si>
  <si>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</si>
  <si>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</si>
  <si>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</si>
  <si>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</si>
  <si>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</si>
  <si>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</si>
  <si>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</si>
  <si>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</si>
  <si>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</si>
  <si>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</si>
  <si>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</si>
  <si>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</si>
  <si>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</si>
  <si>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</si>
  <si>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</si>
  <si>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</si>
  <si>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</si>
  <si>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</si>
  <si>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</si>
  <si>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</si>
  <si>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</si>
  <si>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</si>
  <si>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</si>
  <si>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</si>
  <si>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</si>
  <si>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</si>
  <si>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</si>
  <si>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</si>
  <si>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</si>
  <si>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</si>
  <si>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</si>
  <si>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</si>
  <si>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</si>
  <si>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</si>
  <si>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</si>
  <si>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</si>
  <si>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</si>
  <si>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</si>
  <si>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</si>
  <si>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</si>
  <si>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</si>
  <si>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</si>
  <si>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</si>
  <si>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</si>
  <si>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</si>
  <si>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</si>
  <si>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</si>
  <si>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</si>
  <si>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</si>
  <si>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</si>
  <si>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</si>
  <si>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</si>
  <si>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</si>
  <si>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</si>
  <si>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</si>
  <si>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</si>
  <si>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</si>
  <si>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</si>
  <si>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</si>
  <si>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</si>
  <si>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</si>
  <si>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</si>
  <si>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</si>
  <si>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</si>
  <si>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</si>
  <si>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</si>
  <si>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</si>
  <si>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</si>
  <si>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</si>
  <si>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</si>
  <si>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</si>
  <si>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</si>
  <si>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</si>
  <si>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</si>
  <si>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</si>
  <si>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</si>
  <si>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</si>
  <si>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</si>
  <si>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</si>
  <si>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</si>
  <si>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</si>
  <si>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</si>
  <si>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</si>
  <si>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</si>
  <si>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</si>
  <si>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</si>
  <si>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</si>
  <si>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</si>
  <si>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</si>
  <si>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</si>
  <si>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</si>
  <si>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</si>
  <si>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</si>
  <si>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</si>
  <si>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</si>
  <si>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</si>
  <si>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</si>
  <si>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</si>
  <si>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</si>
  <si>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</si>
  <si>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</si>
  <si>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</si>
  <si>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</si>
  <si>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</si>
  <si>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</si>
  <si>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</si>
  <si>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</si>
  <si>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</si>
  <si>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</si>
  <si>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</si>
  <si>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</si>
  <si>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</si>
  <si>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</si>
  <si>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</si>
  <si>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</si>
  <si>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</si>
  <si>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</si>
  <si>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</si>
  <si>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</si>
  <si>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</si>
  <si>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</si>
  <si>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</si>
  <si>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</si>
  <si>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</si>
  <si>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</si>
  <si>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</si>
  <si>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</si>
  <si>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</si>
  <si>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</si>
  <si>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</si>
  <si>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</si>
  <si>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</si>
  <si>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</si>
  <si>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</si>
  <si>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</si>
  <si>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</si>
  <si>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</si>
  <si>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</si>
  <si>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</si>
  <si>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</si>
  <si>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</si>
  <si>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</si>
  <si>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</si>
  <si>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</si>
  <si>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</si>
  <si>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</si>
  <si>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</si>
  <si>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</si>
  <si>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</si>
  <si>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</si>
  <si>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</si>
  <si>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</si>
  <si>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</si>
  <si>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</si>
  <si>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</si>
  <si>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</si>
  <si>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</si>
  <si>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</si>
  <si>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</si>
  <si>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</si>
  <si>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</si>
  <si>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</si>
  <si>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</si>
  <si>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</si>
  <si>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</si>
  <si>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</si>
  <si>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</si>
  <si>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</si>
  <si>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</si>
  <si>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</si>
  <si>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</si>
  <si>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</si>
  <si>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</si>
  <si>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</si>
  <si>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</si>
  <si>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</si>
  <si>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</si>
  <si>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</si>
  <si>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</si>
  <si>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</si>
  <si>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</si>
  <si>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</si>
  <si>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</si>
  <si>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</si>
  <si>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</si>
  <si>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</si>
  <si>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</si>
  <si>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</si>
  <si>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</si>
  <si>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</si>
  <si>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</si>
  <si>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</si>
  <si>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</si>
  <si>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</si>
  <si>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</si>
  <si>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</si>
  <si>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</si>
  <si>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</si>
  <si>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</si>
  <si>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</si>
  <si>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</si>
  <si>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</si>
  <si>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</si>
  <si>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</si>
  <si>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</si>
  <si>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</si>
  <si>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</si>
  <si>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</si>
  <si>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</si>
  <si>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</si>
  <si>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</si>
  <si>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</si>
  <si>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</si>
  <si>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</si>
  <si>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</si>
  <si>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</si>
  <si>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4</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</si>
  <si>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</si>
  <si>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</si>
  <si>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</si>
  <si>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</si>
  <si>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</si>
  <si>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</si>
  <si>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</si>
  <si>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</si>
  <si>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</si>
  <si>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</si>
  <si>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</si>
  <si>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</si>
  <si>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</si>
  <si>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</si>
  <si>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</si>
  <si>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</si>
  <si>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</si>
  <si>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</si>
  <si>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</si>
  <si>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</si>
  <si>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</si>
  <si>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</si>
  <si>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</si>
  <si>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</si>
  <si>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</si>
  <si>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</si>
  <si>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</si>
  <si>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</si>
  <si>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</si>
  <si>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</si>
  <si>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</si>
  <si>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</si>
  <si>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</si>
  <si>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</si>
  <si>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</si>
  <si>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</si>
  <si>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</si>
  <si>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</si>
  <si>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</si>
  <si>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</si>
  <si>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</si>
  <si>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</si>
  <si>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</si>
  <si>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</si>
  <si>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</si>
  <si>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</si>
  <si>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</si>
  <si>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</si>
  <si>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</si>
  <si>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</si>
  <si>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</si>
  <si>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</si>
  <si>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</si>
  <si>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</si>
  <si>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</si>
  <si>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</si>
  <si>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</si>
  <si>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</si>
  <si>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</si>
  <si>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</si>
  <si>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</si>
  <si>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</si>
  <si>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</si>
  <si>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</si>
  <si>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</si>
  <si>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</si>
  <si>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</si>
  <si>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</si>
  <si>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</si>
  <si>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</si>
  <si>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</si>
  <si>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Golden Mile Builders LLP</t>
  </si>
  <si>
    <t>Hiranandani Group</t>
  </si>
  <si>
    <t>Hiranandani Woodspring, Village Gove ,Taluka Bhiwandi, District Thane - 421311.</t>
  </si>
  <si>
    <t>Mumbai Metropolitan Region Development Authority (MMRDA)</t>
  </si>
  <si>
    <t>P51700050785</t>
  </si>
  <si>
    <t>As per RERA Site Flats = 531</t>
  </si>
  <si>
    <t>19.251625,73.098235</t>
  </si>
  <si>
    <t>https://maps.app.goo.gl/VzBT4FthrKBUqSZS6</t>
  </si>
  <si>
    <t>Pardev Complex</t>
  </si>
  <si>
    <t>Swimming Pool, Lounge, Cricket Pitch, Badminton Court,Yoga/Meditation Area, Indoor Games, Sewage Treatment Plant, RainWater Harvesting, Gymnasium</t>
  </si>
  <si>
    <t>30M</t>
  </si>
  <si>
    <t>0.10KM from Govana Bus Stop</t>
  </si>
  <si>
    <t>About 1.60KM from 
Aventura International School</t>
  </si>
  <si>
    <t>About 2.00KM from Ved Hospital</t>
  </si>
  <si>
    <t>1. Approx. 1.00KM from Local Market.
2. Approx. 5.00KM from Dmart.</t>
  </si>
  <si>
    <t>30.00 M Wide Road</t>
  </si>
  <si>
    <t>Other Plot</t>
  </si>
  <si>
    <t>Kalyan Bhiwandi Road</t>
  </si>
  <si>
    <t>Open Plot</t>
  </si>
  <si>
    <t>Maruti Suzuki ARENA</t>
  </si>
  <si>
    <t>Building A (Oakwood)</t>
  </si>
  <si>
    <t>Building B (Bridgewood)</t>
  </si>
  <si>
    <t>Building C (Greenwood)</t>
  </si>
  <si>
    <t>Gr/St + 1st to 25th Floor</t>
  </si>
  <si>
    <t>Gr/St + 1st to 28th Floor</t>
  </si>
  <si>
    <t xml:space="preserve"> Gr/St + 1st to 25th Floor</t>
  </si>
  <si>
    <t>Gr/St + 1st to 17th Floor</t>
  </si>
  <si>
    <t>SROT/BSNA/2501/BP/GOVE-15/CC/202/2023</t>
  </si>
  <si>
    <t xml:space="preserve">SROT/BSNA/2501/BP/GOVE-15/CC/202/2023
</t>
  </si>
  <si>
    <t>Building A = Gr/St + 1st to 25th Floor
Building B = Gr/St + 1st to 17th Floor
Building C = Gr/St + 1st to 25th Floor</t>
  </si>
  <si>
    <t xml:space="preserve">CC Details
Valid Up to: </t>
  </si>
  <si>
    <t>514, Dalamal Towers, FPJ Marg, Nariman Point, Mumbai, 400021</t>
  </si>
  <si>
    <t>From Rera</t>
  </si>
  <si>
    <t>Building A Oakwood</t>
  </si>
  <si>
    <t>Stilt Floor For Electric &amp; Meter Room, Entrance Lobby &amp; Parking</t>
  </si>
  <si>
    <t>2BHK</t>
  </si>
  <si>
    <t>1BHK</t>
  </si>
  <si>
    <t>Double Heighted Lobby</t>
  </si>
  <si>
    <t>2nd, 4th, 6th, 8th, 10th, 12th, 14th, 16th, 18th &amp; 22nd Floor</t>
  </si>
  <si>
    <t>20th Floor (Part Refuge Area)</t>
  </si>
  <si>
    <t>Refuge Area</t>
  </si>
  <si>
    <t>3rd, 5th, 7th, 9th, 11th, 13th, 15th, 17th, 19th, 21st &amp; 23rd Floor</t>
  </si>
  <si>
    <t>24th Floor</t>
  </si>
  <si>
    <t>25th Floor</t>
  </si>
  <si>
    <t>1st Floor For Residential &amp; Double Heighted Lobby</t>
  </si>
  <si>
    <t>2nd, 4th, 6th, 8th, 10th, 12th, 14th &amp; 16th Floor</t>
  </si>
  <si>
    <t>3rd, 5th, 7th, 9th, 11th, 13th, 15th &amp; 17th Floor</t>
  </si>
  <si>
    <t>Flats = 531</t>
  </si>
  <si>
    <t>Balcony Area + E.P Area</t>
  </si>
  <si>
    <t xml:space="preserve">We considered Gross carpet area = Net carpet + Balcony Area + E.P Area.
</t>
  </si>
  <si>
    <t>5.90KM from Kalyan Railway Station
9.60KM from Bhiwandi Road Railway Station</t>
  </si>
  <si>
    <t>Hiranandani Woodspring 
Bldg A-Oakwood 
Bldg B-Bridgewood 
Bldg C-Greenwood</t>
  </si>
  <si>
    <t>Hiranandani Woodspring, Survey No.98/3, 98/8, 98/15, 98/16/1, 98/24, 98/32, 98/33, 98/34/1, 98/34/2, 98/34/3, 98/35/A, 98/35/B, 98/35/C, 98/40, 98/49/1, 98/49/2, 98/50, 99/6/B, 99/8, 99/9, 99/10, near Pardev Complex, Kalyan Bhiwandi Road, Saravali, Gove, Kalyan West, Bhiwandi, Thane - 421311.</t>
  </si>
  <si>
    <t>Hiranandani Woodspring Bldg A-Oakwood Bldg B-Bridgewood Bldg C-Greenwood</t>
  </si>
  <si>
    <t>Axis Rate</t>
  </si>
  <si>
    <t xml:space="preserve">99 Acres </t>
  </si>
  <si>
    <t>https://www.woodspringkalyan.com/</t>
  </si>
  <si>
    <t>Previous Name of project was HOH Kalyan.</t>
  </si>
  <si>
    <t>11000 to 12000</t>
  </si>
  <si>
    <t>Construction work is in process at the time of Visit.Internal visit not allowed.</t>
  </si>
  <si>
    <t>Tower B (Bridgewood) Construction work goes beyond CC permission. Please provide revised CC &amp; plans.</t>
  </si>
  <si>
    <t>04/07/2025 at 11:55 PM</t>
  </si>
  <si>
    <t>Mr. Vinod 8169878068
Mr. Shriniwas 9821470766</t>
  </si>
  <si>
    <t>Mr. Suraj Khare</t>
  </si>
  <si>
    <t xml:space="preserve">Building A (Oakwood) </t>
  </si>
  <si>
    <t xml:space="preserve">Building B (Bridgewood) </t>
  </si>
  <si>
    <t xml:space="preserve">Building C (Greenwood) </t>
  </si>
  <si>
    <t>Mr. Mangesh Laxman Bapardekar</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</si>
</sst>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4" fillId="0" borderId="0" applyNumberFormat="0" applyFill="0" applyBorder="0" applyAlignment="0" applyProtection="0"/>
  </cellStyleXfs>
  <cellXfs count="182">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7" fillId="0" borderId="0" xfId="1" applyFont="1" applyAlignment="1">
      <alignment horizontal="center" vertical="center"/>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9" fillId="0" borderId="0" xfId="0" applyNumberFormat="1" applyFont="1" applyProtection="1">
      <protection hidden="1"/>
    </xf>
    <xf numFmtId="0" fontId="24" fillId="0" borderId="0" xfId="2"/>
    <xf numFmtId="1" fontId="4" fillId="4" borderId="1" xfId="1" applyNumberFormat="1" applyFont="1" applyFill="1" applyBorder="1" applyAlignment="1" applyProtection="1">
      <alignment horizontal="center" vertical="center" wrapText="1"/>
      <protection hidden="1"/>
    </xf>
    <xf numFmtId="0" fontId="4" fillId="4" borderId="0" xfId="0" applyFont="1" applyFill="1" applyBorder="1" applyAlignment="1">
      <alignment vertical="top" wrapText="1"/>
    </xf>
    <xf numFmtId="1"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3" xfId="0" applyFont="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xf>
    <xf numFmtId="0" fontId="4" fillId="4" borderId="1" xfId="0" applyFont="1" applyFill="1" applyBorder="1" applyAlignment="1">
      <alignment horizontal="center" vertical="center"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2" borderId="1"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25" fillId="4" borderId="1" xfId="2" applyFont="1" applyFill="1" applyBorder="1" applyAlignment="1">
      <alignment horizontal="left" vertical="top" wrapText="1"/>
    </xf>
    <xf numFmtId="0" fontId="26" fillId="4" borderId="1" xfId="0" applyFont="1" applyFill="1" applyBorder="1" applyAlignment="1">
      <alignment horizontal="left" vertical="top" wrapText="1"/>
    </xf>
    <xf numFmtId="0" fontId="3" fillId="4" borderId="3" xfId="0" applyFont="1" applyFill="1" applyBorder="1" applyAlignment="1">
      <alignment horizontal="left" vertical="top" wrapText="1"/>
    </xf>
    <xf numFmtId="1"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4"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475129</xdr:colOff>
      <xdr:row>326</xdr:row>
      <xdr:rowOff>259976</xdr:rowOff>
    </xdr:from>
    <xdr:to>
      <xdr:col>7</xdr:col>
      <xdr:colOff>627529</xdr:colOff>
      <xdr:row>354</xdr:row>
      <xdr:rowOff>197223</xdr:rowOff>
    </xdr:to>
    <xdr:grpSp>
      <xdr:nvGrpSpPr>
        <xdr:cNvPr id="2" name="Group 1">
          <a:extLst>
            <a:ext uri="{FF2B5EF4-FFF2-40B4-BE49-F238E27FC236}">
              <a16:creationId xmlns:a16="http://schemas.microsoft.com/office/drawing/2014/main" xmlns="" id="{00000000-0008-0000-0000-000002000000}"/>
            </a:ext>
          </a:extLst>
        </xdr:cNvPr>
        <xdr:cNvGrpSpPr/>
      </xdr:nvGrpSpPr>
      <xdr:grpSpPr>
        <a:xfrm>
          <a:off x="475129" y="96353619"/>
          <a:ext cx="8343900" cy="7176247"/>
          <a:chOff x="331305" y="85919476"/>
          <a:chExt cx="6053059" cy="5002530"/>
        </a:xfrm>
      </xdr:grpSpPr>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3821708" y="85920449"/>
            <a:ext cx="2562656" cy="2929011"/>
          </a:xfrm>
          <a:prstGeom prst="rect">
            <a:avLst/>
          </a:prstGeom>
          <a:ln>
            <a:solidFill>
              <a:schemeClr val="tx1"/>
            </a:solidFill>
          </a:ln>
        </xdr:spPr>
      </xdr:pic>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331305" y="85919476"/>
            <a:ext cx="3379718" cy="5002530"/>
          </a:xfrm>
          <a:prstGeom prst="rect">
            <a:avLst/>
          </a:prstGeom>
          <a:ln>
            <a:solidFill>
              <a:schemeClr val="tx1"/>
            </a:solidFill>
          </a:ln>
        </xdr:spPr>
      </xdr:pic>
    </xdr:grpSp>
    <xdr:clientData/>
  </xdr:twoCellAnchor>
  <xdr:twoCellAnchor>
    <xdr:from>
      <xdr:col>1</xdr:col>
      <xdr:colOff>412376</xdr:colOff>
      <xdr:row>376</xdr:row>
      <xdr:rowOff>152399</xdr:rowOff>
    </xdr:from>
    <xdr:to>
      <xdr:col>6</xdr:col>
      <xdr:colOff>986117</xdr:colOff>
      <xdr:row>404</xdr:row>
      <xdr:rowOff>62754</xdr:rowOff>
    </xdr:to>
    <xdr:grpSp>
      <xdr:nvGrpSpPr>
        <xdr:cNvPr id="5" name="Group 4">
          <a:extLst>
            <a:ext uri="{FF2B5EF4-FFF2-40B4-BE49-F238E27FC236}">
              <a16:creationId xmlns:a16="http://schemas.microsoft.com/office/drawing/2014/main" xmlns="" id="{00000000-0008-0000-0000-000005000000}"/>
            </a:ext>
          </a:extLst>
        </xdr:cNvPr>
        <xdr:cNvGrpSpPr/>
      </xdr:nvGrpSpPr>
      <xdr:grpSpPr>
        <a:xfrm>
          <a:off x="1582590" y="109172828"/>
          <a:ext cx="6424813" cy="7149355"/>
          <a:chOff x="909917" y="93495609"/>
          <a:chExt cx="4954129" cy="5927676"/>
        </a:xfrm>
      </xdr:grpSpPr>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99565" y="93495609"/>
            <a:ext cx="4774129" cy="2354864"/>
          </a:xfrm>
          <a:prstGeom prst="rect">
            <a:avLst/>
          </a:prstGeom>
          <a:ln>
            <a:solidFill>
              <a:schemeClr val="tx1"/>
            </a:solidFill>
          </a:ln>
        </xdr:spPr>
      </xdr:pic>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909917" y="95960825"/>
            <a:ext cx="4954129" cy="3462460"/>
          </a:xfrm>
          <a:prstGeom prst="rect">
            <a:avLst/>
          </a:prstGeom>
          <a:ln>
            <a:solidFill>
              <a:schemeClr val="tx1"/>
            </a:solidFill>
          </a:ln>
        </xdr:spPr>
      </xdr:pic>
      <xdr:sp macro="" textlink="">
        <xdr:nvSpPr>
          <xdr:cNvPr id="8" name="Rectangle 7">
            <a:extLst>
              <a:ext uri="{FF2B5EF4-FFF2-40B4-BE49-F238E27FC236}">
                <a16:creationId xmlns:a16="http://schemas.microsoft.com/office/drawing/2014/main" xmlns="" id="{00000000-0008-0000-0000-000008000000}"/>
              </a:ext>
            </a:extLst>
          </xdr:cNvPr>
          <xdr:cNvSpPr/>
        </xdr:nvSpPr>
        <xdr:spPr>
          <a:xfrm>
            <a:off x="3157817" y="96781801"/>
            <a:ext cx="1212390" cy="201347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1042149</xdr:colOff>
      <xdr:row>7</xdr:row>
      <xdr:rowOff>212911</xdr:rowOff>
    </xdr:from>
    <xdr:to>
      <xdr:col>16</xdr:col>
      <xdr:colOff>176876</xdr:colOff>
      <xdr:row>10</xdr:row>
      <xdr:rowOff>300662</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5"/>
        <a:stretch>
          <a:fillRect/>
        </a:stretch>
      </xdr:blipFill>
      <xdr:spPr>
        <a:xfrm>
          <a:off x="10455090" y="3709146"/>
          <a:ext cx="5914286" cy="1723810"/>
        </a:xfrm>
        <a:prstGeom prst="rect">
          <a:avLst/>
        </a:prstGeom>
      </xdr:spPr>
    </xdr:pic>
    <xdr:clientData/>
  </xdr:twoCellAnchor>
  <xdr:twoCellAnchor editAs="oneCell">
    <xdr:from>
      <xdr:col>8</xdr:col>
      <xdr:colOff>156883</xdr:colOff>
      <xdr:row>113</xdr:row>
      <xdr:rowOff>22460</xdr:rowOff>
    </xdr:from>
    <xdr:to>
      <xdr:col>12</xdr:col>
      <xdr:colOff>117795</xdr:colOff>
      <xdr:row>125</xdr:row>
      <xdr:rowOff>244971</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569824" y="42772901"/>
          <a:ext cx="4320000" cy="2026658"/>
        </a:xfrm>
        <a:prstGeom prst="rect">
          <a:avLst/>
        </a:prstGeom>
      </xdr:spPr>
    </xdr:pic>
    <xdr:clientData/>
  </xdr:twoCellAnchor>
  <xdr:twoCellAnchor editAs="oneCell">
    <xdr:from>
      <xdr:col>8</xdr:col>
      <xdr:colOff>347383</xdr:colOff>
      <xdr:row>124</xdr:row>
      <xdr:rowOff>179295</xdr:rowOff>
    </xdr:from>
    <xdr:to>
      <xdr:col>12</xdr:col>
      <xdr:colOff>308295</xdr:colOff>
      <xdr:row>132</xdr:row>
      <xdr:rowOff>72660</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760324" y="44476148"/>
          <a:ext cx="4320000" cy="2280218"/>
        </a:xfrm>
        <a:prstGeom prst="rect">
          <a:avLst/>
        </a:prstGeom>
      </xdr:spPr>
    </xdr:pic>
    <xdr:clientData/>
  </xdr:twoCellAnchor>
  <xdr:twoCellAnchor>
    <xdr:from>
      <xdr:col>0</xdr:col>
      <xdr:colOff>190500</xdr:colOff>
      <xdr:row>283</xdr:row>
      <xdr:rowOff>65087</xdr:rowOff>
    </xdr:from>
    <xdr:to>
      <xdr:col>7</xdr:col>
      <xdr:colOff>914197</xdr:colOff>
      <xdr:row>324</xdr:row>
      <xdr:rowOff>105323</xdr:rowOff>
    </xdr:to>
    <xdr:grpSp>
      <xdr:nvGrpSpPr>
        <xdr:cNvPr id="16" name="Group 15"/>
        <xdr:cNvGrpSpPr/>
      </xdr:nvGrpSpPr>
      <xdr:grpSpPr>
        <a:xfrm>
          <a:off x="190500" y="85041694"/>
          <a:ext cx="8915197" cy="10640200"/>
          <a:chOff x="190500" y="85041694"/>
          <a:chExt cx="8915197" cy="10640200"/>
        </a:xfrm>
      </xdr:grpSpPr>
      <xdr:pic>
        <xdr:nvPicPr>
          <xdr:cNvPr id="40" name="Picture 39" descr="https://vsjcllp.vsjadon.com/upload/insp-239240-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538356" y="93589928"/>
            <a:ext cx="1567341" cy="20919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240-84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90500" y="93570650"/>
            <a:ext cx="2741139" cy="20919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9240-86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861955" y="93587205"/>
            <a:ext cx="1567341" cy="20919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9240-93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001735" y="93578813"/>
            <a:ext cx="2787074" cy="20919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15" name="Group 14"/>
          <xdr:cNvGrpSpPr/>
        </xdr:nvGrpSpPr>
        <xdr:grpSpPr>
          <a:xfrm>
            <a:off x="1363436" y="85041694"/>
            <a:ext cx="6732814" cy="5053622"/>
            <a:chOff x="1363436" y="85041694"/>
            <a:chExt cx="6732814" cy="5053622"/>
          </a:xfrm>
        </xdr:grpSpPr>
        <xdr:pic>
          <xdr:nvPicPr>
            <xdr:cNvPr id="45" name="Picture 44" descr="https://vsjcllp.vsjadon.com/upload/insp-239240-85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363436" y="85041694"/>
              <a:ext cx="6732814" cy="50536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13" name="TextBox 12"/>
            <xdr:cNvSpPr txBox="1"/>
          </xdr:nvSpPr>
          <xdr:spPr>
            <a:xfrm>
              <a:off x="5252358" y="85942714"/>
              <a:ext cx="119742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Oakwood</a:t>
              </a:r>
            </a:p>
          </xdr:txBody>
        </xdr:sp>
        <xdr:sp macro="" textlink="">
          <xdr:nvSpPr>
            <xdr:cNvPr id="52" name="TextBox 51"/>
            <xdr:cNvSpPr txBox="1"/>
          </xdr:nvSpPr>
          <xdr:spPr>
            <a:xfrm>
              <a:off x="2261507" y="85980586"/>
              <a:ext cx="133077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Greenwood</a:t>
              </a:r>
            </a:p>
          </xdr:txBody>
        </xdr:sp>
        <xdr:sp macro="" textlink="">
          <xdr:nvSpPr>
            <xdr:cNvPr id="53" name="TextBox 52"/>
            <xdr:cNvSpPr txBox="1"/>
          </xdr:nvSpPr>
          <xdr:spPr>
            <a:xfrm>
              <a:off x="3829051" y="85370987"/>
              <a:ext cx="142330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Bridgewood</a:t>
              </a:r>
            </a:p>
          </xdr:txBody>
        </xdr:sp>
      </xdr:grpSp>
      <xdr:grpSp>
        <xdr:nvGrpSpPr>
          <xdr:cNvPr id="14" name="Group 13"/>
          <xdr:cNvGrpSpPr/>
        </xdr:nvGrpSpPr>
        <xdr:grpSpPr>
          <a:xfrm>
            <a:off x="857249" y="90174535"/>
            <a:ext cx="7716062" cy="3322863"/>
            <a:chOff x="857249" y="90174535"/>
            <a:chExt cx="7716062" cy="3322863"/>
          </a:xfrm>
        </xdr:grpSpPr>
        <xdr:pic>
          <xdr:nvPicPr>
            <xdr:cNvPr id="41" name="Picture 40" descr="https://vsjcllp.vsjadon.com/upload/insp-239240-84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3472541" y="90177258"/>
              <a:ext cx="2485475" cy="33174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240-84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087836" y="90179977"/>
              <a:ext cx="2485475" cy="33174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39240-860.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857249" y="90174535"/>
              <a:ext cx="2485475" cy="33174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4" name="TextBox 53"/>
            <xdr:cNvSpPr txBox="1"/>
          </xdr:nvSpPr>
          <xdr:spPr>
            <a:xfrm>
              <a:off x="1632856" y="90174535"/>
              <a:ext cx="119742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Oakwood</a:t>
              </a:r>
            </a:p>
          </xdr:txBody>
        </xdr:sp>
        <xdr:sp macro="" textlink="">
          <xdr:nvSpPr>
            <xdr:cNvPr id="55" name="TextBox 54"/>
            <xdr:cNvSpPr txBox="1"/>
          </xdr:nvSpPr>
          <xdr:spPr>
            <a:xfrm>
              <a:off x="3472541" y="90177258"/>
              <a:ext cx="142330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Bridgewood</a:t>
              </a:r>
            </a:p>
          </xdr:txBody>
        </xdr:sp>
        <xdr:sp macro="" textlink="">
          <xdr:nvSpPr>
            <xdr:cNvPr id="56" name="TextBox 55"/>
            <xdr:cNvSpPr txBox="1"/>
          </xdr:nvSpPr>
          <xdr:spPr>
            <a:xfrm>
              <a:off x="6087836" y="90179977"/>
              <a:ext cx="133077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Greenwood</a:t>
              </a: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zBT4FthrKBUqSZS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hyperlink" Target="https://www.woodspringkalyan.com/"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417"/>
  <sheetViews>
    <sheetView tabSelected="1" view="pageBreakPreview" topLeftCell="A19" zoomScale="70" zoomScaleNormal="115" zoomScaleSheetLayoutView="70" zoomScalePageLayoutView="70" workbookViewId="0">
      <selection activeCell="L27" sqref="L2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3.42578125"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22" t="s">
        <v>38</v>
      </c>
      <c r="B1" s="123"/>
      <c r="C1" s="123"/>
      <c r="D1" s="123"/>
      <c r="E1" s="123"/>
      <c r="F1" s="123"/>
      <c r="G1" s="123"/>
      <c r="H1" s="124"/>
    </row>
    <row r="2" spans="1:11" ht="42" customHeight="1" x14ac:dyDescent="0.25">
      <c r="A2" s="107" t="s">
        <v>10</v>
      </c>
      <c r="B2" s="107"/>
      <c r="C2" s="106" t="s">
        <v>87</v>
      </c>
      <c r="D2" s="106"/>
      <c r="E2" s="107" t="s">
        <v>12</v>
      </c>
      <c r="F2" s="107"/>
      <c r="G2" s="116">
        <v>45840</v>
      </c>
      <c r="H2" s="106"/>
      <c r="J2" s="117"/>
      <c r="K2" s="118"/>
    </row>
    <row r="3" spans="1:11" ht="83.25" customHeight="1" x14ac:dyDescent="0.25">
      <c r="A3" s="107" t="s">
        <v>39</v>
      </c>
      <c r="B3" s="107"/>
      <c r="C3" s="119" t="s">
        <v>355</v>
      </c>
      <c r="D3" s="119"/>
      <c r="E3" s="107" t="s">
        <v>158</v>
      </c>
      <c r="F3" s="107"/>
      <c r="G3" s="106" t="s">
        <v>365</v>
      </c>
      <c r="H3" s="106"/>
    </row>
    <row r="4" spans="1:11" ht="43.5" customHeight="1" x14ac:dyDescent="0.25">
      <c r="A4" s="107" t="s">
        <v>36</v>
      </c>
      <c r="B4" s="107"/>
      <c r="C4" s="106" t="s">
        <v>366</v>
      </c>
      <c r="D4" s="106"/>
      <c r="E4" s="107" t="s">
        <v>33</v>
      </c>
      <c r="F4" s="107"/>
      <c r="G4" s="106" t="str">
        <f ca="1">TEXT(TODAY(),"DD/MM/YYYY")</f>
        <v>04/07/2025</v>
      </c>
      <c r="H4" s="106"/>
    </row>
    <row r="5" spans="1:11" ht="20.25" x14ac:dyDescent="0.25">
      <c r="A5" s="136" t="s">
        <v>40</v>
      </c>
      <c r="B5" s="136"/>
      <c r="C5" s="136"/>
      <c r="D5" s="136"/>
      <c r="E5" s="136"/>
      <c r="F5" s="136"/>
      <c r="G5" s="136"/>
      <c r="H5" s="136"/>
    </row>
    <row r="6" spans="1:11" ht="43.5" customHeight="1" x14ac:dyDescent="0.25">
      <c r="A6" s="107" t="s">
        <v>29</v>
      </c>
      <c r="B6" s="107"/>
      <c r="C6" s="106" t="s">
        <v>93</v>
      </c>
      <c r="D6" s="106"/>
      <c r="E6" s="107" t="s">
        <v>35</v>
      </c>
      <c r="F6" s="107"/>
      <c r="G6" s="106" t="s">
        <v>367</v>
      </c>
      <c r="H6" s="106"/>
    </row>
    <row r="7" spans="1:11" ht="23.25" customHeight="1" x14ac:dyDescent="0.25">
      <c r="A7" s="107" t="s">
        <v>42</v>
      </c>
      <c r="B7" s="107"/>
      <c r="C7" s="106" t="s">
        <v>305</v>
      </c>
      <c r="D7" s="106"/>
      <c r="E7" s="107" t="s">
        <v>43</v>
      </c>
      <c r="F7" s="107"/>
      <c r="G7" s="106" t="s">
        <v>304</v>
      </c>
      <c r="H7" s="106"/>
    </row>
    <row r="8" spans="1:11" ht="20.25" x14ac:dyDescent="0.25">
      <c r="A8" s="107" t="s">
        <v>44</v>
      </c>
      <c r="B8" s="107"/>
      <c r="C8" s="106" t="s">
        <v>335</v>
      </c>
      <c r="D8" s="106"/>
      <c r="E8" s="106"/>
      <c r="F8" s="106"/>
      <c r="G8" s="106"/>
      <c r="H8" s="106"/>
      <c r="I8" s="1" t="s">
        <v>336</v>
      </c>
    </row>
    <row r="9" spans="1:11" ht="20.25" x14ac:dyDescent="0.25">
      <c r="A9" s="115" t="s">
        <v>149</v>
      </c>
      <c r="B9" s="35" t="s">
        <v>41</v>
      </c>
      <c r="C9" s="106" t="s">
        <v>306</v>
      </c>
      <c r="D9" s="106"/>
      <c r="E9" s="106"/>
      <c r="F9" s="106"/>
      <c r="G9" s="106"/>
      <c r="H9" s="106"/>
    </row>
    <row r="10" spans="1:11" ht="88.9" customHeight="1" x14ac:dyDescent="0.25">
      <c r="A10" s="115"/>
      <c r="B10" s="35" t="s">
        <v>11</v>
      </c>
      <c r="C10" s="106" t="s">
        <v>356</v>
      </c>
      <c r="D10" s="106"/>
      <c r="E10" s="106"/>
      <c r="F10" s="106"/>
      <c r="G10" s="106"/>
      <c r="H10" s="106"/>
    </row>
    <row r="11" spans="1:11" ht="85.9" customHeight="1" x14ac:dyDescent="0.25">
      <c r="A11" s="115"/>
      <c r="B11" s="35" t="s">
        <v>5</v>
      </c>
      <c r="C11" s="106" t="s">
        <v>356</v>
      </c>
      <c r="D11" s="106"/>
      <c r="E11" s="106"/>
      <c r="F11" s="106"/>
      <c r="G11" s="106"/>
      <c r="H11" s="106"/>
    </row>
    <row r="12" spans="1:11" ht="40.5" customHeight="1" x14ac:dyDescent="0.25">
      <c r="A12" s="107" t="s">
        <v>34</v>
      </c>
      <c r="B12" s="107"/>
      <c r="C12" s="106" t="s">
        <v>147</v>
      </c>
      <c r="D12" s="106"/>
      <c r="E12" s="106"/>
      <c r="F12" s="106"/>
      <c r="G12" s="106"/>
      <c r="H12" s="106"/>
      <c r="I12" s="1" t="s">
        <v>159</v>
      </c>
    </row>
    <row r="13" spans="1:11" ht="20.100000000000001" customHeight="1" x14ac:dyDescent="0.25">
      <c r="A13" s="136" t="s">
        <v>45</v>
      </c>
      <c r="B13" s="136"/>
      <c r="C13" s="136"/>
      <c r="D13" s="136"/>
      <c r="E13" s="136"/>
      <c r="F13" s="136"/>
      <c r="G13" s="136"/>
      <c r="H13" s="136"/>
    </row>
    <row r="14" spans="1:11" ht="65.25" customHeight="1" x14ac:dyDescent="0.25">
      <c r="A14" s="107" t="s">
        <v>27</v>
      </c>
      <c r="B14" s="107" t="s">
        <v>4</v>
      </c>
      <c r="C14" s="106" t="s">
        <v>88</v>
      </c>
      <c r="D14" s="106"/>
      <c r="E14" s="107" t="s">
        <v>46</v>
      </c>
      <c r="F14" s="107" t="s">
        <v>4</v>
      </c>
      <c r="G14" s="106" t="s">
        <v>307</v>
      </c>
      <c r="H14" s="106"/>
    </row>
    <row r="15" spans="1:11" ht="20.25" x14ac:dyDescent="0.25">
      <c r="A15" s="107" t="s">
        <v>47</v>
      </c>
      <c r="B15" s="107" t="s">
        <v>4</v>
      </c>
      <c r="C15" s="106" t="s">
        <v>308</v>
      </c>
      <c r="D15" s="106"/>
      <c r="E15" s="107" t="s">
        <v>48</v>
      </c>
      <c r="F15" s="107" t="s">
        <v>4</v>
      </c>
      <c r="G15" s="116">
        <v>46783</v>
      </c>
      <c r="H15" s="106"/>
    </row>
    <row r="16" spans="1:11" ht="20.25" x14ac:dyDescent="0.25">
      <c r="A16" s="107" t="s">
        <v>49</v>
      </c>
      <c r="B16" s="107" t="s">
        <v>4</v>
      </c>
      <c r="C16" s="116">
        <v>45049</v>
      </c>
      <c r="D16" s="106"/>
      <c r="E16" s="107" t="s">
        <v>50</v>
      </c>
      <c r="F16" s="107" t="s">
        <v>4</v>
      </c>
      <c r="G16" s="141">
        <v>45047</v>
      </c>
      <c r="H16" s="106"/>
    </row>
    <row r="17" spans="1:8" ht="41.25" customHeight="1" x14ac:dyDescent="0.25">
      <c r="A17" s="107" t="s">
        <v>51</v>
      </c>
      <c r="B17" s="107" t="s">
        <v>4</v>
      </c>
      <c r="C17" s="116">
        <v>46783</v>
      </c>
      <c r="D17" s="106"/>
      <c r="E17" s="107" t="s">
        <v>52</v>
      </c>
      <c r="F17" s="107" t="s">
        <v>4</v>
      </c>
      <c r="G17" s="106" t="s">
        <v>147</v>
      </c>
      <c r="H17" s="106"/>
    </row>
    <row r="18" spans="1:8" ht="41.25" customHeight="1" x14ac:dyDescent="0.25">
      <c r="A18" s="107" t="s">
        <v>53</v>
      </c>
      <c r="B18" s="107" t="s">
        <v>4</v>
      </c>
      <c r="C18" s="10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06"/>
      <c r="E18" s="107" t="s">
        <v>96</v>
      </c>
      <c r="F18" s="107" t="s">
        <v>4</v>
      </c>
      <c r="G18" s="106">
        <v>19400</v>
      </c>
      <c r="H18" s="106"/>
    </row>
    <row r="19" spans="1:8" ht="41.25" customHeight="1" x14ac:dyDescent="0.25">
      <c r="A19" s="107" t="s">
        <v>54</v>
      </c>
      <c r="B19" s="107" t="s">
        <v>4</v>
      </c>
      <c r="C19" s="106">
        <v>1.1000000000000001</v>
      </c>
      <c r="D19" s="106"/>
      <c r="E19" s="107" t="s">
        <v>244</v>
      </c>
      <c r="F19" s="107" t="s">
        <v>4</v>
      </c>
      <c r="G19" s="106">
        <v>17213.5</v>
      </c>
      <c r="H19" s="106"/>
    </row>
    <row r="20" spans="1:8" ht="41.25" customHeight="1" x14ac:dyDescent="0.25">
      <c r="A20" s="107" t="s">
        <v>94</v>
      </c>
      <c r="B20" s="107" t="s">
        <v>4</v>
      </c>
      <c r="C20" s="106">
        <v>18934.849999999999</v>
      </c>
      <c r="D20" s="106"/>
      <c r="E20" s="107" t="s">
        <v>95</v>
      </c>
      <c r="F20" s="107" t="s">
        <v>4</v>
      </c>
      <c r="G20" s="106">
        <v>46170.52</v>
      </c>
      <c r="H20" s="106"/>
    </row>
    <row r="21" spans="1:8" ht="41.25" customHeight="1" x14ac:dyDescent="0.25">
      <c r="A21" s="107" t="s">
        <v>56</v>
      </c>
      <c r="B21" s="107" t="s">
        <v>4</v>
      </c>
      <c r="C21" s="106" t="s">
        <v>351</v>
      </c>
      <c r="D21" s="106"/>
      <c r="E21" s="107" t="s">
        <v>55</v>
      </c>
      <c r="F21" s="107" t="s">
        <v>4</v>
      </c>
      <c r="G21" s="106" t="s">
        <v>309</v>
      </c>
      <c r="H21" s="106"/>
    </row>
    <row r="22" spans="1:8" ht="41.25" customHeight="1" x14ac:dyDescent="0.25">
      <c r="A22" s="107" t="s">
        <v>163</v>
      </c>
      <c r="B22" s="107" t="s">
        <v>4</v>
      </c>
      <c r="C22" s="106" t="s">
        <v>310</v>
      </c>
      <c r="D22" s="106"/>
      <c r="E22" s="107" t="s">
        <v>164</v>
      </c>
      <c r="F22" s="107" t="s">
        <v>4</v>
      </c>
      <c r="G22" s="106" t="s">
        <v>312</v>
      </c>
      <c r="H22" s="106"/>
    </row>
    <row r="23" spans="1:8" ht="38.25" customHeight="1" x14ac:dyDescent="0.25">
      <c r="A23" s="107" t="s">
        <v>161</v>
      </c>
      <c r="B23" s="107" t="s">
        <v>4</v>
      </c>
      <c r="C23" s="132" t="s">
        <v>311</v>
      </c>
      <c r="D23" s="133"/>
      <c r="E23" s="133"/>
      <c r="F23" s="133"/>
      <c r="G23" s="133"/>
      <c r="H23" s="133"/>
    </row>
    <row r="24" spans="1:8" ht="42.75" customHeight="1" x14ac:dyDescent="0.25">
      <c r="A24" s="107" t="s">
        <v>25</v>
      </c>
      <c r="B24" s="107" t="s">
        <v>4</v>
      </c>
      <c r="C24" s="106" t="s">
        <v>313</v>
      </c>
      <c r="D24" s="106"/>
      <c r="E24" s="106"/>
      <c r="F24" s="106"/>
      <c r="G24" s="106"/>
      <c r="H24" s="106"/>
    </row>
    <row r="25" spans="1:8" ht="24" customHeight="1" x14ac:dyDescent="0.25">
      <c r="A25" s="136" t="s">
        <v>20</v>
      </c>
      <c r="B25" s="136"/>
      <c r="C25" s="136"/>
      <c r="D25" s="136"/>
      <c r="E25" s="136"/>
      <c r="F25" s="136"/>
      <c r="G25" s="136"/>
      <c r="H25" s="136"/>
    </row>
    <row r="26" spans="1:8" ht="43.5" customHeight="1" x14ac:dyDescent="0.25">
      <c r="A26" s="107" t="s">
        <v>26</v>
      </c>
      <c r="B26" s="107" t="s">
        <v>4</v>
      </c>
      <c r="C26" s="106" t="str">
        <f>IF(AND(G26="Upper"),"Developed","Developing")</f>
        <v>Developing</v>
      </c>
      <c r="D26" s="106"/>
      <c r="E26" s="107" t="s">
        <v>13</v>
      </c>
      <c r="F26" s="107" t="s">
        <v>4</v>
      </c>
      <c r="G26" s="106" t="s">
        <v>165</v>
      </c>
      <c r="H26" s="106"/>
    </row>
    <row r="27" spans="1:8" ht="43.5" customHeight="1" x14ac:dyDescent="0.25">
      <c r="A27" s="107" t="s">
        <v>14</v>
      </c>
      <c r="B27" s="107" t="s">
        <v>4</v>
      </c>
      <c r="C27" s="106" t="s">
        <v>99</v>
      </c>
      <c r="D27" s="106"/>
      <c r="E27" s="107" t="s">
        <v>150</v>
      </c>
      <c r="F27" s="107" t="s">
        <v>4</v>
      </c>
      <c r="G27" s="106" t="s">
        <v>314</v>
      </c>
      <c r="H27" s="106"/>
    </row>
    <row r="28" spans="1:8" ht="43.5" customHeight="1" x14ac:dyDescent="0.25">
      <c r="A28" s="107" t="s">
        <v>23</v>
      </c>
      <c r="B28" s="107" t="s">
        <v>4</v>
      </c>
      <c r="C28" s="106" t="s">
        <v>98</v>
      </c>
      <c r="D28" s="106"/>
      <c r="E28" s="107" t="s">
        <v>16</v>
      </c>
      <c r="F28" s="107" t="s">
        <v>4</v>
      </c>
      <c r="G28" s="106" t="s">
        <v>315</v>
      </c>
      <c r="H28" s="106"/>
    </row>
    <row r="29" spans="1:8" ht="43.5" customHeight="1" x14ac:dyDescent="0.25">
      <c r="A29" s="107" t="s">
        <v>108</v>
      </c>
      <c r="B29" s="107" t="s">
        <v>4</v>
      </c>
      <c r="C29" s="106" t="s">
        <v>316</v>
      </c>
      <c r="D29" s="106"/>
      <c r="E29" s="107" t="s">
        <v>109</v>
      </c>
      <c r="F29" s="107" t="s">
        <v>4</v>
      </c>
      <c r="G29" s="106" t="s">
        <v>317</v>
      </c>
      <c r="H29" s="106"/>
    </row>
    <row r="30" spans="1:8" ht="84" customHeight="1" x14ac:dyDescent="0.25">
      <c r="A30" s="107" t="s">
        <v>17</v>
      </c>
      <c r="B30" s="107" t="s">
        <v>4</v>
      </c>
      <c r="C30" s="106" t="s">
        <v>318</v>
      </c>
      <c r="D30" s="106"/>
      <c r="E30" s="107" t="s">
        <v>15</v>
      </c>
      <c r="F30" s="107" t="s">
        <v>4</v>
      </c>
      <c r="G30" s="106" t="s">
        <v>354</v>
      </c>
      <c r="H30" s="106"/>
    </row>
    <row r="31" spans="1:8" ht="20.25" x14ac:dyDescent="0.25">
      <c r="A31" s="107" t="s">
        <v>114</v>
      </c>
      <c r="B31" s="107" t="s">
        <v>4</v>
      </c>
      <c r="C31" s="106" t="s">
        <v>115</v>
      </c>
      <c r="D31" s="106"/>
      <c r="E31" s="107" t="s">
        <v>116</v>
      </c>
      <c r="F31" s="107" t="s">
        <v>4</v>
      </c>
      <c r="G31" s="106" t="s">
        <v>115</v>
      </c>
      <c r="H31" s="106"/>
    </row>
    <row r="32" spans="1:8" ht="21.75" customHeight="1" x14ac:dyDescent="0.25">
      <c r="A32" s="107" t="s">
        <v>117</v>
      </c>
      <c r="B32" s="107" t="s">
        <v>4</v>
      </c>
      <c r="C32" s="106" t="s">
        <v>115</v>
      </c>
      <c r="D32" s="106"/>
      <c r="E32" s="106"/>
      <c r="F32" s="106"/>
      <c r="G32" s="106"/>
      <c r="H32" s="106"/>
    </row>
    <row r="33" spans="1:15" ht="20.25" x14ac:dyDescent="0.25">
      <c r="A33" s="142" t="s">
        <v>37</v>
      </c>
      <c r="B33" s="142"/>
      <c r="C33" s="142"/>
      <c r="D33" s="142"/>
      <c r="E33" s="142"/>
      <c r="F33" s="142"/>
      <c r="G33" s="142"/>
      <c r="H33" s="142"/>
    </row>
    <row r="34" spans="1:15" ht="43.5" customHeight="1" x14ac:dyDescent="0.25">
      <c r="A34" s="107" t="s">
        <v>18</v>
      </c>
      <c r="B34" s="107"/>
      <c r="C34" s="106" t="s">
        <v>100</v>
      </c>
      <c r="D34" s="106"/>
      <c r="E34" s="107" t="s">
        <v>19</v>
      </c>
      <c r="F34" s="107" t="s">
        <v>4</v>
      </c>
      <c r="G34" s="106" t="s">
        <v>101</v>
      </c>
      <c r="H34" s="106"/>
    </row>
    <row r="35" spans="1:15" ht="43.5" customHeight="1" x14ac:dyDescent="0.25">
      <c r="A35" s="107" t="s">
        <v>22</v>
      </c>
      <c r="B35" s="107"/>
      <c r="C35" s="106" t="s">
        <v>101</v>
      </c>
      <c r="D35" s="106"/>
      <c r="E35" s="107" t="s">
        <v>32</v>
      </c>
      <c r="F35" s="107" t="s">
        <v>4</v>
      </c>
      <c r="G35" s="106" t="s">
        <v>101</v>
      </c>
      <c r="H35" s="106"/>
    </row>
    <row r="36" spans="1:15" ht="20.25" x14ac:dyDescent="0.25">
      <c r="A36" s="107" t="s">
        <v>31</v>
      </c>
      <c r="B36" s="107"/>
      <c r="C36" s="106" t="s">
        <v>102</v>
      </c>
      <c r="D36" s="106"/>
      <c r="E36" s="107" t="s">
        <v>21</v>
      </c>
      <c r="F36" s="107" t="s">
        <v>4</v>
      </c>
      <c r="G36" s="106" t="s">
        <v>103</v>
      </c>
      <c r="H36" s="106"/>
    </row>
    <row r="37" spans="1:15" ht="20.25" x14ac:dyDescent="0.25">
      <c r="A37" s="136" t="s">
        <v>0</v>
      </c>
      <c r="B37" s="136"/>
      <c r="C37" s="136"/>
      <c r="D37" s="136"/>
      <c r="E37" s="136"/>
      <c r="F37" s="136"/>
      <c r="G37" s="136"/>
      <c r="H37" s="136"/>
    </row>
    <row r="38" spans="1:15" ht="20.25" x14ac:dyDescent="0.25">
      <c r="A38" s="113" t="s">
        <v>0</v>
      </c>
      <c r="B38" s="113"/>
      <c r="C38" s="113" t="s">
        <v>230</v>
      </c>
      <c r="D38" s="113"/>
      <c r="E38" s="113"/>
      <c r="F38" s="113" t="s">
        <v>7</v>
      </c>
      <c r="G38" s="113"/>
      <c r="H38" s="113"/>
      <c r="J38" s="111" t="s">
        <v>1</v>
      </c>
      <c r="K38" s="112"/>
      <c r="L38" s="2" t="s">
        <v>6</v>
      </c>
      <c r="M38" s="111" t="s">
        <v>2</v>
      </c>
      <c r="N38" s="112"/>
      <c r="O38" s="2" t="s">
        <v>3</v>
      </c>
    </row>
    <row r="39" spans="1:15" ht="20.25" x14ac:dyDescent="0.25">
      <c r="A39" s="115" t="s">
        <v>2</v>
      </c>
      <c r="B39" s="115"/>
      <c r="C39" s="114" t="s">
        <v>320</v>
      </c>
      <c r="D39" s="114"/>
      <c r="E39" s="114"/>
      <c r="F39" s="114" t="s">
        <v>323</v>
      </c>
      <c r="G39" s="114"/>
      <c r="H39" s="114"/>
    </row>
    <row r="40" spans="1:15" ht="20.25" x14ac:dyDescent="0.25">
      <c r="A40" s="115" t="s">
        <v>3</v>
      </c>
      <c r="B40" s="115"/>
      <c r="C40" s="114" t="s">
        <v>320</v>
      </c>
      <c r="D40" s="114"/>
      <c r="E40" s="114"/>
      <c r="F40" s="114" t="s">
        <v>312</v>
      </c>
      <c r="G40" s="114"/>
      <c r="H40" s="114"/>
    </row>
    <row r="41" spans="1:15" ht="20.25" x14ac:dyDescent="0.25">
      <c r="A41" s="115" t="s">
        <v>1</v>
      </c>
      <c r="B41" s="115"/>
      <c r="C41" s="114" t="s">
        <v>319</v>
      </c>
      <c r="D41" s="114"/>
      <c r="E41" s="114"/>
      <c r="F41" s="114" t="s">
        <v>321</v>
      </c>
      <c r="G41" s="114"/>
      <c r="H41" s="114"/>
    </row>
    <row r="42" spans="1:15" ht="20.25" x14ac:dyDescent="0.25">
      <c r="A42" s="115" t="s">
        <v>6</v>
      </c>
      <c r="B42" s="115"/>
      <c r="C42" s="114" t="s">
        <v>320</v>
      </c>
      <c r="D42" s="114"/>
      <c r="E42" s="114"/>
      <c r="F42" s="114" t="s">
        <v>322</v>
      </c>
      <c r="G42" s="114"/>
      <c r="H42" s="114"/>
    </row>
    <row r="43" spans="1:15" ht="51" customHeight="1" x14ac:dyDescent="0.25">
      <c r="A43" s="107" t="s">
        <v>231</v>
      </c>
      <c r="B43" s="107"/>
      <c r="C43" s="106" t="s">
        <v>98</v>
      </c>
      <c r="D43" s="106"/>
      <c r="E43" s="106"/>
      <c r="F43" s="106"/>
      <c r="G43" s="106"/>
      <c r="H43" s="106"/>
    </row>
    <row r="44" spans="1:15" ht="20.25" x14ac:dyDescent="0.25">
      <c r="A44" s="136" t="s">
        <v>57</v>
      </c>
      <c r="B44" s="136"/>
      <c r="C44" s="136"/>
      <c r="D44" s="136"/>
      <c r="E44" s="136"/>
      <c r="F44" s="136"/>
      <c r="G44" s="136"/>
      <c r="H44" s="136"/>
    </row>
    <row r="45" spans="1:15" ht="21" customHeight="1" x14ac:dyDescent="0.25">
      <c r="A45" s="113" t="s">
        <v>58</v>
      </c>
      <c r="B45" s="113"/>
      <c r="C45" s="2" t="s">
        <v>59</v>
      </c>
      <c r="D45" s="113" t="s">
        <v>148</v>
      </c>
      <c r="E45" s="113"/>
      <c r="F45" s="113"/>
      <c r="G45" s="113" t="s">
        <v>60</v>
      </c>
      <c r="H45" s="113"/>
    </row>
    <row r="46" spans="1:15" ht="20.25" x14ac:dyDescent="0.25">
      <c r="A46" s="105" t="s">
        <v>368</v>
      </c>
      <c r="B46" s="105"/>
      <c r="C46" s="34" t="s">
        <v>89</v>
      </c>
      <c r="D46" s="104" t="s">
        <v>327</v>
      </c>
      <c r="E46" s="104"/>
      <c r="F46" s="104"/>
      <c r="G46" s="104" t="s">
        <v>329</v>
      </c>
      <c r="H46" s="104"/>
    </row>
    <row r="47" spans="1:15" ht="20.25" x14ac:dyDescent="0.25">
      <c r="A47" s="105" t="s">
        <v>369</v>
      </c>
      <c r="B47" s="105"/>
      <c r="C47" s="34" t="s">
        <v>89</v>
      </c>
      <c r="D47" s="104" t="s">
        <v>328</v>
      </c>
      <c r="E47" s="104"/>
      <c r="F47" s="104"/>
      <c r="G47" s="104" t="s">
        <v>330</v>
      </c>
      <c r="H47" s="104"/>
    </row>
    <row r="48" spans="1:15" ht="20.25" x14ac:dyDescent="0.25">
      <c r="A48" s="105" t="s">
        <v>370</v>
      </c>
      <c r="B48" s="105"/>
      <c r="C48" s="34" t="s">
        <v>89</v>
      </c>
      <c r="D48" s="104" t="s">
        <v>327</v>
      </c>
      <c r="E48" s="104"/>
      <c r="F48" s="104"/>
      <c r="G48" s="104" t="s">
        <v>327</v>
      </c>
      <c r="H48" s="104"/>
    </row>
    <row r="49" spans="1:10" ht="20.25" hidden="1" x14ac:dyDescent="0.25">
      <c r="A49" s="105" t="s">
        <v>232</v>
      </c>
      <c r="B49" s="105"/>
      <c r="C49" s="34" t="s">
        <v>89</v>
      </c>
      <c r="D49" s="106"/>
      <c r="E49" s="106"/>
      <c r="F49" s="106"/>
      <c r="G49" s="106"/>
      <c r="H49" s="106"/>
    </row>
    <row r="50" spans="1:10" ht="20.25" x14ac:dyDescent="0.25">
      <c r="A50" s="136" t="s">
        <v>61</v>
      </c>
      <c r="B50" s="136"/>
      <c r="C50" s="136"/>
      <c r="D50" s="136"/>
      <c r="E50" s="136"/>
      <c r="F50" s="136"/>
      <c r="G50" s="136"/>
      <c r="H50" s="136"/>
    </row>
    <row r="51" spans="1:10" ht="42.75" customHeight="1" x14ac:dyDescent="0.25">
      <c r="A51" s="107" t="s">
        <v>62</v>
      </c>
      <c r="B51" s="107" t="s">
        <v>4</v>
      </c>
      <c r="C51" s="106" t="s">
        <v>98</v>
      </c>
      <c r="D51" s="106"/>
      <c r="E51" s="106"/>
      <c r="F51" s="106"/>
      <c r="G51" s="106"/>
      <c r="H51" s="106"/>
    </row>
    <row r="52" spans="1:10" ht="20.25" x14ac:dyDescent="0.25">
      <c r="A52" s="107" t="s">
        <v>63</v>
      </c>
      <c r="B52" s="107" t="s">
        <v>4</v>
      </c>
      <c r="C52" s="106" t="s">
        <v>331</v>
      </c>
      <c r="D52" s="106"/>
      <c r="E52" s="106"/>
      <c r="F52" s="106"/>
      <c r="G52" s="51" t="s">
        <v>233</v>
      </c>
      <c r="H52" s="73">
        <v>44967</v>
      </c>
    </row>
    <row r="53" spans="1:10" ht="20.25" x14ac:dyDescent="0.25">
      <c r="A53" s="107" t="s">
        <v>64</v>
      </c>
      <c r="B53" s="107" t="s">
        <v>4</v>
      </c>
      <c r="C53" s="106" t="s">
        <v>332</v>
      </c>
      <c r="D53" s="106"/>
      <c r="E53" s="106"/>
      <c r="F53" s="106"/>
      <c r="G53" s="51" t="s">
        <v>233</v>
      </c>
      <c r="H53" s="73">
        <f>H52</f>
        <v>44967</v>
      </c>
    </row>
    <row r="54" spans="1:10" ht="20.25" x14ac:dyDescent="0.25">
      <c r="A54" s="107" t="s">
        <v>334</v>
      </c>
      <c r="B54" s="107"/>
      <c r="C54" s="106" t="s">
        <v>331</v>
      </c>
      <c r="D54" s="106"/>
      <c r="E54" s="106"/>
      <c r="F54" s="106"/>
      <c r="G54" s="51" t="s">
        <v>233</v>
      </c>
      <c r="H54" s="73">
        <f>H53</f>
        <v>44967</v>
      </c>
    </row>
    <row r="55" spans="1:10" ht="63.75" customHeight="1" x14ac:dyDescent="0.25">
      <c r="A55" s="107"/>
      <c r="B55" s="107"/>
      <c r="C55" s="108" t="s">
        <v>333</v>
      </c>
      <c r="D55" s="109"/>
      <c r="E55" s="109"/>
      <c r="F55" s="109"/>
      <c r="G55" s="109"/>
      <c r="H55" s="110"/>
    </row>
    <row r="56" spans="1:10" ht="46.5" hidden="1" customHeight="1" x14ac:dyDescent="0.25">
      <c r="A56" s="107" t="s">
        <v>65</v>
      </c>
      <c r="B56" s="107" t="s">
        <v>4</v>
      </c>
      <c r="C56" s="106"/>
      <c r="D56" s="106"/>
      <c r="E56" s="106"/>
      <c r="F56" s="106"/>
      <c r="G56" s="51" t="s">
        <v>234</v>
      </c>
      <c r="H56" s="36"/>
    </row>
    <row r="57" spans="1:10" ht="45" hidden="1" customHeight="1" x14ac:dyDescent="0.25">
      <c r="A57" s="107" t="s">
        <v>67</v>
      </c>
      <c r="B57" s="107" t="s">
        <v>4</v>
      </c>
      <c r="C57" s="106"/>
      <c r="D57" s="106"/>
      <c r="E57" s="106"/>
      <c r="F57" s="106"/>
      <c r="G57" s="51" t="s">
        <v>234</v>
      </c>
      <c r="H57" s="36"/>
      <c r="I57" s="1" t="str">
        <f>CONCATENATE((IF(OR(A46="",A46="NA"),"",A46)),"= ",(IF(OR(D46="",D46="NA"),"",D46)),".")</f>
        <v>Building A (Oakwood) = Gr/St + 1st to 25th Floor.</v>
      </c>
    </row>
    <row r="58" spans="1:10" ht="46.5" hidden="1" customHeight="1" x14ac:dyDescent="0.25">
      <c r="A58" s="107" t="s">
        <v>66</v>
      </c>
      <c r="B58" s="107" t="s">
        <v>4</v>
      </c>
      <c r="C58" s="106"/>
      <c r="D58" s="106"/>
      <c r="E58" s="106"/>
      <c r="F58" s="106"/>
      <c r="G58" s="51" t="s">
        <v>234</v>
      </c>
      <c r="H58" s="36"/>
    </row>
    <row r="59" spans="1:10" ht="45" hidden="1" customHeight="1" x14ac:dyDescent="0.25">
      <c r="A59" s="107" t="s">
        <v>68</v>
      </c>
      <c r="B59" s="107" t="s">
        <v>4</v>
      </c>
      <c r="C59" s="106"/>
      <c r="D59" s="106"/>
      <c r="E59" s="106"/>
      <c r="F59" s="106"/>
      <c r="G59" s="51" t="s">
        <v>234</v>
      </c>
      <c r="H59" s="36"/>
    </row>
    <row r="60" spans="1:10" ht="21" thickBot="1" x14ac:dyDescent="0.3">
      <c r="A60" s="136" t="s">
        <v>69</v>
      </c>
      <c r="B60" s="136"/>
      <c r="C60" s="136"/>
      <c r="D60" s="136"/>
      <c r="E60" s="136"/>
      <c r="F60" s="136"/>
      <c r="G60" s="136"/>
      <c r="H60" s="136"/>
    </row>
    <row r="61" spans="1:10" ht="20.25" customHeight="1" x14ac:dyDescent="0.3">
      <c r="A61" s="160" t="str">
        <f>CONCATENATE((IF(OR(A46="",A46="NA"),"",A46)),"= ",(IF(OR(D46="",D46="NA"),"",D46)),".")</f>
        <v>Building A (Oakwood) = Gr/St + 1st to 25th Floor.</v>
      </c>
      <c r="B61" s="160"/>
      <c r="C61" s="160"/>
      <c r="D61" s="30" t="s">
        <v>118</v>
      </c>
      <c r="E61" s="159" t="s">
        <v>105</v>
      </c>
      <c r="F61" s="159"/>
      <c r="G61" s="30" t="s">
        <v>119</v>
      </c>
      <c r="H61" s="30" t="s">
        <v>120</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upto 13 Slab, Brickwork upto 12 Floor, Internal Plaster upto 9 Floor, External Plaster upto 9 Floor, External Plumbing, Elevation and Waterproofing upto 4 Floor Completed</v>
      </c>
      <c r="J61" s="17"/>
    </row>
    <row r="62" spans="1:10" ht="20.25" x14ac:dyDescent="0.3">
      <c r="A62" s="160"/>
      <c r="B62" s="160"/>
      <c r="C62" s="160"/>
      <c r="D62" s="30">
        <f>IF(AND(ISNUMBER(SEARCH("1B",A61))),1,IF(AND(ISNUMBER(SEARCH("2B",A61))),2,IF(AND(ISNUMBER(SEARCH("3B",A61))),3,IF(AND(ISNUMBER(SEARCH("4B",A61))),4,IF(ISNUMBER(SEARCH("5B",A61)),5,0)))))</f>
        <v>0</v>
      </c>
      <c r="E62" s="159">
        <v>1</v>
      </c>
      <c r="F62" s="159"/>
      <c r="G62" s="30">
        <v>0</v>
      </c>
      <c r="H62" s="30">
        <f ca="1">--TRIM(RIGHT(SUBSTITUTE(LEFT(A61,_xlfn.AGGREGATE(16,6,FIND({0,1,2,3,4,5,6,7,8,9},A61,ROW(INDIRECT("1:"&amp;LEN(A61)))),1))," ",REPT(" ",LEN(A61))),LEN(A61)))</f>
        <v>25</v>
      </c>
      <c r="I62" s="16" t="s">
        <v>124</v>
      </c>
      <c r="J62" s="17"/>
    </row>
    <row r="63" spans="1:10" ht="20.25" customHeight="1" x14ac:dyDescent="0.3">
      <c r="A63" s="125" t="s">
        <v>122</v>
      </c>
      <c r="B63" s="125"/>
      <c r="C63" s="31" t="s">
        <v>132</v>
      </c>
      <c r="D63" s="31" t="s">
        <v>133</v>
      </c>
      <c r="E63" s="125" t="s">
        <v>123</v>
      </c>
      <c r="F63" s="125"/>
      <c r="G63" s="27" t="s">
        <v>121</v>
      </c>
      <c r="H63" s="27"/>
      <c r="I63" s="19" t="s">
        <v>134</v>
      </c>
      <c r="J63" s="18">
        <f ca="1">H62*25%</f>
        <v>6.25</v>
      </c>
    </row>
    <row r="64" spans="1:10" ht="20.25" customHeight="1" x14ac:dyDescent="0.3">
      <c r="A64" s="93" t="s">
        <v>135</v>
      </c>
      <c r="B64" s="93"/>
      <c r="C64" s="30">
        <f ca="1">J65</f>
        <v>25</v>
      </c>
      <c r="D64" s="29">
        <f ca="1">((100/H62)*C64)/100</f>
        <v>1</v>
      </c>
      <c r="E64" s="126">
        <f ca="1">(((C64/H62*10)+(C65/H62*15)+(25/(E62+G62+H62)*C66)+(5/(H62)*C67)+(2.5/(H62)*C68)+(2.5/(H62)*C69)+(5/H62*C70)+(10/H62*C71)+(2.5/H62*C72)+(2.5/H62*C73)+(10/H62*C74)+(10/H62*C75))/100)</f>
        <v>0.42499999999999993</v>
      </c>
      <c r="F64" s="127"/>
      <c r="G64" s="93" t="str">
        <f ca="1">I61</f>
        <v>Excavation work Completed. Plinth work completed, RCC upto 13 Slab, Brickwork upto 12 Floor, Internal Plaster upto 9 Floor, External Plaster upto 9 Floor, External Plumbing, Elevation and Waterproofing upto 4 Floor Completed</v>
      </c>
      <c r="H64" s="93"/>
      <c r="I64" s="19" t="s">
        <v>125</v>
      </c>
      <c r="J64" s="23">
        <f ca="1">H62*50%</f>
        <v>12.5</v>
      </c>
    </row>
    <row r="65" spans="1:10" ht="20.25" x14ac:dyDescent="0.3">
      <c r="A65" s="93" t="s">
        <v>106</v>
      </c>
      <c r="B65" s="93"/>
      <c r="C65" s="72">
        <v>25</v>
      </c>
      <c r="D65" s="29">
        <f ca="1">((100/H62)*C65)/100</f>
        <v>1</v>
      </c>
      <c r="E65" s="128"/>
      <c r="F65" s="129"/>
      <c r="G65" s="93"/>
      <c r="H65" s="93"/>
      <c r="I65" s="19" t="s">
        <v>126</v>
      </c>
      <c r="J65" s="23">
        <f ca="1">H62</f>
        <v>25</v>
      </c>
    </row>
    <row r="66" spans="1:10" ht="21" customHeight="1" x14ac:dyDescent="0.35">
      <c r="A66" s="93" t="s">
        <v>136</v>
      </c>
      <c r="B66" s="93"/>
      <c r="C66" s="30">
        <v>13</v>
      </c>
      <c r="D66" s="29">
        <f ca="1">((100/(E62+G62+H62))*C66)/100</f>
        <v>0.5</v>
      </c>
      <c r="E66" s="128"/>
      <c r="F66" s="129"/>
      <c r="G66" s="93"/>
      <c r="H66" s="93"/>
      <c r="I66" s="19" t="s">
        <v>127</v>
      </c>
      <c r="J66" s="24">
        <f ca="1">(IF(D62&gt;1,(H62/(D62+2)),H62*0.2))</f>
        <v>5</v>
      </c>
    </row>
    <row r="67" spans="1:10" ht="21" customHeight="1" x14ac:dyDescent="0.35">
      <c r="A67" s="93" t="s">
        <v>137</v>
      </c>
      <c r="B67" s="93"/>
      <c r="C67" s="30">
        <f>C66-E62</f>
        <v>12</v>
      </c>
      <c r="D67" s="29">
        <f ca="1">((100/H62)*C67)/100</f>
        <v>0.48</v>
      </c>
      <c r="E67" s="128"/>
      <c r="F67" s="129"/>
      <c r="G67" s="93"/>
      <c r="H67" s="93"/>
      <c r="I67" s="19" t="s">
        <v>128</v>
      </c>
      <c r="J67" s="24">
        <f ca="1">(IF(D62&gt;1,(H62/(D62+2)+J66),H62*0.2+J66))</f>
        <v>10</v>
      </c>
    </row>
    <row r="68" spans="1:10" ht="21" customHeight="1" x14ac:dyDescent="0.35">
      <c r="A68" s="120" t="s">
        <v>138</v>
      </c>
      <c r="B68" s="121"/>
      <c r="C68" s="80">
        <f>C67*0.75</f>
        <v>9</v>
      </c>
      <c r="D68" s="29">
        <f ca="1">((100/H62)*C68)/100</f>
        <v>0.36</v>
      </c>
      <c r="E68" s="128"/>
      <c r="F68" s="129"/>
      <c r="G68" s="93"/>
      <c r="H68" s="93"/>
      <c r="I68" s="19" t="s">
        <v>139</v>
      </c>
      <c r="J68" s="24">
        <f>(IF(D62&gt;1,(H62/(D62+2)+J67),0))</f>
        <v>0</v>
      </c>
    </row>
    <row r="69" spans="1:10" ht="21" customHeight="1" x14ac:dyDescent="0.35">
      <c r="A69" s="120" t="s">
        <v>171</v>
      </c>
      <c r="B69" s="121"/>
      <c r="C69" s="80">
        <f>C68</f>
        <v>9</v>
      </c>
      <c r="D69" s="29">
        <f ca="1">((100/H62)*C69)/100</f>
        <v>0.36</v>
      </c>
      <c r="E69" s="128"/>
      <c r="F69" s="129"/>
      <c r="G69" s="93"/>
      <c r="H69" s="93"/>
      <c r="I69" s="19" t="s">
        <v>140</v>
      </c>
      <c r="J69" s="24">
        <f>(IF(D62&gt;2,(H62/(D62+2)+J68),0))</f>
        <v>0</v>
      </c>
    </row>
    <row r="70" spans="1:10" ht="63.75" customHeight="1" x14ac:dyDescent="0.35">
      <c r="A70" s="120" t="s">
        <v>168</v>
      </c>
      <c r="B70" s="121"/>
      <c r="C70" s="30">
        <v>4</v>
      </c>
      <c r="D70" s="29">
        <f ca="1">((100/(H62))*C70)/100</f>
        <v>0.16</v>
      </c>
      <c r="E70" s="128"/>
      <c r="F70" s="129"/>
      <c r="G70" s="93"/>
      <c r="H70" s="93"/>
      <c r="I70" s="19" t="s">
        <v>142</v>
      </c>
      <c r="J70" s="25">
        <f>(IF(D62&gt;3,(H62/(D62+2)+J69),0))</f>
        <v>0</v>
      </c>
    </row>
    <row r="71" spans="1:10" ht="21" customHeight="1" x14ac:dyDescent="0.35">
      <c r="A71" s="93" t="s">
        <v>141</v>
      </c>
      <c r="B71" s="93"/>
      <c r="C71" s="30">
        <v>0</v>
      </c>
      <c r="D71" s="29">
        <f ca="1">((100/(H62))*C71)/100</f>
        <v>0</v>
      </c>
      <c r="E71" s="128"/>
      <c r="F71" s="129"/>
      <c r="G71" s="93"/>
      <c r="H71" s="93"/>
      <c r="I71" s="19" t="s">
        <v>143</v>
      </c>
      <c r="J71" s="24">
        <f>(IF(D62&gt;4,(H62/(D62+2)+J70),0))</f>
        <v>0</v>
      </c>
    </row>
    <row r="72" spans="1:10" ht="21" customHeight="1" x14ac:dyDescent="0.35">
      <c r="A72" s="93" t="s">
        <v>170</v>
      </c>
      <c r="B72" s="93"/>
      <c r="C72" s="30">
        <v>0</v>
      </c>
      <c r="D72" s="29">
        <f ca="1">((100/H62)*C72)/100</f>
        <v>0</v>
      </c>
      <c r="E72" s="128"/>
      <c r="F72" s="129"/>
      <c r="G72" s="93"/>
      <c r="H72" s="93"/>
      <c r="I72" s="19" t="s">
        <v>129</v>
      </c>
      <c r="J72" s="24">
        <f ca="1">(IF(D62=1,(H62/(D62+3)+J67),IF(D62=0,(H62*0.3+J67),IF(D62&gt;1,0))))</f>
        <v>17.5</v>
      </c>
    </row>
    <row r="73" spans="1:10" ht="21.75" customHeight="1" thickBot="1" x14ac:dyDescent="0.4">
      <c r="A73" s="93" t="s">
        <v>169</v>
      </c>
      <c r="B73" s="93"/>
      <c r="C73" s="30">
        <v>0</v>
      </c>
      <c r="D73" s="29">
        <f ca="1">((100/H62)*C73)/100</f>
        <v>0</v>
      </c>
      <c r="E73" s="128"/>
      <c r="F73" s="129"/>
      <c r="G73" s="93"/>
      <c r="H73" s="93"/>
      <c r="I73" s="21" t="s">
        <v>130</v>
      </c>
      <c r="J73" s="26">
        <f ca="1">(IF(D62&gt;1.5,(H62/(D62+2)+J67+MAX(0,J68-J67)+MAX(0,J69-J68)+MAX(0,J70-J69)+MAX(0,J71-J70)+MAX(0,J72-J71)),IF(D62=1,(H62/(D62+3)+J72),IF(D62=0,H62*0.3+J72))))</f>
        <v>25</v>
      </c>
    </row>
    <row r="74" spans="1:10" ht="20.25" customHeight="1" x14ac:dyDescent="0.25">
      <c r="A74" s="93" t="s">
        <v>144</v>
      </c>
      <c r="B74" s="93"/>
      <c r="C74" s="30">
        <v>0</v>
      </c>
      <c r="D74" s="29">
        <f ca="1">((100/(H62))*C74)/100</f>
        <v>0</v>
      </c>
      <c r="E74" s="128"/>
      <c r="F74" s="129"/>
      <c r="G74" s="93"/>
      <c r="H74" s="93"/>
    </row>
    <row r="75" spans="1:10" ht="20.25" x14ac:dyDescent="0.25">
      <c r="A75" s="93" t="s">
        <v>145</v>
      </c>
      <c r="B75" s="93"/>
      <c r="C75" s="30">
        <v>0</v>
      </c>
      <c r="D75" s="29">
        <f ca="1">((100/(H62))*C75)/100</f>
        <v>0</v>
      </c>
      <c r="E75" s="130"/>
      <c r="F75" s="131"/>
      <c r="G75" s="93"/>
      <c r="H75" s="93"/>
    </row>
    <row r="76" spans="1:10" ht="21" thickBot="1" x14ac:dyDescent="0.3">
      <c r="A76" s="136" t="s">
        <v>69</v>
      </c>
      <c r="B76" s="136"/>
      <c r="C76" s="136"/>
      <c r="D76" s="136"/>
      <c r="E76" s="136"/>
      <c r="F76" s="136"/>
      <c r="G76" s="136"/>
      <c r="H76" s="136"/>
    </row>
    <row r="77" spans="1:10" ht="20.25" customHeight="1" x14ac:dyDescent="0.3">
      <c r="A77" s="160" t="str">
        <f>CONCATENATE((IF(OR(A47="",A47="NA"),"",A47)),"= ",(IF(OR(D47="",D47="NA"),"",D47)),".")</f>
        <v>Building B (Bridgewood) = Gr/St + 1st to 28th Floor.</v>
      </c>
      <c r="B77" s="160"/>
      <c r="C77" s="160"/>
      <c r="D77" s="30" t="s">
        <v>118</v>
      </c>
      <c r="E77" s="159" t="s">
        <v>105</v>
      </c>
      <c r="F77" s="159"/>
      <c r="G77" s="30" t="s">
        <v>119</v>
      </c>
      <c r="H77" s="30" t="s">
        <v>120</v>
      </c>
      <c r="I77" s="15"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 RCC upto 27 Slab, Brickwork upto 26 Floor, Internal Plaster upto 20.8 Floor, External Plaster upto 20.8 Floor, External Plumbing, Elevation and Waterproofing upto 10 Floor Completed</v>
      </c>
      <c r="J77" s="17"/>
    </row>
    <row r="78" spans="1:10" ht="20.25" x14ac:dyDescent="0.3">
      <c r="A78" s="160"/>
      <c r="B78" s="160"/>
      <c r="C78" s="160"/>
      <c r="D78" s="30">
        <f>IF(AND(ISNUMBER(SEARCH("1B",A77))),1,IF(AND(ISNUMBER(SEARCH("2B",A77))),2,IF(AND(ISNUMBER(SEARCH("3B",A77))),3,IF(AND(ISNUMBER(SEARCH("4B",A77))),4,IF(ISNUMBER(SEARCH("5B",A77)),5,0)))))</f>
        <v>0</v>
      </c>
      <c r="E78" s="159">
        <v>1</v>
      </c>
      <c r="F78" s="159"/>
      <c r="G78" s="30">
        <v>0</v>
      </c>
      <c r="H78" s="30">
        <f ca="1">--TRIM(RIGHT(SUBSTITUTE(LEFT(A77,_xlfn.AGGREGATE(16,6,FIND({0,1,2,3,4,5,6,7,8,9},A77,ROW(INDIRECT("1:"&amp;LEN(A77)))),1))," ",REPT(" ",LEN(A77))),LEN(A77)))</f>
        <v>28</v>
      </c>
      <c r="I78" s="16" t="s">
        <v>124</v>
      </c>
      <c r="J78" s="17"/>
    </row>
    <row r="79" spans="1:10" ht="20.25" customHeight="1" x14ac:dyDescent="0.3">
      <c r="A79" s="125" t="s">
        <v>122</v>
      </c>
      <c r="B79" s="125"/>
      <c r="C79" s="31" t="s">
        <v>132</v>
      </c>
      <c r="D79" s="31" t="s">
        <v>133</v>
      </c>
      <c r="E79" s="125" t="s">
        <v>123</v>
      </c>
      <c r="F79" s="125"/>
      <c r="G79" s="27" t="s">
        <v>121</v>
      </c>
      <c r="H79" s="27"/>
      <c r="I79" s="19" t="s">
        <v>134</v>
      </c>
      <c r="J79" s="18">
        <f ca="1">H78*25%</f>
        <v>7</v>
      </c>
    </row>
    <row r="80" spans="1:10" ht="20.25" customHeight="1" x14ac:dyDescent="0.3">
      <c r="A80" s="93" t="s">
        <v>135</v>
      </c>
      <c r="B80" s="93"/>
      <c r="C80" s="30">
        <f ca="1">J81</f>
        <v>28</v>
      </c>
      <c r="D80" s="29">
        <f ca="1">((100/H78)*C80)/100</f>
        <v>1</v>
      </c>
      <c r="E80" s="126">
        <f ca="1">(((C80/H78*10)+(C81/H78*15)+(25/(E78+G78+H78)*C82)+(5/(H78)*C83)+(2.5/(H78)*C84)+(2.5/(H78)*C85)+(5/H78*C86)+(10/H78*C87)+(2.5/H78*C88)+(2.5/H78*C89)+(10/H78*C90)+(10/H78*C91))/100)</f>
        <v>0.58418719211822656</v>
      </c>
      <c r="F80" s="127"/>
      <c r="G80" s="93" t="str">
        <f ca="1">I77</f>
        <v>Excavation work Completed. Plinth work completed, RCC upto 27 Slab, Brickwork upto 26 Floor, Internal Plaster upto 20.8 Floor, External Plaster upto 20.8 Floor, External Plumbing, Elevation and Waterproofing upto 10 Floor Completed</v>
      </c>
      <c r="H80" s="93"/>
      <c r="I80" s="19" t="s">
        <v>125</v>
      </c>
      <c r="J80" s="23">
        <f ca="1">H78*50%</f>
        <v>14</v>
      </c>
    </row>
    <row r="81" spans="1:10" ht="20.25" x14ac:dyDescent="0.3">
      <c r="A81" s="93" t="s">
        <v>106</v>
      </c>
      <c r="B81" s="93"/>
      <c r="C81" s="72">
        <f ca="1">J89</f>
        <v>28</v>
      </c>
      <c r="D81" s="29">
        <f ca="1">((100/H78)*C81)/100</f>
        <v>1</v>
      </c>
      <c r="E81" s="128"/>
      <c r="F81" s="129"/>
      <c r="G81" s="93"/>
      <c r="H81" s="93"/>
      <c r="I81" s="19" t="s">
        <v>126</v>
      </c>
      <c r="J81" s="23">
        <f ca="1">H78</f>
        <v>28</v>
      </c>
    </row>
    <row r="82" spans="1:10" ht="21" customHeight="1" x14ac:dyDescent="0.35">
      <c r="A82" s="93" t="s">
        <v>136</v>
      </c>
      <c r="B82" s="93"/>
      <c r="C82" s="30">
        <v>27</v>
      </c>
      <c r="D82" s="29">
        <f ca="1">((100/(E78+G78+H78))*C82)/100</f>
        <v>0.93103448275862066</v>
      </c>
      <c r="E82" s="128"/>
      <c r="F82" s="129"/>
      <c r="G82" s="93"/>
      <c r="H82" s="93"/>
      <c r="I82" s="19" t="s">
        <v>127</v>
      </c>
      <c r="J82" s="24">
        <f ca="1">(IF(D78&gt;1,(H78/(D78+2)),H78*0.2))</f>
        <v>5.6000000000000005</v>
      </c>
    </row>
    <row r="83" spans="1:10" ht="21" customHeight="1" x14ac:dyDescent="0.35">
      <c r="A83" s="93" t="s">
        <v>137</v>
      </c>
      <c r="B83" s="93"/>
      <c r="C83" s="30">
        <f>C82-E78</f>
        <v>26</v>
      </c>
      <c r="D83" s="29">
        <f ca="1">((100/H78)*C83)/100</f>
        <v>0.9285714285714286</v>
      </c>
      <c r="E83" s="128"/>
      <c r="F83" s="129"/>
      <c r="G83" s="93"/>
      <c r="H83" s="93"/>
      <c r="I83" s="19" t="s">
        <v>128</v>
      </c>
      <c r="J83" s="24">
        <f ca="1">(IF(D78&gt;1,(H78/(D78+2)+J82),H78*0.2+J82))</f>
        <v>11.200000000000001</v>
      </c>
    </row>
    <row r="84" spans="1:10" ht="21" customHeight="1" x14ac:dyDescent="0.35">
      <c r="A84" s="120" t="s">
        <v>138</v>
      </c>
      <c r="B84" s="121"/>
      <c r="C84" s="78">
        <f>C83*0.8</f>
        <v>20.8</v>
      </c>
      <c r="D84" s="29">
        <f ca="1">((100/H78)*C84)/100</f>
        <v>0.74285714285714288</v>
      </c>
      <c r="E84" s="128"/>
      <c r="F84" s="129"/>
      <c r="G84" s="93"/>
      <c r="H84" s="93"/>
      <c r="I84" s="19" t="s">
        <v>139</v>
      </c>
      <c r="J84" s="24">
        <f>(IF(D78&gt;1,(H78/(D78+2)+J83),0))</f>
        <v>0</v>
      </c>
    </row>
    <row r="85" spans="1:10" ht="21" customHeight="1" x14ac:dyDescent="0.35">
      <c r="A85" s="120" t="s">
        <v>171</v>
      </c>
      <c r="B85" s="121"/>
      <c r="C85" s="78">
        <f>C84</f>
        <v>20.8</v>
      </c>
      <c r="D85" s="29">
        <f ca="1">((100/H78)*C85)/100</f>
        <v>0.74285714285714288</v>
      </c>
      <c r="E85" s="128"/>
      <c r="F85" s="129"/>
      <c r="G85" s="93"/>
      <c r="H85" s="93"/>
      <c r="I85" s="19" t="s">
        <v>140</v>
      </c>
      <c r="J85" s="24">
        <f>(IF(D78&gt;2,(H78/(D78+2)+J84),0))</f>
        <v>0</v>
      </c>
    </row>
    <row r="86" spans="1:10" ht="57.75" customHeight="1" x14ac:dyDescent="0.35">
      <c r="A86" s="120" t="s">
        <v>168</v>
      </c>
      <c r="B86" s="121"/>
      <c r="C86" s="30">
        <v>10</v>
      </c>
      <c r="D86" s="29">
        <f ca="1">((100/(H78))*C86)/100</f>
        <v>0.35714285714285715</v>
      </c>
      <c r="E86" s="128"/>
      <c r="F86" s="129"/>
      <c r="G86" s="93"/>
      <c r="H86" s="93"/>
      <c r="I86" s="19" t="s">
        <v>142</v>
      </c>
      <c r="J86" s="25">
        <f>(IF(D78&gt;3,(H78/(D78+2)+J85),0))</f>
        <v>0</v>
      </c>
    </row>
    <row r="87" spans="1:10" ht="21" customHeight="1" x14ac:dyDescent="0.35">
      <c r="A87" s="93" t="s">
        <v>141</v>
      </c>
      <c r="B87" s="93"/>
      <c r="C87" s="30">
        <v>0</v>
      </c>
      <c r="D87" s="29">
        <f ca="1">((100/(H78))*C87)/100</f>
        <v>0</v>
      </c>
      <c r="E87" s="128"/>
      <c r="F87" s="129"/>
      <c r="G87" s="93"/>
      <c r="H87" s="93"/>
      <c r="I87" s="19" t="s">
        <v>143</v>
      </c>
      <c r="J87" s="24">
        <f>(IF(D78&gt;4,(H78/(D78+2)+J86),0))</f>
        <v>0</v>
      </c>
    </row>
    <row r="88" spans="1:10" ht="21" customHeight="1" x14ac:dyDescent="0.35">
      <c r="A88" s="93" t="s">
        <v>170</v>
      </c>
      <c r="B88" s="93"/>
      <c r="C88" s="30">
        <v>0</v>
      </c>
      <c r="D88" s="29">
        <f ca="1">((100/H78)*C88)/100</f>
        <v>0</v>
      </c>
      <c r="E88" s="128"/>
      <c r="F88" s="129"/>
      <c r="G88" s="93"/>
      <c r="H88" s="93"/>
      <c r="I88" s="19" t="s">
        <v>129</v>
      </c>
      <c r="J88" s="24">
        <f ca="1">(IF(D78=1,(H78/(D78+3)+J83),IF(D78=0,(H78*0.3+J83),IF(D78&gt;1,0))))</f>
        <v>19.600000000000001</v>
      </c>
    </row>
    <row r="89" spans="1:10" ht="21.75" customHeight="1" thickBot="1" x14ac:dyDescent="0.4">
      <c r="A89" s="93" t="s">
        <v>169</v>
      </c>
      <c r="B89" s="93"/>
      <c r="C89" s="30">
        <v>0</v>
      </c>
      <c r="D89" s="29">
        <f ca="1">((100/H78)*C89)/100</f>
        <v>0</v>
      </c>
      <c r="E89" s="128"/>
      <c r="F89" s="129"/>
      <c r="G89" s="93"/>
      <c r="H89" s="93"/>
      <c r="I89" s="21" t="s">
        <v>130</v>
      </c>
      <c r="J89" s="26">
        <f ca="1">(IF(D78&gt;1.5,(H78/(D78+2)+J83+MAX(0,J84-J83)+MAX(0,J85-J84)+MAX(0,J86-J85)+MAX(0,J87-J86)+MAX(0,J88-J87)),IF(D78=1,(H78/(D78+3)+J88),IF(D78=0,H78*0.3+J88))))</f>
        <v>28</v>
      </c>
    </row>
    <row r="90" spans="1:10" ht="20.25" customHeight="1" x14ac:dyDescent="0.25">
      <c r="A90" s="93" t="s">
        <v>144</v>
      </c>
      <c r="B90" s="93"/>
      <c r="C90" s="30">
        <v>0</v>
      </c>
      <c r="D90" s="29">
        <f ca="1">((100/(H78))*C90)/100</f>
        <v>0</v>
      </c>
      <c r="E90" s="128"/>
      <c r="F90" s="129"/>
      <c r="G90" s="93"/>
      <c r="H90" s="93"/>
    </row>
    <row r="91" spans="1:10" ht="20.25" x14ac:dyDescent="0.25">
      <c r="A91" s="93" t="s">
        <v>145</v>
      </c>
      <c r="B91" s="93"/>
      <c r="C91" s="30">
        <v>0</v>
      </c>
      <c r="D91" s="29">
        <f ca="1">((100/(H78))*C91)/100</f>
        <v>0</v>
      </c>
      <c r="E91" s="130"/>
      <c r="F91" s="131"/>
      <c r="G91" s="93"/>
      <c r="H91" s="93"/>
    </row>
    <row r="92" spans="1:10" ht="21" thickBot="1" x14ac:dyDescent="0.3">
      <c r="A92" s="136" t="s">
        <v>69</v>
      </c>
      <c r="B92" s="136"/>
      <c r="C92" s="136"/>
      <c r="D92" s="136"/>
      <c r="E92" s="136"/>
      <c r="F92" s="136"/>
      <c r="G92" s="136"/>
      <c r="H92" s="136"/>
    </row>
    <row r="93" spans="1:10" ht="20.25" customHeight="1" x14ac:dyDescent="0.3">
      <c r="A93" s="160" t="str">
        <f>CONCATENATE((IF(OR(A48="",A48="NA"),"",A48)),"= ",(IF(OR(D48="",D48="NA"),"",D48)),".")</f>
        <v>Building C (Greenwood) = Gr/St + 1st to 25th Floor.</v>
      </c>
      <c r="B93" s="160"/>
      <c r="C93" s="160"/>
      <c r="D93" s="30" t="s">
        <v>118</v>
      </c>
      <c r="E93" s="159" t="s">
        <v>105</v>
      </c>
      <c r="F93" s="159"/>
      <c r="G93" s="30" t="s">
        <v>119</v>
      </c>
      <c r="H93" s="30" t="s">
        <v>120</v>
      </c>
      <c r="I93" s="15"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 RCC Slab, Brickwork, Internal Plaster, External Plaster, External Plumbing, Elevation and Waterproofing upto 12 Floor, Flooring &amp; Fitting upto 5 Floor Completed</v>
      </c>
      <c r="J93" s="17"/>
    </row>
    <row r="94" spans="1:10" ht="20.25" x14ac:dyDescent="0.3">
      <c r="A94" s="160"/>
      <c r="B94" s="160"/>
      <c r="C94" s="160"/>
      <c r="D94" s="30">
        <f>IF(AND(ISNUMBER(SEARCH("1B",A93))),1,IF(AND(ISNUMBER(SEARCH("2B",A93))),2,IF(AND(ISNUMBER(SEARCH("3B",A93))),3,IF(AND(ISNUMBER(SEARCH("4B",A93))),4,IF(ISNUMBER(SEARCH("5B",A93)),5,0)))))</f>
        <v>0</v>
      </c>
      <c r="E94" s="159">
        <v>1</v>
      </c>
      <c r="F94" s="159"/>
      <c r="G94" s="30">
        <v>0</v>
      </c>
      <c r="H94" s="30">
        <f ca="1">--TRIM(RIGHT(SUBSTITUTE(LEFT(A93,_xlfn.AGGREGATE(16,6,FIND({0,1,2,3,4,5,6,7,8,9},A93,ROW(INDIRECT("1:"&amp;LEN(A93)))),1))," ",REPT(" ",LEN(A93))),LEN(A93)))</f>
        <v>25</v>
      </c>
      <c r="I94" s="16" t="s">
        <v>124</v>
      </c>
      <c r="J94" s="17"/>
    </row>
    <row r="95" spans="1:10" ht="20.25" customHeight="1" x14ac:dyDescent="0.3">
      <c r="A95" s="125" t="s">
        <v>122</v>
      </c>
      <c r="B95" s="125"/>
      <c r="C95" s="31" t="s">
        <v>132</v>
      </c>
      <c r="D95" s="31" t="s">
        <v>133</v>
      </c>
      <c r="E95" s="125" t="s">
        <v>123</v>
      </c>
      <c r="F95" s="125"/>
      <c r="G95" s="27" t="s">
        <v>121</v>
      </c>
      <c r="H95" s="27"/>
      <c r="I95" s="19" t="s">
        <v>134</v>
      </c>
      <c r="J95" s="18">
        <f ca="1">H94*25%</f>
        <v>6.25</v>
      </c>
    </row>
    <row r="96" spans="1:10" ht="20.25" customHeight="1" x14ac:dyDescent="0.3">
      <c r="A96" s="93" t="s">
        <v>135</v>
      </c>
      <c r="B96" s="93"/>
      <c r="C96" s="30">
        <f ca="1">J97</f>
        <v>25</v>
      </c>
      <c r="D96" s="29">
        <f ca="1">((100/H94)*C96)/100</f>
        <v>1</v>
      </c>
      <c r="E96" s="126">
        <f ca="1">(((C96/H94*10)+(C97/H94*15)+(25/(E94+G94+H94)*C98)+(5/(H94)*C99)+(2.5/(H94)*C100)+(2.5/(H94)*C101)+(5/H94*C102)+(10/H94*C103)+(2.5/H94*C104)+(2.5/H94*C105)+(10/H94*C106)+(10/H94*C107))/100)</f>
        <v>0.64400000000000002</v>
      </c>
      <c r="F96" s="127"/>
      <c r="G96" s="93" t="str">
        <f ca="1">I93</f>
        <v>Excavation work Completed. Plinth work completed, RCC Slab, Brickwork, Internal Plaster, External Plaster, External Plumbing, Elevation and Waterproofing upto 12 Floor, Flooring &amp; Fitting upto 5 Floor Completed</v>
      </c>
      <c r="H96" s="93"/>
      <c r="I96" s="19" t="s">
        <v>125</v>
      </c>
      <c r="J96" s="23">
        <f ca="1">H94*50%</f>
        <v>12.5</v>
      </c>
    </row>
    <row r="97" spans="1:11" ht="20.25" x14ac:dyDescent="0.3">
      <c r="A97" s="93" t="s">
        <v>106</v>
      </c>
      <c r="B97" s="93"/>
      <c r="C97" s="72">
        <f ca="1">J105</f>
        <v>25</v>
      </c>
      <c r="D97" s="29">
        <f ca="1">((100/H94)*C97)/100</f>
        <v>1</v>
      </c>
      <c r="E97" s="128"/>
      <c r="F97" s="129"/>
      <c r="G97" s="93"/>
      <c r="H97" s="93"/>
      <c r="I97" s="19" t="s">
        <v>126</v>
      </c>
      <c r="J97" s="23">
        <f ca="1">H94</f>
        <v>25</v>
      </c>
    </row>
    <row r="98" spans="1:11" ht="21" customHeight="1" x14ac:dyDescent="0.35">
      <c r="A98" s="93" t="s">
        <v>136</v>
      </c>
      <c r="B98" s="93"/>
      <c r="C98" s="30">
        <v>26</v>
      </c>
      <c r="D98" s="29">
        <f ca="1">((100/(E94+G94+H94))*C98)/100</f>
        <v>1</v>
      </c>
      <c r="E98" s="128"/>
      <c r="F98" s="129"/>
      <c r="G98" s="93"/>
      <c r="H98" s="93"/>
      <c r="I98" s="19" t="s">
        <v>127</v>
      </c>
      <c r="J98" s="24">
        <f ca="1">(IF(D94&gt;1,(H94/(D94+2)),H94*0.2))</f>
        <v>5</v>
      </c>
    </row>
    <row r="99" spans="1:11" ht="21" customHeight="1" x14ac:dyDescent="0.35">
      <c r="A99" s="93" t="s">
        <v>137</v>
      </c>
      <c r="B99" s="93"/>
      <c r="C99" s="30">
        <f>C98-E94</f>
        <v>25</v>
      </c>
      <c r="D99" s="29">
        <f ca="1">((100/H94)*C99)/100</f>
        <v>1</v>
      </c>
      <c r="E99" s="128"/>
      <c r="F99" s="129"/>
      <c r="G99" s="93"/>
      <c r="H99" s="93"/>
      <c r="I99" s="19" t="s">
        <v>128</v>
      </c>
      <c r="J99" s="24">
        <f ca="1">(IF(D94&gt;1,(H94/(D94+2)+J98),H94*0.2+J98))</f>
        <v>10</v>
      </c>
    </row>
    <row r="100" spans="1:11" ht="21" customHeight="1" x14ac:dyDescent="0.35">
      <c r="A100" s="120" t="s">
        <v>138</v>
      </c>
      <c r="B100" s="121"/>
      <c r="C100" s="76">
        <v>25</v>
      </c>
      <c r="D100" s="29">
        <f ca="1">((100/H94)*C100)/100</f>
        <v>1</v>
      </c>
      <c r="E100" s="128"/>
      <c r="F100" s="129"/>
      <c r="G100" s="93"/>
      <c r="H100" s="93"/>
      <c r="I100" s="19" t="s">
        <v>139</v>
      </c>
      <c r="J100" s="24">
        <f>(IF(D94&gt;1,(H94/(D94+2)+J99),0))</f>
        <v>0</v>
      </c>
    </row>
    <row r="101" spans="1:11" ht="21" customHeight="1" x14ac:dyDescent="0.35">
      <c r="A101" s="120" t="s">
        <v>171</v>
      </c>
      <c r="B101" s="121"/>
      <c r="C101" s="76">
        <v>25</v>
      </c>
      <c r="D101" s="29">
        <f ca="1">((100/H94)*C101)/100</f>
        <v>1</v>
      </c>
      <c r="E101" s="128"/>
      <c r="F101" s="129"/>
      <c r="G101" s="93"/>
      <c r="H101" s="93"/>
      <c r="I101" s="19" t="s">
        <v>140</v>
      </c>
      <c r="J101" s="24">
        <f>(IF(D94&gt;2,(H94/(D94+2)+J100),0))</f>
        <v>0</v>
      </c>
    </row>
    <row r="102" spans="1:11" ht="57.75" customHeight="1" x14ac:dyDescent="0.35">
      <c r="A102" s="120" t="s">
        <v>168</v>
      </c>
      <c r="B102" s="121"/>
      <c r="C102" s="30">
        <v>12</v>
      </c>
      <c r="D102" s="29">
        <f ca="1">((100/(H94))*C102)/100</f>
        <v>0.48</v>
      </c>
      <c r="E102" s="128"/>
      <c r="F102" s="129"/>
      <c r="G102" s="93"/>
      <c r="H102" s="93"/>
      <c r="I102" s="19" t="s">
        <v>142</v>
      </c>
      <c r="J102" s="25">
        <f>(IF(D94&gt;3,(H94/(D94+2)+J101),0))</f>
        <v>0</v>
      </c>
    </row>
    <row r="103" spans="1:11" ht="21" customHeight="1" x14ac:dyDescent="0.35">
      <c r="A103" s="93" t="s">
        <v>141</v>
      </c>
      <c r="B103" s="93"/>
      <c r="C103" s="30">
        <v>5</v>
      </c>
      <c r="D103" s="29">
        <f ca="1">((100/(H94))*C103)/100</f>
        <v>0.2</v>
      </c>
      <c r="E103" s="128"/>
      <c r="F103" s="129"/>
      <c r="G103" s="93"/>
      <c r="H103" s="93"/>
      <c r="I103" s="19" t="s">
        <v>143</v>
      </c>
      <c r="J103" s="24">
        <f>(IF(D94&gt;4,(H94/(D94+2)+J102),0))</f>
        <v>0</v>
      </c>
    </row>
    <row r="104" spans="1:11" ht="21" customHeight="1" x14ac:dyDescent="0.35">
      <c r="A104" s="93" t="s">
        <v>170</v>
      </c>
      <c r="B104" s="93"/>
      <c r="C104" s="30">
        <v>0</v>
      </c>
      <c r="D104" s="29">
        <f ca="1">((100/H94)*C104)/100</f>
        <v>0</v>
      </c>
      <c r="E104" s="128"/>
      <c r="F104" s="129"/>
      <c r="G104" s="93"/>
      <c r="H104" s="93"/>
      <c r="I104" s="19" t="s">
        <v>129</v>
      </c>
      <c r="J104" s="24">
        <f ca="1">(IF(D94=1,(H94/(D94+3)+J99),IF(D94=0,(H94*0.3+J99),IF(D94&gt;1,0))))</f>
        <v>17.5</v>
      </c>
    </row>
    <row r="105" spans="1:11" ht="21.75" customHeight="1" thickBot="1" x14ac:dyDescent="0.4">
      <c r="A105" s="93" t="s">
        <v>169</v>
      </c>
      <c r="B105" s="93"/>
      <c r="C105" s="30">
        <v>0</v>
      </c>
      <c r="D105" s="29">
        <f ca="1">((100/H94)*C105)/100</f>
        <v>0</v>
      </c>
      <c r="E105" s="128"/>
      <c r="F105" s="129"/>
      <c r="G105" s="93"/>
      <c r="H105" s="93"/>
      <c r="I105" s="21" t="s">
        <v>130</v>
      </c>
      <c r="J105" s="26">
        <f ca="1">(IF(D94&gt;1.5,(H94/(D94+2)+J99+MAX(0,J100-J99)+MAX(0,J101-J100)+MAX(0,J102-J101)+MAX(0,J103-J102)+MAX(0,J104-J103)),IF(D94=1,(H94/(D94+3)+J104),IF(D94=0,H94*0.3+J104))))</f>
        <v>25</v>
      </c>
    </row>
    <row r="106" spans="1:11" ht="20.25" customHeight="1" x14ac:dyDescent="0.25">
      <c r="A106" s="93" t="s">
        <v>144</v>
      </c>
      <c r="B106" s="93"/>
      <c r="C106" s="30">
        <v>0</v>
      </c>
      <c r="D106" s="29">
        <f ca="1">((100/(H94))*C106)/100</f>
        <v>0</v>
      </c>
      <c r="E106" s="128"/>
      <c r="F106" s="129"/>
      <c r="G106" s="93"/>
      <c r="H106" s="93"/>
    </row>
    <row r="107" spans="1:11" ht="20.25" x14ac:dyDescent="0.25">
      <c r="A107" s="93" t="s">
        <v>145</v>
      </c>
      <c r="B107" s="93"/>
      <c r="C107" s="30">
        <v>0</v>
      </c>
      <c r="D107" s="29">
        <f ca="1">((100/(H94))*C107)/100</f>
        <v>0</v>
      </c>
      <c r="E107" s="130"/>
      <c r="F107" s="131"/>
      <c r="G107" s="93"/>
      <c r="H107" s="93"/>
    </row>
    <row r="108" spans="1:11" ht="36.75" customHeight="1" x14ac:dyDescent="0.3">
      <c r="A108" s="163" t="s">
        <v>131</v>
      </c>
      <c r="B108" s="164"/>
      <c r="C108" s="164"/>
      <c r="D108" s="164"/>
      <c r="E108" s="164"/>
      <c r="F108" s="164"/>
      <c r="G108" s="161">
        <f ca="1">AVERAGE(E64,E80,E96)</f>
        <v>0.55106239737274221</v>
      </c>
      <c r="H108" s="162"/>
      <c r="I108" s="19"/>
      <c r="J108" s="74"/>
      <c r="K108" s="20"/>
    </row>
    <row r="109" spans="1:11" ht="20.25" x14ac:dyDescent="0.25">
      <c r="A109" s="122" t="s">
        <v>73</v>
      </c>
      <c r="B109" s="123"/>
      <c r="C109" s="123"/>
      <c r="D109" s="123"/>
      <c r="E109" s="123"/>
      <c r="F109" s="123"/>
      <c r="G109" s="123"/>
      <c r="H109" s="124"/>
    </row>
    <row r="110" spans="1:11" ht="54.75" customHeight="1" x14ac:dyDescent="0.25">
      <c r="A110" s="94" t="s">
        <v>74</v>
      </c>
      <c r="B110" s="95"/>
      <c r="C110" s="96" t="s">
        <v>110</v>
      </c>
      <c r="D110" s="97"/>
      <c r="E110" s="94" t="s">
        <v>146</v>
      </c>
      <c r="F110" s="95" t="s">
        <v>4</v>
      </c>
      <c r="G110" s="103" t="s">
        <v>160</v>
      </c>
      <c r="H110" s="103"/>
      <c r="I110" s="1">
        <f>Valuation!G15</f>
        <v>7605.3370786516853</v>
      </c>
    </row>
    <row r="111" spans="1:11" ht="44.25" customHeight="1" x14ac:dyDescent="0.25">
      <c r="A111" s="94" t="s">
        <v>156</v>
      </c>
      <c r="B111" s="95"/>
      <c r="C111" s="96" t="s">
        <v>362</v>
      </c>
      <c r="D111" s="97"/>
      <c r="E111" s="94" t="s">
        <v>157</v>
      </c>
      <c r="F111" s="95" t="s">
        <v>4</v>
      </c>
      <c r="G111" s="106" t="s">
        <v>147</v>
      </c>
      <c r="H111" s="106"/>
      <c r="I111" s="1" t="s">
        <v>358</v>
      </c>
    </row>
    <row r="112" spans="1:11" ht="20.25" x14ac:dyDescent="0.25">
      <c r="A112" s="94" t="s">
        <v>75</v>
      </c>
      <c r="B112" s="95"/>
      <c r="C112" s="98">
        <v>500000</v>
      </c>
      <c r="D112" s="99"/>
      <c r="E112" s="94" t="s">
        <v>104</v>
      </c>
      <c r="F112" s="95" t="s">
        <v>4</v>
      </c>
      <c r="G112" s="96" t="s">
        <v>111</v>
      </c>
      <c r="H112" s="97"/>
    </row>
    <row r="113" spans="1:150 16226:16383" ht="20.25" x14ac:dyDescent="0.25">
      <c r="A113" s="122" t="s">
        <v>72</v>
      </c>
      <c r="B113" s="123"/>
      <c r="C113" s="123"/>
      <c r="D113" s="123"/>
      <c r="E113" s="123"/>
      <c r="F113" s="123"/>
      <c r="G113" s="123"/>
      <c r="H113" s="124"/>
    </row>
    <row r="114" spans="1:150 16226:16383" ht="20.25" customHeight="1" x14ac:dyDescent="0.25">
      <c r="A114" s="94" t="s">
        <v>8</v>
      </c>
      <c r="B114" s="100"/>
      <c r="C114" s="100"/>
      <c r="D114" s="100"/>
      <c r="E114" s="100"/>
      <c r="F114" s="95"/>
      <c r="G114" s="157">
        <f>10200/10.764</f>
        <v>947.60312151616506</v>
      </c>
      <c r="H114" s="158"/>
    </row>
    <row r="115" spans="1:150 16226:16383" ht="20.25" customHeight="1" x14ac:dyDescent="0.25">
      <c r="A115" s="94" t="s">
        <v>28</v>
      </c>
      <c r="B115" s="100"/>
      <c r="C115" s="100"/>
      <c r="D115" s="100"/>
      <c r="E115" s="100"/>
      <c r="F115" s="95" t="s">
        <v>4</v>
      </c>
      <c r="G115" s="135">
        <f>45500/10.764</f>
        <v>4227.0531400966183</v>
      </c>
      <c r="H115" s="135"/>
    </row>
    <row r="116" spans="1:150 16226:16383" ht="20.25" customHeight="1" x14ac:dyDescent="0.25">
      <c r="A116" s="94" t="s">
        <v>112</v>
      </c>
      <c r="B116" s="100"/>
      <c r="C116" s="100"/>
      <c r="D116" s="100"/>
      <c r="E116" s="100"/>
      <c r="F116" s="95" t="s">
        <v>4</v>
      </c>
      <c r="G116" s="135">
        <f>G114*0.8</f>
        <v>758.08249721293214</v>
      </c>
      <c r="H116" s="135"/>
    </row>
    <row r="117" spans="1:150 16226:16383" ht="20.25" hidden="1" x14ac:dyDescent="0.25">
      <c r="A117" s="154" t="s">
        <v>245</v>
      </c>
      <c r="B117" s="155"/>
      <c r="C117" s="155"/>
      <c r="D117" s="155"/>
      <c r="E117" s="155"/>
      <c r="F117" s="155"/>
      <c r="G117" s="155"/>
      <c r="H117" s="156"/>
    </row>
    <row r="118" spans="1:150 16226:16383" s="3" customFormat="1" ht="20.25" hidden="1" x14ac:dyDescent="0.25">
      <c r="A118" s="101" t="s">
        <v>153</v>
      </c>
      <c r="B118" s="102"/>
      <c r="C118" s="101" t="s">
        <v>154</v>
      </c>
      <c r="D118" s="102"/>
      <c r="E118" s="101" t="s">
        <v>152</v>
      </c>
      <c r="F118" s="102"/>
      <c r="G118" s="101" t="s">
        <v>166</v>
      </c>
      <c r="H118" s="102"/>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hidden="1" x14ac:dyDescent="0.25">
      <c r="A119" s="91"/>
      <c r="B119" s="92"/>
      <c r="C119" s="91"/>
      <c r="D119" s="92"/>
      <c r="E119" s="91"/>
      <c r="F119" s="92"/>
      <c r="G119" s="91"/>
      <c r="H119" s="92"/>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91"/>
      <c r="B120" s="92"/>
      <c r="C120" s="91"/>
      <c r="D120" s="92"/>
      <c r="E120" s="91"/>
      <c r="F120" s="92"/>
      <c r="G120" s="91"/>
      <c r="H120" s="9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x14ac:dyDescent="0.25">
      <c r="A121" s="101" t="s">
        <v>155</v>
      </c>
      <c r="B121" s="102"/>
      <c r="C121" s="101" t="s">
        <v>97</v>
      </c>
      <c r="D121" s="102"/>
      <c r="E121" s="101">
        <f>SUM(F119:F120)</f>
        <v>0</v>
      </c>
      <c r="F121" s="102"/>
      <c r="G121" s="101">
        <f>SUM(H119:H120)</f>
        <v>0</v>
      </c>
      <c r="H121" s="102">
        <f>SUM(H119:H120)</f>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54" t="s">
        <v>235</v>
      </c>
      <c r="B122" s="155"/>
      <c r="C122" s="155"/>
      <c r="D122" s="155"/>
      <c r="E122" s="155"/>
      <c r="F122" s="155"/>
      <c r="G122" s="155"/>
      <c r="H122" s="156"/>
    </row>
    <row r="123" spans="1:150 16226:16383" s="3" customFormat="1" ht="20.25" x14ac:dyDescent="0.25">
      <c r="A123" s="101" t="s">
        <v>153</v>
      </c>
      <c r="B123" s="102"/>
      <c r="C123" s="101" t="s">
        <v>154</v>
      </c>
      <c r="D123" s="102"/>
      <c r="E123" s="101" t="s">
        <v>152</v>
      </c>
      <c r="F123" s="102"/>
      <c r="G123" s="101" t="s">
        <v>166</v>
      </c>
      <c r="H123" s="102"/>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91" t="s">
        <v>324</v>
      </c>
      <c r="B124" s="92"/>
      <c r="C124" s="91" t="s">
        <v>89</v>
      </c>
      <c r="D124" s="92"/>
      <c r="E124" s="91">
        <f>COUNT(E134,E136:E141)+COUNT(E143:E150)*10+COUNT(E152,E154:E159)+COUNT(E161:E168)*11+COUNT(E170:E177)+COUNT(E179:E186)</f>
        <v>198</v>
      </c>
      <c r="F124" s="92"/>
      <c r="G124" s="91">
        <f>SUM(H134,H136:H141)+SUM(H143:H150)*10+SUM(H152,H154:H159)+SUM(H161:H168)*11+SUM(H170:H177)+SUM(H179:H186)</f>
        <v>108659.6909424</v>
      </c>
      <c r="H124" s="92"/>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91" t="s">
        <v>325</v>
      </c>
      <c r="B125" s="92"/>
      <c r="C125" s="91" t="s">
        <v>89</v>
      </c>
      <c r="D125" s="92"/>
      <c r="E125" s="91">
        <f>COUNT(E190,E192:E197)+COUNT(E199:E206)*8+COUNT(E208:E215)*8</f>
        <v>135</v>
      </c>
      <c r="F125" s="92"/>
      <c r="G125" s="91">
        <f>SUM(H190,H192:H197)+SUM(H199:H206)*8+SUM(H208:H215)*8</f>
        <v>87940.957525199992</v>
      </c>
      <c r="H125" s="92"/>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91" t="s">
        <v>326</v>
      </c>
      <c r="B126" s="92"/>
      <c r="C126" s="91" t="s">
        <v>89</v>
      </c>
      <c r="D126" s="92"/>
      <c r="E126" s="91">
        <f>COUNT(E219,E221:E226)+COUNT(E228:E235)*10+COUNT(E237,E239:E244)+COUNT(E246:E253)*11+COUNT(E255:E262)+COUNT(E264:E271)</f>
        <v>198</v>
      </c>
      <c r="F126" s="92"/>
      <c r="G126" s="91">
        <f>SUM(H219,H221:H226)+SUM(H228:H235)*10+SUM(H237,H239:H244)+SUM(H246:H253)*11+SUM(H255:H262)+SUM(H264:H271)</f>
        <v>108659.6909424</v>
      </c>
      <c r="H126" s="92"/>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101" t="s">
        <v>155</v>
      </c>
      <c r="B127" s="102"/>
      <c r="C127" s="101" t="s">
        <v>97</v>
      </c>
      <c r="D127" s="102"/>
      <c r="E127" s="101">
        <f>SUM(E124:F126)</f>
        <v>531</v>
      </c>
      <c r="F127" s="102"/>
      <c r="G127" s="101">
        <f>SUM(G124:H126)</f>
        <v>305260.33941000002</v>
      </c>
      <c r="H127" s="102">
        <f>SUM(H124:H125)</f>
        <v>0</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hidden="1" x14ac:dyDescent="0.25">
      <c r="A128" s="101" t="s">
        <v>246</v>
      </c>
      <c r="B128" s="102"/>
      <c r="C128" s="101" t="s">
        <v>97</v>
      </c>
      <c r="D128" s="102"/>
      <c r="E128" s="101">
        <f>SUM(F121,F127)</f>
        <v>0</v>
      </c>
      <c r="F128" s="102"/>
      <c r="G128" s="101">
        <f>SUM(H121,H127)</f>
        <v>0</v>
      </c>
      <c r="H128" s="102"/>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ht="20.25" x14ac:dyDescent="0.25">
      <c r="A129" s="165" t="s">
        <v>151</v>
      </c>
      <c r="B129" s="166"/>
      <c r="C129" s="166"/>
      <c r="D129" s="166"/>
      <c r="E129" s="166"/>
      <c r="F129" s="166"/>
      <c r="G129" s="166"/>
      <c r="H129" s="156"/>
    </row>
    <row r="130" spans="1:150 16226:16383" ht="66" customHeight="1" x14ac:dyDescent="0.25">
      <c r="A130" s="52" t="s">
        <v>236</v>
      </c>
      <c r="B130" s="28" t="s">
        <v>237</v>
      </c>
      <c r="C130" s="33" t="s">
        <v>238</v>
      </c>
      <c r="D130" s="28" t="s">
        <v>90</v>
      </c>
      <c r="E130" s="28" t="s">
        <v>167</v>
      </c>
      <c r="F130" s="33" t="s">
        <v>352</v>
      </c>
      <c r="G130" s="28" t="s">
        <v>92</v>
      </c>
      <c r="H130" s="28" t="s">
        <v>91</v>
      </c>
    </row>
    <row r="131" spans="1:150 16226:16383" s="3" customFormat="1" ht="20.25" x14ac:dyDescent="0.25">
      <c r="A131" s="83" t="s">
        <v>337</v>
      </c>
      <c r="B131" s="84"/>
      <c r="C131" s="84"/>
      <c r="D131" s="84"/>
      <c r="E131" s="84"/>
      <c r="F131" s="84"/>
      <c r="G131" s="84"/>
      <c r="H131" s="8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83" t="s">
        <v>338</v>
      </c>
      <c r="B132" s="84"/>
      <c r="C132" s="84"/>
      <c r="D132" s="84"/>
      <c r="E132" s="84"/>
      <c r="F132" s="84"/>
      <c r="G132" s="84"/>
      <c r="H132" s="85"/>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83" t="s">
        <v>348</v>
      </c>
      <c r="B133" s="84"/>
      <c r="C133" s="84"/>
      <c r="D133" s="84"/>
      <c r="E133" s="84"/>
      <c r="F133" s="84"/>
      <c r="G133" s="84"/>
      <c r="H133" s="85"/>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86">
        <v>1</v>
      </c>
      <c r="B134" s="86"/>
      <c r="C134" s="53" t="s">
        <v>89</v>
      </c>
      <c r="D134" s="53" t="s">
        <v>339</v>
      </c>
      <c r="E134" s="32">
        <f>(3.05*6.1+1.18*1.09+3.35*2.13+3.05*3.65+1.25*2.21+3.07*3.05+1.24*2.22+1.57*1)*(10.764)</f>
        <v>587.80051200000003</v>
      </c>
      <c r="F134" s="32">
        <f>(2.1*1.23+0.75*(1.2+1.3))*(10.764)</f>
        <v>47.985911999999999</v>
      </c>
      <c r="G134" s="5">
        <v>0</v>
      </c>
      <c r="H134" s="5">
        <f>E134+F134+(IF(G134&lt;101,G134,IF(G134&lt;201,G134/2,IF(G134&lt;=301,G134/3,G134/4))))</f>
        <v>635.78642400000001</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81">
        <f>A134+1</f>
        <v>2</v>
      </c>
      <c r="B135" s="82"/>
      <c r="C135" s="81" t="s">
        <v>341</v>
      </c>
      <c r="D135" s="87"/>
      <c r="E135" s="87"/>
      <c r="F135" s="87"/>
      <c r="G135" s="87"/>
      <c r="H135" s="82"/>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81">
        <f t="shared" ref="A136:A141" si="0">A135+1</f>
        <v>3</v>
      </c>
      <c r="B136" s="82"/>
      <c r="C136" s="53" t="s">
        <v>89</v>
      </c>
      <c r="D136" s="53" t="s">
        <v>340</v>
      </c>
      <c r="E136" s="32">
        <f>(2.89*1.21+3.05*3.67+2.14*3.05+3.2*3.05+2.2*1.34+1.28*1.53+1.11*1.09)*(10.764)</f>
        <v>399.2765867999999</v>
      </c>
      <c r="F136" s="32">
        <f>(2.1*1.23+0.75*(1.6+1.6))*(10.764)</f>
        <v>53.637012000000006</v>
      </c>
      <c r="G136" s="5">
        <v>0</v>
      </c>
      <c r="H136" s="5">
        <f t="shared" ref="H136:H141" si="1">E136+F136+(IF(G136&lt;101,G136,IF(G136&lt;201,G136/2,IF(G136&lt;=301,G136/3,G136/4))))</f>
        <v>452.91359879999993</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81">
        <f t="shared" si="0"/>
        <v>4</v>
      </c>
      <c r="B137" s="82"/>
      <c r="C137" s="53" t="s">
        <v>89</v>
      </c>
      <c r="D137" s="53" t="s">
        <v>339</v>
      </c>
      <c r="E137" s="32">
        <f>(3.05*6.1+1.18*1.09+3.35*2.13+3.05*3.65+1.25*2.21+3.07*3.05+1.24*2.22+1.57*1)*(10.764)</f>
        <v>587.80051200000003</v>
      </c>
      <c r="F137" s="32">
        <f>(2.1*1.23+0.75*(1.2+1.3))*(10.764)</f>
        <v>47.985911999999999</v>
      </c>
      <c r="G137" s="5">
        <v>0</v>
      </c>
      <c r="H137" s="5">
        <f t="shared" si="1"/>
        <v>635.78642400000001</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81">
        <f t="shared" si="0"/>
        <v>5</v>
      </c>
      <c r="B138" s="82"/>
      <c r="C138" s="53" t="s">
        <v>89</v>
      </c>
      <c r="D138" s="53" t="s">
        <v>339</v>
      </c>
      <c r="E138" s="32">
        <f>(3.05*6.1+1.18*1.09+3.35*2.13+3.05*3.65+1.25*2.21+3.07*3.05+1.24*2.22+1.57*1)*(10.764)</f>
        <v>587.80051200000003</v>
      </c>
      <c r="F138" s="32">
        <f>(2.1*1.23+0.75*(1.2+1.3))*(10.764)</f>
        <v>47.985911999999999</v>
      </c>
      <c r="G138" s="5">
        <v>0</v>
      </c>
      <c r="H138" s="5">
        <f t="shared" si="1"/>
        <v>635.78642400000001</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81">
        <f t="shared" si="0"/>
        <v>6</v>
      </c>
      <c r="B139" s="82"/>
      <c r="C139" s="53" t="s">
        <v>89</v>
      </c>
      <c r="D139" s="53" t="s">
        <v>340</v>
      </c>
      <c r="E139" s="32">
        <f>(1.09*1.05+3.05*4.88+2.13*3.05+3.2*3.05+2.2*1.34+1.27*1.53+1.11*1.09)*(10.764)</f>
        <v>413.18690399999991</v>
      </c>
      <c r="F139" s="32">
        <f>(2.1*1.23+0.75*(1.6+1.6))*(10.764)</f>
        <v>53.637012000000006</v>
      </c>
      <c r="G139" s="5">
        <v>0</v>
      </c>
      <c r="H139" s="5">
        <f t="shared" si="1"/>
        <v>466.82391599999994</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81">
        <f t="shared" si="0"/>
        <v>7</v>
      </c>
      <c r="B140" s="82"/>
      <c r="C140" s="53" t="s">
        <v>89</v>
      </c>
      <c r="D140" s="53" t="s">
        <v>340</v>
      </c>
      <c r="E140" s="32">
        <f>(1.09*1.05+3.05*4.88+2.13*3.05+3.2*3.05+2.2*1.34+1.27*1.53+1.11*1.09)*(10.764)</f>
        <v>413.18690399999991</v>
      </c>
      <c r="F140" s="32">
        <f>(2.1*1.23+0.75*(1.6+1.6))*(10.764)</f>
        <v>53.637012000000006</v>
      </c>
      <c r="G140" s="5">
        <v>0</v>
      </c>
      <c r="H140" s="5">
        <f t="shared" si="1"/>
        <v>466.82391599999994</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81">
        <f t="shared" si="0"/>
        <v>8</v>
      </c>
      <c r="B141" s="82"/>
      <c r="C141" s="53" t="s">
        <v>89</v>
      </c>
      <c r="D141" s="53" t="s">
        <v>339</v>
      </c>
      <c r="E141" s="32">
        <f>(3.05*6.1+1.18*1.09+3.35*2.13+3.05*3.65+1.25*2.21+3.07*3.05+1.24*2.22+1.57*1)*(10.764)</f>
        <v>587.80051200000003</v>
      </c>
      <c r="F141" s="32">
        <f>(2.1*1.23+0.75*(1.2+1.3))*(10.764)</f>
        <v>47.985911999999999</v>
      </c>
      <c r="G141" s="5">
        <v>0</v>
      </c>
      <c r="H141" s="5">
        <f t="shared" si="1"/>
        <v>635.78642400000001</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83" t="s">
        <v>342</v>
      </c>
      <c r="B142" s="84"/>
      <c r="C142" s="84"/>
      <c r="D142" s="84"/>
      <c r="E142" s="84"/>
      <c r="F142" s="84"/>
      <c r="G142" s="84"/>
      <c r="H142" s="85"/>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86">
        <v>1</v>
      </c>
      <c r="B143" s="86"/>
      <c r="C143" s="53" t="s">
        <v>89</v>
      </c>
      <c r="D143" s="53" t="s">
        <v>339</v>
      </c>
      <c r="E143" s="32">
        <f>(3.05*6.1+1.18*1.09+3.35*2.13+3.05*3.65+1.25*2.21+3.07*3.05+1.24*2.22+1.57*1)*(10.764)</f>
        <v>587.80051200000003</v>
      </c>
      <c r="F143" s="32">
        <f>(2.1*1.23+0.75*(1.2+1.3))*(10.764)</f>
        <v>47.985911999999999</v>
      </c>
      <c r="G143" s="5">
        <v>0</v>
      </c>
      <c r="H143" s="5">
        <f>E143+F143+(IF(G143&lt;101,G143,IF(G143&lt;201,G143/2,IF(G143&lt;=301,G143/3,G143/4))))</f>
        <v>635.78642400000001</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1" customHeight="1" x14ac:dyDescent="0.25">
      <c r="A144" s="81">
        <f>A143+1</f>
        <v>2</v>
      </c>
      <c r="B144" s="82"/>
      <c r="C144" s="53" t="s">
        <v>89</v>
      </c>
      <c r="D144" s="53" t="s">
        <v>340</v>
      </c>
      <c r="E144" s="32">
        <f>(2.89*1.21+3.05*3.67+2.14*3.05+3.2*3.05+2.2*1.34+1.28*1.53+1.11*1.09)*(10.764)</f>
        <v>399.2765867999999</v>
      </c>
      <c r="F144" s="32">
        <f>(2.1*1.23+0.75*(1.6+1.6))*(10.764)</f>
        <v>53.637012000000006</v>
      </c>
      <c r="G144" s="5">
        <v>0</v>
      </c>
      <c r="H144" s="5">
        <f>E144+F144+(IF(G144&lt;101,G144,IF(G144&lt;201,G144/2,IF(G144&lt;=301,G144/3,G144/4))))</f>
        <v>452.91359879999993</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81">
        <f t="shared" ref="A145:A150" si="2">A144+1</f>
        <v>3</v>
      </c>
      <c r="B145" s="82"/>
      <c r="C145" s="53" t="s">
        <v>89</v>
      </c>
      <c r="D145" s="53" t="s">
        <v>340</v>
      </c>
      <c r="E145" s="32">
        <f>(2.89*1.21+3.05*3.67+2.14*3.05+3.2*3.05+2.2*1.34+1.28*1.53+1.11*1.09)*(10.764)</f>
        <v>399.2765867999999</v>
      </c>
      <c r="F145" s="32">
        <f>(2.1*1.23+0.75*(1.6+1.6))*(10.764)</f>
        <v>53.637012000000006</v>
      </c>
      <c r="G145" s="5">
        <v>0</v>
      </c>
      <c r="H145" s="5">
        <f t="shared" ref="H145:H150" si="3">E145+F145+(IF(G145&lt;101,G145,IF(G145&lt;201,G145/2,IF(G145&lt;=301,G145/3,G145/4))))</f>
        <v>452.91359879999993</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81">
        <f t="shared" si="2"/>
        <v>4</v>
      </c>
      <c r="B146" s="82"/>
      <c r="C146" s="53" t="s">
        <v>89</v>
      </c>
      <c r="D146" s="53" t="s">
        <v>339</v>
      </c>
      <c r="E146" s="32">
        <f>(3.05*6.1+1.18*1.09+3.35*2.13+3.05*3.65+1.25*2.21+3.07*3.05+1.24*2.22+1.57*1)*(10.764)</f>
        <v>587.80051200000003</v>
      </c>
      <c r="F146" s="32">
        <f>(2.1*1.23+0.75*(1.2+1.3))*(10.764)</f>
        <v>47.985911999999999</v>
      </c>
      <c r="G146" s="5">
        <v>0</v>
      </c>
      <c r="H146" s="5">
        <f t="shared" si="3"/>
        <v>635.78642400000001</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81">
        <f t="shared" si="2"/>
        <v>5</v>
      </c>
      <c r="B147" s="82"/>
      <c r="C147" s="53" t="s">
        <v>89</v>
      </c>
      <c r="D147" s="53" t="s">
        <v>339</v>
      </c>
      <c r="E147" s="32">
        <f>(3.05*6.1+1.18*1.09+3.35*2.13+3.05*3.65+1.25*2.21+3.07*3.05+1.24*2.22+1.57*1)*(10.764)</f>
        <v>587.80051200000003</v>
      </c>
      <c r="F147" s="32">
        <f>(2.1*1.23+0.75*(1.2+1.3))*(10.764)</f>
        <v>47.985911999999999</v>
      </c>
      <c r="G147" s="5">
        <v>0</v>
      </c>
      <c r="H147" s="5">
        <f t="shared" si="3"/>
        <v>635.78642400000001</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81">
        <f t="shared" si="2"/>
        <v>6</v>
      </c>
      <c r="B148" s="82"/>
      <c r="C148" s="53" t="s">
        <v>89</v>
      </c>
      <c r="D148" s="53" t="s">
        <v>340</v>
      </c>
      <c r="E148" s="32">
        <f>(1.09*1.05+3.05*4.88+2.13*3.05+3.2*3.05+2.2*1.34+1.27*1.53+1.11*1.09)*(10.764)</f>
        <v>413.18690399999991</v>
      </c>
      <c r="F148" s="32">
        <f>(2.1*1.23+0.75*(1.6+1.6))*(10.764)</f>
        <v>53.637012000000006</v>
      </c>
      <c r="G148" s="5">
        <v>0</v>
      </c>
      <c r="H148" s="5">
        <f t="shared" si="3"/>
        <v>466.82391599999994</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81">
        <f t="shared" si="2"/>
        <v>7</v>
      </c>
      <c r="B149" s="82"/>
      <c r="C149" s="53" t="s">
        <v>89</v>
      </c>
      <c r="D149" s="53" t="s">
        <v>340</v>
      </c>
      <c r="E149" s="32">
        <f>(1.09*1.05+3.05*4.88+2.13*3.05+3.2*3.05+2.2*1.34+1.27*1.53+1.11*1.09)*(10.764)</f>
        <v>413.18690399999991</v>
      </c>
      <c r="F149" s="32">
        <f>(2.1*1.23+0.75*(1.6+1.6))*(10.764)</f>
        <v>53.637012000000006</v>
      </c>
      <c r="G149" s="5">
        <v>0</v>
      </c>
      <c r="H149" s="5">
        <f t="shared" si="3"/>
        <v>466.82391599999994</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81">
        <f t="shared" si="2"/>
        <v>8</v>
      </c>
      <c r="B150" s="82"/>
      <c r="C150" s="53" t="s">
        <v>89</v>
      </c>
      <c r="D150" s="53" t="s">
        <v>339</v>
      </c>
      <c r="E150" s="32">
        <f>(3.05*6.1+1.18*1.09+3.35*2.13+3.05*3.65+1.25*2.21+3.07*3.05+1.24*2.22+1.57*1)*(10.764)</f>
        <v>587.80051200000003</v>
      </c>
      <c r="F150" s="32">
        <f>(2.1*1.23+0.75*(1.2+1.3))*(10.764)</f>
        <v>47.985911999999999</v>
      </c>
      <c r="G150" s="5">
        <v>0</v>
      </c>
      <c r="H150" s="5">
        <f t="shared" si="3"/>
        <v>635.78642400000001</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83" t="s">
        <v>343</v>
      </c>
      <c r="B151" s="84"/>
      <c r="C151" s="84"/>
      <c r="D151" s="84"/>
      <c r="E151" s="84"/>
      <c r="F151" s="84"/>
      <c r="G151" s="84"/>
      <c r="H151" s="85"/>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86">
        <v>1</v>
      </c>
      <c r="B152" s="86"/>
      <c r="C152" s="53" t="s">
        <v>89</v>
      </c>
      <c r="D152" s="53" t="s">
        <v>339</v>
      </c>
      <c r="E152" s="32">
        <f>(3.05*6.1+1.18*1.09+3.35*2.13+3.05*3.65+1.25*2.21+3.07*3.05+1.24*2.22+1.57*1)*(10.764)</f>
        <v>587.80051200000003</v>
      </c>
      <c r="F152" s="32">
        <f>(2.1*1.23+0.75*(1.2+1.3))*(10.764)</f>
        <v>47.985911999999999</v>
      </c>
      <c r="G152" s="5">
        <v>0</v>
      </c>
      <c r="H152" s="5">
        <f>E152+F152+(IF(G152&lt;101,G152,IF(G152&lt;201,G152/2,IF(G152&lt;=301,G152/3,G152/4))))</f>
        <v>635.78642400000001</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1" customHeight="1" x14ac:dyDescent="0.25">
      <c r="A153" s="81">
        <f>A152+1</f>
        <v>2</v>
      </c>
      <c r="B153" s="82"/>
      <c r="C153" s="81" t="s">
        <v>344</v>
      </c>
      <c r="D153" s="87"/>
      <c r="E153" s="87"/>
      <c r="F153" s="87"/>
      <c r="G153" s="87"/>
      <c r="H153" s="82"/>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81">
        <f t="shared" ref="A154:A159" si="4">A153+1</f>
        <v>3</v>
      </c>
      <c r="B154" s="82"/>
      <c r="C154" s="53" t="s">
        <v>89</v>
      </c>
      <c r="D154" s="53" t="s">
        <v>340</v>
      </c>
      <c r="E154" s="32">
        <f>(2.89*1.21+3.05*3.67+2.14*3.05+3.2*3.05+2.2*1.34+1.28*1.53+1.11*1.09)*(10.764)</f>
        <v>399.2765867999999</v>
      </c>
      <c r="F154" s="32">
        <f>(2.1*1.23+0.75*(1.6+1.6))*(10.764)</f>
        <v>53.637012000000006</v>
      </c>
      <c r="G154" s="5">
        <v>0</v>
      </c>
      <c r="H154" s="5">
        <f t="shared" ref="H154:H159" si="5">E154+F154+(IF(G154&lt;101,G154,IF(G154&lt;201,G154/2,IF(G154&lt;=301,G154/3,G154/4))))</f>
        <v>452.91359879999993</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81">
        <f t="shared" si="4"/>
        <v>4</v>
      </c>
      <c r="B155" s="82"/>
      <c r="C155" s="53" t="s">
        <v>89</v>
      </c>
      <c r="D155" s="53" t="s">
        <v>339</v>
      </c>
      <c r="E155" s="32">
        <f>(3.05*6.1+1.18*1.09+3.35*2.13+3.05*3.65+1.25*2.21+3.07*3.05+1.24*2.22+1.57*1)*(10.764)</f>
        <v>587.80051200000003</v>
      </c>
      <c r="F155" s="32">
        <f>(2.1*1.23+0.75*(1.2+1.3))*(10.764)</f>
        <v>47.985911999999999</v>
      </c>
      <c r="G155" s="5">
        <v>0</v>
      </c>
      <c r="H155" s="5">
        <f t="shared" si="5"/>
        <v>635.78642400000001</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81">
        <f t="shared" si="4"/>
        <v>5</v>
      </c>
      <c r="B156" s="82"/>
      <c r="C156" s="53" t="s">
        <v>89</v>
      </c>
      <c r="D156" s="53" t="s">
        <v>339</v>
      </c>
      <c r="E156" s="32">
        <f>(3.05*6.1+1.18*1.09+3.35*2.13+3.05*3.65+1.25*2.21+3.07*3.05+1.24*2.22+1.57*1)*(10.764)</f>
        <v>587.80051200000003</v>
      </c>
      <c r="F156" s="32">
        <f>(2.1*1.23+0.75*(1.2+1.3))*(10.764)</f>
        <v>47.985911999999999</v>
      </c>
      <c r="G156" s="5">
        <v>0</v>
      </c>
      <c r="H156" s="5">
        <f t="shared" si="5"/>
        <v>635.78642400000001</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81">
        <f t="shared" si="4"/>
        <v>6</v>
      </c>
      <c r="B157" s="82"/>
      <c r="C157" s="53" t="s">
        <v>89</v>
      </c>
      <c r="D157" s="53" t="s">
        <v>340</v>
      </c>
      <c r="E157" s="32">
        <f>(1.09*1.05+3.05*4.88+2.13*3.05+3.2*3.05+2.2*1.34+1.27*1.53+1.11*1.09)*(10.764)</f>
        <v>413.18690399999991</v>
      </c>
      <c r="F157" s="32">
        <f>(2.1*1.23+0.75*(1.6+1.6))*(10.764)</f>
        <v>53.637012000000006</v>
      </c>
      <c r="G157" s="5">
        <v>0</v>
      </c>
      <c r="H157" s="5">
        <f t="shared" si="5"/>
        <v>466.82391599999994</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81">
        <f t="shared" si="4"/>
        <v>7</v>
      </c>
      <c r="B158" s="82"/>
      <c r="C158" s="53" t="s">
        <v>89</v>
      </c>
      <c r="D158" s="53" t="s">
        <v>340</v>
      </c>
      <c r="E158" s="32">
        <f>(1.09*1.05+3.05*4.88+2.13*3.05+3.2*3.05+2.2*1.34+1.27*1.53+1.11*1.09)*(10.764)</f>
        <v>413.18690399999991</v>
      </c>
      <c r="F158" s="32">
        <f>(2.1*1.23+0.75*(1.6+1.6))*(10.764)</f>
        <v>53.637012000000006</v>
      </c>
      <c r="G158" s="5">
        <v>0</v>
      </c>
      <c r="H158" s="5">
        <f t="shared" si="5"/>
        <v>466.82391599999994</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81">
        <f t="shared" si="4"/>
        <v>8</v>
      </c>
      <c r="B159" s="82"/>
      <c r="C159" s="53" t="s">
        <v>89</v>
      </c>
      <c r="D159" s="53" t="s">
        <v>339</v>
      </c>
      <c r="E159" s="32">
        <f>(3.05*6.1+1.18*1.09+3.35*2.13+3.05*3.65+1.25*2.21+3.07*3.05+1.24*2.22+1.57*1)*(10.764)</f>
        <v>587.80051200000003</v>
      </c>
      <c r="F159" s="32">
        <f>(2.1*1.23+0.75*(1.2+1.3))*(10.764)</f>
        <v>47.985911999999999</v>
      </c>
      <c r="G159" s="5">
        <v>0</v>
      </c>
      <c r="H159" s="5">
        <f t="shared" si="5"/>
        <v>635.78642400000001</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83" t="s">
        <v>345</v>
      </c>
      <c r="B160" s="84"/>
      <c r="C160" s="84"/>
      <c r="D160" s="84"/>
      <c r="E160" s="84"/>
      <c r="F160" s="84"/>
      <c r="G160" s="84"/>
      <c r="H160" s="85"/>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86">
        <v>1</v>
      </c>
      <c r="B161" s="86"/>
      <c r="C161" s="53" t="s">
        <v>89</v>
      </c>
      <c r="D161" s="53" t="s">
        <v>339</v>
      </c>
      <c r="E161" s="32">
        <f>(3.05*6.1+1.18*1.09+3.35*2.13+3.05*3.65+1.25*2.21+3.07*3.05+1.24*2.22+1.57*1)*(10.764)</f>
        <v>587.80051200000003</v>
      </c>
      <c r="F161" s="32">
        <f>(2.1*1.23+0.75*(1.2+1.3))*(10.764)</f>
        <v>47.985911999999999</v>
      </c>
      <c r="G161" s="5">
        <v>0</v>
      </c>
      <c r="H161" s="5">
        <f>E161+F161+(IF(G161&lt;101,G161,IF(G161&lt;201,G161/2,IF(G161&lt;=301,G161/3,G161/4))))</f>
        <v>635.78642400000001</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1" customHeight="1" x14ac:dyDescent="0.25">
      <c r="A162" s="81">
        <f>A161+1</f>
        <v>2</v>
      </c>
      <c r="B162" s="82"/>
      <c r="C162" s="53" t="s">
        <v>89</v>
      </c>
      <c r="D162" s="53" t="s">
        <v>340</v>
      </c>
      <c r="E162" s="32">
        <f>(2.89*1.21+3.05*3.67+2.14*3.05+3.2*3.05+2.2*1.34+1.28*1.53+1.11*1.09)*(10.764)</f>
        <v>399.2765867999999</v>
      </c>
      <c r="F162" s="32">
        <f>(2.1*1.23+0.75*(1.6+1.6))*(10.764)</f>
        <v>53.637012000000006</v>
      </c>
      <c r="G162" s="5">
        <v>0</v>
      </c>
      <c r="H162" s="5">
        <f>E162+F162+(IF(G162&lt;101,G162,IF(G162&lt;201,G162/2,IF(G162&lt;=301,G162/3,G162/4))))</f>
        <v>452.91359879999993</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81">
        <f t="shared" ref="A163:A168" si="6">A162+1</f>
        <v>3</v>
      </c>
      <c r="B163" s="82"/>
      <c r="C163" s="53" t="s">
        <v>89</v>
      </c>
      <c r="D163" s="53" t="s">
        <v>340</v>
      </c>
      <c r="E163" s="32">
        <f>(2.89*1.21+3.05*3.67+2.14*3.05+3.2*3.05+2.2*1.34+1.28*1.53+1.11*1.09)*(10.764)</f>
        <v>399.2765867999999</v>
      </c>
      <c r="F163" s="32">
        <f>(2.1*1.23+0.75*(1.6+1.6))*(10.764)</f>
        <v>53.637012000000006</v>
      </c>
      <c r="G163" s="5">
        <v>0</v>
      </c>
      <c r="H163" s="5">
        <f t="shared" ref="H163:H168" si="7">E163+F163+(IF(G163&lt;101,G163,IF(G163&lt;201,G163/2,IF(G163&lt;=301,G163/3,G163/4))))</f>
        <v>452.91359879999993</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81">
        <f t="shared" si="6"/>
        <v>4</v>
      </c>
      <c r="B164" s="82"/>
      <c r="C164" s="53" t="s">
        <v>89</v>
      </c>
      <c r="D164" s="53" t="s">
        <v>339</v>
      </c>
      <c r="E164" s="32">
        <f>(3.05*6.1+1.18*1.09+3.35*2.13+3.05*3.65+1.25*2.21+3.07*3.05+1.24*2.22+1.57*1)*(10.764)</f>
        <v>587.80051200000003</v>
      </c>
      <c r="F164" s="32">
        <f>(2.1*1.23+0.75*(1.2+1.3))*(10.764)</f>
        <v>47.985911999999999</v>
      </c>
      <c r="G164" s="5">
        <v>0</v>
      </c>
      <c r="H164" s="5">
        <f t="shared" si="7"/>
        <v>635.78642400000001</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81">
        <f t="shared" si="6"/>
        <v>5</v>
      </c>
      <c r="B165" s="82"/>
      <c r="C165" s="53" t="s">
        <v>89</v>
      </c>
      <c r="D165" s="53" t="s">
        <v>339</v>
      </c>
      <c r="E165" s="32">
        <f>(3.05*6.1+1.18*1.09+3.35*2.13+3.05*3.65+1.25*2.21+3.07*3.05+1.24*2.22+1.57*1)*(10.764)</f>
        <v>587.80051200000003</v>
      </c>
      <c r="F165" s="32">
        <f>(2.1*1.23+0.75*(1.2+1.3))*(10.764)</f>
        <v>47.985911999999999</v>
      </c>
      <c r="G165" s="5">
        <v>0</v>
      </c>
      <c r="H165" s="5">
        <f t="shared" si="7"/>
        <v>635.78642400000001</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81">
        <f t="shared" si="6"/>
        <v>6</v>
      </c>
      <c r="B166" s="82"/>
      <c r="C166" s="53" t="s">
        <v>89</v>
      </c>
      <c r="D166" s="53" t="s">
        <v>340</v>
      </c>
      <c r="E166" s="32">
        <f>(1.09*1.05+3.05*4.88+2.13*3.05+3.2*3.05+2.2*1.34+1.27*1.53+1.11*1.09)*(10.764)</f>
        <v>413.18690399999991</v>
      </c>
      <c r="F166" s="32">
        <f>(2.1*1.23+0.75*(1.6+1.6))*(10.764)</f>
        <v>53.637012000000006</v>
      </c>
      <c r="G166" s="5">
        <v>0</v>
      </c>
      <c r="H166" s="5">
        <f t="shared" si="7"/>
        <v>466.82391599999994</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81">
        <f t="shared" si="6"/>
        <v>7</v>
      </c>
      <c r="B167" s="82"/>
      <c r="C167" s="53" t="s">
        <v>89</v>
      </c>
      <c r="D167" s="53" t="s">
        <v>340</v>
      </c>
      <c r="E167" s="32">
        <f>(1.09*1.05+3.05*4.88+2.13*3.05+3.2*3.05+2.2*1.34+1.27*1.53+1.11*1.09)*(10.764)</f>
        <v>413.18690399999991</v>
      </c>
      <c r="F167" s="32">
        <f>(2.1*1.23+0.75*(1.6+1.6))*(10.764)</f>
        <v>53.637012000000006</v>
      </c>
      <c r="G167" s="5">
        <v>0</v>
      </c>
      <c r="H167" s="5">
        <f t="shared" si="7"/>
        <v>466.82391599999994</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1">
        <f t="shared" si="6"/>
        <v>8</v>
      </c>
      <c r="B168" s="82"/>
      <c r="C168" s="53" t="s">
        <v>89</v>
      </c>
      <c r="D168" s="53" t="s">
        <v>339</v>
      </c>
      <c r="E168" s="32">
        <f>(3.05*6.1+1.18*1.09+3.35*2.13+3.05*3.65+1.25*2.21+3.07*3.05+1.24*2.22+1.57*1)*(10.764)</f>
        <v>587.80051200000003</v>
      </c>
      <c r="F168" s="32">
        <f>(2.1*1.23+0.75*(1.2+1.3))*(10.764)</f>
        <v>47.985911999999999</v>
      </c>
      <c r="G168" s="5">
        <v>0</v>
      </c>
      <c r="H168" s="5">
        <f t="shared" si="7"/>
        <v>635.78642400000001</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83" t="s">
        <v>346</v>
      </c>
      <c r="B169" s="84"/>
      <c r="C169" s="84"/>
      <c r="D169" s="84"/>
      <c r="E169" s="84"/>
      <c r="F169" s="84"/>
      <c r="G169" s="84"/>
      <c r="H169" s="8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86">
        <v>1</v>
      </c>
      <c r="B170" s="86"/>
      <c r="C170" s="53" t="s">
        <v>89</v>
      </c>
      <c r="D170" s="53" t="s">
        <v>339</v>
      </c>
      <c r="E170" s="32">
        <f>(3.05*6.1+1.18*1.09+3.35*2.13+3.05*3.65+1.25*2.21+3.07*3.05+1.24*2.22+1.57*1)*(10.764)</f>
        <v>587.80051200000003</v>
      </c>
      <c r="F170" s="32">
        <f>(2.1*1.23+0.75*(1.2+1.3))*(10.764)</f>
        <v>47.985911999999999</v>
      </c>
      <c r="G170" s="5">
        <v>0</v>
      </c>
      <c r="H170" s="5">
        <f>E170+F170+(IF(G170&lt;101,G170,IF(G170&lt;201,G170/2,IF(G170&lt;=301,G170/3,G170/4))))</f>
        <v>635.78642400000001</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1" customHeight="1" x14ac:dyDescent="0.25">
      <c r="A171" s="81">
        <f>A170+1</f>
        <v>2</v>
      </c>
      <c r="B171" s="82"/>
      <c r="C171" s="53" t="s">
        <v>89</v>
      </c>
      <c r="D171" s="53" t="s">
        <v>340</v>
      </c>
      <c r="E171" s="32">
        <f>(2.89*1.21+3.05*3.67+2.14*3.05+3.2*3.05+2.2*1.34+1.28*1.53+1.11*1.09)*(10.764)</f>
        <v>399.2765867999999</v>
      </c>
      <c r="F171" s="32">
        <f>(2.1*1.23+0.75*(1.6+1.6))*(10.764)</f>
        <v>53.637012000000006</v>
      </c>
      <c r="G171" s="5">
        <v>0</v>
      </c>
      <c r="H171" s="5">
        <f>E171+F171+(IF(G171&lt;101,G171,IF(G171&lt;201,G171/2,IF(G171&lt;=301,G171/3,G171/4))))</f>
        <v>452.91359879999993</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81">
        <f t="shared" ref="A172:A177" si="8">A171+1</f>
        <v>3</v>
      </c>
      <c r="B172" s="82"/>
      <c r="C172" s="53" t="s">
        <v>89</v>
      </c>
      <c r="D172" s="53" t="s">
        <v>340</v>
      </c>
      <c r="E172" s="32">
        <f>(2.89*1.21+3.05*3.67+2.14*3.05+3.2*3.05+2.2*1.34+1.28*1.53+1.11*1.09)*(10.764)</f>
        <v>399.2765867999999</v>
      </c>
      <c r="F172" s="32">
        <f>(2.1*1.23+0.75*(1.6+1.6))*(10.764)</f>
        <v>53.637012000000006</v>
      </c>
      <c r="G172" s="5">
        <v>0</v>
      </c>
      <c r="H172" s="5">
        <f t="shared" ref="H172:H177" si="9">E172+F172+(IF(G172&lt;101,G172,IF(G172&lt;201,G172/2,IF(G172&lt;=301,G172/3,G172/4))))</f>
        <v>452.91359879999993</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81">
        <f t="shared" si="8"/>
        <v>4</v>
      </c>
      <c r="B173" s="82"/>
      <c r="C173" s="53" t="s">
        <v>89</v>
      </c>
      <c r="D173" s="53" t="s">
        <v>339</v>
      </c>
      <c r="E173" s="32">
        <f>(3.05*6.1+1.18*1.09+3.35*2.13+3.05*3.65+1.25*2.21+3.07*3.05+1.24*2.22+1.57*1)*(10.764)</f>
        <v>587.80051200000003</v>
      </c>
      <c r="F173" s="32">
        <f>(2.1*1.23+0.75*(1.2+1.3))*(10.764)</f>
        <v>47.985911999999999</v>
      </c>
      <c r="G173" s="5">
        <v>0</v>
      </c>
      <c r="H173" s="5">
        <f t="shared" si="9"/>
        <v>635.78642400000001</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81">
        <f t="shared" si="8"/>
        <v>5</v>
      </c>
      <c r="B174" s="82"/>
      <c r="C174" s="53" t="s">
        <v>89</v>
      </c>
      <c r="D174" s="53" t="s">
        <v>339</v>
      </c>
      <c r="E174" s="32">
        <f>(3.05*6.1+1.18*1.09+3.35*2.13+3.05*3.65+1.25*2.21+3.07*3.05+1.24*2.22+1.57*1)*(10.764)</f>
        <v>587.80051200000003</v>
      </c>
      <c r="F174" s="32">
        <f>(2.1*1.23+0.75*(1.2+1.3))*(10.764)</f>
        <v>47.985911999999999</v>
      </c>
      <c r="G174" s="5">
        <v>0</v>
      </c>
      <c r="H174" s="5">
        <f t="shared" si="9"/>
        <v>635.78642400000001</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81">
        <f t="shared" si="8"/>
        <v>6</v>
      </c>
      <c r="B175" s="82"/>
      <c r="C175" s="53" t="s">
        <v>89</v>
      </c>
      <c r="D175" s="53" t="s">
        <v>340</v>
      </c>
      <c r="E175" s="32">
        <f>(1.09*1.05+3.05*4.88+2.13*3.05+3.2*3.05+2.2*1.34+1.27*1.53+1.11*1.09)*(10.764)</f>
        <v>413.18690399999991</v>
      </c>
      <c r="F175" s="32">
        <f>(2.1*1.23+0.75*(1.6+1.6))*(10.764)</f>
        <v>53.637012000000006</v>
      </c>
      <c r="G175" s="5">
        <v>0</v>
      </c>
      <c r="H175" s="5">
        <f t="shared" si="9"/>
        <v>466.82391599999994</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81">
        <f t="shared" si="8"/>
        <v>7</v>
      </c>
      <c r="B176" s="82"/>
      <c r="C176" s="53" t="s">
        <v>89</v>
      </c>
      <c r="D176" s="53" t="s">
        <v>340</v>
      </c>
      <c r="E176" s="32">
        <f>(1.09*1.05+3.05*4.88+2.13*3.05+3.2*3.05+2.2*1.34+1.27*1.53+1.11*1.09)*(10.764)</f>
        <v>413.18690399999991</v>
      </c>
      <c r="F176" s="32">
        <f>(2.1*1.23+0.75*(1.6+1.6))*(10.764)</f>
        <v>53.637012000000006</v>
      </c>
      <c r="G176" s="5">
        <v>0</v>
      </c>
      <c r="H176" s="5">
        <f t="shared" si="9"/>
        <v>466.82391599999994</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81">
        <f t="shared" si="8"/>
        <v>8</v>
      </c>
      <c r="B177" s="82"/>
      <c r="C177" s="53" t="s">
        <v>89</v>
      </c>
      <c r="D177" s="53" t="s">
        <v>339</v>
      </c>
      <c r="E177" s="32">
        <f>(3.05*6.1+1.18*1.09+3.35*2.13+3.05*3.65+1.25*2.21+3.07*3.05+1.24*2.22+1.57*1)*(10.764)</f>
        <v>587.80051200000003</v>
      </c>
      <c r="F177" s="32">
        <f>(2.1*1.23+0.75*(1.2+1.3))*(10.764)</f>
        <v>47.985911999999999</v>
      </c>
      <c r="G177" s="5">
        <v>0</v>
      </c>
      <c r="H177" s="5">
        <f t="shared" si="9"/>
        <v>635.78642400000001</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83" t="s">
        <v>347</v>
      </c>
      <c r="B178" s="84"/>
      <c r="C178" s="84"/>
      <c r="D178" s="84"/>
      <c r="E178" s="84"/>
      <c r="F178" s="84"/>
      <c r="G178" s="84"/>
      <c r="H178" s="85"/>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86">
        <v>1</v>
      </c>
      <c r="B179" s="86"/>
      <c r="C179" s="53" t="s">
        <v>89</v>
      </c>
      <c r="D179" s="53" t="s">
        <v>339</v>
      </c>
      <c r="E179" s="32">
        <f>(3.05*6.1+1.18*1.09+3.35*2.13+3.05*3.65+1.25*2.21+3.07*3.05+1.24*2.22+1.57*1)*(10.764)</f>
        <v>587.80051200000003</v>
      </c>
      <c r="F179" s="32">
        <f>(2.1*1.23+0.75*(1.2+1.3))*(10.764)</f>
        <v>47.985911999999999</v>
      </c>
      <c r="G179" s="5">
        <v>0</v>
      </c>
      <c r="H179" s="5">
        <f>E179+F179+(IF(G179&lt;101,G179,IF(G179&lt;201,G179/2,IF(G179&lt;=301,G179/3,G179/4))))</f>
        <v>635.78642400000001</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1" customHeight="1" x14ac:dyDescent="0.25">
      <c r="A180" s="81">
        <f>A179+1</f>
        <v>2</v>
      </c>
      <c r="B180" s="82"/>
      <c r="C180" s="53" t="s">
        <v>89</v>
      </c>
      <c r="D180" s="53" t="s">
        <v>340</v>
      </c>
      <c r="E180" s="32">
        <f>(2.89*1.21+3.05*3.67+2.14*3.05+3.2*3.05+2.2*1.34+1.28*1.53+1.11*1.09)*(10.764)</f>
        <v>399.2765867999999</v>
      </c>
      <c r="F180" s="32">
        <f>(2.1*1.23+0.75*(1.6+1.6))*(10.764)</f>
        <v>53.637012000000006</v>
      </c>
      <c r="G180" s="5">
        <v>0</v>
      </c>
      <c r="H180" s="5">
        <f>E180+F180+(IF(G180&lt;101,G180,IF(G180&lt;201,G180/2,IF(G180&lt;=301,G180/3,G180/4))))</f>
        <v>452.91359879999993</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81">
        <f t="shared" ref="A181:A186" si="10">A180+1</f>
        <v>3</v>
      </c>
      <c r="B181" s="82"/>
      <c r="C181" s="53" t="s">
        <v>89</v>
      </c>
      <c r="D181" s="53" t="s">
        <v>340</v>
      </c>
      <c r="E181" s="32">
        <f>(2.89*1.21+3.05*3.67+2.14*3.05+3.2*3.05+2.2*1.34+1.28*1.53+1.11*1.09)*(10.764)</f>
        <v>399.2765867999999</v>
      </c>
      <c r="F181" s="32">
        <f>(2.1*1.23+0.75*(1.6+1.6))*(10.764)</f>
        <v>53.637012000000006</v>
      </c>
      <c r="G181" s="5">
        <v>0</v>
      </c>
      <c r="H181" s="5">
        <f t="shared" ref="H181:H186" si="11">E181+F181+(IF(G181&lt;101,G181,IF(G181&lt;201,G181/2,IF(G181&lt;=301,G181/3,G181/4))))</f>
        <v>452.91359879999993</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81">
        <f t="shared" si="10"/>
        <v>4</v>
      </c>
      <c r="B182" s="82"/>
      <c r="C182" s="53" t="s">
        <v>89</v>
      </c>
      <c r="D182" s="53" t="s">
        <v>339</v>
      </c>
      <c r="E182" s="32">
        <f>(3.05*6.1+1.18*1.09+3.35*2.13+3.05*3.65+1.25*2.21+3.07*3.05+1.24*2.22+1.57*1)*(10.764)</f>
        <v>587.80051200000003</v>
      </c>
      <c r="F182" s="32">
        <f>(2.1*1.23+0.75*(1.2+1.3))*(10.764)</f>
        <v>47.985911999999999</v>
      </c>
      <c r="G182" s="5">
        <v>0</v>
      </c>
      <c r="H182" s="5">
        <f t="shared" si="11"/>
        <v>635.78642400000001</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81">
        <f t="shared" si="10"/>
        <v>5</v>
      </c>
      <c r="B183" s="82"/>
      <c r="C183" s="53" t="s">
        <v>89</v>
      </c>
      <c r="D183" s="53" t="s">
        <v>339</v>
      </c>
      <c r="E183" s="32">
        <f>(3.05*6.1+1.18*1.09+3.35*2.13+3.05*3.65+1.25*2.21+3.07*3.05+1.24*2.22+1.57*1)*(10.764)</f>
        <v>587.80051200000003</v>
      </c>
      <c r="F183" s="32">
        <f>(2.1*1.23+0.75*(1.2+1.3))*(10.764)</f>
        <v>47.985911999999999</v>
      </c>
      <c r="G183" s="5">
        <v>0</v>
      </c>
      <c r="H183" s="5">
        <f t="shared" si="11"/>
        <v>635.78642400000001</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81">
        <f t="shared" si="10"/>
        <v>6</v>
      </c>
      <c r="B184" s="82"/>
      <c r="C184" s="53" t="s">
        <v>89</v>
      </c>
      <c r="D184" s="53" t="s">
        <v>340</v>
      </c>
      <c r="E184" s="32">
        <f>(1.09*1.05+3.05*4.88+2.13*3.05+3.2*3.05+2.2*1.34+1.27*1.53+1.11*1.09)*(10.764)</f>
        <v>413.18690399999991</v>
      </c>
      <c r="F184" s="32">
        <f>(2.1*1.23+0.75*(1.6+1.6))*(10.764)</f>
        <v>53.637012000000006</v>
      </c>
      <c r="G184" s="5">
        <v>0</v>
      </c>
      <c r="H184" s="5">
        <f t="shared" si="11"/>
        <v>466.82391599999994</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81">
        <f t="shared" si="10"/>
        <v>7</v>
      </c>
      <c r="B185" s="82"/>
      <c r="C185" s="53" t="s">
        <v>89</v>
      </c>
      <c r="D185" s="53" t="s">
        <v>340</v>
      </c>
      <c r="E185" s="32">
        <f>(1.09*1.05+3.05*4.88+2.13*3.05+3.2*3.05+2.2*1.34+1.27*1.53+1.11*1.09)*(10.764)</f>
        <v>413.18690399999991</v>
      </c>
      <c r="F185" s="32">
        <f>(2.1*1.23+0.75*(1.6+1.6))*(10.764)</f>
        <v>53.637012000000006</v>
      </c>
      <c r="G185" s="5">
        <v>0</v>
      </c>
      <c r="H185" s="5">
        <f t="shared" si="11"/>
        <v>466.82391599999994</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81">
        <f t="shared" si="10"/>
        <v>8</v>
      </c>
      <c r="B186" s="82"/>
      <c r="C186" s="53" t="s">
        <v>89</v>
      </c>
      <c r="D186" s="53" t="s">
        <v>339</v>
      </c>
      <c r="E186" s="32">
        <f>(3.05*6.1+1.18*1.09+3.35*2.13+3.05*3.65+1.25*2.21+3.07*3.05+1.24*2.22+1.57*1)*(10.764)</f>
        <v>587.80051200000003</v>
      </c>
      <c r="F186" s="32">
        <f>(2.1*1.23+0.75*(1.2+1.3))*(10.764)</f>
        <v>47.985911999999999</v>
      </c>
      <c r="G186" s="5">
        <v>0</v>
      </c>
      <c r="H186" s="5">
        <f t="shared" si="11"/>
        <v>635.78642400000001</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88" t="s">
        <v>325</v>
      </c>
      <c r="B187" s="89"/>
      <c r="C187" s="89"/>
      <c r="D187" s="89"/>
      <c r="E187" s="89"/>
      <c r="F187" s="89"/>
      <c r="G187" s="89"/>
      <c r="H187" s="9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88" t="s">
        <v>338</v>
      </c>
      <c r="B188" s="89"/>
      <c r="C188" s="89"/>
      <c r="D188" s="89"/>
      <c r="E188" s="89"/>
      <c r="F188" s="89"/>
      <c r="G188" s="89"/>
      <c r="H188" s="9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88" t="s">
        <v>348</v>
      </c>
      <c r="B189" s="89"/>
      <c r="C189" s="89"/>
      <c r="D189" s="89"/>
      <c r="E189" s="89"/>
      <c r="F189" s="89"/>
      <c r="G189" s="89"/>
      <c r="H189" s="9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86">
        <v>1</v>
      </c>
      <c r="B190" s="86"/>
      <c r="C190" s="53" t="s">
        <v>89</v>
      </c>
      <c r="D190" s="53" t="s">
        <v>339</v>
      </c>
      <c r="E190" s="32">
        <f>(3.05*6.1+1.18*1.09+3.35*2.13+3.05*3.65+1.25*2.21+3.07*3.05+1.23*2.21+1.57*1)*(10.764)</f>
        <v>587.42915400000004</v>
      </c>
      <c r="F190" s="5">
        <f>(2.1*1.23+0.75*(1.2+1.3))*(10.764)</f>
        <v>47.985911999999999</v>
      </c>
      <c r="G190" s="5">
        <v>0</v>
      </c>
      <c r="H190" s="5">
        <f>E190+F190+(IF(G190&lt;101,G190,IF(G190&lt;201,G190/2,IF(G190&lt;=301,G190/3,G190/4))))</f>
        <v>635.41506600000002</v>
      </c>
      <c r="I190" s="1"/>
      <c r="J190" s="1"/>
      <c r="K190" s="1"/>
      <c r="L190" s="1"/>
      <c r="M190" s="1"/>
      <c r="N190" s="1"/>
      <c r="O190" s="1"/>
      <c r="P190" s="1"/>
      <c r="Q190" s="1"/>
      <c r="R190" s="1"/>
      <c r="S190" s="1"/>
      <c r="T190" s="22" t="str">
        <f t="shared" ref="T190:T197" ca="1" si="12">U190&amp;""&amp;",..,"&amp;""&amp;V190</f>
        <v>101,..,101</v>
      </c>
      <c r="U190" s="22">
        <f ca="1">(SUMPRODUCT(MID(0&amp;(LEFT(A189,SUM(LEN(A189)-LEN(SUBSTITUTE(A189,{"0","1","2","3"},""))))), LARGE(INDEX(ISNUMBER(--MID((LEFT(A189,SUM(LEN(A189)-LEN(SUBSTITUTE(A189,{"0","1","2","3"},""))))), ROW(INDIRECT("1:"&amp;LEN((LEFT(A189,SUM(LEN(A189)-LEN(SUBSTITUTE(A189,{"0","1","2","3"},"")))))))), 1)) * ROW(INDIRECT("1:"&amp;LEN((LEFT(A189,SUM(LEN(A189)-LEN(SUBSTITUTE(A189,{"0","1","2","3"},"")))))))), 0), ROW(INDIRECT("1:"&amp;LEN((LEFT(A189,SUM(LEN(A189)-LEN(SUBSTITUTE(A189,{"0","1","2","3"},"")))))))))+1, 1) * 10^ROW(INDIRECT("1:"&amp;LEN((LEFT(A189,SUM(LEN(A189)-LEN(SUBSTITUTE(A189,{"0","1","2","3"},""))))))))/10))*100+1</f>
        <v>101</v>
      </c>
      <c r="V190" s="22">
        <f ca="1">(SUMPRODUCT(MID(0&amp;(--TRIM(RIGHT(SUBSTITUTE(LEFT(A189,_xlfn.AGGREGATE(16,6,FIND({0,1,2,3,4,5,6,7,8,9},A189,ROW(INDIRECT("1:"&amp;LEN(A189)))),1)),"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101</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81">
        <f>A190+1</f>
        <v>2</v>
      </c>
      <c r="B191" s="82"/>
      <c r="C191" s="81" t="s">
        <v>341</v>
      </c>
      <c r="D191" s="87"/>
      <c r="E191" s="87"/>
      <c r="F191" s="87"/>
      <c r="G191" s="87"/>
      <c r="H191" s="82"/>
      <c r="I191" s="1"/>
      <c r="J191" s="1"/>
      <c r="K191" s="1"/>
      <c r="L191" s="1"/>
      <c r="M191" s="1"/>
      <c r="N191" s="1"/>
      <c r="O191" s="1"/>
      <c r="P191" s="1"/>
      <c r="Q191" s="1"/>
      <c r="R191" s="1"/>
      <c r="S191" s="1"/>
      <c r="T191" s="22" t="str">
        <f t="shared" ca="1" si="12"/>
        <v>102,..,102</v>
      </c>
      <c r="U191" s="22">
        <f ca="1">U190+1</f>
        <v>102</v>
      </c>
      <c r="V191" s="22">
        <f ca="1">V190+1</f>
        <v>102</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81">
        <f t="shared" ref="A192:A197" si="13">A191+1</f>
        <v>3</v>
      </c>
      <c r="B192" s="82"/>
      <c r="C192" s="53" t="s">
        <v>89</v>
      </c>
      <c r="D192" s="53" t="s">
        <v>339</v>
      </c>
      <c r="E192" s="32">
        <f>(1.09*1.13+3.05*6.05+2.14*3.35+3.05*3.05+3.06*3.65+2.21*1.37+1.25*2.24+1.92*0.9+1.33*1.27)*(10.764)</f>
        <v>608.91409799999997</v>
      </c>
      <c r="F192" s="5">
        <f>(2.1*1.23+0.75*(1.6+2.2))*(10.764)</f>
        <v>58.480811999999993</v>
      </c>
      <c r="G192" s="5">
        <v>0</v>
      </c>
      <c r="H192" s="5">
        <f t="shared" ref="H192:H197" si="14">E192+F192+(IF(G192&lt;101,G192,IF(G192&lt;201,G192/2,IF(G192&lt;=301,G192/3,G192/4))))</f>
        <v>667.39490999999998</v>
      </c>
      <c r="I192" s="1"/>
      <c r="J192" s="1"/>
      <c r="K192" s="1"/>
      <c r="L192" s="1"/>
      <c r="M192" s="1"/>
      <c r="N192" s="1"/>
      <c r="O192" s="1"/>
      <c r="P192" s="1"/>
      <c r="Q192" s="1"/>
      <c r="R192" s="1"/>
      <c r="S192" s="1"/>
      <c r="T192" s="22" t="str">
        <f t="shared" ca="1" si="12"/>
        <v>103,..,103</v>
      </c>
      <c r="U192" s="22">
        <f t="shared" ref="U192:U197" ca="1" si="15">U191+1</f>
        <v>103</v>
      </c>
      <c r="V192" s="22">
        <f t="shared" ref="V192:V197" ca="1" si="16">V191+1</f>
        <v>103</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81">
        <f t="shared" si="13"/>
        <v>4</v>
      </c>
      <c r="B193" s="82"/>
      <c r="C193" s="53" t="s">
        <v>89</v>
      </c>
      <c r="D193" s="53" t="s">
        <v>339</v>
      </c>
      <c r="E193" s="32">
        <f>(3.05*6.1+1.18*1.13+3.35*2.13+3.05*3.65+1.25*2.21+3.07*3.05+1.23*2.21+1.57*1)*(10.764)</f>
        <v>587.93721479999988</v>
      </c>
      <c r="F193" s="5">
        <f>(2.1*1.23+0.75*(1.2+1.3))*(10.764)</f>
        <v>47.985911999999999</v>
      </c>
      <c r="G193" s="5">
        <v>0</v>
      </c>
      <c r="H193" s="5">
        <f t="shared" si="14"/>
        <v>635.92312679999986</v>
      </c>
      <c r="I193" s="1"/>
      <c r="J193" s="1"/>
      <c r="K193" s="1"/>
      <c r="L193" s="1"/>
      <c r="M193" s="1"/>
      <c r="N193" s="1"/>
      <c r="O193" s="1"/>
      <c r="P193" s="1"/>
      <c r="Q193" s="1"/>
      <c r="R193" s="1"/>
      <c r="S193" s="1"/>
      <c r="T193" s="22" t="str">
        <f t="shared" ca="1" si="12"/>
        <v>104,..,104</v>
      </c>
      <c r="U193" s="22">
        <f t="shared" ca="1" si="15"/>
        <v>104</v>
      </c>
      <c r="V193" s="22">
        <f t="shared" ca="1" si="16"/>
        <v>104</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81">
        <f t="shared" si="13"/>
        <v>5</v>
      </c>
      <c r="B194" s="82"/>
      <c r="C194" s="53" t="s">
        <v>89</v>
      </c>
      <c r="D194" s="53" t="s">
        <v>339</v>
      </c>
      <c r="E194" s="32">
        <f>(3.05*6.1+1.18*1.13+3.35*2.13+3.05*3.65+1.25*2.21+3.07*3.05+1.23*2.21+1.57*1)*(10.764)</f>
        <v>587.93721479999988</v>
      </c>
      <c r="F194" s="5">
        <f>(2.1*1.23+0.75*(1.2+1.3))*(10.764)</f>
        <v>47.985911999999999</v>
      </c>
      <c r="G194" s="5">
        <v>0</v>
      </c>
      <c r="H194" s="5">
        <f t="shared" si="14"/>
        <v>635.92312679999986</v>
      </c>
      <c r="I194" s="1"/>
      <c r="J194" s="1"/>
      <c r="K194" s="1"/>
      <c r="L194" s="1"/>
      <c r="M194" s="1"/>
      <c r="N194" s="1"/>
      <c r="O194" s="1"/>
      <c r="P194" s="1"/>
      <c r="Q194" s="1"/>
      <c r="R194" s="1"/>
      <c r="S194" s="1"/>
      <c r="T194" s="22" t="str">
        <f t="shared" ca="1" si="12"/>
        <v>105,..,105</v>
      </c>
      <c r="U194" s="22">
        <f t="shared" ca="1" si="15"/>
        <v>105</v>
      </c>
      <c r="V194" s="22">
        <f t="shared" ca="1" si="16"/>
        <v>105</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81">
        <f t="shared" si="13"/>
        <v>6</v>
      </c>
      <c r="B195" s="82"/>
      <c r="C195" s="53" t="s">
        <v>89</v>
      </c>
      <c r="D195" s="53" t="s">
        <v>339</v>
      </c>
      <c r="E195" s="32">
        <f>(1.09*1.13+3.05*6.05+2.14*3.35+3.05*3.05+3.06*3.65+2.21*1.37+1.25*2.24+1.92*0.9+1.33*1.27)*(10.764)</f>
        <v>608.91409799999997</v>
      </c>
      <c r="F195" s="5">
        <f>(2.1*1.23+0.75*(1.6+2.2))*(10.764)</f>
        <v>58.480811999999993</v>
      </c>
      <c r="G195" s="5">
        <v>0</v>
      </c>
      <c r="H195" s="5">
        <f t="shared" si="14"/>
        <v>667.39490999999998</v>
      </c>
      <c r="I195" s="1"/>
      <c r="J195" s="1"/>
      <c r="K195" s="1"/>
      <c r="L195" s="1"/>
      <c r="M195" s="1"/>
      <c r="N195" s="1"/>
      <c r="O195" s="1"/>
      <c r="P195" s="1"/>
      <c r="Q195" s="1"/>
      <c r="R195" s="1"/>
      <c r="S195" s="1"/>
      <c r="T195" s="22" t="str">
        <f t="shared" ca="1" si="12"/>
        <v>106,..,106</v>
      </c>
      <c r="U195" s="22">
        <f t="shared" ca="1" si="15"/>
        <v>106</v>
      </c>
      <c r="V195" s="22">
        <f t="shared" ca="1" si="16"/>
        <v>106</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81">
        <f t="shared" si="13"/>
        <v>7</v>
      </c>
      <c r="B196" s="82"/>
      <c r="C196" s="53" t="s">
        <v>89</v>
      </c>
      <c r="D196" s="53" t="s">
        <v>339</v>
      </c>
      <c r="E196" s="32">
        <f>(1.09*1.13+3.05*6.05+2.14*3.35+3.05*3.05+3.06*3.65+2.21*1.37+1.25*2.24+1.92*0.9+1.33*1.27)*(10.764)</f>
        <v>608.91409799999997</v>
      </c>
      <c r="F196" s="5">
        <f>(2.1*1.23+0.75*(1.6+2.2))*(10.764)</f>
        <v>58.480811999999993</v>
      </c>
      <c r="G196" s="5">
        <v>0</v>
      </c>
      <c r="H196" s="5">
        <f t="shared" si="14"/>
        <v>667.39490999999998</v>
      </c>
      <c r="I196" s="1"/>
      <c r="J196" s="1"/>
      <c r="K196" s="1"/>
      <c r="L196" s="1"/>
      <c r="M196" s="1"/>
      <c r="N196" s="1"/>
      <c r="O196" s="1"/>
      <c r="P196" s="1"/>
      <c r="Q196" s="1"/>
      <c r="R196" s="1"/>
      <c r="S196" s="1"/>
      <c r="T196" s="22" t="str">
        <f t="shared" ca="1" si="12"/>
        <v>107,..,107</v>
      </c>
      <c r="U196" s="22">
        <f t="shared" ca="1" si="15"/>
        <v>107</v>
      </c>
      <c r="V196" s="22">
        <f t="shared" ca="1" si="16"/>
        <v>107</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81">
        <f t="shared" si="13"/>
        <v>8</v>
      </c>
      <c r="B197" s="82"/>
      <c r="C197" s="53" t="s">
        <v>89</v>
      </c>
      <c r="D197" s="53" t="s">
        <v>339</v>
      </c>
      <c r="E197" s="32">
        <f>(3.05*6.1+1.18*1.09+3.35*2.13+3.05*3.65+1.25*2.21+3.07*3.05+1.23*2.21+1.57*1)*(10.764)</f>
        <v>587.42915400000004</v>
      </c>
      <c r="F197" s="5">
        <f>(2.1*1.23+0.75*(1.2+1.3))*(10.764)</f>
        <v>47.985911999999999</v>
      </c>
      <c r="G197" s="5">
        <v>0</v>
      </c>
      <c r="H197" s="5">
        <f t="shared" si="14"/>
        <v>635.41506600000002</v>
      </c>
      <c r="I197" s="1"/>
      <c r="J197" s="1"/>
      <c r="K197" s="1"/>
      <c r="L197" s="1"/>
      <c r="M197" s="1"/>
      <c r="N197" s="1"/>
      <c r="O197" s="1"/>
      <c r="P197" s="1"/>
      <c r="Q197" s="1"/>
      <c r="R197" s="1"/>
      <c r="S197" s="1"/>
      <c r="T197" s="22" t="str">
        <f t="shared" ca="1" si="12"/>
        <v>108,..,108</v>
      </c>
      <c r="U197" s="22">
        <f t="shared" ca="1" si="15"/>
        <v>108</v>
      </c>
      <c r="V197" s="22">
        <f t="shared" ca="1" si="16"/>
        <v>108</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88" t="s">
        <v>349</v>
      </c>
      <c r="B198" s="89"/>
      <c r="C198" s="89"/>
      <c r="D198" s="89"/>
      <c r="E198" s="89"/>
      <c r="F198" s="89"/>
      <c r="G198" s="89"/>
      <c r="H198" s="9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86">
        <v>1</v>
      </c>
      <c r="B199" s="86"/>
      <c r="C199" s="53" t="s">
        <v>89</v>
      </c>
      <c r="D199" s="53" t="s">
        <v>339</v>
      </c>
      <c r="E199" s="32">
        <f>(3.05*6.1+1.18*1.09+3.35*2.13+3.05*3.65+1.25*2.21+3.07*3.05+1.23*2.21+1.57*1)*(10.764)</f>
        <v>587.42915400000004</v>
      </c>
      <c r="F199" s="5">
        <f>(2.1*1.23+0.75*(1.2+1.3))*(10.764)</f>
        <v>47.985911999999999</v>
      </c>
      <c r="G199" s="5">
        <v>0</v>
      </c>
      <c r="H199" s="5">
        <f>E199+F199+(IF(G199&lt;101,G199,IF(G199&lt;201,G199/2,IF(G199&lt;=301,G199/3,G199/4))))</f>
        <v>635.41506600000002</v>
      </c>
      <c r="I199" s="1"/>
      <c r="J199" s="1"/>
      <c r="K199" s="1"/>
      <c r="L199" s="1"/>
      <c r="M199" s="1"/>
      <c r="N199" s="1"/>
      <c r="O199" s="1"/>
      <c r="P199" s="1"/>
      <c r="Q199" s="1"/>
      <c r="R199" s="1"/>
      <c r="S199" s="1"/>
      <c r="T199" s="22" t="str">
        <f t="shared" ref="T199:T206" ca="1" si="17">U199&amp;""&amp;",..,"&amp;""&amp;V199</f>
        <v>2401,..,1601</v>
      </c>
      <c r="U199" s="22">
        <f ca="1">(SUMPRODUCT(MID(0&amp;(LEFT(A198,SUM(LEN(A198)-LEN(SUBSTITUTE(A198,{"0","1","2","3"},""))))), LARGE(INDEX(ISNUMBER(--MID((LEFT(A198,SUM(LEN(A198)-LEN(SUBSTITUTE(A198,{"0","1","2","3"},""))))), ROW(INDIRECT("1:"&amp;LEN((LEFT(A198,SUM(LEN(A198)-LEN(SUBSTITUTE(A198,{"0","1","2","3"},"")))))))), 1)) * ROW(INDIRECT("1:"&amp;LEN((LEFT(A198,SUM(LEN(A198)-LEN(SUBSTITUTE(A198,{"0","1","2","3"},"")))))))), 0), ROW(INDIRECT("1:"&amp;LEN((LEFT(A198,SUM(LEN(A198)-LEN(SUBSTITUTE(A198,{"0","1","2","3"},"")))))))))+1, 1) * 10^ROW(INDIRECT("1:"&amp;LEN((LEFT(A198,SUM(LEN(A198)-LEN(SUBSTITUTE(A198,{"0","1","2","3"},""))))))))/10))*100+1</f>
        <v>2401</v>
      </c>
      <c r="V199" s="22">
        <f ca="1">(SUMPRODUCT(MID(0&amp;(--TRIM(RIGHT(SUBSTITUTE(LEFT(A198,_xlfn.AGGREGATE(16,6,FIND({0,1,2,3,4,5,6,7,8,9},A198,ROW(INDIRECT("1:"&amp;LEN(A198)))),1)),"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1601</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81">
        <f>A199+1</f>
        <v>2</v>
      </c>
      <c r="B200" s="82"/>
      <c r="C200" s="53" t="s">
        <v>89</v>
      </c>
      <c r="D200" s="53" t="s">
        <v>339</v>
      </c>
      <c r="E200" s="32">
        <f>(1.09*1.13+3.05*6.05+2.14*3.35+3.05*3.05+3.06*3.65+2.21*1.37+1.25*2.24+1.92*0.9+1.33*1.27)*(10.764)</f>
        <v>608.91409799999997</v>
      </c>
      <c r="F200" s="5">
        <f>(2.1*1.23+0.75*(1.6+2.2))*(10.764)</f>
        <v>58.480811999999993</v>
      </c>
      <c r="G200" s="5">
        <v>0</v>
      </c>
      <c r="H200" s="5">
        <f>E200+F200+(IF(G200&lt;101,G200,IF(G200&lt;201,G200/2,IF(G200&lt;=301,G200/3,G200/4))))</f>
        <v>667.39490999999998</v>
      </c>
      <c r="I200" s="1"/>
      <c r="J200" s="1"/>
      <c r="K200" s="1"/>
      <c r="L200" s="1"/>
      <c r="M200" s="1"/>
      <c r="N200" s="1"/>
      <c r="O200" s="1"/>
      <c r="P200" s="1"/>
      <c r="Q200" s="1"/>
      <c r="R200" s="1"/>
      <c r="S200" s="1"/>
      <c r="T200" s="22" t="str">
        <f t="shared" ca="1" si="17"/>
        <v>2402,..,1602</v>
      </c>
      <c r="U200" s="22">
        <f ca="1">U199+1</f>
        <v>2402</v>
      </c>
      <c r="V200" s="22">
        <f ca="1">V199+1</f>
        <v>1602</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81">
        <f t="shared" ref="A201:A206" si="18">A200+1</f>
        <v>3</v>
      </c>
      <c r="B201" s="82"/>
      <c r="C201" s="53" t="s">
        <v>89</v>
      </c>
      <c r="D201" s="53" t="s">
        <v>339</v>
      </c>
      <c r="E201" s="32">
        <f>(1.09*1.13+3.05*6.05+2.14*3.35+3.05*3.05+3.06*3.65+2.21*1.37+1.25*2.24+1.92*0.9+1.33*1.27)*(10.764)</f>
        <v>608.91409799999997</v>
      </c>
      <c r="F201" s="5">
        <f>(2.1*1.23+0.75*(1.6+2.2))*(10.764)</f>
        <v>58.480811999999993</v>
      </c>
      <c r="G201" s="5">
        <v>0</v>
      </c>
      <c r="H201" s="5">
        <f>E201+F201+(IF(G201&lt;101,G201,IF(G201&lt;201,G201/2,IF(G201&lt;=301,G201/3,G201/4))))</f>
        <v>667.39490999999998</v>
      </c>
      <c r="I201" s="1"/>
      <c r="J201" s="1"/>
      <c r="K201" s="1"/>
      <c r="L201" s="1"/>
      <c r="M201" s="1"/>
      <c r="N201" s="1"/>
      <c r="O201" s="1"/>
      <c r="P201" s="1"/>
      <c r="Q201" s="1"/>
      <c r="R201" s="1"/>
      <c r="S201" s="1"/>
      <c r="T201" s="22" t="str">
        <f t="shared" ca="1" si="17"/>
        <v>2403,..,1603</v>
      </c>
      <c r="U201" s="22">
        <f t="shared" ref="U201:V206" ca="1" si="19">U200+1</f>
        <v>2403</v>
      </c>
      <c r="V201" s="22">
        <f t="shared" ca="1" si="19"/>
        <v>1603</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81">
        <f t="shared" si="18"/>
        <v>4</v>
      </c>
      <c r="B202" s="82"/>
      <c r="C202" s="53" t="s">
        <v>89</v>
      </c>
      <c r="D202" s="53" t="s">
        <v>339</v>
      </c>
      <c r="E202" s="32">
        <f>(3.05*6.1+1.18*1.13+3.35*2.13+3.05*3.65+1.25*2.21+3.07*3.05+1.23*2.21+1.57*1)*(10.764)</f>
        <v>587.93721479999988</v>
      </c>
      <c r="F202" s="5">
        <f>(2.1*1.23+0.75*(1.2+1.3))*(10.764)</f>
        <v>47.985911999999999</v>
      </c>
      <c r="G202" s="5">
        <v>0</v>
      </c>
      <c r="H202" s="5">
        <f t="shared" ref="H202:H206" si="20">E202+F202+(IF(G202&lt;101,G202,IF(G202&lt;201,G202/2,IF(G202&lt;=301,G202/3,G202/4))))</f>
        <v>635.92312679999986</v>
      </c>
      <c r="I202" s="1"/>
      <c r="J202" s="1"/>
      <c r="K202" s="1"/>
      <c r="L202" s="1"/>
      <c r="M202" s="1"/>
      <c r="N202" s="1"/>
      <c r="O202" s="1"/>
      <c r="P202" s="1"/>
      <c r="Q202" s="1"/>
      <c r="R202" s="1"/>
      <c r="S202" s="1"/>
      <c r="T202" s="22" t="str">
        <f t="shared" ca="1" si="17"/>
        <v>2404,..,1604</v>
      </c>
      <c r="U202" s="22">
        <f t="shared" ca="1" si="19"/>
        <v>2404</v>
      </c>
      <c r="V202" s="22">
        <f t="shared" ca="1" si="19"/>
        <v>1604</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81">
        <f t="shared" si="18"/>
        <v>5</v>
      </c>
      <c r="B203" s="82"/>
      <c r="C203" s="53" t="s">
        <v>89</v>
      </c>
      <c r="D203" s="53" t="s">
        <v>339</v>
      </c>
      <c r="E203" s="32">
        <f>(3.05*6.1+1.18*1.13+3.35*2.13+3.05*3.65+1.25*2.21+3.07*3.05+1.23*2.21+1.57*1)*(10.764)</f>
        <v>587.93721479999988</v>
      </c>
      <c r="F203" s="5">
        <f>(2.1*1.23+0.75*(1.2+1.3))*(10.764)</f>
        <v>47.985911999999999</v>
      </c>
      <c r="G203" s="5">
        <v>0</v>
      </c>
      <c r="H203" s="5">
        <f t="shared" si="20"/>
        <v>635.92312679999986</v>
      </c>
      <c r="I203" s="1"/>
      <c r="J203" s="1"/>
      <c r="K203" s="1"/>
      <c r="L203" s="1"/>
      <c r="M203" s="1"/>
      <c r="N203" s="1"/>
      <c r="O203" s="1"/>
      <c r="P203" s="1"/>
      <c r="Q203" s="1"/>
      <c r="R203" s="1"/>
      <c r="S203" s="1"/>
      <c r="T203" s="22" t="str">
        <f t="shared" ca="1" si="17"/>
        <v>2405,..,1605</v>
      </c>
      <c r="U203" s="22">
        <f t="shared" ca="1" si="19"/>
        <v>2405</v>
      </c>
      <c r="V203" s="22">
        <f t="shared" ca="1" si="19"/>
        <v>1605</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81">
        <f t="shared" si="18"/>
        <v>6</v>
      </c>
      <c r="B204" s="82"/>
      <c r="C204" s="53" t="s">
        <v>89</v>
      </c>
      <c r="D204" s="53" t="s">
        <v>339</v>
      </c>
      <c r="E204" s="32">
        <f>(1.09*1.13+3.05*6.05+2.14*3.35+3.05*3.05+3.06*3.65+2.21*1.37+1.25*2.24+1.92*0.9+1.33*1.27)*(10.764)</f>
        <v>608.91409799999997</v>
      </c>
      <c r="F204" s="5">
        <f>(2.1*1.23+0.75*(1.6+2.2))*(10.764)</f>
        <v>58.480811999999993</v>
      </c>
      <c r="G204" s="5">
        <v>0</v>
      </c>
      <c r="H204" s="5">
        <f t="shared" si="20"/>
        <v>667.39490999999998</v>
      </c>
      <c r="I204" s="1"/>
      <c r="J204" s="1"/>
      <c r="K204" s="1"/>
      <c r="L204" s="1"/>
      <c r="M204" s="1"/>
      <c r="N204" s="1"/>
      <c r="O204" s="1"/>
      <c r="P204" s="1"/>
      <c r="Q204" s="1"/>
      <c r="R204" s="1"/>
      <c r="S204" s="1"/>
      <c r="T204" s="22" t="str">
        <f t="shared" ca="1" si="17"/>
        <v>2406,..,1606</v>
      </c>
      <c r="U204" s="22">
        <f t="shared" ca="1" si="19"/>
        <v>2406</v>
      </c>
      <c r="V204" s="22">
        <f t="shared" ca="1" si="19"/>
        <v>1606</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25">
      <c r="A205" s="81">
        <f t="shared" si="18"/>
        <v>7</v>
      </c>
      <c r="B205" s="82"/>
      <c r="C205" s="53" t="s">
        <v>89</v>
      </c>
      <c r="D205" s="53" t="s">
        <v>339</v>
      </c>
      <c r="E205" s="32">
        <f>(1.09*1.13+3.05*6.05+2.14*3.35+3.05*3.05+3.06*3.65+2.21*1.37+1.25*2.24+1.92*0.9+1.33*1.27)*(10.764)</f>
        <v>608.91409799999997</v>
      </c>
      <c r="F205" s="5">
        <f>(2.1*1.23+0.75*(1.6+2.2))*(10.764)</f>
        <v>58.480811999999993</v>
      </c>
      <c r="G205" s="5">
        <v>0</v>
      </c>
      <c r="H205" s="5">
        <f t="shared" si="20"/>
        <v>667.39490999999998</v>
      </c>
      <c r="I205" s="1"/>
      <c r="J205" s="1"/>
      <c r="K205" s="1"/>
      <c r="L205" s="1"/>
      <c r="M205" s="1"/>
      <c r="N205" s="1"/>
      <c r="O205" s="1"/>
      <c r="P205" s="1"/>
      <c r="Q205" s="1"/>
      <c r="R205" s="1"/>
      <c r="S205" s="1"/>
      <c r="T205" s="22" t="str">
        <f t="shared" ca="1" si="17"/>
        <v>2407,..,1607</v>
      </c>
      <c r="U205" s="22">
        <f t="shared" ca="1" si="19"/>
        <v>2407</v>
      </c>
      <c r="V205" s="22">
        <f t="shared" ca="1" si="19"/>
        <v>1607</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81">
        <f t="shared" si="18"/>
        <v>8</v>
      </c>
      <c r="B206" s="82"/>
      <c r="C206" s="53" t="s">
        <v>89</v>
      </c>
      <c r="D206" s="53" t="s">
        <v>339</v>
      </c>
      <c r="E206" s="32">
        <f>(3.05*6.1+1.18*1.09+3.35*2.13+3.05*3.65+1.25*2.21+3.07*3.05+1.23*2.21+1.57*1)*(10.764)</f>
        <v>587.42915400000004</v>
      </c>
      <c r="F206" s="5">
        <f>(2.1*1.23+0.75*(1.2+1.3))*(10.764)</f>
        <v>47.985911999999999</v>
      </c>
      <c r="G206" s="5">
        <v>0</v>
      </c>
      <c r="H206" s="5">
        <f t="shared" si="20"/>
        <v>635.41506600000002</v>
      </c>
      <c r="I206" s="1"/>
      <c r="J206" s="1"/>
      <c r="K206" s="1"/>
      <c r="L206" s="1"/>
      <c r="M206" s="1"/>
      <c r="N206" s="1"/>
      <c r="O206" s="1"/>
      <c r="P206" s="1"/>
      <c r="Q206" s="1"/>
      <c r="R206" s="1"/>
      <c r="S206" s="1"/>
      <c r="T206" s="22" t="str">
        <f t="shared" ca="1" si="17"/>
        <v>2408,..,1608</v>
      </c>
      <c r="U206" s="22">
        <f t="shared" ca="1" si="19"/>
        <v>2408</v>
      </c>
      <c r="V206" s="22">
        <f t="shared" ca="1" si="19"/>
        <v>1608</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x14ac:dyDescent="0.25">
      <c r="A207" s="88" t="s">
        <v>350</v>
      </c>
      <c r="B207" s="89"/>
      <c r="C207" s="89"/>
      <c r="D207" s="89"/>
      <c r="E207" s="89"/>
      <c r="F207" s="89"/>
      <c r="G207" s="89"/>
      <c r="H207" s="9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86">
        <v>1</v>
      </c>
      <c r="B208" s="86"/>
      <c r="C208" s="53" t="s">
        <v>89</v>
      </c>
      <c r="D208" s="53" t="s">
        <v>339</v>
      </c>
      <c r="E208" s="32">
        <f>(3.05*6.1+1.18*1.09+3.35*2.13+3.05*3.65+1.25*2.21+3.07*3.05+1.23*2.21+1.57*1)*(10.764)</f>
        <v>587.42915400000004</v>
      </c>
      <c r="F208" s="5">
        <f>(2.1*1.23+0.75*(1.2+1.3))*(10.764)</f>
        <v>47.985911999999999</v>
      </c>
      <c r="G208" s="5">
        <v>0</v>
      </c>
      <c r="H208" s="5">
        <f>E208+F208+(IF(G208&lt;101,G208,IF(G208&lt;201,G208/2,IF(G208&lt;=301,G208/3,G208/4))))</f>
        <v>635.41506600000002</v>
      </c>
      <c r="I208" s="1"/>
      <c r="J208" s="1"/>
      <c r="K208" s="1"/>
      <c r="L208" s="1"/>
      <c r="M208" s="1"/>
      <c r="N208" s="1"/>
      <c r="O208" s="1"/>
      <c r="P208" s="1"/>
      <c r="Q208" s="1"/>
      <c r="R208" s="1"/>
      <c r="S208" s="1"/>
      <c r="T208" s="22" t="str">
        <f t="shared" ref="T208:T215" ca="1" si="21">U208&amp;""&amp;",..,"&amp;""&amp;V208</f>
        <v>3501,..,1701</v>
      </c>
      <c r="U208" s="22">
        <f ca="1">(SUMPRODUCT(MID(0&amp;(LEFT(A207,SUM(LEN(A207)-LEN(SUBSTITUTE(A207,{"0","1","2","3"},""))))), LARGE(INDEX(ISNUMBER(--MID((LEFT(A207,SUM(LEN(A207)-LEN(SUBSTITUTE(A207,{"0","1","2","3"},""))))), ROW(INDIRECT("1:"&amp;LEN((LEFT(A207,SUM(LEN(A207)-LEN(SUBSTITUTE(A207,{"0","1","2","3"},"")))))))), 1)) * ROW(INDIRECT("1:"&amp;LEN((LEFT(A207,SUM(LEN(A207)-LEN(SUBSTITUTE(A207,{"0","1","2","3"},"")))))))), 0), ROW(INDIRECT("1:"&amp;LEN((LEFT(A207,SUM(LEN(A207)-LEN(SUBSTITUTE(A207,{"0","1","2","3"},"")))))))))+1, 1) * 10^ROW(INDIRECT("1:"&amp;LEN((LEFT(A207,SUM(LEN(A207)-LEN(SUBSTITUTE(A207,{"0","1","2","3"},""))))))))/10))*100+1</f>
        <v>3501</v>
      </c>
      <c r="V208" s="22">
        <f ca="1">(SUMPRODUCT(MID(0&amp;(--TRIM(RIGHT(SUBSTITUTE(LEFT(A207,_xlfn.AGGREGATE(16,6,FIND({0,1,2,3,4,5,6,7,8,9},A207,ROW(INDIRECT("1:"&amp;LEN(A207)))),1)),"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",LEN(A207))),LEN(A207)))))))/10))*100+1</f>
        <v>1701</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81">
        <f>A208+1</f>
        <v>2</v>
      </c>
      <c r="B209" s="82"/>
      <c r="C209" s="53" t="s">
        <v>89</v>
      </c>
      <c r="D209" s="53" t="s">
        <v>339</v>
      </c>
      <c r="E209" s="32">
        <f>(1.09*1.13+3.05*6.05+2.14*3.35+3.05*3.05+3.06*3.65+2.21*1.37+1.25*2.24+1.92*0.9+1.33*1.27)*(10.764)</f>
        <v>608.91409799999997</v>
      </c>
      <c r="F209" s="5">
        <f>(2.1*1.23+0.75*(1.6+2.2))*(10.764)</f>
        <v>58.480811999999993</v>
      </c>
      <c r="G209" s="5">
        <v>0</v>
      </c>
      <c r="H209" s="5">
        <f>E209+F209+(IF(G209&lt;101,G209,IF(G209&lt;201,G209/2,IF(G209&lt;=301,G209/3,G209/4))))</f>
        <v>667.39490999999998</v>
      </c>
      <c r="I209" s="1"/>
      <c r="J209" s="1"/>
      <c r="K209" s="1"/>
      <c r="L209" s="1"/>
      <c r="M209" s="1"/>
      <c r="N209" s="1"/>
      <c r="O209" s="1"/>
      <c r="P209" s="1"/>
      <c r="Q209" s="1"/>
      <c r="R209" s="1"/>
      <c r="S209" s="1"/>
      <c r="T209" s="22" t="str">
        <f t="shared" ca="1" si="21"/>
        <v>3502,..,1702</v>
      </c>
      <c r="U209" s="22">
        <f ca="1">U208+1</f>
        <v>3502</v>
      </c>
      <c r="V209" s="22">
        <f ca="1">V208+1</f>
        <v>1702</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81">
        <f t="shared" ref="A210:A215" si="22">A209+1</f>
        <v>3</v>
      </c>
      <c r="B210" s="82"/>
      <c r="C210" s="53" t="s">
        <v>89</v>
      </c>
      <c r="D210" s="53" t="s">
        <v>339</v>
      </c>
      <c r="E210" s="32">
        <f>(1.09*1.13+3.05*6.05+2.14*3.35+3.05*3.05+3.06*3.65+2.21*1.37+1.25*2.24+1.92*0.9+1.33*1.27)*(10.764)</f>
        <v>608.91409799999997</v>
      </c>
      <c r="F210" s="5">
        <f>(2.1*1.23+0.75*(1.6+2.2))*(10.764)</f>
        <v>58.480811999999993</v>
      </c>
      <c r="G210" s="5">
        <v>0</v>
      </c>
      <c r="H210" s="5">
        <f>E210+F210+(IF(G210&lt;101,G210,IF(G210&lt;201,G210/2,IF(G210&lt;=301,G210/3,G210/4))))</f>
        <v>667.39490999999998</v>
      </c>
      <c r="I210" s="1"/>
      <c r="J210" s="1"/>
      <c r="K210" s="1"/>
      <c r="L210" s="1"/>
      <c r="M210" s="1"/>
      <c r="N210" s="1"/>
      <c r="O210" s="1"/>
      <c r="P210" s="1"/>
      <c r="Q210" s="1"/>
      <c r="R210" s="1"/>
      <c r="S210" s="1"/>
      <c r="T210" s="22" t="str">
        <f t="shared" ca="1" si="21"/>
        <v>3503,..,1703</v>
      </c>
      <c r="U210" s="22">
        <f t="shared" ref="U210:V210" ca="1" si="23">U209+1</f>
        <v>3503</v>
      </c>
      <c r="V210" s="22">
        <f t="shared" ca="1" si="23"/>
        <v>1703</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25">
      <c r="A211" s="81">
        <f t="shared" si="22"/>
        <v>4</v>
      </c>
      <c r="B211" s="82"/>
      <c r="C211" s="53" t="s">
        <v>89</v>
      </c>
      <c r="D211" s="53" t="s">
        <v>339</v>
      </c>
      <c r="E211" s="32">
        <f>(3.05*6.1+1.18*1.13+3.35*2.13+3.05*3.65+1.25*2.21+3.07*3.05+1.23*2.21+1.57*1)*(10.764)</f>
        <v>587.93721479999988</v>
      </c>
      <c r="F211" s="5">
        <f>(2.1*1.23+0.75*(1.2+1.3))*(10.764)</f>
        <v>47.985911999999999</v>
      </c>
      <c r="G211" s="5">
        <v>0</v>
      </c>
      <c r="H211" s="5">
        <f t="shared" ref="H211:H215" si="24">E211+F211+(IF(G211&lt;101,G211,IF(G211&lt;201,G211/2,IF(G211&lt;=301,G211/3,G211/4))))</f>
        <v>635.92312679999986</v>
      </c>
      <c r="I211" s="1"/>
      <c r="J211" s="1"/>
      <c r="K211" s="1"/>
      <c r="L211" s="1"/>
      <c r="M211" s="1"/>
      <c r="N211" s="1"/>
      <c r="O211" s="1"/>
      <c r="P211" s="1"/>
      <c r="Q211" s="1"/>
      <c r="R211" s="1"/>
      <c r="S211" s="1"/>
      <c r="T211" s="22" t="str">
        <f t="shared" ca="1" si="21"/>
        <v>3504,..,1704</v>
      </c>
      <c r="U211" s="22">
        <f t="shared" ref="U211:V211" ca="1" si="25">U210+1</f>
        <v>3504</v>
      </c>
      <c r="V211" s="22">
        <f t="shared" ca="1" si="25"/>
        <v>1704</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81">
        <f t="shared" si="22"/>
        <v>5</v>
      </c>
      <c r="B212" s="82"/>
      <c r="C212" s="53" t="s">
        <v>89</v>
      </c>
      <c r="D212" s="53" t="s">
        <v>339</v>
      </c>
      <c r="E212" s="32">
        <f>(3.05*6.1+1.18*1.13+3.35*2.13+3.05*3.65+1.25*2.21+3.07*3.05+1.23*2.21+1.57*1)*(10.764)</f>
        <v>587.93721479999988</v>
      </c>
      <c r="F212" s="5">
        <f>(2.1*1.23+0.75*(1.2+1.3))*(10.764)</f>
        <v>47.985911999999999</v>
      </c>
      <c r="G212" s="5">
        <v>0</v>
      </c>
      <c r="H212" s="5">
        <f t="shared" si="24"/>
        <v>635.92312679999986</v>
      </c>
      <c r="I212" s="1"/>
      <c r="J212" s="1"/>
      <c r="K212" s="1"/>
      <c r="L212" s="1"/>
      <c r="M212" s="1"/>
      <c r="N212" s="1"/>
      <c r="O212" s="1"/>
      <c r="P212" s="1"/>
      <c r="Q212" s="1"/>
      <c r="R212" s="1"/>
      <c r="S212" s="1"/>
      <c r="T212" s="22" t="str">
        <f t="shared" ca="1" si="21"/>
        <v>3505,..,1705</v>
      </c>
      <c r="U212" s="22">
        <f t="shared" ref="U212:V212" ca="1" si="26">U211+1</f>
        <v>3505</v>
      </c>
      <c r="V212" s="22">
        <f t="shared" ca="1" si="26"/>
        <v>1705</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81">
        <f t="shared" si="22"/>
        <v>6</v>
      </c>
      <c r="B213" s="82"/>
      <c r="C213" s="53" t="s">
        <v>89</v>
      </c>
      <c r="D213" s="53" t="s">
        <v>339</v>
      </c>
      <c r="E213" s="32">
        <f>(1.09*1.13+3.05*6.05+2.14*3.35+3.05*3.05+3.06*3.65+2.21*1.37+1.25*2.24+1.92*0.9+1.33*1.27)*(10.764)</f>
        <v>608.91409799999997</v>
      </c>
      <c r="F213" s="5">
        <f>(2.1*1.23+0.75*(1.6+2.2))*(10.764)</f>
        <v>58.480811999999993</v>
      </c>
      <c r="G213" s="5">
        <v>0</v>
      </c>
      <c r="H213" s="5">
        <f t="shared" si="24"/>
        <v>667.39490999999998</v>
      </c>
      <c r="I213" s="1"/>
      <c r="J213" s="1"/>
      <c r="K213" s="1"/>
      <c r="L213" s="1"/>
      <c r="M213" s="1"/>
      <c r="N213" s="1"/>
      <c r="O213" s="1"/>
      <c r="P213" s="1"/>
      <c r="Q213" s="1"/>
      <c r="R213" s="1"/>
      <c r="S213" s="1"/>
      <c r="T213" s="22" t="str">
        <f t="shared" ca="1" si="21"/>
        <v>3506,..,1706</v>
      </c>
      <c r="U213" s="22">
        <f t="shared" ref="U213:V213" ca="1" si="27">U212+1</f>
        <v>3506</v>
      </c>
      <c r="V213" s="22">
        <f t="shared" ca="1" si="27"/>
        <v>1706</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81">
        <f t="shared" si="22"/>
        <v>7</v>
      </c>
      <c r="B214" s="82"/>
      <c r="C214" s="53" t="s">
        <v>89</v>
      </c>
      <c r="D214" s="53" t="s">
        <v>339</v>
      </c>
      <c r="E214" s="32">
        <f>(1.09*1.13+3.05*6.05+2.14*3.35+3.05*3.05+3.06*3.65+2.21*1.37+1.25*2.24+1.92*0.9+1.33*1.27)*(10.764)</f>
        <v>608.91409799999997</v>
      </c>
      <c r="F214" s="5">
        <f>(2.1*1.23+0.75*(1.6+2.2))*(10.764)</f>
        <v>58.480811999999993</v>
      </c>
      <c r="G214" s="5">
        <v>0</v>
      </c>
      <c r="H214" s="5">
        <f t="shared" si="24"/>
        <v>667.39490999999998</v>
      </c>
      <c r="I214" s="1"/>
      <c r="J214" s="1"/>
      <c r="K214" s="1"/>
      <c r="L214" s="1"/>
      <c r="M214" s="1"/>
      <c r="N214" s="1"/>
      <c r="O214" s="1"/>
      <c r="P214" s="1"/>
      <c r="Q214" s="1"/>
      <c r="R214" s="1"/>
      <c r="S214" s="1"/>
      <c r="T214" s="22" t="str">
        <f t="shared" ca="1" si="21"/>
        <v>3507,..,1707</v>
      </c>
      <c r="U214" s="22">
        <f t="shared" ref="U214:V214" ca="1" si="28">U213+1</f>
        <v>3507</v>
      </c>
      <c r="V214" s="22">
        <f t="shared" ca="1" si="28"/>
        <v>1707</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81">
        <f t="shared" si="22"/>
        <v>8</v>
      </c>
      <c r="B215" s="82"/>
      <c r="C215" s="53" t="s">
        <v>89</v>
      </c>
      <c r="D215" s="53" t="s">
        <v>339</v>
      </c>
      <c r="E215" s="32">
        <f>(3.05*6.1+1.18*1.09+3.35*2.13+3.05*3.65+1.25*2.21+3.07*3.05+1.23*2.21+1.57*1)*(10.764)</f>
        <v>587.42915400000004</v>
      </c>
      <c r="F215" s="5">
        <f>(2.1*1.23+0.75*(1.2+1.3))*(10.764)</f>
        <v>47.985911999999999</v>
      </c>
      <c r="G215" s="5">
        <v>0</v>
      </c>
      <c r="H215" s="5">
        <f t="shared" si="24"/>
        <v>635.41506600000002</v>
      </c>
      <c r="I215" s="1"/>
      <c r="J215" s="1"/>
      <c r="K215" s="1"/>
      <c r="L215" s="1"/>
      <c r="M215" s="1"/>
      <c r="N215" s="1"/>
      <c r="O215" s="1"/>
      <c r="P215" s="1"/>
      <c r="Q215" s="1"/>
      <c r="R215" s="1"/>
      <c r="S215" s="1"/>
      <c r="T215" s="22" t="str">
        <f t="shared" ca="1" si="21"/>
        <v>3508,..,1708</v>
      </c>
      <c r="U215" s="22">
        <f t="shared" ref="U215:V215" ca="1" si="29">U214+1</f>
        <v>3508</v>
      </c>
      <c r="V215" s="22">
        <f t="shared" ca="1" si="29"/>
        <v>1708</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x14ac:dyDescent="0.25">
      <c r="A216" s="83" t="s">
        <v>326</v>
      </c>
      <c r="B216" s="84"/>
      <c r="C216" s="84"/>
      <c r="D216" s="84"/>
      <c r="E216" s="84"/>
      <c r="F216" s="84"/>
      <c r="G216" s="84"/>
      <c r="H216" s="8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x14ac:dyDescent="0.25">
      <c r="A217" s="83" t="s">
        <v>338</v>
      </c>
      <c r="B217" s="84"/>
      <c r="C217" s="84"/>
      <c r="D217" s="84"/>
      <c r="E217" s="84"/>
      <c r="F217" s="84"/>
      <c r="G217" s="84"/>
      <c r="H217" s="85"/>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x14ac:dyDescent="0.25">
      <c r="A218" s="83" t="s">
        <v>348</v>
      </c>
      <c r="B218" s="84"/>
      <c r="C218" s="84"/>
      <c r="D218" s="84"/>
      <c r="E218" s="84"/>
      <c r="F218" s="84"/>
      <c r="G218" s="84"/>
      <c r="H218" s="85"/>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x14ac:dyDescent="0.25">
      <c r="A219" s="86">
        <v>1</v>
      </c>
      <c r="B219" s="86"/>
      <c r="C219" s="53" t="s">
        <v>89</v>
      </c>
      <c r="D219" s="53" t="s">
        <v>339</v>
      </c>
      <c r="E219" s="32">
        <f>(3.05*6.1+1.18*1.09+3.35*2.13+3.05*3.65+1.25*2.21+3.07*3.05+1.24*2.22+1.57*1)*(10.764)</f>
        <v>587.80051200000003</v>
      </c>
      <c r="F219" s="32">
        <f>(2.1*1.23+0.75*(1.2+1.3))*(10.764)</f>
        <v>47.985911999999999</v>
      </c>
      <c r="G219" s="5">
        <v>0</v>
      </c>
      <c r="H219" s="5">
        <f>E219+F219+(IF(G219&lt;101,G219,IF(G219&lt;201,G219/2,IF(G219&lt;=301,G219/3,G219/4))))</f>
        <v>635.78642400000001</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x14ac:dyDescent="0.25">
      <c r="A220" s="81">
        <f>A219+1</f>
        <v>2</v>
      </c>
      <c r="B220" s="82"/>
      <c r="C220" s="81" t="s">
        <v>341</v>
      </c>
      <c r="D220" s="87"/>
      <c r="E220" s="87"/>
      <c r="F220" s="87"/>
      <c r="G220" s="87"/>
      <c r="H220" s="82"/>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x14ac:dyDescent="0.25">
      <c r="A221" s="81">
        <f t="shared" ref="A221:A226" si="30">A220+1</f>
        <v>3</v>
      </c>
      <c r="B221" s="82"/>
      <c r="C221" s="53" t="s">
        <v>89</v>
      </c>
      <c r="D221" s="53" t="s">
        <v>340</v>
      </c>
      <c r="E221" s="32">
        <f>(2.89*1.21+3.05*3.67+2.14*3.05+3.2*3.05+2.2*1.34+1.28*1.53+1.11*1.09)*(10.764)</f>
        <v>399.2765867999999</v>
      </c>
      <c r="F221" s="32">
        <f>(2.1*1.23+0.75*(1.6+1.6))*(10.764)</f>
        <v>53.637012000000006</v>
      </c>
      <c r="G221" s="5">
        <v>0</v>
      </c>
      <c r="H221" s="5">
        <f t="shared" ref="H221:H226" si="31">E221+F221+(IF(G221&lt;101,G221,IF(G221&lt;201,G221/2,IF(G221&lt;=301,G221/3,G221/4))))</f>
        <v>452.91359879999993</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81">
        <f t="shared" si="30"/>
        <v>4</v>
      </c>
      <c r="B222" s="82"/>
      <c r="C222" s="53" t="s">
        <v>89</v>
      </c>
      <c r="D222" s="53" t="s">
        <v>339</v>
      </c>
      <c r="E222" s="32">
        <f>(3.05*6.1+1.18*1.09+3.35*2.13+3.05*3.65+1.25*2.21+3.07*3.05+1.24*2.22+1.57*1)*(10.764)</f>
        <v>587.80051200000003</v>
      </c>
      <c r="F222" s="32">
        <f>(2.1*1.23+0.75*(1.2+1.3))*(10.764)</f>
        <v>47.985911999999999</v>
      </c>
      <c r="G222" s="5">
        <v>0</v>
      </c>
      <c r="H222" s="5">
        <f t="shared" si="31"/>
        <v>635.78642400000001</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81">
        <f t="shared" si="30"/>
        <v>5</v>
      </c>
      <c r="B223" s="82"/>
      <c r="C223" s="53" t="s">
        <v>89</v>
      </c>
      <c r="D223" s="53" t="s">
        <v>339</v>
      </c>
      <c r="E223" s="32">
        <f>(3.05*6.1+1.18*1.09+3.35*2.13+3.05*3.65+1.25*2.21+3.07*3.05+1.24*2.22+1.57*1)*(10.764)</f>
        <v>587.80051200000003</v>
      </c>
      <c r="F223" s="32">
        <f>(2.1*1.23+0.75*(1.2+1.3))*(10.764)</f>
        <v>47.985911999999999</v>
      </c>
      <c r="G223" s="5">
        <v>0</v>
      </c>
      <c r="H223" s="5">
        <f t="shared" si="31"/>
        <v>635.78642400000001</v>
      </c>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81">
        <f t="shared" si="30"/>
        <v>6</v>
      </c>
      <c r="B224" s="82"/>
      <c r="C224" s="53" t="s">
        <v>89</v>
      </c>
      <c r="D224" s="53" t="s">
        <v>340</v>
      </c>
      <c r="E224" s="32">
        <f>(1.09*1.05+3.05*4.88+2.13*3.05+3.2*3.05+2.2*1.34+1.27*1.53+1.11*1.09)*(10.764)</f>
        <v>413.18690399999991</v>
      </c>
      <c r="F224" s="32">
        <f>(2.1*1.23+0.75*(1.6+1.6))*(10.764)</f>
        <v>53.637012000000006</v>
      </c>
      <c r="G224" s="5">
        <v>0</v>
      </c>
      <c r="H224" s="5">
        <f t="shared" si="31"/>
        <v>466.82391599999994</v>
      </c>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81">
        <f t="shared" si="30"/>
        <v>7</v>
      </c>
      <c r="B225" s="82"/>
      <c r="C225" s="53" t="s">
        <v>89</v>
      </c>
      <c r="D225" s="53" t="s">
        <v>340</v>
      </c>
      <c r="E225" s="32">
        <f>(1.09*1.05+3.05*4.88+2.13*3.05+3.2*3.05+2.2*1.34+1.27*1.53+1.11*1.09)*(10.764)</f>
        <v>413.18690399999991</v>
      </c>
      <c r="F225" s="32">
        <f>(2.1*1.23+0.75*(1.6+1.6))*(10.764)</f>
        <v>53.637012000000006</v>
      </c>
      <c r="G225" s="5">
        <v>0</v>
      </c>
      <c r="H225" s="5">
        <f t="shared" si="31"/>
        <v>466.82391599999994</v>
      </c>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81">
        <f t="shared" si="30"/>
        <v>8</v>
      </c>
      <c r="B226" s="82"/>
      <c r="C226" s="53" t="s">
        <v>89</v>
      </c>
      <c r="D226" s="53" t="s">
        <v>339</v>
      </c>
      <c r="E226" s="32">
        <f>(3.05*6.1+1.18*1.09+3.35*2.13+3.05*3.65+1.25*2.21+3.07*3.05+1.24*2.22+1.57*1)*(10.764)</f>
        <v>587.80051200000003</v>
      </c>
      <c r="F226" s="32">
        <f>(2.1*1.23+0.75*(1.2+1.3))*(10.764)</f>
        <v>47.985911999999999</v>
      </c>
      <c r="G226" s="5">
        <v>0</v>
      </c>
      <c r="H226" s="5">
        <f t="shared" si="31"/>
        <v>635.78642400000001</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x14ac:dyDescent="0.25">
      <c r="A227" s="83" t="s">
        <v>342</v>
      </c>
      <c r="B227" s="84"/>
      <c r="C227" s="84"/>
      <c r="D227" s="84"/>
      <c r="E227" s="84"/>
      <c r="F227" s="84"/>
      <c r="G227" s="84"/>
      <c r="H227" s="85"/>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x14ac:dyDescent="0.25">
      <c r="A228" s="86">
        <v>1</v>
      </c>
      <c r="B228" s="86"/>
      <c r="C228" s="53" t="s">
        <v>89</v>
      </c>
      <c r="D228" s="53" t="s">
        <v>339</v>
      </c>
      <c r="E228" s="32">
        <f>(3.05*6.1+1.18*1.09+3.35*2.13+3.05*3.65+1.25*2.21+3.07*3.05+1.24*2.22+1.57*1)*(10.764)</f>
        <v>587.80051200000003</v>
      </c>
      <c r="F228" s="32">
        <f>(2.1*1.23+0.75*(1.2+1.3))*(10.764)</f>
        <v>47.985911999999999</v>
      </c>
      <c r="G228" s="5">
        <v>0</v>
      </c>
      <c r="H228" s="5">
        <f>E228+F228+(IF(G228&lt;101,G228,IF(G228&lt;201,G228/2,IF(G228&lt;=301,G228/3,G228/4))))</f>
        <v>635.78642400000001</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1" customHeight="1" x14ac:dyDescent="0.25">
      <c r="A229" s="81">
        <f>A228+1</f>
        <v>2</v>
      </c>
      <c r="B229" s="82"/>
      <c r="C229" s="53" t="s">
        <v>89</v>
      </c>
      <c r="D229" s="53" t="s">
        <v>340</v>
      </c>
      <c r="E229" s="32">
        <f>(2.89*1.21+3.05*3.67+2.14*3.05+3.2*3.05+2.2*1.34+1.28*1.53+1.11*1.09)*(10.764)</f>
        <v>399.2765867999999</v>
      </c>
      <c r="F229" s="32">
        <f>(2.1*1.23+0.75*(1.6+1.6))*(10.764)</f>
        <v>53.637012000000006</v>
      </c>
      <c r="G229" s="5">
        <v>0</v>
      </c>
      <c r="H229" s="5">
        <f>E229+F229+(IF(G229&lt;101,G229,IF(G229&lt;201,G229/2,IF(G229&lt;=301,G229/3,G229/4))))</f>
        <v>452.91359879999993</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x14ac:dyDescent="0.25">
      <c r="A230" s="81">
        <f t="shared" ref="A230:A235" si="32">A229+1</f>
        <v>3</v>
      </c>
      <c r="B230" s="82"/>
      <c r="C230" s="53" t="s">
        <v>89</v>
      </c>
      <c r="D230" s="53" t="s">
        <v>340</v>
      </c>
      <c r="E230" s="32">
        <f>(2.89*1.21+3.05*3.67+2.14*3.05+3.2*3.05+2.2*1.34+1.28*1.53+1.11*1.09)*(10.764)</f>
        <v>399.2765867999999</v>
      </c>
      <c r="F230" s="32">
        <f>(2.1*1.23+0.75*(1.6+1.6))*(10.764)</f>
        <v>53.637012000000006</v>
      </c>
      <c r="G230" s="5">
        <v>0</v>
      </c>
      <c r="H230" s="5">
        <f t="shared" ref="H230:H235" si="33">E230+F230+(IF(G230&lt;101,G230,IF(G230&lt;201,G230/2,IF(G230&lt;=301,G230/3,G230/4))))</f>
        <v>452.91359879999993</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81">
        <f t="shared" si="32"/>
        <v>4</v>
      </c>
      <c r="B231" s="82"/>
      <c r="C231" s="53" t="s">
        <v>89</v>
      </c>
      <c r="D231" s="53" t="s">
        <v>339</v>
      </c>
      <c r="E231" s="32">
        <f>(3.05*6.1+1.18*1.09+3.35*2.13+3.05*3.65+1.25*2.21+3.07*3.05+1.24*2.22+1.57*1)*(10.764)</f>
        <v>587.80051200000003</v>
      </c>
      <c r="F231" s="32">
        <f>(2.1*1.23+0.75*(1.2+1.3))*(10.764)</f>
        <v>47.985911999999999</v>
      </c>
      <c r="G231" s="5">
        <v>0</v>
      </c>
      <c r="H231" s="5">
        <f t="shared" si="33"/>
        <v>635.78642400000001</v>
      </c>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81">
        <f t="shared" si="32"/>
        <v>5</v>
      </c>
      <c r="B232" s="82"/>
      <c r="C232" s="53" t="s">
        <v>89</v>
      </c>
      <c r="D232" s="53" t="s">
        <v>339</v>
      </c>
      <c r="E232" s="32">
        <f>(3.05*6.1+1.18*1.09+3.35*2.13+3.05*3.65+1.25*2.21+3.07*3.05+1.24*2.22+1.57*1)*(10.764)</f>
        <v>587.80051200000003</v>
      </c>
      <c r="F232" s="32">
        <f>(2.1*1.23+0.75*(1.2+1.3))*(10.764)</f>
        <v>47.985911999999999</v>
      </c>
      <c r="G232" s="5">
        <v>0</v>
      </c>
      <c r="H232" s="5">
        <f t="shared" si="33"/>
        <v>635.78642400000001</v>
      </c>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81">
        <f t="shared" si="32"/>
        <v>6</v>
      </c>
      <c r="B233" s="82"/>
      <c r="C233" s="53" t="s">
        <v>89</v>
      </c>
      <c r="D233" s="53" t="s">
        <v>340</v>
      </c>
      <c r="E233" s="32">
        <f>(1.09*1.05+3.05*4.88+2.13*3.05+3.2*3.05+2.2*1.34+1.27*1.53+1.11*1.09)*(10.764)</f>
        <v>413.18690399999991</v>
      </c>
      <c r="F233" s="32">
        <f>(2.1*1.23+0.75*(1.6+1.6))*(10.764)</f>
        <v>53.637012000000006</v>
      </c>
      <c r="G233" s="5">
        <v>0</v>
      </c>
      <c r="H233" s="5">
        <f t="shared" si="33"/>
        <v>466.82391599999994</v>
      </c>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81">
        <f t="shared" si="32"/>
        <v>7</v>
      </c>
      <c r="B234" s="82"/>
      <c r="C234" s="53" t="s">
        <v>89</v>
      </c>
      <c r="D234" s="53" t="s">
        <v>340</v>
      </c>
      <c r="E234" s="32">
        <f>(1.09*1.05+3.05*4.88+2.13*3.05+3.2*3.05+2.2*1.34+1.27*1.53+1.11*1.09)*(10.764)</f>
        <v>413.18690399999991</v>
      </c>
      <c r="F234" s="32">
        <f>(2.1*1.23+0.75*(1.6+1.6))*(10.764)</f>
        <v>53.637012000000006</v>
      </c>
      <c r="G234" s="5">
        <v>0</v>
      </c>
      <c r="H234" s="5">
        <f t="shared" si="33"/>
        <v>466.82391599999994</v>
      </c>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81">
        <f t="shared" si="32"/>
        <v>8</v>
      </c>
      <c r="B235" s="82"/>
      <c r="C235" s="53" t="s">
        <v>89</v>
      </c>
      <c r="D235" s="53" t="s">
        <v>339</v>
      </c>
      <c r="E235" s="32">
        <f>(3.05*6.1+1.18*1.09+3.35*2.13+3.05*3.65+1.25*2.21+3.07*3.05+1.24*2.22+1.57*1)*(10.764)</f>
        <v>587.80051200000003</v>
      </c>
      <c r="F235" s="32">
        <f>(2.1*1.23+0.75*(1.2+1.3))*(10.764)</f>
        <v>47.985911999999999</v>
      </c>
      <c r="G235" s="5">
        <v>0</v>
      </c>
      <c r="H235" s="5">
        <f t="shared" si="33"/>
        <v>635.78642400000001</v>
      </c>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x14ac:dyDescent="0.25">
      <c r="A236" s="83" t="s">
        <v>343</v>
      </c>
      <c r="B236" s="84"/>
      <c r="C236" s="84"/>
      <c r="D236" s="84"/>
      <c r="E236" s="84"/>
      <c r="F236" s="84"/>
      <c r="G236" s="84"/>
      <c r="H236" s="85"/>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x14ac:dyDescent="0.25">
      <c r="A237" s="86">
        <v>1</v>
      </c>
      <c r="B237" s="86"/>
      <c r="C237" s="53" t="s">
        <v>89</v>
      </c>
      <c r="D237" s="53" t="s">
        <v>339</v>
      </c>
      <c r="E237" s="32">
        <f>(3.05*6.1+1.18*1.09+3.35*2.13+3.05*3.65+1.25*2.21+3.07*3.05+1.24*2.22+1.57*1)*(10.764)</f>
        <v>587.80051200000003</v>
      </c>
      <c r="F237" s="32">
        <f>(2.1*1.23+0.75*(1.2+1.3))*(10.764)</f>
        <v>47.985911999999999</v>
      </c>
      <c r="G237" s="5">
        <v>0</v>
      </c>
      <c r="H237" s="5">
        <f>E237+F237+(IF(G237&lt;101,G237,IF(G237&lt;201,G237/2,IF(G237&lt;=301,G237/3,G237/4))))</f>
        <v>635.78642400000001</v>
      </c>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1" customHeight="1" x14ac:dyDescent="0.25">
      <c r="A238" s="81">
        <f>A237+1</f>
        <v>2</v>
      </c>
      <c r="B238" s="82"/>
      <c r="C238" s="81" t="s">
        <v>344</v>
      </c>
      <c r="D238" s="87"/>
      <c r="E238" s="87"/>
      <c r="F238" s="87"/>
      <c r="G238" s="87"/>
      <c r="H238" s="82"/>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x14ac:dyDescent="0.25">
      <c r="A239" s="81">
        <f t="shared" ref="A239:A244" si="34">A238+1</f>
        <v>3</v>
      </c>
      <c r="B239" s="82"/>
      <c r="C239" s="53" t="s">
        <v>89</v>
      </c>
      <c r="D239" s="53" t="s">
        <v>340</v>
      </c>
      <c r="E239" s="32">
        <f>(2.89*1.21+3.05*3.67+2.14*3.05+3.2*3.05+2.2*1.34+1.28*1.53+1.11*1.09)*(10.764)</f>
        <v>399.2765867999999</v>
      </c>
      <c r="F239" s="32">
        <f>(2.1*1.23+0.75*(1.6+1.6))*(10.764)</f>
        <v>53.637012000000006</v>
      </c>
      <c r="G239" s="5">
        <v>0</v>
      </c>
      <c r="H239" s="5">
        <f t="shared" ref="H239:H244" si="35">E239+F239+(IF(G239&lt;101,G239,IF(G239&lt;201,G239/2,IF(G239&lt;=301,G239/3,G239/4))))</f>
        <v>452.91359879999993</v>
      </c>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81">
        <f t="shared" si="34"/>
        <v>4</v>
      </c>
      <c r="B240" s="82"/>
      <c r="C240" s="53" t="s">
        <v>89</v>
      </c>
      <c r="D240" s="53" t="s">
        <v>339</v>
      </c>
      <c r="E240" s="32">
        <f>(3.05*6.1+1.18*1.09+3.35*2.13+3.05*3.65+1.25*2.21+3.07*3.05+1.24*2.22+1.57*1)*(10.764)</f>
        <v>587.80051200000003</v>
      </c>
      <c r="F240" s="32">
        <f>(2.1*1.23+0.75*(1.2+1.3))*(10.764)</f>
        <v>47.985911999999999</v>
      </c>
      <c r="G240" s="5">
        <v>0</v>
      </c>
      <c r="H240" s="5">
        <f t="shared" si="35"/>
        <v>635.78642400000001</v>
      </c>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25">
      <c r="A241" s="81">
        <f t="shared" si="34"/>
        <v>5</v>
      </c>
      <c r="B241" s="82"/>
      <c r="C241" s="53" t="s">
        <v>89</v>
      </c>
      <c r="D241" s="53" t="s">
        <v>339</v>
      </c>
      <c r="E241" s="32">
        <f>(3.05*6.1+1.18*1.09+3.35*2.13+3.05*3.65+1.25*2.21+3.07*3.05+1.24*2.22+1.57*1)*(10.764)</f>
        <v>587.80051200000003</v>
      </c>
      <c r="F241" s="32">
        <f>(2.1*1.23+0.75*(1.2+1.3))*(10.764)</f>
        <v>47.985911999999999</v>
      </c>
      <c r="G241" s="5">
        <v>0</v>
      </c>
      <c r="H241" s="5">
        <f t="shared" si="35"/>
        <v>635.78642400000001</v>
      </c>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81">
        <f t="shared" si="34"/>
        <v>6</v>
      </c>
      <c r="B242" s="82"/>
      <c r="C242" s="53" t="s">
        <v>89</v>
      </c>
      <c r="D242" s="53" t="s">
        <v>340</v>
      </c>
      <c r="E242" s="32">
        <f>(1.09*1.05+3.05*4.88+2.13*3.05+3.2*3.05+2.2*1.34+1.27*1.53+1.11*1.09)*(10.764)</f>
        <v>413.18690399999991</v>
      </c>
      <c r="F242" s="32">
        <f>(2.1*1.23+0.75*(1.6+1.6))*(10.764)</f>
        <v>53.637012000000006</v>
      </c>
      <c r="G242" s="5">
        <v>0</v>
      </c>
      <c r="H242" s="5">
        <f t="shared" si="35"/>
        <v>466.82391599999994</v>
      </c>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25">
      <c r="A243" s="81">
        <f t="shared" si="34"/>
        <v>7</v>
      </c>
      <c r="B243" s="82"/>
      <c r="C243" s="53" t="s">
        <v>89</v>
      </c>
      <c r="D243" s="53" t="s">
        <v>340</v>
      </c>
      <c r="E243" s="32">
        <f>(1.09*1.05+3.05*4.88+2.13*3.05+3.2*3.05+2.2*1.34+1.27*1.53+1.11*1.09)*(10.764)</f>
        <v>413.18690399999991</v>
      </c>
      <c r="F243" s="32">
        <f>(2.1*1.23+0.75*(1.6+1.6))*(10.764)</f>
        <v>53.637012000000006</v>
      </c>
      <c r="G243" s="5">
        <v>0</v>
      </c>
      <c r="H243" s="5">
        <f t="shared" si="35"/>
        <v>466.82391599999994</v>
      </c>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81">
        <f t="shared" si="34"/>
        <v>8</v>
      </c>
      <c r="B244" s="82"/>
      <c r="C244" s="53" t="s">
        <v>89</v>
      </c>
      <c r="D244" s="53" t="s">
        <v>339</v>
      </c>
      <c r="E244" s="32">
        <f>(3.05*6.1+1.18*1.09+3.35*2.13+3.05*3.65+1.25*2.21+3.07*3.05+1.24*2.22+1.57*1)*(10.764)</f>
        <v>587.80051200000003</v>
      </c>
      <c r="F244" s="32">
        <f>(2.1*1.23+0.75*(1.2+1.3))*(10.764)</f>
        <v>47.985911999999999</v>
      </c>
      <c r="G244" s="5">
        <v>0</v>
      </c>
      <c r="H244" s="5">
        <f t="shared" si="35"/>
        <v>635.78642400000001</v>
      </c>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x14ac:dyDescent="0.25">
      <c r="A245" s="83" t="s">
        <v>345</v>
      </c>
      <c r="B245" s="84"/>
      <c r="C245" s="84"/>
      <c r="D245" s="84"/>
      <c r="E245" s="84"/>
      <c r="F245" s="84"/>
      <c r="G245" s="84"/>
      <c r="H245" s="85"/>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x14ac:dyDescent="0.25">
      <c r="A246" s="86">
        <v>1</v>
      </c>
      <c r="B246" s="86"/>
      <c r="C246" s="53" t="s">
        <v>89</v>
      </c>
      <c r="D246" s="53" t="s">
        <v>339</v>
      </c>
      <c r="E246" s="32">
        <f>(3.05*6.1+1.18*1.09+3.35*2.13+3.05*3.65+1.25*2.21+3.07*3.05+1.24*2.22+1.57*1)*(10.764)</f>
        <v>587.80051200000003</v>
      </c>
      <c r="F246" s="32">
        <f>(2.1*1.23+0.75*(1.2+1.3))*(10.764)</f>
        <v>47.985911999999999</v>
      </c>
      <c r="G246" s="5">
        <v>0</v>
      </c>
      <c r="H246" s="5">
        <f>E246+F246+(IF(G246&lt;101,G246,IF(G246&lt;201,G246/2,IF(G246&lt;=301,G246/3,G246/4))))</f>
        <v>635.78642400000001</v>
      </c>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1" customHeight="1" x14ac:dyDescent="0.25">
      <c r="A247" s="81">
        <f>A246+1</f>
        <v>2</v>
      </c>
      <c r="B247" s="82"/>
      <c r="C247" s="53" t="s">
        <v>89</v>
      </c>
      <c r="D247" s="53" t="s">
        <v>340</v>
      </c>
      <c r="E247" s="32">
        <f>(2.89*1.21+3.05*3.67+2.14*3.05+3.2*3.05+2.2*1.34+1.28*1.53+1.11*1.09)*(10.764)</f>
        <v>399.2765867999999</v>
      </c>
      <c r="F247" s="32">
        <f>(2.1*1.23+0.75*(1.6+1.6))*(10.764)</f>
        <v>53.637012000000006</v>
      </c>
      <c r="G247" s="5">
        <v>0</v>
      </c>
      <c r="H247" s="5">
        <f>E247+F247+(IF(G247&lt;101,G247,IF(G247&lt;201,G247/2,IF(G247&lt;=301,G247/3,G247/4))))</f>
        <v>452.91359879999993</v>
      </c>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x14ac:dyDescent="0.25">
      <c r="A248" s="81">
        <f t="shared" ref="A248:A253" si="36">A247+1</f>
        <v>3</v>
      </c>
      <c r="B248" s="82"/>
      <c r="C248" s="53" t="s">
        <v>89</v>
      </c>
      <c r="D248" s="53" t="s">
        <v>340</v>
      </c>
      <c r="E248" s="32">
        <f>(2.89*1.21+3.05*3.67+2.14*3.05+3.2*3.05+2.2*1.34+1.28*1.53+1.11*1.09)*(10.764)</f>
        <v>399.2765867999999</v>
      </c>
      <c r="F248" s="32">
        <f>(2.1*1.23+0.75*(1.6+1.6))*(10.764)</f>
        <v>53.637012000000006</v>
      </c>
      <c r="G248" s="5">
        <v>0</v>
      </c>
      <c r="H248" s="5">
        <f t="shared" ref="H248:H253" si="37">E248+F248+(IF(G248&lt;101,G248,IF(G248&lt;201,G248/2,IF(G248&lt;=301,G248/3,G248/4))))</f>
        <v>452.91359879999993</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81">
        <f t="shared" si="36"/>
        <v>4</v>
      </c>
      <c r="B249" s="82"/>
      <c r="C249" s="53" t="s">
        <v>89</v>
      </c>
      <c r="D249" s="53" t="s">
        <v>339</v>
      </c>
      <c r="E249" s="32">
        <f>(3.05*6.1+1.18*1.09+3.35*2.13+3.05*3.65+1.25*2.21+3.07*3.05+1.24*2.22+1.57*1)*(10.764)</f>
        <v>587.80051200000003</v>
      </c>
      <c r="F249" s="32">
        <f>(2.1*1.23+0.75*(1.2+1.3))*(10.764)</f>
        <v>47.985911999999999</v>
      </c>
      <c r="G249" s="5">
        <v>0</v>
      </c>
      <c r="H249" s="5">
        <f t="shared" si="37"/>
        <v>635.78642400000001</v>
      </c>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81">
        <f t="shared" si="36"/>
        <v>5</v>
      </c>
      <c r="B250" s="82"/>
      <c r="C250" s="53" t="s">
        <v>89</v>
      </c>
      <c r="D250" s="53" t="s">
        <v>339</v>
      </c>
      <c r="E250" s="32">
        <f>(3.05*6.1+1.18*1.09+3.35*2.13+3.05*3.65+1.25*2.21+3.07*3.05+1.24*2.22+1.57*1)*(10.764)</f>
        <v>587.80051200000003</v>
      </c>
      <c r="F250" s="32">
        <f>(2.1*1.23+0.75*(1.2+1.3))*(10.764)</f>
        <v>47.985911999999999</v>
      </c>
      <c r="G250" s="5">
        <v>0</v>
      </c>
      <c r="H250" s="5">
        <f t="shared" si="37"/>
        <v>635.78642400000001</v>
      </c>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81">
        <f t="shared" si="36"/>
        <v>6</v>
      </c>
      <c r="B251" s="82"/>
      <c r="C251" s="53" t="s">
        <v>89</v>
      </c>
      <c r="D251" s="53" t="s">
        <v>340</v>
      </c>
      <c r="E251" s="32">
        <f>(1.09*1.05+3.05*4.88+2.13*3.05+3.2*3.05+2.2*1.34+1.27*1.53+1.11*1.09)*(10.764)</f>
        <v>413.18690399999991</v>
      </c>
      <c r="F251" s="32">
        <f>(2.1*1.23+0.75*(1.6+1.6))*(10.764)</f>
        <v>53.637012000000006</v>
      </c>
      <c r="G251" s="5">
        <v>0</v>
      </c>
      <c r="H251" s="5">
        <f t="shared" si="37"/>
        <v>466.82391599999994</v>
      </c>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81">
        <f t="shared" si="36"/>
        <v>7</v>
      </c>
      <c r="B252" s="82"/>
      <c r="C252" s="53" t="s">
        <v>89</v>
      </c>
      <c r="D252" s="53" t="s">
        <v>340</v>
      </c>
      <c r="E252" s="32">
        <f>(1.09*1.05+3.05*4.88+2.13*3.05+3.2*3.05+2.2*1.34+1.27*1.53+1.11*1.09)*(10.764)</f>
        <v>413.18690399999991</v>
      </c>
      <c r="F252" s="32">
        <f>(2.1*1.23+0.75*(1.6+1.6))*(10.764)</f>
        <v>53.637012000000006</v>
      </c>
      <c r="G252" s="5">
        <v>0</v>
      </c>
      <c r="H252" s="5">
        <f t="shared" si="37"/>
        <v>466.82391599999994</v>
      </c>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81">
        <f t="shared" si="36"/>
        <v>8</v>
      </c>
      <c r="B253" s="82"/>
      <c r="C253" s="53" t="s">
        <v>89</v>
      </c>
      <c r="D253" s="53" t="s">
        <v>339</v>
      </c>
      <c r="E253" s="32">
        <f>(3.05*6.1+1.18*1.09+3.35*2.13+3.05*3.65+1.25*2.21+3.07*3.05+1.24*2.22+1.57*1)*(10.764)</f>
        <v>587.80051200000003</v>
      </c>
      <c r="F253" s="32">
        <f>(2.1*1.23+0.75*(1.2+1.3))*(10.764)</f>
        <v>47.985911999999999</v>
      </c>
      <c r="G253" s="5">
        <v>0</v>
      </c>
      <c r="H253" s="5">
        <f t="shared" si="37"/>
        <v>635.78642400000001</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x14ac:dyDescent="0.25">
      <c r="A254" s="83" t="s">
        <v>346</v>
      </c>
      <c r="B254" s="84"/>
      <c r="C254" s="84"/>
      <c r="D254" s="84"/>
      <c r="E254" s="84"/>
      <c r="F254" s="84"/>
      <c r="G254" s="84"/>
      <c r="H254" s="85"/>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x14ac:dyDescent="0.25">
      <c r="A255" s="86">
        <v>1</v>
      </c>
      <c r="B255" s="86"/>
      <c r="C255" s="53" t="s">
        <v>89</v>
      </c>
      <c r="D255" s="53" t="s">
        <v>339</v>
      </c>
      <c r="E255" s="32">
        <f>(3.05*6.1+1.18*1.09+3.35*2.13+3.05*3.65+1.25*2.21+3.07*3.05+1.24*2.22+1.57*1)*(10.764)</f>
        <v>587.80051200000003</v>
      </c>
      <c r="F255" s="32">
        <f>(2.1*1.23+0.75*(1.2+1.3))*(10.764)</f>
        <v>47.985911999999999</v>
      </c>
      <c r="G255" s="5">
        <v>0</v>
      </c>
      <c r="H255" s="5">
        <f>E255+F255+(IF(G255&lt;101,G255,IF(G255&lt;201,G255/2,IF(G255&lt;=301,G255/3,G255/4))))</f>
        <v>635.78642400000001</v>
      </c>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1" customHeight="1" x14ac:dyDescent="0.25">
      <c r="A256" s="81">
        <f>A255+1</f>
        <v>2</v>
      </c>
      <c r="B256" s="82"/>
      <c r="C256" s="53" t="s">
        <v>89</v>
      </c>
      <c r="D256" s="53" t="s">
        <v>340</v>
      </c>
      <c r="E256" s="32">
        <f>(2.89*1.21+3.05*3.67+2.14*3.05+3.2*3.05+2.2*1.34+1.28*1.53+1.11*1.09)*(10.764)</f>
        <v>399.2765867999999</v>
      </c>
      <c r="F256" s="32">
        <f>(2.1*1.23+0.75*(1.6+1.6))*(10.764)</f>
        <v>53.637012000000006</v>
      </c>
      <c r="G256" s="5">
        <v>0</v>
      </c>
      <c r="H256" s="5">
        <f>E256+F256+(IF(G256&lt;101,G256,IF(G256&lt;201,G256/2,IF(G256&lt;=301,G256/3,G256/4))))</f>
        <v>452.91359879999993</v>
      </c>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x14ac:dyDescent="0.25">
      <c r="A257" s="81">
        <f t="shared" ref="A257:A262" si="38">A256+1</f>
        <v>3</v>
      </c>
      <c r="B257" s="82"/>
      <c r="C257" s="53" t="s">
        <v>89</v>
      </c>
      <c r="D257" s="53" t="s">
        <v>340</v>
      </c>
      <c r="E257" s="32">
        <f>(2.89*1.21+3.05*3.67+2.14*3.05+3.2*3.05+2.2*1.34+1.28*1.53+1.11*1.09)*(10.764)</f>
        <v>399.2765867999999</v>
      </c>
      <c r="F257" s="32">
        <f>(2.1*1.23+0.75*(1.6+1.6))*(10.764)</f>
        <v>53.637012000000006</v>
      </c>
      <c r="G257" s="5">
        <v>0</v>
      </c>
      <c r="H257" s="5">
        <f t="shared" ref="H257:H262" si="39">E257+F257+(IF(G257&lt;101,G257,IF(G257&lt;201,G257/2,IF(G257&lt;=301,G257/3,G257/4))))</f>
        <v>452.91359879999993</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81">
        <f t="shared" si="38"/>
        <v>4</v>
      </c>
      <c r="B258" s="82"/>
      <c r="C258" s="53" t="s">
        <v>89</v>
      </c>
      <c r="D258" s="53" t="s">
        <v>339</v>
      </c>
      <c r="E258" s="32">
        <f>(3.05*6.1+1.18*1.09+3.35*2.13+3.05*3.65+1.25*2.21+3.07*3.05+1.24*2.22+1.57*1)*(10.764)</f>
        <v>587.80051200000003</v>
      </c>
      <c r="F258" s="32">
        <f>(2.1*1.23+0.75*(1.2+1.3))*(10.764)</f>
        <v>47.985911999999999</v>
      </c>
      <c r="G258" s="5">
        <v>0</v>
      </c>
      <c r="H258" s="5">
        <f t="shared" si="39"/>
        <v>635.78642400000001</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81">
        <f t="shared" si="38"/>
        <v>5</v>
      </c>
      <c r="B259" s="82"/>
      <c r="C259" s="53" t="s">
        <v>89</v>
      </c>
      <c r="D259" s="53" t="s">
        <v>339</v>
      </c>
      <c r="E259" s="32">
        <f>(3.05*6.1+1.18*1.09+3.35*2.13+3.05*3.65+1.25*2.21+3.07*3.05+1.24*2.22+1.57*1)*(10.764)</f>
        <v>587.80051200000003</v>
      </c>
      <c r="F259" s="32">
        <f>(2.1*1.23+0.75*(1.2+1.3))*(10.764)</f>
        <v>47.985911999999999</v>
      </c>
      <c r="G259" s="5">
        <v>0</v>
      </c>
      <c r="H259" s="5">
        <f t="shared" si="39"/>
        <v>635.78642400000001</v>
      </c>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81">
        <f t="shared" si="38"/>
        <v>6</v>
      </c>
      <c r="B260" s="82"/>
      <c r="C260" s="53" t="s">
        <v>89</v>
      </c>
      <c r="D260" s="53" t="s">
        <v>340</v>
      </c>
      <c r="E260" s="32">
        <f>(1.09*1.05+3.05*4.88+2.13*3.05+3.2*3.05+2.2*1.34+1.27*1.53+1.11*1.09)*(10.764)</f>
        <v>413.18690399999991</v>
      </c>
      <c r="F260" s="32">
        <f>(2.1*1.23+0.75*(1.6+1.6))*(10.764)</f>
        <v>53.637012000000006</v>
      </c>
      <c r="G260" s="5">
        <v>0</v>
      </c>
      <c r="H260" s="5">
        <f t="shared" si="39"/>
        <v>466.82391599999994</v>
      </c>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81">
        <f t="shared" si="38"/>
        <v>7</v>
      </c>
      <c r="B261" s="82"/>
      <c r="C261" s="53" t="s">
        <v>89</v>
      </c>
      <c r="D261" s="53" t="s">
        <v>340</v>
      </c>
      <c r="E261" s="32">
        <f>(1.09*1.05+3.05*4.88+2.13*3.05+3.2*3.05+2.2*1.34+1.27*1.53+1.11*1.09)*(10.764)</f>
        <v>413.18690399999991</v>
      </c>
      <c r="F261" s="32">
        <f>(2.1*1.23+0.75*(1.6+1.6))*(10.764)</f>
        <v>53.637012000000006</v>
      </c>
      <c r="G261" s="5">
        <v>0</v>
      </c>
      <c r="H261" s="5">
        <f t="shared" si="39"/>
        <v>466.82391599999994</v>
      </c>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81">
        <f t="shared" si="38"/>
        <v>8</v>
      </c>
      <c r="B262" s="82"/>
      <c r="C262" s="53" t="s">
        <v>89</v>
      </c>
      <c r="D262" s="53" t="s">
        <v>339</v>
      </c>
      <c r="E262" s="32">
        <f>(3.05*6.1+1.18*1.09+3.35*2.13+3.05*3.65+1.25*2.21+3.07*3.05+1.24*2.22+1.57*1)*(10.764)</f>
        <v>587.80051200000003</v>
      </c>
      <c r="F262" s="32">
        <f>(2.1*1.23+0.75*(1.2+1.3))*(10.764)</f>
        <v>47.985911999999999</v>
      </c>
      <c r="G262" s="5">
        <v>0</v>
      </c>
      <c r="H262" s="5">
        <f t="shared" si="39"/>
        <v>635.78642400000001</v>
      </c>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x14ac:dyDescent="0.25">
      <c r="A263" s="83" t="s">
        <v>347</v>
      </c>
      <c r="B263" s="84"/>
      <c r="C263" s="84"/>
      <c r="D263" s="84"/>
      <c r="E263" s="84"/>
      <c r="F263" s="84"/>
      <c r="G263" s="84"/>
      <c r="H263" s="85"/>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x14ac:dyDescent="0.25">
      <c r="A264" s="86">
        <v>1</v>
      </c>
      <c r="B264" s="86"/>
      <c r="C264" s="53" t="s">
        <v>89</v>
      </c>
      <c r="D264" s="53" t="s">
        <v>339</v>
      </c>
      <c r="E264" s="32">
        <f>(3.05*6.1+1.18*1.09+3.35*2.13+3.05*3.65+1.25*2.21+3.07*3.05+1.24*2.22+1.57*1)*(10.764)</f>
        <v>587.80051200000003</v>
      </c>
      <c r="F264" s="32">
        <f>(2.1*1.23+0.75*(1.2+1.3))*(10.764)</f>
        <v>47.985911999999999</v>
      </c>
      <c r="G264" s="5">
        <v>0</v>
      </c>
      <c r="H264" s="5">
        <f>E264+F264+(IF(G264&lt;101,G264,IF(G264&lt;201,G264/2,IF(G264&lt;=301,G264/3,G264/4))))</f>
        <v>635.78642400000001</v>
      </c>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1" customHeight="1" x14ac:dyDescent="0.25">
      <c r="A265" s="81">
        <f>A264+1</f>
        <v>2</v>
      </c>
      <c r="B265" s="82"/>
      <c r="C265" s="53" t="s">
        <v>89</v>
      </c>
      <c r="D265" s="53" t="s">
        <v>340</v>
      </c>
      <c r="E265" s="32">
        <f>(2.89*1.21+3.05*3.67+2.14*3.05+3.2*3.05+2.2*1.34+1.28*1.53+1.11*1.09)*(10.764)</f>
        <v>399.2765867999999</v>
      </c>
      <c r="F265" s="32">
        <f>(2.1*1.23+0.75*(1.6+1.6))*(10.764)</f>
        <v>53.637012000000006</v>
      </c>
      <c r="G265" s="5">
        <v>0</v>
      </c>
      <c r="H265" s="5">
        <f>E265+F265+(IF(G265&lt;101,G265,IF(G265&lt;201,G265/2,IF(G265&lt;=301,G265/3,G265/4))))</f>
        <v>452.91359879999993</v>
      </c>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x14ac:dyDescent="0.25">
      <c r="A266" s="81">
        <f t="shared" ref="A266:A271" si="40">A265+1</f>
        <v>3</v>
      </c>
      <c r="B266" s="82"/>
      <c r="C266" s="53" t="s">
        <v>89</v>
      </c>
      <c r="D266" s="53" t="s">
        <v>340</v>
      </c>
      <c r="E266" s="32">
        <f>(2.89*1.21+3.05*3.67+2.14*3.05+3.2*3.05+2.2*1.34+1.28*1.53+1.11*1.09)*(10.764)</f>
        <v>399.2765867999999</v>
      </c>
      <c r="F266" s="32">
        <f>(2.1*1.23+0.75*(1.6+1.6))*(10.764)</f>
        <v>53.637012000000006</v>
      </c>
      <c r="G266" s="5">
        <v>0</v>
      </c>
      <c r="H266" s="5">
        <f t="shared" ref="H266:H271" si="41">E266+F266+(IF(G266&lt;101,G266,IF(G266&lt;201,G266/2,IF(G266&lt;=301,G266/3,G266/4))))</f>
        <v>452.91359879999993</v>
      </c>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81">
        <f t="shared" si="40"/>
        <v>4</v>
      </c>
      <c r="B267" s="82"/>
      <c r="C267" s="53" t="s">
        <v>89</v>
      </c>
      <c r="D267" s="53" t="s">
        <v>339</v>
      </c>
      <c r="E267" s="32">
        <f>(3.05*6.1+1.18*1.09+3.35*2.13+3.05*3.65+1.25*2.21+3.07*3.05+1.24*2.22+1.57*1)*(10.764)</f>
        <v>587.80051200000003</v>
      </c>
      <c r="F267" s="32">
        <f>(2.1*1.23+0.75*(1.2+1.3))*(10.764)</f>
        <v>47.985911999999999</v>
      </c>
      <c r="G267" s="5">
        <v>0</v>
      </c>
      <c r="H267" s="5">
        <f t="shared" si="41"/>
        <v>635.78642400000001</v>
      </c>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25">
      <c r="A268" s="81">
        <f t="shared" si="40"/>
        <v>5</v>
      </c>
      <c r="B268" s="82"/>
      <c r="C268" s="53" t="s">
        <v>89</v>
      </c>
      <c r="D268" s="53" t="s">
        <v>339</v>
      </c>
      <c r="E268" s="32">
        <f>(3.05*6.1+1.18*1.09+3.35*2.13+3.05*3.65+1.25*2.21+3.07*3.05+1.24*2.22+1.57*1)*(10.764)</f>
        <v>587.80051200000003</v>
      </c>
      <c r="F268" s="32">
        <f>(2.1*1.23+0.75*(1.2+1.3))*(10.764)</f>
        <v>47.985911999999999</v>
      </c>
      <c r="G268" s="5">
        <v>0</v>
      </c>
      <c r="H268" s="5">
        <f t="shared" si="41"/>
        <v>635.78642400000001</v>
      </c>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customHeight="1" x14ac:dyDescent="0.25">
      <c r="A269" s="81">
        <f t="shared" si="40"/>
        <v>6</v>
      </c>
      <c r="B269" s="82"/>
      <c r="C269" s="53" t="s">
        <v>89</v>
      </c>
      <c r="D269" s="53" t="s">
        <v>340</v>
      </c>
      <c r="E269" s="32">
        <f>(1.09*1.05+3.05*4.88+2.13*3.05+3.2*3.05+2.2*1.34+1.27*1.53+1.11*1.09)*(10.764)</f>
        <v>413.18690399999991</v>
      </c>
      <c r="F269" s="32">
        <f>(2.1*1.23+0.75*(1.6+1.6))*(10.764)</f>
        <v>53.637012000000006</v>
      </c>
      <c r="G269" s="5">
        <v>0</v>
      </c>
      <c r="H269" s="5">
        <f t="shared" si="41"/>
        <v>466.82391599999994</v>
      </c>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81">
        <f t="shared" si="40"/>
        <v>7</v>
      </c>
      <c r="B270" s="82"/>
      <c r="C270" s="53" t="s">
        <v>89</v>
      </c>
      <c r="D270" s="53" t="s">
        <v>340</v>
      </c>
      <c r="E270" s="32">
        <f>(1.09*1.05+3.05*4.88+2.13*3.05+3.2*3.05+2.2*1.34+1.27*1.53+1.11*1.09)*(10.764)</f>
        <v>413.18690399999991</v>
      </c>
      <c r="F270" s="32">
        <f>(2.1*1.23+0.75*(1.6+1.6))*(10.764)</f>
        <v>53.637012000000006</v>
      </c>
      <c r="G270" s="5">
        <v>0</v>
      </c>
      <c r="H270" s="5">
        <f t="shared" si="41"/>
        <v>466.82391599999994</v>
      </c>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customHeight="1" x14ac:dyDescent="0.25">
      <c r="A271" s="81">
        <f t="shared" si="40"/>
        <v>8</v>
      </c>
      <c r="B271" s="82"/>
      <c r="C271" s="53" t="s">
        <v>89</v>
      </c>
      <c r="D271" s="53" t="s">
        <v>339</v>
      </c>
      <c r="E271" s="32">
        <f>(3.05*6.1+1.18*1.09+3.35*2.13+3.05*3.65+1.25*2.21+3.07*3.05+1.24*2.22+1.57*1)*(10.764)</f>
        <v>587.80051200000003</v>
      </c>
      <c r="F271" s="32">
        <f>(2.1*1.23+0.75*(1.2+1.3))*(10.764)</f>
        <v>47.985911999999999</v>
      </c>
      <c r="G271" s="5">
        <v>0</v>
      </c>
      <c r="H271" s="5">
        <f t="shared" si="41"/>
        <v>635.78642400000001</v>
      </c>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ht="20.25" x14ac:dyDescent="0.25">
      <c r="A272" s="136" t="s">
        <v>70</v>
      </c>
      <c r="B272" s="136"/>
      <c r="C272" s="136"/>
      <c r="D272" s="136"/>
      <c r="E272" s="136"/>
      <c r="F272" s="136"/>
      <c r="G272" s="136"/>
      <c r="H272" s="136"/>
    </row>
    <row r="273" spans="1:8" ht="20.25" x14ac:dyDescent="0.25">
      <c r="A273" s="2" t="s">
        <v>239</v>
      </c>
      <c r="B273" s="98" t="s">
        <v>363</v>
      </c>
      <c r="C273" s="134"/>
      <c r="D273" s="134"/>
      <c r="E273" s="134"/>
      <c r="F273" s="134"/>
      <c r="G273" s="134"/>
      <c r="H273" s="99"/>
    </row>
    <row r="274" spans="1:8" ht="20.25" x14ac:dyDescent="0.25">
      <c r="A274" s="2" t="s">
        <v>239</v>
      </c>
      <c r="B274" s="108" t="s">
        <v>240</v>
      </c>
      <c r="C274" s="109"/>
      <c r="D274" s="109"/>
      <c r="E274" s="109"/>
      <c r="F274" s="109"/>
      <c r="G274" s="109"/>
      <c r="H274" s="110"/>
    </row>
    <row r="275" spans="1:8" ht="20.25" x14ac:dyDescent="0.25">
      <c r="A275" s="2" t="s">
        <v>239</v>
      </c>
      <c r="B275" s="108" t="s">
        <v>353</v>
      </c>
      <c r="C275" s="109"/>
      <c r="D275" s="109"/>
      <c r="E275" s="109"/>
      <c r="F275" s="109"/>
      <c r="G275" s="109"/>
      <c r="H275" s="110"/>
    </row>
    <row r="276" spans="1:8" ht="20.25" x14ac:dyDescent="0.25">
      <c r="A276" s="2" t="s">
        <v>239</v>
      </c>
      <c r="B276" s="108" t="s">
        <v>241</v>
      </c>
      <c r="C276" s="109"/>
      <c r="D276" s="109"/>
      <c r="E276" s="109"/>
      <c r="F276" s="109"/>
      <c r="G276" s="109"/>
      <c r="H276" s="110"/>
    </row>
    <row r="277" spans="1:8" ht="20.25" x14ac:dyDescent="0.25">
      <c r="A277" s="2" t="s">
        <v>239</v>
      </c>
      <c r="B277" s="108" t="s">
        <v>242</v>
      </c>
      <c r="C277" s="109"/>
      <c r="D277" s="109"/>
      <c r="E277" s="109"/>
      <c r="F277" s="109"/>
      <c r="G277" s="109"/>
      <c r="H277" s="110"/>
    </row>
    <row r="278" spans="1:8" ht="20.25" x14ac:dyDescent="0.25">
      <c r="A278" s="2" t="s">
        <v>239</v>
      </c>
      <c r="B278" s="108" t="s">
        <v>361</v>
      </c>
      <c r="C278" s="109"/>
      <c r="D278" s="109"/>
      <c r="E278" s="109"/>
      <c r="F278" s="109"/>
      <c r="G278" s="109"/>
      <c r="H278" s="110"/>
    </row>
    <row r="279" spans="1:8" ht="45" customHeight="1" x14ac:dyDescent="0.25">
      <c r="A279" s="79" t="s">
        <v>239</v>
      </c>
      <c r="B279" s="108" t="s">
        <v>364</v>
      </c>
      <c r="C279" s="109"/>
      <c r="D279" s="109"/>
      <c r="E279" s="109"/>
      <c r="F279" s="109"/>
      <c r="G279" s="109"/>
      <c r="H279" s="110"/>
    </row>
    <row r="280" spans="1:8" ht="20.25" x14ac:dyDescent="0.25">
      <c r="A280" s="143" t="s">
        <v>76</v>
      </c>
      <c r="B280" s="143"/>
      <c r="C280" s="143"/>
      <c r="D280" s="143"/>
      <c r="E280" s="143"/>
      <c r="F280" s="143"/>
      <c r="G280" s="143"/>
      <c r="H280" s="143"/>
    </row>
    <row r="281" spans="1:8" ht="44.45" customHeight="1" x14ac:dyDescent="0.25">
      <c r="A281" s="107" t="s">
        <v>71</v>
      </c>
      <c r="B281" s="107"/>
      <c r="C281" s="107"/>
      <c r="D281" s="108" t="s">
        <v>357</v>
      </c>
      <c r="E281" s="109"/>
      <c r="F281" s="109"/>
      <c r="G281" s="109"/>
      <c r="H281" s="110"/>
    </row>
    <row r="282" spans="1:8" ht="40.5" customHeight="1" x14ac:dyDescent="0.25">
      <c r="A282" s="107" t="s">
        <v>107</v>
      </c>
      <c r="B282" s="107"/>
      <c r="C282" s="107"/>
      <c r="D282" s="108" t="str">
        <f>C9</f>
        <v>Hiranandani Woodspring, Village Gove ,Taluka Bhiwandi, District Thane - 421311.</v>
      </c>
      <c r="E282" s="109"/>
      <c r="F282" s="109"/>
      <c r="G282" s="109"/>
      <c r="H282" s="110"/>
    </row>
    <row r="283" spans="1:8" ht="20.25" customHeight="1" x14ac:dyDescent="0.25">
      <c r="A283" s="153" t="s">
        <v>113</v>
      </c>
      <c r="B283" s="153"/>
      <c r="C283" s="153"/>
      <c r="D283" s="108" t="str">
        <f>G3</f>
        <v>04/07/2025 at 11:55 PM</v>
      </c>
      <c r="E283" s="109"/>
      <c r="F283" s="109"/>
      <c r="G283" s="109"/>
      <c r="H283" s="110"/>
    </row>
    <row r="284" spans="1:8" ht="20.25" x14ac:dyDescent="0.25">
      <c r="A284" s="9"/>
      <c r="B284" s="10"/>
      <c r="C284" s="10"/>
      <c r="D284" s="10"/>
      <c r="E284" s="10"/>
      <c r="F284" s="10"/>
      <c r="G284" s="10"/>
      <c r="H284" s="6"/>
    </row>
    <row r="285" spans="1:8" ht="20.25" x14ac:dyDescent="0.25">
      <c r="A285" s="11"/>
      <c r="B285" s="77"/>
      <c r="C285" s="77"/>
      <c r="D285" s="77"/>
      <c r="E285" s="77"/>
      <c r="F285" s="77"/>
      <c r="G285" s="77"/>
      <c r="H285" s="7"/>
    </row>
    <row r="286" spans="1:8" ht="20.25" x14ac:dyDescent="0.25">
      <c r="A286" s="11"/>
      <c r="B286" s="77"/>
      <c r="C286" s="77"/>
      <c r="D286" s="77"/>
      <c r="E286" s="77"/>
      <c r="F286" s="77"/>
      <c r="G286" s="77"/>
      <c r="H286" s="7"/>
    </row>
    <row r="287" spans="1:8" ht="20.25" x14ac:dyDescent="0.25">
      <c r="A287" s="11"/>
      <c r="B287" s="77"/>
      <c r="C287" s="77"/>
      <c r="D287" s="77"/>
      <c r="E287" s="77"/>
      <c r="F287" s="77"/>
      <c r="G287" s="77"/>
      <c r="H287" s="7"/>
    </row>
    <row r="288" spans="1:8" ht="20.25" x14ac:dyDescent="0.25">
      <c r="A288" s="11"/>
      <c r="B288" s="77"/>
      <c r="C288" s="77"/>
      <c r="D288" s="77"/>
      <c r="E288" s="77"/>
      <c r="F288" s="77"/>
      <c r="G288" s="77"/>
      <c r="H288" s="7"/>
    </row>
    <row r="289" spans="1:8" ht="20.25" x14ac:dyDescent="0.25">
      <c r="A289" s="11"/>
      <c r="B289" s="77"/>
      <c r="C289" s="77"/>
      <c r="D289" s="77"/>
      <c r="E289" s="77"/>
      <c r="F289" s="77"/>
      <c r="G289" s="77"/>
      <c r="H289" s="7"/>
    </row>
    <row r="290" spans="1:8" ht="20.25" x14ac:dyDescent="0.25">
      <c r="A290" s="11"/>
      <c r="B290" s="77"/>
      <c r="C290" s="77"/>
      <c r="D290" s="77"/>
      <c r="E290" s="77"/>
      <c r="F290" s="77"/>
      <c r="G290" s="77"/>
      <c r="H290" s="7"/>
    </row>
    <row r="291" spans="1:8" ht="20.25" x14ac:dyDescent="0.25">
      <c r="A291" s="11"/>
      <c r="B291" s="77"/>
      <c r="C291" s="77"/>
      <c r="D291" s="77"/>
      <c r="E291" s="77"/>
      <c r="F291" s="77"/>
      <c r="G291" s="77"/>
      <c r="H291" s="7"/>
    </row>
    <row r="292" spans="1:8" ht="20.25" x14ac:dyDescent="0.25">
      <c r="A292" s="11"/>
      <c r="B292" s="77"/>
      <c r="C292" s="77"/>
      <c r="D292" s="77"/>
      <c r="E292" s="77"/>
      <c r="F292" s="77"/>
      <c r="G292" s="77"/>
      <c r="H292" s="7"/>
    </row>
    <row r="293" spans="1:8" ht="20.25" x14ac:dyDescent="0.25">
      <c r="A293" s="11"/>
      <c r="B293" s="77"/>
      <c r="C293" s="77"/>
      <c r="D293" s="77"/>
      <c r="E293" s="77"/>
      <c r="F293" s="77"/>
      <c r="G293" s="77"/>
      <c r="H293" s="7"/>
    </row>
    <row r="294" spans="1:8" ht="20.25" x14ac:dyDescent="0.25">
      <c r="A294" s="11"/>
      <c r="B294" s="77"/>
      <c r="C294" s="77"/>
      <c r="D294" s="77"/>
      <c r="E294" s="77"/>
      <c r="F294" s="77"/>
      <c r="G294" s="77"/>
      <c r="H294" s="7"/>
    </row>
    <row r="295" spans="1:8" ht="20.25" x14ac:dyDescent="0.25">
      <c r="A295" s="11"/>
      <c r="B295" s="77"/>
      <c r="C295" s="77"/>
      <c r="D295" s="77"/>
      <c r="E295" s="77"/>
      <c r="F295" s="77"/>
      <c r="G295" s="77"/>
      <c r="H295" s="7"/>
    </row>
    <row r="296" spans="1:8" ht="20.25" x14ac:dyDescent="0.25">
      <c r="A296" s="11"/>
      <c r="B296" s="77"/>
      <c r="C296" s="77"/>
      <c r="D296" s="77"/>
      <c r="E296" s="77"/>
      <c r="F296" s="77"/>
      <c r="G296" s="77"/>
      <c r="H296" s="7"/>
    </row>
    <row r="297" spans="1:8" ht="20.25" x14ac:dyDescent="0.25">
      <c r="A297" s="11"/>
      <c r="B297" s="77"/>
      <c r="C297" s="77"/>
      <c r="D297" s="77"/>
      <c r="E297" s="77"/>
      <c r="F297" s="77"/>
      <c r="G297" s="77"/>
      <c r="H297" s="7"/>
    </row>
    <row r="298" spans="1:8" ht="20.25" x14ac:dyDescent="0.25">
      <c r="A298" s="11"/>
      <c r="B298" s="77"/>
      <c r="C298" s="77"/>
      <c r="D298" s="77"/>
      <c r="E298" s="77"/>
      <c r="F298" s="77"/>
      <c r="G298" s="77"/>
      <c r="H298" s="7"/>
    </row>
    <row r="299" spans="1:8" ht="20.25" x14ac:dyDescent="0.25">
      <c r="A299" s="11"/>
      <c r="B299" s="77"/>
      <c r="C299" s="77"/>
      <c r="D299" s="77"/>
      <c r="E299" s="77"/>
      <c r="F299" s="77"/>
      <c r="G299" s="77"/>
      <c r="H299" s="7"/>
    </row>
    <row r="300" spans="1:8" ht="20.25" x14ac:dyDescent="0.25">
      <c r="A300" s="11"/>
      <c r="B300" s="77"/>
      <c r="C300" s="77"/>
      <c r="D300" s="77"/>
      <c r="E300" s="77"/>
      <c r="F300" s="77"/>
      <c r="G300" s="77"/>
      <c r="H300" s="7"/>
    </row>
    <row r="301" spans="1:8" ht="20.25" x14ac:dyDescent="0.25">
      <c r="A301" s="11"/>
      <c r="B301" s="77"/>
      <c r="C301" s="77"/>
      <c r="D301" s="77"/>
      <c r="E301" s="77"/>
      <c r="F301" s="77"/>
      <c r="G301" s="77"/>
      <c r="H301" s="7"/>
    </row>
    <row r="302" spans="1:8" ht="20.25" x14ac:dyDescent="0.25">
      <c r="A302" s="11"/>
      <c r="B302" s="77"/>
      <c r="C302" s="77"/>
      <c r="D302" s="77"/>
      <c r="E302" s="77"/>
      <c r="F302" s="77"/>
      <c r="G302" s="77"/>
      <c r="H302" s="7"/>
    </row>
    <row r="303" spans="1:8" ht="20.25" x14ac:dyDescent="0.25">
      <c r="A303" s="11"/>
      <c r="B303" s="77"/>
      <c r="C303" s="77"/>
      <c r="D303" s="77"/>
      <c r="E303" s="77"/>
      <c r="F303" s="77"/>
      <c r="G303" s="77"/>
      <c r="H303" s="7"/>
    </row>
    <row r="304" spans="1:8" ht="20.25" x14ac:dyDescent="0.25">
      <c r="A304" s="11"/>
      <c r="B304" s="77"/>
      <c r="C304" s="77"/>
      <c r="D304" s="77"/>
      <c r="E304" s="77"/>
      <c r="F304" s="77"/>
      <c r="G304" s="77"/>
      <c r="H304" s="7"/>
    </row>
    <row r="305" spans="1:8" ht="20.25" x14ac:dyDescent="0.25">
      <c r="A305" s="11"/>
      <c r="B305" s="77"/>
      <c r="C305" s="77"/>
      <c r="D305" s="77"/>
      <c r="E305" s="77"/>
      <c r="F305" s="77"/>
      <c r="G305" s="77"/>
      <c r="H305" s="7"/>
    </row>
    <row r="306" spans="1:8" ht="20.25" x14ac:dyDescent="0.25">
      <c r="A306" s="11"/>
      <c r="B306" s="77"/>
      <c r="C306" s="77"/>
      <c r="D306" s="77"/>
      <c r="E306" s="77"/>
      <c r="F306" s="77"/>
      <c r="G306" s="77"/>
      <c r="H306" s="7"/>
    </row>
    <row r="307" spans="1:8" ht="20.25" x14ac:dyDescent="0.25">
      <c r="A307" s="11"/>
      <c r="B307" s="77"/>
      <c r="C307" s="77"/>
      <c r="D307" s="77"/>
      <c r="E307" s="77"/>
      <c r="F307" s="77"/>
      <c r="G307" s="77"/>
      <c r="H307" s="7"/>
    </row>
    <row r="308" spans="1:8" ht="20.25" x14ac:dyDescent="0.25">
      <c r="A308" s="11"/>
      <c r="B308" s="77"/>
      <c r="C308" s="77"/>
      <c r="D308" s="77"/>
      <c r="E308" s="77"/>
      <c r="F308" s="77"/>
      <c r="G308" s="77"/>
      <c r="H308" s="7"/>
    </row>
    <row r="309" spans="1:8" ht="20.25" x14ac:dyDescent="0.25">
      <c r="A309" s="11"/>
      <c r="B309" s="77"/>
      <c r="C309" s="77"/>
      <c r="D309" s="77"/>
      <c r="E309" s="77"/>
      <c r="F309" s="77"/>
      <c r="G309" s="77"/>
      <c r="H309" s="7"/>
    </row>
    <row r="310" spans="1:8" ht="20.25" x14ac:dyDescent="0.25">
      <c r="A310" s="11"/>
      <c r="B310" s="77"/>
      <c r="C310" s="77"/>
      <c r="D310" s="77"/>
      <c r="E310" s="77"/>
      <c r="F310" s="77"/>
      <c r="G310" s="77"/>
      <c r="H310" s="7"/>
    </row>
    <row r="311" spans="1:8" ht="20.25" x14ac:dyDescent="0.25">
      <c r="A311" s="11"/>
      <c r="B311" s="77"/>
      <c r="C311" s="77"/>
      <c r="D311" s="77"/>
      <c r="E311" s="77"/>
      <c r="F311" s="77"/>
      <c r="G311" s="77"/>
      <c r="H311" s="7"/>
    </row>
    <row r="312" spans="1:8" ht="20.25" x14ac:dyDescent="0.25">
      <c r="A312" s="11"/>
      <c r="B312" s="77"/>
      <c r="C312" s="77"/>
      <c r="D312" s="77"/>
      <c r="E312" s="77"/>
      <c r="F312" s="77"/>
      <c r="G312" s="77"/>
      <c r="H312" s="7"/>
    </row>
    <row r="313" spans="1:8" ht="20.25" x14ac:dyDescent="0.25">
      <c r="A313" s="11"/>
      <c r="B313" s="77"/>
      <c r="C313" s="77"/>
      <c r="D313" s="77"/>
      <c r="E313" s="77"/>
      <c r="F313" s="77"/>
      <c r="G313" s="77"/>
      <c r="H313" s="7"/>
    </row>
    <row r="314" spans="1:8" ht="20.25" x14ac:dyDescent="0.25">
      <c r="A314" s="11"/>
      <c r="B314" s="77"/>
      <c r="C314" s="77"/>
      <c r="D314" s="77"/>
      <c r="E314" s="77"/>
      <c r="F314" s="77"/>
      <c r="G314" s="77"/>
      <c r="H314" s="7"/>
    </row>
    <row r="315" spans="1:8" ht="20.25" x14ac:dyDescent="0.25">
      <c r="A315" s="11"/>
      <c r="B315" s="77"/>
      <c r="C315" s="77"/>
      <c r="D315" s="77"/>
      <c r="E315" s="77"/>
      <c r="F315" s="77"/>
      <c r="G315" s="77"/>
      <c r="H315" s="7"/>
    </row>
    <row r="316" spans="1:8" ht="20.25" x14ac:dyDescent="0.25">
      <c r="A316" s="11"/>
      <c r="B316" s="77"/>
      <c r="C316" s="77"/>
      <c r="D316" s="77"/>
      <c r="E316" s="77"/>
      <c r="F316" s="77"/>
      <c r="G316" s="77"/>
      <c r="H316" s="7"/>
    </row>
    <row r="317" spans="1:8" ht="20.25" x14ac:dyDescent="0.25">
      <c r="A317" s="11"/>
      <c r="B317" s="77"/>
      <c r="C317" s="77"/>
      <c r="D317" s="77"/>
      <c r="E317" s="77"/>
      <c r="F317" s="77"/>
      <c r="G317" s="77"/>
      <c r="H317" s="7"/>
    </row>
    <row r="318" spans="1:8" ht="20.25" x14ac:dyDescent="0.25">
      <c r="A318" s="11"/>
      <c r="B318" s="77"/>
      <c r="C318" s="77"/>
      <c r="D318" s="77"/>
      <c r="E318" s="77"/>
      <c r="F318" s="77"/>
      <c r="G318" s="77"/>
      <c r="H318" s="7"/>
    </row>
    <row r="319" spans="1:8" ht="20.25" x14ac:dyDescent="0.25">
      <c r="A319" s="11"/>
      <c r="B319" s="77"/>
      <c r="C319" s="77"/>
      <c r="D319" s="77"/>
      <c r="E319" s="77"/>
      <c r="F319" s="77"/>
      <c r="G319" s="77"/>
      <c r="H319" s="7"/>
    </row>
    <row r="320" spans="1:8" ht="20.25" x14ac:dyDescent="0.25">
      <c r="A320" s="11"/>
      <c r="B320" s="77"/>
      <c r="C320" s="77"/>
      <c r="D320" s="77"/>
      <c r="E320" s="77"/>
      <c r="F320" s="77"/>
      <c r="G320" s="77"/>
      <c r="H320" s="7"/>
    </row>
    <row r="321" spans="1:8" ht="20.25" x14ac:dyDescent="0.25">
      <c r="A321" s="11"/>
      <c r="B321" s="77"/>
      <c r="C321" s="77"/>
      <c r="D321" s="77"/>
      <c r="E321" s="77"/>
      <c r="F321" s="77"/>
      <c r="G321" s="77"/>
      <c r="H321" s="7"/>
    </row>
    <row r="322" spans="1:8" ht="20.25" x14ac:dyDescent="0.25">
      <c r="A322" s="11"/>
      <c r="B322" s="77"/>
      <c r="C322" s="77"/>
      <c r="D322" s="77"/>
      <c r="E322" s="77"/>
      <c r="F322" s="77"/>
      <c r="G322" s="77"/>
      <c r="H322" s="7"/>
    </row>
    <row r="323" spans="1:8" ht="20.25" x14ac:dyDescent="0.25">
      <c r="A323" s="11"/>
      <c r="B323" s="77"/>
      <c r="C323" s="77"/>
      <c r="D323" s="77"/>
      <c r="E323" s="77"/>
      <c r="F323" s="77"/>
      <c r="G323" s="77"/>
      <c r="H323" s="7"/>
    </row>
    <row r="324" spans="1:8" ht="20.25" x14ac:dyDescent="0.25">
      <c r="A324" s="11"/>
      <c r="B324" s="77"/>
      <c r="C324" s="77"/>
      <c r="D324" s="77"/>
      <c r="E324" s="77"/>
      <c r="F324" s="77"/>
      <c r="G324" s="77"/>
      <c r="H324" s="7"/>
    </row>
    <row r="325" spans="1:8" ht="20.25" x14ac:dyDescent="0.25">
      <c r="A325" s="13"/>
      <c r="B325" s="14"/>
      <c r="C325" s="14"/>
      <c r="D325" s="14"/>
      <c r="E325" s="14"/>
      <c r="F325" s="14"/>
      <c r="G325" s="14"/>
      <c r="H325" s="8"/>
    </row>
    <row r="326" spans="1:8" ht="20.25" x14ac:dyDescent="0.25">
      <c r="A326" s="136" t="s">
        <v>162</v>
      </c>
      <c r="B326" s="136"/>
      <c r="C326" s="136"/>
      <c r="D326" s="136"/>
      <c r="E326" s="136"/>
      <c r="F326" s="136"/>
      <c r="G326" s="136"/>
      <c r="H326" s="136"/>
    </row>
    <row r="327" spans="1:8" ht="20.25" x14ac:dyDescent="0.25">
      <c r="A327" s="9"/>
      <c r="B327" s="10"/>
      <c r="C327" s="10"/>
      <c r="D327" s="10"/>
      <c r="E327" s="10"/>
      <c r="F327" s="10"/>
      <c r="G327" s="10"/>
      <c r="H327" s="6"/>
    </row>
    <row r="328" spans="1:8" ht="20.25" x14ac:dyDescent="0.25">
      <c r="A328" s="11"/>
      <c r="B328" s="77"/>
      <c r="C328" s="77"/>
      <c r="D328" s="77"/>
      <c r="E328" s="77"/>
      <c r="F328" s="77"/>
      <c r="G328" s="77"/>
      <c r="H328" s="7"/>
    </row>
    <row r="329" spans="1:8" ht="20.25" x14ac:dyDescent="0.25">
      <c r="A329" s="11"/>
      <c r="B329" s="77"/>
      <c r="C329" s="77"/>
      <c r="D329" s="77"/>
      <c r="E329" s="77"/>
      <c r="F329" s="77"/>
      <c r="G329" s="77"/>
      <c r="H329" s="7"/>
    </row>
    <row r="330" spans="1:8" ht="20.25" x14ac:dyDescent="0.25">
      <c r="A330" s="11"/>
      <c r="B330" s="77"/>
      <c r="C330" s="77"/>
      <c r="D330" s="77"/>
      <c r="E330" s="77"/>
      <c r="F330" s="77"/>
      <c r="G330" s="77"/>
      <c r="H330" s="7"/>
    </row>
    <row r="331" spans="1:8" ht="20.25" x14ac:dyDescent="0.25">
      <c r="A331" s="11"/>
      <c r="B331" s="77"/>
      <c r="C331" s="77"/>
      <c r="D331" s="77"/>
      <c r="E331" s="77"/>
      <c r="F331" s="77"/>
      <c r="G331" s="77"/>
      <c r="H331" s="7"/>
    </row>
    <row r="332" spans="1:8" ht="20.25" x14ac:dyDescent="0.25">
      <c r="A332" s="11"/>
      <c r="B332" s="77"/>
      <c r="C332" s="77"/>
      <c r="D332" s="77"/>
      <c r="E332" s="77"/>
      <c r="F332" s="77"/>
      <c r="G332" s="77"/>
      <c r="H332" s="7"/>
    </row>
    <row r="333" spans="1:8" ht="20.25" x14ac:dyDescent="0.25">
      <c r="A333" s="11"/>
      <c r="B333" s="77"/>
      <c r="C333" s="77"/>
      <c r="D333" s="77"/>
      <c r="E333" s="77"/>
      <c r="F333" s="77"/>
      <c r="G333" s="77"/>
      <c r="H333" s="7"/>
    </row>
    <row r="334" spans="1:8" ht="20.25" x14ac:dyDescent="0.25">
      <c r="A334" s="11"/>
      <c r="B334" s="77"/>
      <c r="C334" s="77"/>
      <c r="D334" s="77"/>
      <c r="E334" s="77"/>
      <c r="F334" s="77"/>
      <c r="G334" s="77"/>
      <c r="H334" s="7"/>
    </row>
    <row r="335" spans="1:8" ht="20.25" x14ac:dyDescent="0.25">
      <c r="A335" s="11"/>
      <c r="B335" s="77"/>
      <c r="C335" s="77"/>
      <c r="D335" s="77"/>
      <c r="E335" s="77"/>
      <c r="F335" s="77"/>
      <c r="G335" s="77"/>
      <c r="H335" s="7"/>
    </row>
    <row r="336" spans="1:8" ht="20.25" x14ac:dyDescent="0.25">
      <c r="A336" s="11"/>
      <c r="B336" s="77"/>
      <c r="C336" s="77"/>
      <c r="D336" s="77"/>
      <c r="E336" s="77"/>
      <c r="F336" s="77"/>
      <c r="G336" s="77"/>
      <c r="H336" s="7"/>
    </row>
    <row r="337" spans="1:8" ht="20.25" x14ac:dyDescent="0.25">
      <c r="A337" s="11"/>
      <c r="B337" s="77"/>
      <c r="C337" s="77"/>
      <c r="D337" s="77"/>
      <c r="E337" s="77"/>
      <c r="F337" s="77"/>
      <c r="G337" s="77"/>
      <c r="H337" s="7"/>
    </row>
    <row r="338" spans="1:8" ht="20.25" x14ac:dyDescent="0.25">
      <c r="A338" s="11"/>
      <c r="B338" s="77"/>
      <c r="C338" s="77"/>
      <c r="D338" s="77"/>
      <c r="E338" s="77"/>
      <c r="F338" s="77"/>
      <c r="G338" s="77"/>
      <c r="H338" s="7"/>
    </row>
    <row r="339" spans="1:8" ht="20.25" x14ac:dyDescent="0.25">
      <c r="A339" s="11"/>
      <c r="B339" s="77"/>
      <c r="C339" s="77"/>
      <c r="D339" s="77"/>
      <c r="E339" s="77"/>
      <c r="F339" s="77"/>
      <c r="G339" s="77"/>
      <c r="H339" s="7"/>
    </row>
    <row r="340" spans="1:8" ht="20.25" x14ac:dyDescent="0.25">
      <c r="A340" s="11"/>
      <c r="B340" s="77"/>
      <c r="C340" s="77"/>
      <c r="D340" s="77"/>
      <c r="E340" s="77"/>
      <c r="F340" s="77"/>
      <c r="G340" s="77"/>
      <c r="H340" s="7"/>
    </row>
    <row r="341" spans="1:8" ht="20.25" x14ac:dyDescent="0.25">
      <c r="A341" s="11"/>
      <c r="B341" s="77"/>
      <c r="C341" s="77"/>
      <c r="D341" s="77"/>
      <c r="E341" s="77"/>
      <c r="F341" s="77"/>
      <c r="G341" s="77"/>
      <c r="H341" s="7"/>
    </row>
    <row r="342" spans="1:8" ht="20.25" x14ac:dyDescent="0.25">
      <c r="A342" s="11"/>
      <c r="B342" s="77"/>
      <c r="C342" s="77"/>
      <c r="D342" s="77"/>
      <c r="E342" s="77"/>
      <c r="F342" s="77"/>
      <c r="G342" s="77"/>
      <c r="H342" s="7"/>
    </row>
    <row r="343" spans="1:8" ht="20.25" x14ac:dyDescent="0.25">
      <c r="A343" s="11"/>
      <c r="B343" s="77"/>
      <c r="C343" s="77"/>
      <c r="D343" s="77"/>
      <c r="E343" s="77"/>
      <c r="F343" s="77"/>
      <c r="G343" s="77"/>
      <c r="H343" s="7"/>
    </row>
    <row r="344" spans="1:8" ht="20.25" x14ac:dyDescent="0.25">
      <c r="A344" s="11"/>
      <c r="B344" s="77"/>
      <c r="C344" s="77"/>
      <c r="D344" s="77"/>
      <c r="E344" s="77"/>
      <c r="F344" s="77"/>
      <c r="G344" s="77"/>
      <c r="H344" s="7"/>
    </row>
    <row r="345" spans="1:8" ht="20.25" x14ac:dyDescent="0.25">
      <c r="A345" s="11"/>
      <c r="B345" s="77"/>
      <c r="C345" s="77"/>
      <c r="D345" s="77"/>
      <c r="E345" s="77"/>
      <c r="F345" s="77"/>
      <c r="G345" s="77"/>
      <c r="H345" s="7"/>
    </row>
    <row r="346" spans="1:8" ht="20.25" x14ac:dyDescent="0.25">
      <c r="A346" s="11"/>
      <c r="B346" s="77"/>
      <c r="C346" s="77"/>
      <c r="D346" s="77"/>
      <c r="E346" s="77"/>
      <c r="F346" s="77"/>
      <c r="G346" s="77"/>
      <c r="H346" s="7"/>
    </row>
    <row r="347" spans="1:8" ht="20.25" x14ac:dyDescent="0.25">
      <c r="A347" s="11"/>
      <c r="B347" s="77"/>
      <c r="C347" s="77"/>
      <c r="D347" s="77"/>
      <c r="E347" s="77"/>
      <c r="F347" s="77"/>
      <c r="G347" s="77"/>
      <c r="H347" s="7"/>
    </row>
    <row r="348" spans="1:8" ht="20.25" x14ac:dyDescent="0.25">
      <c r="A348" s="11"/>
      <c r="B348" s="77"/>
      <c r="C348" s="77"/>
      <c r="D348" s="77"/>
      <c r="E348" s="77"/>
      <c r="F348" s="77"/>
      <c r="G348" s="77"/>
      <c r="H348" s="7"/>
    </row>
    <row r="349" spans="1:8" ht="20.25" x14ac:dyDescent="0.25">
      <c r="A349" s="11"/>
      <c r="B349" s="77"/>
      <c r="C349" s="77"/>
      <c r="D349" s="77"/>
      <c r="E349" s="77"/>
      <c r="F349" s="77"/>
      <c r="G349" s="77"/>
      <c r="H349" s="7"/>
    </row>
    <row r="350" spans="1:8" ht="20.25" x14ac:dyDescent="0.25">
      <c r="A350" s="11"/>
      <c r="B350" s="77"/>
      <c r="C350" s="77"/>
      <c r="D350" s="77"/>
      <c r="E350" s="77"/>
      <c r="F350" s="77"/>
      <c r="G350" s="77"/>
      <c r="H350" s="7"/>
    </row>
    <row r="351" spans="1:8" ht="20.25" x14ac:dyDescent="0.25">
      <c r="A351" s="11"/>
      <c r="B351" s="77"/>
      <c r="C351" s="77"/>
      <c r="D351" s="77"/>
      <c r="E351" s="77"/>
      <c r="F351" s="77"/>
      <c r="G351" s="77"/>
      <c r="H351" s="7"/>
    </row>
    <row r="352" spans="1:8" ht="20.25" x14ac:dyDescent="0.25">
      <c r="A352" s="11"/>
      <c r="B352" s="77"/>
      <c r="C352" s="77"/>
      <c r="D352" s="77"/>
      <c r="E352" s="77"/>
      <c r="F352" s="77"/>
      <c r="G352" s="77"/>
      <c r="H352" s="7"/>
    </row>
    <row r="353" spans="1:8" ht="20.25" x14ac:dyDescent="0.25">
      <c r="A353" s="11"/>
      <c r="B353" s="77"/>
      <c r="C353" s="77"/>
      <c r="D353" s="77"/>
      <c r="E353" s="77"/>
      <c r="F353" s="77"/>
      <c r="G353" s="77"/>
      <c r="H353" s="7"/>
    </row>
    <row r="354" spans="1:8" ht="20.25" x14ac:dyDescent="0.25">
      <c r="A354" s="11"/>
      <c r="B354" s="77"/>
      <c r="C354" s="77"/>
      <c r="D354" s="77"/>
      <c r="E354" s="77"/>
      <c r="F354" s="77"/>
      <c r="G354" s="77"/>
      <c r="H354" s="7"/>
    </row>
    <row r="355" spans="1:8" ht="20.25" x14ac:dyDescent="0.25">
      <c r="A355" s="11"/>
      <c r="B355" s="77"/>
      <c r="C355" s="77"/>
      <c r="D355" s="77"/>
      <c r="E355" s="77"/>
      <c r="F355" s="77"/>
      <c r="G355" s="77"/>
      <c r="H355" s="7"/>
    </row>
    <row r="356" spans="1:8" ht="20.25" x14ac:dyDescent="0.25">
      <c r="A356" s="11"/>
      <c r="B356" s="77"/>
      <c r="C356" s="77"/>
      <c r="D356" s="77"/>
      <c r="E356" s="77"/>
      <c r="F356" s="77"/>
      <c r="G356" s="77"/>
      <c r="H356" s="7"/>
    </row>
    <row r="357" spans="1:8" ht="20.25" x14ac:dyDescent="0.25">
      <c r="A357" s="11"/>
      <c r="B357" s="77"/>
      <c r="C357" s="77"/>
      <c r="D357" s="77"/>
      <c r="E357" s="77"/>
      <c r="F357" s="77"/>
      <c r="G357" s="77"/>
      <c r="H357" s="7"/>
    </row>
    <row r="358" spans="1:8" ht="20.25" x14ac:dyDescent="0.25">
      <c r="A358" s="11"/>
      <c r="B358" s="77"/>
      <c r="C358" s="77"/>
      <c r="D358" s="77"/>
      <c r="E358" s="77"/>
      <c r="F358" s="77"/>
      <c r="G358" s="77"/>
      <c r="H358" s="7"/>
    </row>
    <row r="359" spans="1:8" ht="20.25" x14ac:dyDescent="0.25">
      <c r="A359" s="11"/>
      <c r="B359" s="77"/>
      <c r="C359" s="77"/>
      <c r="D359" s="77"/>
      <c r="E359" s="77"/>
      <c r="F359" s="77"/>
      <c r="G359" s="77"/>
      <c r="H359" s="7"/>
    </row>
    <row r="360" spans="1:8" ht="20.25" x14ac:dyDescent="0.25">
      <c r="A360" s="11"/>
      <c r="B360" s="77"/>
      <c r="C360" s="77"/>
      <c r="D360" s="77"/>
      <c r="E360" s="77"/>
      <c r="F360" s="77"/>
      <c r="G360" s="77"/>
      <c r="H360" s="7"/>
    </row>
    <row r="361" spans="1:8" ht="20.25" x14ac:dyDescent="0.25">
      <c r="A361" s="11"/>
      <c r="B361" s="77"/>
      <c r="C361" s="77"/>
      <c r="D361" s="77"/>
      <c r="E361" s="77"/>
      <c r="F361" s="77"/>
      <c r="G361" s="77"/>
      <c r="H361" s="7"/>
    </row>
    <row r="362" spans="1:8" ht="20.25" x14ac:dyDescent="0.25">
      <c r="A362" s="11"/>
      <c r="B362" s="77"/>
      <c r="C362" s="77"/>
      <c r="D362" s="77"/>
      <c r="E362" s="77"/>
      <c r="F362" s="77"/>
      <c r="G362" s="77"/>
      <c r="H362" s="7"/>
    </row>
    <row r="363" spans="1:8" ht="20.25" x14ac:dyDescent="0.25">
      <c r="A363" s="11"/>
      <c r="B363" s="77"/>
      <c r="C363" s="77"/>
      <c r="D363" s="77"/>
      <c r="E363" s="77"/>
      <c r="F363" s="77"/>
      <c r="G363" s="77"/>
      <c r="H363" s="7"/>
    </row>
    <row r="364" spans="1:8" ht="20.25" x14ac:dyDescent="0.25">
      <c r="A364" s="11"/>
      <c r="B364" s="77"/>
      <c r="C364" s="77"/>
      <c r="D364" s="77"/>
      <c r="E364" s="77"/>
      <c r="F364" s="77"/>
      <c r="G364" s="77"/>
      <c r="H364" s="7"/>
    </row>
    <row r="365" spans="1:8" ht="20.25" x14ac:dyDescent="0.25">
      <c r="A365" s="11"/>
      <c r="B365" s="77"/>
      <c r="C365" s="77"/>
      <c r="D365" s="77"/>
      <c r="E365" s="77"/>
      <c r="F365" s="77"/>
      <c r="G365" s="77"/>
      <c r="H365" s="7"/>
    </row>
    <row r="366" spans="1:8" ht="20.25" x14ac:dyDescent="0.25">
      <c r="A366" s="11"/>
      <c r="B366" s="77"/>
      <c r="C366" s="77"/>
      <c r="D366" s="77"/>
      <c r="E366" s="77"/>
      <c r="F366" s="77"/>
      <c r="G366" s="77"/>
      <c r="H366" s="7"/>
    </row>
    <row r="367" spans="1:8" ht="20.25" x14ac:dyDescent="0.25">
      <c r="A367" s="11"/>
      <c r="B367" s="77"/>
      <c r="C367" s="77"/>
      <c r="D367" s="77"/>
      <c r="E367" s="77"/>
      <c r="F367" s="77"/>
      <c r="G367" s="77"/>
      <c r="H367" s="7"/>
    </row>
    <row r="368" spans="1:8" ht="20.25" x14ac:dyDescent="0.25">
      <c r="A368" s="11"/>
      <c r="B368" s="77"/>
      <c r="C368" s="77"/>
      <c r="D368" s="77"/>
      <c r="E368" s="77"/>
      <c r="F368" s="77"/>
      <c r="G368" s="77"/>
      <c r="H368" s="7"/>
    </row>
    <row r="369" spans="1:8" ht="20.25" x14ac:dyDescent="0.25">
      <c r="A369" s="11"/>
      <c r="B369" s="77"/>
      <c r="C369" s="77"/>
      <c r="D369" s="77"/>
      <c r="E369" s="77"/>
      <c r="F369" s="77"/>
      <c r="G369" s="77"/>
      <c r="H369" s="7"/>
    </row>
    <row r="370" spans="1:8" ht="20.25" x14ac:dyDescent="0.25">
      <c r="A370" s="11"/>
      <c r="B370" s="77"/>
      <c r="C370" s="77"/>
      <c r="D370" s="77"/>
      <c r="E370" s="77"/>
      <c r="F370" s="77"/>
      <c r="G370" s="77"/>
      <c r="H370" s="7"/>
    </row>
    <row r="371" spans="1:8" ht="20.25" x14ac:dyDescent="0.25">
      <c r="A371" s="11"/>
      <c r="B371" s="77"/>
      <c r="C371" s="77"/>
      <c r="D371" s="77"/>
      <c r="E371" s="77"/>
      <c r="F371" s="77"/>
      <c r="G371" s="77"/>
      <c r="H371" s="7"/>
    </row>
    <row r="372" spans="1:8" ht="20.25" x14ac:dyDescent="0.25">
      <c r="A372" s="11"/>
      <c r="B372" s="77"/>
      <c r="C372" s="77"/>
      <c r="D372" s="77"/>
      <c r="E372" s="77"/>
      <c r="F372" s="77"/>
      <c r="G372" s="77"/>
      <c r="H372" s="7"/>
    </row>
    <row r="373" spans="1:8" ht="20.25" x14ac:dyDescent="0.25">
      <c r="A373" s="11"/>
      <c r="B373" s="77"/>
      <c r="C373" s="77"/>
      <c r="D373" s="77"/>
      <c r="E373" s="77"/>
      <c r="F373" s="77"/>
      <c r="G373" s="77"/>
      <c r="H373" s="7"/>
    </row>
    <row r="374" spans="1:8" ht="20.25" x14ac:dyDescent="0.25">
      <c r="A374" s="11"/>
      <c r="B374" s="77"/>
      <c r="C374" s="77"/>
      <c r="D374" s="77"/>
      <c r="E374" s="77"/>
      <c r="F374" s="77"/>
      <c r="G374" s="77"/>
      <c r="H374" s="7"/>
    </row>
    <row r="375" spans="1:8" ht="20.25" x14ac:dyDescent="0.25">
      <c r="A375" s="13"/>
      <c r="B375" s="14"/>
      <c r="C375" s="14"/>
      <c r="D375" s="14"/>
      <c r="E375" s="14"/>
      <c r="F375" s="14"/>
      <c r="G375" s="14"/>
      <c r="H375" s="8"/>
    </row>
    <row r="376" spans="1:8" ht="20.25" x14ac:dyDescent="0.25">
      <c r="A376" s="122" t="s">
        <v>77</v>
      </c>
      <c r="B376" s="123"/>
      <c r="C376" s="123"/>
      <c r="D376" s="123"/>
      <c r="E376" s="123"/>
      <c r="F376" s="123"/>
      <c r="G376" s="123"/>
      <c r="H376" s="124"/>
    </row>
    <row r="377" spans="1:8" ht="20.25" x14ac:dyDescent="0.25">
      <c r="A377" s="9"/>
      <c r="B377" s="10"/>
      <c r="C377" s="10"/>
      <c r="D377" s="10"/>
      <c r="E377" s="10"/>
      <c r="F377" s="10"/>
      <c r="G377" s="10"/>
      <c r="H377" s="6"/>
    </row>
    <row r="378" spans="1:8" ht="20.25" x14ac:dyDescent="0.25">
      <c r="A378" s="11"/>
      <c r="B378" s="12"/>
      <c r="C378" s="12"/>
      <c r="D378" s="12"/>
      <c r="E378" s="12"/>
      <c r="F378" s="12"/>
      <c r="G378" s="12"/>
      <c r="H378" s="7"/>
    </row>
    <row r="379" spans="1:8" ht="20.25" x14ac:dyDescent="0.25">
      <c r="A379" s="11"/>
      <c r="B379" s="12"/>
      <c r="C379" s="12"/>
      <c r="D379" s="12"/>
      <c r="E379" s="12"/>
      <c r="F379" s="12"/>
      <c r="G379" s="12"/>
      <c r="H379" s="7"/>
    </row>
    <row r="380" spans="1:8" ht="20.25" x14ac:dyDescent="0.25">
      <c r="A380" s="11"/>
      <c r="B380" s="12"/>
      <c r="C380" s="12"/>
      <c r="D380" s="12"/>
      <c r="E380" s="12"/>
      <c r="F380" s="12"/>
      <c r="G380" s="12"/>
      <c r="H380" s="7"/>
    </row>
    <row r="381" spans="1:8" ht="20.25" x14ac:dyDescent="0.25">
      <c r="A381" s="11"/>
      <c r="B381" s="12"/>
      <c r="C381" s="12"/>
      <c r="D381" s="12"/>
      <c r="E381" s="12"/>
      <c r="F381" s="12"/>
      <c r="G381" s="12"/>
      <c r="H381" s="7"/>
    </row>
    <row r="382" spans="1:8" ht="20.25" x14ac:dyDescent="0.25">
      <c r="A382" s="11"/>
      <c r="B382" s="12"/>
      <c r="C382" s="12"/>
      <c r="D382" s="12"/>
      <c r="E382" s="12"/>
      <c r="F382" s="12"/>
      <c r="G382" s="12"/>
      <c r="H382" s="7"/>
    </row>
    <row r="383" spans="1:8" ht="20.25" x14ac:dyDescent="0.25">
      <c r="A383" s="11"/>
      <c r="B383" s="12"/>
      <c r="C383" s="12"/>
      <c r="D383" s="12"/>
      <c r="E383" s="12"/>
      <c r="F383" s="12"/>
      <c r="G383" s="12"/>
      <c r="H383" s="7"/>
    </row>
    <row r="384" spans="1:8" ht="20.25" x14ac:dyDescent="0.25">
      <c r="A384" s="11"/>
      <c r="B384" s="12"/>
      <c r="C384" s="12"/>
      <c r="D384" s="12"/>
      <c r="E384" s="12"/>
      <c r="F384" s="12"/>
      <c r="G384" s="12"/>
      <c r="H384" s="7"/>
    </row>
    <row r="385" spans="1:8" ht="20.25" x14ac:dyDescent="0.25">
      <c r="A385" s="11"/>
      <c r="B385" s="12"/>
      <c r="C385" s="12"/>
      <c r="D385" s="12"/>
      <c r="E385" s="12"/>
      <c r="F385" s="12"/>
      <c r="G385" s="12"/>
      <c r="H385" s="7"/>
    </row>
    <row r="386" spans="1:8" ht="20.25" x14ac:dyDescent="0.25">
      <c r="A386" s="11"/>
      <c r="B386" s="12"/>
      <c r="C386" s="12"/>
      <c r="D386" s="12"/>
      <c r="E386" s="12"/>
      <c r="F386" s="12"/>
      <c r="G386" s="12"/>
      <c r="H386" s="7"/>
    </row>
    <row r="387" spans="1:8" ht="20.25" x14ac:dyDescent="0.25">
      <c r="A387" s="11"/>
      <c r="B387" s="12"/>
      <c r="C387" s="12"/>
      <c r="D387" s="12"/>
      <c r="E387" s="12"/>
      <c r="F387" s="12"/>
      <c r="G387" s="12"/>
      <c r="H387" s="7"/>
    </row>
    <row r="388" spans="1:8" ht="20.25" x14ac:dyDescent="0.25">
      <c r="A388" s="11"/>
      <c r="B388" s="12"/>
      <c r="C388" s="12"/>
      <c r="D388" s="12"/>
      <c r="E388" s="12"/>
      <c r="F388" s="12"/>
      <c r="G388" s="12"/>
      <c r="H388" s="7"/>
    </row>
    <row r="389" spans="1:8" ht="20.25" x14ac:dyDescent="0.25">
      <c r="A389" s="11"/>
      <c r="B389" s="12"/>
      <c r="C389" s="12"/>
      <c r="D389" s="12"/>
      <c r="E389" s="12"/>
      <c r="F389" s="12"/>
      <c r="G389" s="12"/>
      <c r="H389" s="7"/>
    </row>
    <row r="390" spans="1:8" ht="20.25" x14ac:dyDescent="0.25">
      <c r="A390" s="11"/>
      <c r="B390" s="12"/>
      <c r="C390" s="12"/>
      <c r="D390" s="12"/>
      <c r="E390" s="12"/>
      <c r="F390" s="12"/>
      <c r="G390" s="12"/>
      <c r="H390" s="7"/>
    </row>
    <row r="391" spans="1:8" ht="20.25" x14ac:dyDescent="0.25">
      <c r="A391" s="11"/>
      <c r="B391" s="12"/>
      <c r="C391" s="12"/>
      <c r="D391" s="12"/>
      <c r="E391" s="12"/>
      <c r="F391" s="12"/>
      <c r="G391" s="12"/>
      <c r="H391" s="7"/>
    </row>
    <row r="392" spans="1:8" ht="20.25" x14ac:dyDescent="0.25">
      <c r="A392" s="11"/>
      <c r="B392" s="12"/>
      <c r="C392" s="12"/>
      <c r="D392" s="12"/>
      <c r="E392" s="12"/>
      <c r="F392" s="12"/>
      <c r="G392" s="12"/>
      <c r="H392" s="7"/>
    </row>
    <row r="393" spans="1:8" ht="20.25" x14ac:dyDescent="0.25">
      <c r="A393" s="11"/>
      <c r="B393" s="12"/>
      <c r="C393" s="12"/>
      <c r="D393" s="12"/>
      <c r="E393" s="12"/>
      <c r="F393" s="12"/>
      <c r="G393" s="12"/>
      <c r="H393" s="7"/>
    </row>
    <row r="394" spans="1:8" ht="20.25" x14ac:dyDescent="0.25">
      <c r="A394" s="11"/>
      <c r="B394" s="12"/>
      <c r="C394" s="12"/>
      <c r="D394" s="12"/>
      <c r="E394" s="12"/>
      <c r="F394" s="12"/>
      <c r="G394" s="12"/>
      <c r="H394" s="7"/>
    </row>
    <row r="395" spans="1:8" ht="20.25" x14ac:dyDescent="0.25">
      <c r="A395" s="11"/>
      <c r="B395" s="12"/>
      <c r="C395" s="12"/>
      <c r="D395" s="12"/>
      <c r="E395" s="12"/>
      <c r="F395" s="12"/>
      <c r="G395" s="12"/>
      <c r="H395" s="7"/>
    </row>
    <row r="396" spans="1:8" ht="20.25" x14ac:dyDescent="0.25">
      <c r="A396" s="11"/>
      <c r="B396" s="12"/>
      <c r="C396" s="12"/>
      <c r="D396" s="12"/>
      <c r="E396" s="12"/>
      <c r="F396" s="12"/>
      <c r="G396" s="12"/>
      <c r="H396" s="7"/>
    </row>
    <row r="397" spans="1:8" ht="20.25" x14ac:dyDescent="0.25">
      <c r="A397" s="11"/>
      <c r="B397" s="12"/>
      <c r="C397" s="12"/>
      <c r="D397" s="12"/>
      <c r="E397" s="12"/>
      <c r="F397" s="12"/>
      <c r="G397" s="12"/>
      <c r="H397" s="7"/>
    </row>
    <row r="398" spans="1:8" ht="20.25" x14ac:dyDescent="0.25">
      <c r="A398" s="11"/>
      <c r="B398" s="12"/>
      <c r="C398" s="12"/>
      <c r="D398" s="12"/>
      <c r="E398" s="12"/>
      <c r="F398" s="12"/>
      <c r="G398" s="12"/>
      <c r="H398" s="7"/>
    </row>
    <row r="399" spans="1:8" ht="20.25" x14ac:dyDescent="0.25">
      <c r="A399" s="11"/>
      <c r="B399" s="12"/>
      <c r="C399" s="12"/>
      <c r="D399" s="12"/>
      <c r="E399" s="12"/>
      <c r="F399" s="12"/>
      <c r="G399" s="12"/>
      <c r="H399" s="7"/>
    </row>
    <row r="400" spans="1:8" ht="20.25" x14ac:dyDescent="0.25">
      <c r="A400" s="11"/>
      <c r="B400" s="12"/>
      <c r="C400" s="12"/>
      <c r="D400" s="12"/>
      <c r="E400" s="12"/>
      <c r="F400" s="12"/>
      <c r="G400" s="12"/>
      <c r="H400" s="7"/>
    </row>
    <row r="401" spans="1:8" ht="20.25" x14ac:dyDescent="0.25">
      <c r="A401" s="11"/>
      <c r="B401" s="12"/>
      <c r="C401" s="12"/>
      <c r="D401" s="12"/>
      <c r="E401" s="12"/>
      <c r="F401" s="12"/>
      <c r="G401" s="12"/>
      <c r="H401" s="7"/>
    </row>
    <row r="402" spans="1:8" ht="20.25" x14ac:dyDescent="0.25">
      <c r="A402" s="11"/>
      <c r="B402" s="12"/>
      <c r="C402" s="12"/>
      <c r="D402" s="12"/>
      <c r="E402" s="12"/>
      <c r="F402" s="12"/>
      <c r="G402" s="12"/>
      <c r="H402" s="7"/>
    </row>
    <row r="403" spans="1:8" ht="20.25" x14ac:dyDescent="0.25">
      <c r="A403" s="11"/>
      <c r="B403" s="12"/>
      <c r="C403" s="12"/>
      <c r="D403" s="12"/>
      <c r="E403" s="12"/>
      <c r="F403" s="12"/>
      <c r="G403" s="12"/>
      <c r="H403" s="7"/>
    </row>
    <row r="404" spans="1:8" ht="20.25" x14ac:dyDescent="0.25">
      <c r="A404" s="11"/>
      <c r="B404" s="12"/>
      <c r="C404" s="12"/>
      <c r="D404" s="12"/>
      <c r="E404" s="12"/>
      <c r="F404" s="12"/>
      <c r="G404" s="12"/>
      <c r="H404" s="7"/>
    </row>
    <row r="405" spans="1:8" ht="20.25" x14ac:dyDescent="0.25">
      <c r="A405" s="11"/>
      <c r="B405" s="12"/>
      <c r="C405" s="12"/>
      <c r="D405" s="12"/>
      <c r="E405" s="12"/>
      <c r="F405" s="12"/>
      <c r="G405" s="12"/>
      <c r="H405" s="7"/>
    </row>
    <row r="406" spans="1:8" ht="20.25" x14ac:dyDescent="0.25">
      <c r="A406" s="11"/>
      <c r="B406" s="12"/>
      <c r="C406" s="12"/>
      <c r="D406" s="12"/>
      <c r="E406" s="12"/>
      <c r="F406" s="12"/>
      <c r="G406" s="12"/>
      <c r="H406" s="7"/>
    </row>
    <row r="407" spans="1:8" ht="20.25" x14ac:dyDescent="0.25">
      <c r="A407" s="136" t="s">
        <v>24</v>
      </c>
      <c r="B407" s="136"/>
      <c r="C407" s="136"/>
      <c r="D407" s="136"/>
      <c r="E407" s="136"/>
      <c r="F407" s="136"/>
      <c r="G407" s="136"/>
      <c r="H407" s="136"/>
    </row>
    <row r="408" spans="1:8" ht="20.25" x14ac:dyDescent="0.25">
      <c r="A408" s="144" t="s">
        <v>78</v>
      </c>
      <c r="B408" s="145"/>
      <c r="C408" s="145"/>
      <c r="D408" s="145"/>
      <c r="E408" s="145"/>
      <c r="F408" s="145"/>
      <c r="G408" s="145"/>
      <c r="H408" s="146"/>
    </row>
    <row r="409" spans="1:8" ht="20.25" x14ac:dyDescent="0.25">
      <c r="A409" s="147" t="s">
        <v>79</v>
      </c>
      <c r="B409" s="148"/>
      <c r="C409" s="148"/>
      <c r="D409" s="148"/>
      <c r="E409" s="148"/>
      <c r="F409" s="148"/>
      <c r="G409" s="148"/>
      <c r="H409" s="149"/>
    </row>
    <row r="410" spans="1:8" ht="45" customHeight="1" x14ac:dyDescent="0.25">
      <c r="A410" s="147" t="s">
        <v>80</v>
      </c>
      <c r="B410" s="148"/>
      <c r="C410" s="148"/>
      <c r="D410" s="148"/>
      <c r="E410" s="148"/>
      <c r="F410" s="148"/>
      <c r="G410" s="148"/>
      <c r="H410" s="149"/>
    </row>
    <row r="411" spans="1:8" ht="42.75" customHeight="1" x14ac:dyDescent="0.25">
      <c r="A411" s="147" t="s">
        <v>81</v>
      </c>
      <c r="B411" s="148"/>
      <c r="C411" s="148"/>
      <c r="D411" s="148"/>
      <c r="E411" s="148"/>
      <c r="F411" s="148"/>
      <c r="G411" s="148"/>
      <c r="H411" s="149"/>
    </row>
    <row r="412" spans="1:8" ht="20.25" x14ac:dyDescent="0.25">
      <c r="A412" s="147" t="s">
        <v>82</v>
      </c>
      <c r="B412" s="148"/>
      <c r="C412" s="148"/>
      <c r="D412" s="148"/>
      <c r="E412" s="148"/>
      <c r="F412" s="148"/>
      <c r="G412" s="148"/>
      <c r="H412" s="149"/>
    </row>
    <row r="413" spans="1:8" ht="20.25" x14ac:dyDescent="0.25">
      <c r="A413" s="147" t="s">
        <v>83</v>
      </c>
      <c r="B413" s="148"/>
      <c r="C413" s="148"/>
      <c r="D413" s="148"/>
      <c r="E413" s="148"/>
      <c r="F413" s="148"/>
      <c r="G413" s="148"/>
      <c r="H413" s="149"/>
    </row>
    <row r="414" spans="1:8" ht="45" customHeight="1" x14ac:dyDescent="0.25">
      <c r="A414" s="147" t="s">
        <v>84</v>
      </c>
      <c r="B414" s="148"/>
      <c r="C414" s="148"/>
      <c r="D414" s="148"/>
      <c r="E414" s="148"/>
      <c r="F414" s="148"/>
      <c r="G414" s="148"/>
      <c r="H414" s="149"/>
    </row>
    <row r="415" spans="1:8" ht="45" customHeight="1" x14ac:dyDescent="0.25">
      <c r="A415" s="147" t="s">
        <v>85</v>
      </c>
      <c r="B415" s="148"/>
      <c r="C415" s="148"/>
      <c r="D415" s="148"/>
      <c r="E415" s="148"/>
      <c r="F415" s="148"/>
      <c r="G415" s="148"/>
      <c r="H415" s="149"/>
    </row>
    <row r="416" spans="1:8" ht="20.25" x14ac:dyDescent="0.25">
      <c r="A416" s="150" t="s">
        <v>86</v>
      </c>
      <c r="B416" s="151"/>
      <c r="C416" s="151"/>
      <c r="D416" s="151"/>
      <c r="E416" s="151"/>
      <c r="F416" s="151"/>
      <c r="G416" s="151"/>
      <c r="H416" s="152"/>
    </row>
    <row r="417" spans="1:8" ht="57" customHeight="1" x14ac:dyDescent="0.25">
      <c r="A417" s="137" t="s">
        <v>30</v>
      </c>
      <c r="B417" s="138"/>
      <c r="C417" s="139" t="s">
        <v>371</v>
      </c>
      <c r="D417" s="140"/>
      <c r="E417" s="137" t="s">
        <v>9</v>
      </c>
      <c r="F417" s="138"/>
      <c r="G417" s="104"/>
      <c r="H417" s="104"/>
    </row>
  </sheetData>
  <autoFilter ref="A121:H283">
    <filterColumn colId="0" showButton="0"/>
    <filterColumn colId="2" showButton="0"/>
    <filterColumn colId="4" showButton="0"/>
    <filterColumn colId="6" showButton="0"/>
  </autoFilter>
  <mergeCells count="468">
    <mergeCell ref="A127:B127"/>
    <mergeCell ref="G127:H127"/>
    <mergeCell ref="B279:H279"/>
    <mergeCell ref="D45:F45"/>
    <mergeCell ref="D47:F47"/>
    <mergeCell ref="A48:B48"/>
    <mergeCell ref="D48:F48"/>
    <mergeCell ref="A58:B58"/>
    <mergeCell ref="A108:F108"/>
    <mergeCell ref="A129:H129"/>
    <mergeCell ref="E118:F118"/>
    <mergeCell ref="E119:F119"/>
    <mergeCell ref="E120:F120"/>
    <mergeCell ref="E121:F121"/>
    <mergeCell ref="A118:B118"/>
    <mergeCell ref="A119:B119"/>
    <mergeCell ref="A120:B120"/>
    <mergeCell ref="C118:D118"/>
    <mergeCell ref="A121:B121"/>
    <mergeCell ref="C119:D119"/>
    <mergeCell ref="G118:H118"/>
    <mergeCell ref="C121:D121"/>
    <mergeCell ref="G123:H123"/>
    <mergeCell ref="A124:B124"/>
    <mergeCell ref="A138:B138"/>
    <mergeCell ref="A76:H76"/>
    <mergeCell ref="A77:C78"/>
    <mergeCell ref="E77:F77"/>
    <mergeCell ref="G108:H108"/>
    <mergeCell ref="E93:F93"/>
    <mergeCell ref="E94:F94"/>
    <mergeCell ref="A92:H92"/>
    <mergeCell ref="A93:C94"/>
    <mergeCell ref="E78:F78"/>
    <mergeCell ref="A79:B79"/>
    <mergeCell ref="E79:F79"/>
    <mergeCell ref="A80:B80"/>
    <mergeCell ref="E80:F91"/>
    <mergeCell ref="G80:H91"/>
    <mergeCell ref="A81:B81"/>
    <mergeCell ref="A82:B82"/>
    <mergeCell ref="A83:B83"/>
    <mergeCell ref="G124:H124"/>
    <mergeCell ref="A125:B125"/>
    <mergeCell ref="G125:H125"/>
    <mergeCell ref="A1:H1"/>
    <mergeCell ref="A281:C281"/>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114:H114"/>
    <mergeCell ref="A133:H133"/>
    <mergeCell ref="A128:B128"/>
    <mergeCell ref="G128:H128"/>
    <mergeCell ref="A122:H122"/>
    <mergeCell ref="A123:B123"/>
    <mergeCell ref="E123:F123"/>
    <mergeCell ref="G6:H6"/>
    <mergeCell ref="A5:H5"/>
    <mergeCell ref="A33:H33"/>
    <mergeCell ref="G30:H30"/>
    <mergeCell ref="G29:H29"/>
    <mergeCell ref="A13:H13"/>
    <mergeCell ref="C26:D26"/>
    <mergeCell ref="G417:H417"/>
    <mergeCell ref="A280:H280"/>
    <mergeCell ref="D282:H282"/>
    <mergeCell ref="A408:H408"/>
    <mergeCell ref="A414:H414"/>
    <mergeCell ref="A415:H415"/>
    <mergeCell ref="A416:H416"/>
    <mergeCell ref="A409:H409"/>
    <mergeCell ref="A410:H410"/>
    <mergeCell ref="A411:H411"/>
    <mergeCell ref="A412:H412"/>
    <mergeCell ref="A282:C282"/>
    <mergeCell ref="A407:H407"/>
    <mergeCell ref="A413:H413"/>
    <mergeCell ref="A376:H376"/>
    <mergeCell ref="D281:H281"/>
    <mergeCell ref="A283:C283"/>
    <mergeCell ref="D283:H283"/>
    <mergeCell ref="A326:H326"/>
    <mergeCell ref="E417:F417"/>
    <mergeCell ref="A417:B417"/>
    <mergeCell ref="C417:D417"/>
    <mergeCell ref="G14:H14"/>
    <mergeCell ref="G16:H16"/>
    <mergeCell ref="G17:H17"/>
    <mergeCell ref="G15:H15"/>
    <mergeCell ref="G18:H18"/>
    <mergeCell ref="G19:H19"/>
    <mergeCell ref="G46:H46"/>
    <mergeCell ref="G31:H31"/>
    <mergeCell ref="G22:H22"/>
    <mergeCell ref="G36:H36"/>
    <mergeCell ref="G35:H35"/>
    <mergeCell ref="E64:F75"/>
    <mergeCell ref="A195:B195"/>
    <mergeCell ref="A193:B193"/>
    <mergeCell ref="E127:F127"/>
    <mergeCell ref="E124:F124"/>
    <mergeCell ref="C123:D123"/>
    <mergeCell ref="E125:F125"/>
    <mergeCell ref="G112:H112"/>
    <mergeCell ref="B277:H277"/>
    <mergeCell ref="B276:H276"/>
    <mergeCell ref="B275:H275"/>
    <mergeCell ref="B278:H278"/>
    <mergeCell ref="G116:H116"/>
    <mergeCell ref="A113:H113"/>
    <mergeCell ref="E110:F110"/>
    <mergeCell ref="A112:B112"/>
    <mergeCell ref="E111:F111"/>
    <mergeCell ref="G111:H111"/>
    <mergeCell ref="A139:B139"/>
    <mergeCell ref="A140:B140"/>
    <mergeCell ref="A141:B141"/>
    <mergeCell ref="A134:B134"/>
    <mergeCell ref="C124:D124"/>
    <mergeCell ref="C128:D128"/>
    <mergeCell ref="A194:B194"/>
    <mergeCell ref="A196:B196"/>
    <mergeCell ref="A197:B197"/>
    <mergeCell ref="A272:H272"/>
    <mergeCell ref="A190:B190"/>
    <mergeCell ref="A131:H131"/>
    <mergeCell ref="G119:H119"/>
    <mergeCell ref="G120:H120"/>
    <mergeCell ref="C24:H24"/>
    <mergeCell ref="C23:H23"/>
    <mergeCell ref="A45:B45"/>
    <mergeCell ref="A46:B46"/>
    <mergeCell ref="A47:B47"/>
    <mergeCell ref="D46:F46"/>
    <mergeCell ref="A66:B66"/>
    <mergeCell ref="B274:H274"/>
    <mergeCell ref="B273:H273"/>
    <mergeCell ref="G64:H75"/>
    <mergeCell ref="A60:H60"/>
    <mergeCell ref="A63:B63"/>
    <mergeCell ref="A64:B64"/>
    <mergeCell ref="E63:F63"/>
    <mergeCell ref="E61:F61"/>
    <mergeCell ref="E62:F62"/>
    <mergeCell ref="A61:C62"/>
    <mergeCell ref="A70:B70"/>
    <mergeCell ref="A68:B68"/>
    <mergeCell ref="A71:B71"/>
    <mergeCell ref="A65:B65"/>
    <mergeCell ref="A67:B67"/>
    <mergeCell ref="A69:B69"/>
    <mergeCell ref="G121:H121"/>
    <mergeCell ref="A89:B89"/>
    <mergeCell ref="A90:B90"/>
    <mergeCell ref="A91:B91"/>
    <mergeCell ref="A109:H109"/>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C2:D2"/>
    <mergeCell ref="C3:D3"/>
    <mergeCell ref="C4:D4"/>
    <mergeCell ref="E2:F2"/>
    <mergeCell ref="A84:B84"/>
    <mergeCell ref="A85:B85"/>
    <mergeCell ref="A86:B86"/>
    <mergeCell ref="A87:B87"/>
    <mergeCell ref="A88:B88"/>
    <mergeCell ref="C27:D27"/>
    <mergeCell ref="A72:B72"/>
    <mergeCell ref="A73:B73"/>
    <mergeCell ref="A74:B74"/>
    <mergeCell ref="A75:B75"/>
    <mergeCell ref="E19:F19"/>
    <mergeCell ref="A23:B23"/>
    <mergeCell ref="A24:B24"/>
    <mergeCell ref="A59:B59"/>
    <mergeCell ref="C56:F56"/>
    <mergeCell ref="C57:F57"/>
    <mergeCell ref="C58:F58"/>
    <mergeCell ref="C59:F59"/>
    <mergeCell ref="C19:D19"/>
    <mergeCell ref="C20:D20"/>
    <mergeCell ref="E3:F3"/>
    <mergeCell ref="E4:F4"/>
    <mergeCell ref="C18:D18"/>
    <mergeCell ref="E20:F20"/>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E14:F14"/>
    <mergeCell ref="E15:F15"/>
    <mergeCell ref="E16:F16"/>
    <mergeCell ref="E17:F17"/>
    <mergeCell ref="E18:F18"/>
    <mergeCell ref="C21:D21"/>
    <mergeCell ref="C22:D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A107:B107"/>
    <mergeCell ref="A132:H132"/>
    <mergeCell ref="C135:H135"/>
    <mergeCell ref="A142:H142"/>
    <mergeCell ref="A143:B143"/>
    <mergeCell ref="A144:B144"/>
    <mergeCell ref="A145:B145"/>
    <mergeCell ref="A146:B146"/>
    <mergeCell ref="A110:B110"/>
    <mergeCell ref="C110:D110"/>
    <mergeCell ref="C111:D111"/>
    <mergeCell ref="C112:D112"/>
    <mergeCell ref="E112:F112"/>
    <mergeCell ref="A114:F114"/>
    <mergeCell ref="A115:F115"/>
    <mergeCell ref="A116:F116"/>
    <mergeCell ref="C120:D120"/>
    <mergeCell ref="A111:B111"/>
    <mergeCell ref="C125:D125"/>
    <mergeCell ref="E128:F128"/>
    <mergeCell ref="C127:D127"/>
    <mergeCell ref="G110:H110"/>
    <mergeCell ref="A135:B135"/>
    <mergeCell ref="A136:B136"/>
    <mergeCell ref="A137:B137"/>
    <mergeCell ref="A147:B147"/>
    <mergeCell ref="A148:B148"/>
    <mergeCell ref="A149:B149"/>
    <mergeCell ref="A150:B150"/>
    <mergeCell ref="A151:H151"/>
    <mergeCell ref="A152:B152"/>
    <mergeCell ref="A153:B153"/>
    <mergeCell ref="A154:B154"/>
    <mergeCell ref="A155:B155"/>
    <mergeCell ref="A170:B170"/>
    <mergeCell ref="A171:B171"/>
    <mergeCell ref="A172:B172"/>
    <mergeCell ref="A156:B156"/>
    <mergeCell ref="A157:B157"/>
    <mergeCell ref="A158:B158"/>
    <mergeCell ref="A159:B159"/>
    <mergeCell ref="C153:H153"/>
    <mergeCell ref="A160:H160"/>
    <mergeCell ref="A161:B161"/>
    <mergeCell ref="A162:B162"/>
    <mergeCell ref="A163:B163"/>
    <mergeCell ref="A182:B182"/>
    <mergeCell ref="A183:B183"/>
    <mergeCell ref="A184:B184"/>
    <mergeCell ref="A185:B185"/>
    <mergeCell ref="A186:B186"/>
    <mergeCell ref="A126:B126"/>
    <mergeCell ref="C126:D126"/>
    <mergeCell ref="E126:F126"/>
    <mergeCell ref="G126:H126"/>
    <mergeCell ref="A173:B173"/>
    <mergeCell ref="A174:B174"/>
    <mergeCell ref="A175:B175"/>
    <mergeCell ref="A176:B176"/>
    <mergeCell ref="A177:B177"/>
    <mergeCell ref="A178:H178"/>
    <mergeCell ref="A179:B179"/>
    <mergeCell ref="A180:B180"/>
    <mergeCell ref="A181:B181"/>
    <mergeCell ref="A164:B164"/>
    <mergeCell ref="A165:B165"/>
    <mergeCell ref="A166:B166"/>
    <mergeCell ref="A167:B167"/>
    <mergeCell ref="A168:B168"/>
    <mergeCell ref="A169:H169"/>
    <mergeCell ref="A239:B239"/>
    <mergeCell ref="A240:B240"/>
    <mergeCell ref="A187:H187"/>
    <mergeCell ref="A188:H188"/>
    <mergeCell ref="A198:H198"/>
    <mergeCell ref="A199:B199"/>
    <mergeCell ref="A200:B200"/>
    <mergeCell ref="A201:B201"/>
    <mergeCell ref="A202:B202"/>
    <mergeCell ref="A203:B203"/>
    <mergeCell ref="A204:B204"/>
    <mergeCell ref="A192:B192"/>
    <mergeCell ref="A191:B191"/>
    <mergeCell ref="A189:H189"/>
    <mergeCell ref="A230:B230"/>
    <mergeCell ref="A231:B231"/>
    <mergeCell ref="A232:B232"/>
    <mergeCell ref="A233:B233"/>
    <mergeCell ref="A234:B234"/>
    <mergeCell ref="A235:B235"/>
    <mergeCell ref="A236:H236"/>
    <mergeCell ref="A237:B237"/>
    <mergeCell ref="A238:B238"/>
    <mergeCell ref="C238:H238"/>
    <mergeCell ref="A223:B223"/>
    <mergeCell ref="A224:B224"/>
    <mergeCell ref="A225:B225"/>
    <mergeCell ref="A226:B226"/>
    <mergeCell ref="A205:B205"/>
    <mergeCell ref="A206:B206"/>
    <mergeCell ref="A227:H227"/>
    <mergeCell ref="A228:B228"/>
    <mergeCell ref="A229:B229"/>
    <mergeCell ref="A215:B215"/>
    <mergeCell ref="A216:H216"/>
    <mergeCell ref="A217:H217"/>
    <mergeCell ref="A218:H218"/>
    <mergeCell ref="A219:B219"/>
    <mergeCell ref="A220:B220"/>
    <mergeCell ref="C220:H220"/>
    <mergeCell ref="A221:B221"/>
    <mergeCell ref="A222:B222"/>
    <mergeCell ref="C191:H191"/>
    <mergeCell ref="A207:H207"/>
    <mergeCell ref="A208:B208"/>
    <mergeCell ref="A209:B209"/>
    <mergeCell ref="A210:B210"/>
    <mergeCell ref="A211:B211"/>
    <mergeCell ref="A212:B212"/>
    <mergeCell ref="A213:B213"/>
    <mergeCell ref="A214:B214"/>
    <mergeCell ref="A241:B241"/>
    <mergeCell ref="A242:B242"/>
    <mergeCell ref="A243:B243"/>
    <mergeCell ref="A244:B244"/>
    <mergeCell ref="A245:H245"/>
    <mergeCell ref="A246:B246"/>
    <mergeCell ref="A247:B247"/>
    <mergeCell ref="A248:B248"/>
    <mergeCell ref="A249:B249"/>
    <mergeCell ref="A250:B250"/>
    <mergeCell ref="A251:B251"/>
    <mergeCell ref="A252:B252"/>
    <mergeCell ref="A253:B253"/>
    <mergeCell ref="A254:H254"/>
    <mergeCell ref="A255:B255"/>
    <mergeCell ref="A256:B256"/>
    <mergeCell ref="A257:B257"/>
    <mergeCell ref="A258:B258"/>
    <mergeCell ref="A268:B268"/>
    <mergeCell ref="A269:B269"/>
    <mergeCell ref="A270:B270"/>
    <mergeCell ref="A271:B271"/>
    <mergeCell ref="A259:B259"/>
    <mergeCell ref="A260:B260"/>
    <mergeCell ref="A261:B261"/>
    <mergeCell ref="A262:B262"/>
    <mergeCell ref="A263:H263"/>
    <mergeCell ref="A264:B264"/>
    <mergeCell ref="A265:B265"/>
    <mergeCell ref="A266:B266"/>
    <mergeCell ref="A267:B267"/>
  </mergeCells>
  <dataValidations count="6">
    <dataValidation type="list" allowBlank="1" showInputMessage="1" showErrorMessage="1" sqref="G26:H26">
      <formula1>"Middle,Upper"</formula1>
    </dataValidation>
    <dataValidation type="list" allowBlank="1" showInputMessage="1" showErrorMessage="1" sqref="C112">
      <formula1>"300000,350000,400000,500000,600000,700000,800000,900000,1000000,1200000,1400000,1500000,1600000"</formula1>
    </dataValidation>
    <dataValidation type="list" allowBlank="1" showInputMessage="1" showErrorMessage="1" sqref="F130">
      <formula1>"Fungible area,Balcony Area + E.P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30">
      <formula1>"Sale /         Rehab /           PAP,Sale / Mhada,Sale / Landowner"</formula1>
    </dataValidation>
  </dataValidations>
  <hyperlinks>
    <hyperlink ref="C23" r:id="rId1"/>
  </hyperlinks>
  <printOptions horizontalCentered="1"/>
  <pageMargins left="0.43307086614173229" right="0.43307086614173229" top="0.74803149606299213" bottom="0.74803149606299213" header="0.31496062992125984" footer="0.31496062992125984"/>
  <pageSetup paperSize="9" scale="67" fitToHeight="0" orientation="portrait" r:id="rId2"/>
  <headerFooter>
    <oddHeader>&amp;C&amp;25&amp;G</oddHeader>
    <oddFooter>&amp;L&amp;"Times New Roman,Bold"&amp;16Ref No: &amp;F&amp;R&amp;"Times New Roman,Bold"&amp;16&amp;P</oddFooter>
  </headerFooter>
  <rowBreaks count="6" manualBreakCount="6">
    <brk id="24" max="7" man="1"/>
    <brk id="59" max="16383" man="1"/>
    <brk id="91" max="16383" man="1"/>
    <brk id="279" max="16383" man="1"/>
    <brk id="325" max="16383" man="1"/>
    <brk id="37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G17"/>
  <sheetViews>
    <sheetView workbookViewId="0">
      <selection activeCell="M19" sqref="M19"/>
    </sheetView>
  </sheetViews>
  <sheetFormatPr defaultRowHeight="15" x14ac:dyDescent="0.25"/>
  <sheetData>
    <row r="5" spans="4:7" x14ac:dyDescent="0.25">
      <c r="D5" t="s">
        <v>359</v>
      </c>
    </row>
    <row r="7" spans="4:7" x14ac:dyDescent="0.25">
      <c r="D7">
        <v>5668000</v>
      </c>
      <c r="E7">
        <f>424.64</f>
        <v>424.64</v>
      </c>
      <c r="F7">
        <f>E7*1.6</f>
        <v>679.42399999999998</v>
      </c>
      <c r="G7">
        <f>D7/F7</f>
        <v>8342.3605877920127</v>
      </c>
    </row>
    <row r="8" spans="4:7" x14ac:dyDescent="0.25">
      <c r="D8">
        <v>5879000</v>
      </c>
      <c r="E8">
        <v>440.46</v>
      </c>
      <c r="F8">
        <f t="shared" ref="F8:F11" si="0">E8*1.6</f>
        <v>704.73599999999999</v>
      </c>
      <c r="G8">
        <f>D8/F8</f>
        <v>8342.1309540026341</v>
      </c>
    </row>
    <row r="9" spans="4:7" x14ac:dyDescent="0.25">
      <c r="D9">
        <v>5939000</v>
      </c>
      <c r="E9">
        <v>444.98</v>
      </c>
      <c r="F9">
        <f t="shared" si="0"/>
        <v>711.96800000000007</v>
      </c>
      <c r="G9">
        <f t="shared" ref="G9:G11" si="1">D9/F9</f>
        <v>8341.6670412153344</v>
      </c>
    </row>
    <row r="10" spans="4:7" x14ac:dyDescent="0.25">
      <c r="D10">
        <v>8081000</v>
      </c>
      <c r="E10">
        <v>620.11</v>
      </c>
      <c r="F10">
        <f t="shared" si="0"/>
        <v>992.17600000000004</v>
      </c>
      <c r="G10">
        <f t="shared" si="1"/>
        <v>8144.7243231039647</v>
      </c>
    </row>
    <row r="11" spans="4:7" x14ac:dyDescent="0.25">
      <c r="D11">
        <v>8366000</v>
      </c>
      <c r="E11">
        <v>641.96</v>
      </c>
      <c r="F11">
        <f t="shared" si="0"/>
        <v>1027.1360000000002</v>
      </c>
      <c r="G11">
        <f t="shared" si="1"/>
        <v>8144.9778802417577</v>
      </c>
    </row>
    <row r="13" spans="4:7" x14ac:dyDescent="0.25">
      <c r="D13" s="75" t="s">
        <v>360</v>
      </c>
    </row>
    <row r="15" spans="4:7" x14ac:dyDescent="0.25">
      <c r="D15">
        <v>5415000</v>
      </c>
      <c r="E15">
        <v>445</v>
      </c>
      <c r="F15">
        <f t="shared" ref="F15:F17" si="2">E15*1.6</f>
        <v>712</v>
      </c>
      <c r="G15">
        <f t="shared" ref="G15:G17" si="3">D15/F15</f>
        <v>7605.3370786516853</v>
      </c>
    </row>
    <row r="16" spans="4:7" x14ac:dyDescent="0.25">
      <c r="D16">
        <v>5920000</v>
      </c>
      <c r="E16">
        <v>461</v>
      </c>
      <c r="F16">
        <f t="shared" si="2"/>
        <v>737.6</v>
      </c>
      <c r="G16">
        <f t="shared" si="3"/>
        <v>8026.0303687635569</v>
      </c>
    </row>
    <row r="17" spans="4:7" x14ac:dyDescent="0.25">
      <c r="D17">
        <v>8078000</v>
      </c>
      <c r="E17">
        <v>642</v>
      </c>
      <c r="F17">
        <f t="shared" si="2"/>
        <v>1027.2</v>
      </c>
      <c r="G17">
        <f t="shared" si="3"/>
        <v>7864.0965732087225</v>
      </c>
    </row>
  </sheetData>
  <hyperlinks>
    <hyperlink ref="D13"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31"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36" t="s">
        <v>69</v>
      </c>
      <c r="B3" s="136"/>
      <c r="C3" s="136"/>
      <c r="D3" s="136"/>
      <c r="E3" s="136"/>
      <c r="F3" s="136"/>
      <c r="G3" s="136"/>
      <c r="H3" s="136"/>
      <c r="I3" s="136"/>
    </row>
    <row r="4" spans="1:11" s="1" customFormat="1" ht="20.25" customHeight="1" x14ac:dyDescent="0.3">
      <c r="A4" s="167">
        <v>1</v>
      </c>
      <c r="B4" s="167"/>
      <c r="C4" s="167"/>
      <c r="D4" s="168" t="s">
        <v>4</v>
      </c>
      <c r="E4" s="30" t="s">
        <v>118</v>
      </c>
      <c r="F4" s="159" t="s">
        <v>105</v>
      </c>
      <c r="G4" s="159"/>
      <c r="H4" s="30" t="s">
        <v>119</v>
      </c>
      <c r="I4" s="30" t="s">
        <v>120</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67"/>
      <c r="B5" s="167"/>
      <c r="C5" s="167"/>
      <c r="D5" s="168"/>
      <c r="E5" s="30">
        <v>3</v>
      </c>
      <c r="F5" s="159">
        <v>1</v>
      </c>
      <c r="G5" s="159"/>
      <c r="H5" s="30">
        <v>0</v>
      </c>
      <c r="I5" s="30">
        <f ca="1">--TRIM(RIGHT(SUBSTITUTE(LEFT(A4,_xlfn.AGGREGATE(16,6,FIND({0,1,2,3,4,5,6,7,8,9},A4,ROW(INDIRECT("1:"&amp;LEN(A4)))),1))," ",REPT(" ",LEN(A4))),LEN(A4)))</f>
        <v>1</v>
      </c>
      <c r="J5" s="16" t="s">
        <v>124</v>
      </c>
      <c r="K5" s="17"/>
    </row>
    <row r="6" spans="1:11" s="1" customFormat="1" ht="20.25" customHeight="1" x14ac:dyDescent="0.3">
      <c r="A6" s="125" t="s">
        <v>122</v>
      </c>
      <c r="B6" s="125"/>
      <c r="C6" s="125" t="s">
        <v>132</v>
      </c>
      <c r="D6" s="125"/>
      <c r="E6" s="31" t="s">
        <v>133</v>
      </c>
      <c r="F6" s="125" t="s">
        <v>123</v>
      </c>
      <c r="G6" s="125"/>
      <c r="H6" s="27" t="s">
        <v>121</v>
      </c>
      <c r="I6" s="27"/>
      <c r="J6" s="19" t="s">
        <v>134</v>
      </c>
      <c r="K6" s="18">
        <f ca="1">I5*25%</f>
        <v>0.25</v>
      </c>
    </row>
    <row r="7" spans="1:11" s="1" customFormat="1" ht="20.25" customHeight="1" x14ac:dyDescent="0.3">
      <c r="A7" s="93" t="s">
        <v>135</v>
      </c>
      <c r="B7" s="93"/>
      <c r="C7" s="159">
        <f ca="1">K8</f>
        <v>1</v>
      </c>
      <c r="D7" s="159"/>
      <c r="E7" s="29">
        <f ca="1">((100/I5)*C7)/100</f>
        <v>1</v>
      </c>
      <c r="F7" s="93">
        <f ca="1">(((C7/I5*10)+(C8/I5*25)+(25/(F5+H5+I5)*C9)+(5/(I5)*C10)+(2.5/(I5)*C11)+(2.5/(I5)*C12)+(5/I5*C13)+(2.5/I5*C14)+(2.5/I5*C15)+(5/I5*C16)+(10/I5*C17)+(5/I5*C18))/100)</f>
        <v>0.35</v>
      </c>
      <c r="G7" s="93"/>
      <c r="H7" s="93" t="str">
        <f ca="1">J4</f>
        <v>Excavation work Completed. Plinth work completed</v>
      </c>
      <c r="I7" s="93"/>
      <c r="J7" s="19" t="s">
        <v>125</v>
      </c>
      <c r="K7" s="23">
        <f ca="1">I5*50%</f>
        <v>0.5</v>
      </c>
    </row>
    <row r="8" spans="1:11" s="1" customFormat="1" ht="20.25" x14ac:dyDescent="0.3">
      <c r="A8" s="93" t="s">
        <v>106</v>
      </c>
      <c r="B8" s="93"/>
      <c r="C8" s="169">
        <f ca="1">K16</f>
        <v>1</v>
      </c>
      <c r="D8" s="159"/>
      <c r="E8" s="29">
        <f ca="1">((100/I5)*C8)/100</f>
        <v>1</v>
      </c>
      <c r="F8" s="93"/>
      <c r="G8" s="93"/>
      <c r="H8" s="93"/>
      <c r="I8" s="93"/>
      <c r="J8" s="19" t="s">
        <v>126</v>
      </c>
      <c r="K8" s="23">
        <f ca="1">I5</f>
        <v>1</v>
      </c>
    </row>
    <row r="9" spans="1:11" s="1" customFormat="1" ht="21" customHeight="1" x14ac:dyDescent="0.35">
      <c r="A9" s="93" t="s">
        <v>136</v>
      </c>
      <c r="B9" s="93"/>
      <c r="C9" s="159">
        <v>0</v>
      </c>
      <c r="D9" s="159"/>
      <c r="E9" s="29">
        <f ca="1">((100/(F5+H5+I5))*C9)/100</f>
        <v>0</v>
      </c>
      <c r="F9" s="93"/>
      <c r="G9" s="93"/>
      <c r="H9" s="93"/>
      <c r="I9" s="93"/>
      <c r="J9" s="19" t="s">
        <v>127</v>
      </c>
      <c r="K9" s="24">
        <f ca="1">(IF(E5&gt;1,(I5/(E5+2)),I5*0.2))</f>
        <v>0.2</v>
      </c>
    </row>
    <row r="10" spans="1:11" s="1" customFormat="1" ht="21" customHeight="1" x14ac:dyDescent="0.35">
      <c r="A10" s="93" t="s">
        <v>137</v>
      </c>
      <c r="B10" s="93"/>
      <c r="C10" s="159">
        <v>0</v>
      </c>
      <c r="D10" s="159"/>
      <c r="E10" s="29">
        <f ca="1">((100/I5)*C10)/100</f>
        <v>0</v>
      </c>
      <c r="F10" s="93"/>
      <c r="G10" s="93"/>
      <c r="H10" s="93"/>
      <c r="I10" s="93"/>
      <c r="J10" s="19" t="s">
        <v>128</v>
      </c>
      <c r="K10" s="24">
        <f ca="1">(IF(E5&gt;1,(I5/(E5+2)+K9),I5*0.2+K9))</f>
        <v>0.4</v>
      </c>
    </row>
    <row r="11" spans="1:11" s="1" customFormat="1" ht="21" customHeight="1" x14ac:dyDescent="0.35">
      <c r="A11" s="120" t="s">
        <v>138</v>
      </c>
      <c r="B11" s="121"/>
      <c r="C11" s="159">
        <v>0</v>
      </c>
      <c r="D11" s="159"/>
      <c r="E11" s="29">
        <f ca="1">((100/I5)*C11)/100</f>
        <v>0</v>
      </c>
      <c r="F11" s="93"/>
      <c r="G11" s="93"/>
      <c r="H11" s="93"/>
      <c r="I11" s="93"/>
      <c r="J11" s="19" t="s">
        <v>139</v>
      </c>
      <c r="K11" s="24">
        <f ca="1">(IF(E5&gt;1,(I5/(E5+2)+K10),0))</f>
        <v>0.60000000000000009</v>
      </c>
    </row>
    <row r="12" spans="1:11" s="1" customFormat="1" ht="21" customHeight="1" x14ac:dyDescent="0.35">
      <c r="A12" s="120" t="s">
        <v>171</v>
      </c>
      <c r="B12" s="121"/>
      <c r="C12" s="159">
        <v>0</v>
      </c>
      <c r="D12" s="159"/>
      <c r="E12" s="29">
        <f ca="1">((100/I5)*C12)/100</f>
        <v>0</v>
      </c>
      <c r="F12" s="93"/>
      <c r="G12" s="93"/>
      <c r="H12" s="93"/>
      <c r="I12" s="93"/>
      <c r="J12" s="19" t="s">
        <v>140</v>
      </c>
      <c r="K12" s="24">
        <f ca="1">(IF(E5&gt;2,(I5/(E5+2)+K11),0))</f>
        <v>0.8</v>
      </c>
    </row>
    <row r="13" spans="1:11" s="1" customFormat="1" ht="57.75" customHeight="1" x14ac:dyDescent="0.35">
      <c r="A13" s="120" t="s">
        <v>168</v>
      </c>
      <c r="B13" s="121"/>
      <c r="C13" s="159">
        <v>0</v>
      </c>
      <c r="D13" s="159"/>
      <c r="E13" s="29">
        <f ca="1">((100/(I5))*C13)/100</f>
        <v>0</v>
      </c>
      <c r="F13" s="93"/>
      <c r="G13" s="93"/>
      <c r="H13" s="93"/>
      <c r="I13" s="93"/>
      <c r="J13" s="19" t="s">
        <v>142</v>
      </c>
      <c r="K13" s="25">
        <f>(IF(E5&gt;3,(I5/(E5+2)+K12),0))</f>
        <v>0</v>
      </c>
    </row>
    <row r="14" spans="1:11" s="1" customFormat="1" ht="21" x14ac:dyDescent="0.35">
      <c r="A14" s="93" t="s">
        <v>141</v>
      </c>
      <c r="B14" s="93"/>
      <c r="C14" s="159">
        <v>0</v>
      </c>
      <c r="D14" s="159"/>
      <c r="E14" s="29">
        <f ca="1">((100/(I5))*C14)/100</f>
        <v>0</v>
      </c>
      <c r="F14" s="93"/>
      <c r="G14" s="93"/>
      <c r="H14" s="93"/>
      <c r="I14" s="93"/>
      <c r="J14" s="19" t="s">
        <v>143</v>
      </c>
      <c r="K14" s="24">
        <f>(IF(E5&gt;4,(I5/(E5+2)+K13),0))</f>
        <v>0</v>
      </c>
    </row>
    <row r="15" spans="1:11" s="1" customFormat="1" ht="21" customHeight="1" x14ac:dyDescent="0.35">
      <c r="A15" s="93" t="s">
        <v>170</v>
      </c>
      <c r="B15" s="93"/>
      <c r="C15" s="159">
        <v>0</v>
      </c>
      <c r="D15" s="159"/>
      <c r="E15" s="29">
        <f ca="1">((100/I5)*C15)/100</f>
        <v>0</v>
      </c>
      <c r="F15" s="93"/>
      <c r="G15" s="93"/>
      <c r="H15" s="93"/>
      <c r="I15" s="93"/>
      <c r="J15" s="19" t="s">
        <v>129</v>
      </c>
      <c r="K15" s="24">
        <f>(IF(E5=1,(I5/(E5+3)+K10),IF(E5=0,(I5*0.3+K10),IF(E5&gt;1,0))))</f>
        <v>0</v>
      </c>
    </row>
    <row r="16" spans="1:11" s="1" customFormat="1" ht="21.75" thickBot="1" x14ac:dyDescent="0.4">
      <c r="A16" s="93" t="s">
        <v>169</v>
      </c>
      <c r="B16" s="93"/>
      <c r="C16" s="159">
        <v>0</v>
      </c>
      <c r="D16" s="159"/>
      <c r="E16" s="29">
        <f ca="1">((100/I5)*C16)/100</f>
        <v>0</v>
      </c>
      <c r="F16" s="93"/>
      <c r="G16" s="93"/>
      <c r="H16" s="93"/>
      <c r="I16" s="93"/>
      <c r="J16" s="21" t="s">
        <v>130</v>
      </c>
      <c r="K16" s="26">
        <f ca="1">(IF(E5&gt;1.5,(I5/(E5+2)+K10+MAX(0,K11-K10)+MAX(0,K12-K11)+MAX(0,K13-K12)+MAX(0,K14-K13)+MAX(0,K15-K14)),IF(E5=1,(I5/(E5+3)+K15),IF(E5=0,I5*0.3+K15))))</f>
        <v>1</v>
      </c>
    </row>
    <row r="17" spans="1:9" s="1" customFormat="1" ht="20.25" x14ac:dyDescent="0.25">
      <c r="A17" s="93" t="s">
        <v>144</v>
      </c>
      <c r="B17" s="93"/>
      <c r="C17" s="159">
        <v>0</v>
      </c>
      <c r="D17" s="159"/>
      <c r="E17" s="29">
        <f ca="1">((100/(I5))*C17)/100</f>
        <v>0</v>
      </c>
      <c r="F17" s="93"/>
      <c r="G17" s="93"/>
      <c r="H17" s="93"/>
      <c r="I17" s="93"/>
    </row>
    <row r="18" spans="1:9" s="1" customFormat="1" ht="20.25" x14ac:dyDescent="0.25">
      <c r="A18" s="93" t="s">
        <v>145</v>
      </c>
      <c r="B18" s="93"/>
      <c r="C18" s="159">
        <v>0</v>
      </c>
      <c r="D18" s="159"/>
      <c r="E18" s="29">
        <f ca="1">((100/(I5))*C18)/100</f>
        <v>0</v>
      </c>
      <c r="F18" s="93"/>
      <c r="G18" s="93"/>
      <c r="H18" s="93"/>
      <c r="I18" s="93"/>
    </row>
    <row r="23" spans="1:9" x14ac:dyDescent="0.25">
      <c r="B23" s="170" t="s">
        <v>172</v>
      </c>
      <c r="C23" s="170"/>
      <c r="D23" s="170"/>
      <c r="E23" s="170"/>
      <c r="F23" s="170"/>
      <c r="G23" s="170"/>
    </row>
    <row r="24" spans="1:9" ht="14.45" customHeight="1" x14ac:dyDescent="0.25">
      <c r="B24" s="173" t="s">
        <v>173</v>
      </c>
      <c r="C24" s="173" t="s">
        <v>174</v>
      </c>
      <c r="D24" s="176" t="s">
        <v>175</v>
      </c>
      <c r="E24" s="177" t="s">
        <v>176</v>
      </c>
      <c r="F24" s="174" t="s">
        <v>177</v>
      </c>
      <c r="G24" s="173" t="s">
        <v>178</v>
      </c>
    </row>
    <row r="25" spans="1:9" x14ac:dyDescent="0.25">
      <c r="B25" s="173"/>
      <c r="C25" s="173"/>
      <c r="D25" s="176"/>
      <c r="E25" s="177"/>
      <c r="F25" s="174"/>
      <c r="G25" s="173"/>
    </row>
    <row r="26" spans="1:9" x14ac:dyDescent="0.25">
      <c r="B26" s="37" t="s">
        <v>179</v>
      </c>
      <c r="C26" s="38">
        <v>10</v>
      </c>
      <c r="D26" s="38">
        <v>1</v>
      </c>
      <c r="E26" s="39"/>
      <c r="F26" s="40">
        <f>((E26/D26)*0.05)*100</f>
        <v>0</v>
      </c>
      <c r="G26" s="40">
        <f t="shared" ref="G26:G37" si="0">((E26/D26)*(C26/100))*100</f>
        <v>0</v>
      </c>
    </row>
    <row r="27" spans="1:9" x14ac:dyDescent="0.25">
      <c r="B27" s="37" t="s">
        <v>180</v>
      </c>
      <c r="C27" s="39">
        <v>10</v>
      </c>
      <c r="D27" s="39">
        <v>1</v>
      </c>
      <c r="E27" s="39"/>
      <c r="F27" s="40">
        <f>((E27/D27)*0.05)*100</f>
        <v>0</v>
      </c>
      <c r="G27" s="40">
        <f t="shared" si="0"/>
        <v>0</v>
      </c>
    </row>
    <row r="28" spans="1:9" x14ac:dyDescent="0.25">
      <c r="B28" s="37" t="s">
        <v>181</v>
      </c>
      <c r="C28" s="39">
        <v>15</v>
      </c>
      <c r="D28" s="39">
        <v>1</v>
      </c>
      <c r="E28" s="39"/>
      <c r="F28" s="40">
        <f>((E28/D28)*0.15)*100</f>
        <v>0</v>
      </c>
      <c r="G28" s="40">
        <f t="shared" si="0"/>
        <v>0</v>
      </c>
    </row>
    <row r="29" spans="1:9" x14ac:dyDescent="0.25">
      <c r="B29" s="41" t="s">
        <v>182</v>
      </c>
      <c r="C29" s="39">
        <v>25</v>
      </c>
      <c r="D29" s="39">
        <v>40</v>
      </c>
      <c r="E29" s="39"/>
      <c r="F29" s="40">
        <f>((E29/D29)*0.25)*100</f>
        <v>0</v>
      </c>
      <c r="G29" s="40">
        <f t="shared" si="0"/>
        <v>0</v>
      </c>
    </row>
    <row r="30" spans="1:9" x14ac:dyDescent="0.25">
      <c r="B30" s="41" t="s">
        <v>183</v>
      </c>
      <c r="C30" s="39">
        <v>5</v>
      </c>
      <c r="D30" s="39">
        <v>39</v>
      </c>
      <c r="E30" s="39"/>
      <c r="F30" s="40">
        <f>((E30/D30)*0.05)*100</f>
        <v>0</v>
      </c>
      <c r="G30" s="40">
        <f t="shared" si="0"/>
        <v>0</v>
      </c>
    </row>
    <row r="31" spans="1:9" ht="30" x14ac:dyDescent="0.25">
      <c r="B31" s="41" t="s">
        <v>184</v>
      </c>
      <c r="C31" s="39">
        <v>2.5</v>
      </c>
      <c r="D31" s="39">
        <v>39</v>
      </c>
      <c r="E31" s="39"/>
      <c r="F31" s="40">
        <f>((E31/D31)*0.025)*100</f>
        <v>0</v>
      </c>
      <c r="G31" s="40">
        <f t="shared" si="0"/>
        <v>0</v>
      </c>
    </row>
    <row r="32" spans="1:9" ht="30" x14ac:dyDescent="0.25">
      <c r="B32" s="41" t="s">
        <v>185</v>
      </c>
      <c r="C32" s="39">
        <v>2.5</v>
      </c>
      <c r="D32" s="39">
        <v>39</v>
      </c>
      <c r="E32" s="39"/>
      <c r="F32" s="40">
        <f>((E32/D32)*0.025)*100</f>
        <v>0</v>
      </c>
      <c r="G32" s="40">
        <f t="shared" si="0"/>
        <v>0</v>
      </c>
    </row>
    <row r="33" spans="1:7" ht="45" x14ac:dyDescent="0.25">
      <c r="B33" s="42" t="s">
        <v>186</v>
      </c>
      <c r="C33" s="39">
        <v>5</v>
      </c>
      <c r="D33" s="39">
        <v>39</v>
      </c>
      <c r="E33" s="39"/>
      <c r="F33" s="40">
        <f>((E33/D33)*0.05)*100</f>
        <v>0</v>
      </c>
      <c r="G33" s="40">
        <f t="shared" si="0"/>
        <v>0</v>
      </c>
    </row>
    <row r="34" spans="1:7" ht="30" x14ac:dyDescent="0.25">
      <c r="B34" s="42" t="s">
        <v>187</v>
      </c>
      <c r="C34" s="39">
        <v>5</v>
      </c>
      <c r="D34" s="39">
        <v>39</v>
      </c>
      <c r="E34" s="39"/>
      <c r="F34" s="40">
        <f>((E34/D34)*0.1)*100</f>
        <v>0</v>
      </c>
      <c r="G34" s="40">
        <f t="shared" si="0"/>
        <v>0</v>
      </c>
    </row>
    <row r="35" spans="1:7" ht="30" x14ac:dyDescent="0.25">
      <c r="B35" s="42" t="s">
        <v>188</v>
      </c>
      <c r="C35" s="39">
        <v>5</v>
      </c>
      <c r="D35" s="39">
        <v>39</v>
      </c>
      <c r="E35" s="39"/>
      <c r="F35" s="40">
        <f>((E35/D35)*0.05)*100</f>
        <v>0</v>
      </c>
      <c r="G35" s="40">
        <f t="shared" si="0"/>
        <v>0</v>
      </c>
    </row>
    <row r="36" spans="1:7" ht="60" x14ac:dyDescent="0.25">
      <c r="B36" s="42" t="s">
        <v>189</v>
      </c>
      <c r="C36" s="39">
        <v>10</v>
      </c>
      <c r="D36" s="39">
        <v>39</v>
      </c>
      <c r="E36" s="39"/>
      <c r="F36" s="40">
        <f>((E36/D36)*0.1)*100</f>
        <v>0</v>
      </c>
      <c r="G36" s="40">
        <f t="shared" si="0"/>
        <v>0</v>
      </c>
    </row>
    <row r="37" spans="1:7" ht="45" x14ac:dyDescent="0.25">
      <c r="B37" s="42" t="s">
        <v>190</v>
      </c>
      <c r="C37" s="39">
        <v>5</v>
      </c>
      <c r="D37" s="39">
        <v>39</v>
      </c>
      <c r="E37" s="39"/>
      <c r="F37" s="40">
        <f>((E37/D37)*0.1)*100</f>
        <v>0</v>
      </c>
      <c r="G37" s="40">
        <f t="shared" si="0"/>
        <v>0</v>
      </c>
    </row>
    <row r="38" spans="1:7" ht="15.75" x14ac:dyDescent="0.25">
      <c r="B38" s="43" t="s">
        <v>191</v>
      </c>
      <c r="C38" s="44">
        <f>SUM(C26:C37)</f>
        <v>100</v>
      </c>
      <c r="D38" s="43"/>
      <c r="E38" s="43"/>
      <c r="F38" s="44">
        <f>SUM(F26:F37)</f>
        <v>0</v>
      </c>
      <c r="G38" s="44">
        <f>SUM(G26:G37)</f>
        <v>0</v>
      </c>
    </row>
    <row r="39" spans="1:7" x14ac:dyDescent="0.25">
      <c r="B39" s="174" t="s">
        <v>192</v>
      </c>
      <c r="C39" s="174"/>
      <c r="D39" s="174"/>
      <c r="E39" s="174"/>
      <c r="F39" s="174"/>
      <c r="G39" s="174"/>
    </row>
    <row r="40" spans="1:7" x14ac:dyDescent="0.25">
      <c r="B40" s="175" t="s">
        <v>193</v>
      </c>
      <c r="C40" s="175"/>
      <c r="D40" s="175"/>
      <c r="E40" s="175" t="s">
        <v>194</v>
      </c>
      <c r="F40" s="175"/>
      <c r="G40" s="175"/>
    </row>
    <row r="41" spans="1:7" x14ac:dyDescent="0.25">
      <c r="B41" s="171" t="s">
        <v>195</v>
      </c>
      <c r="C41" s="171"/>
      <c r="D41" s="171"/>
      <c r="E41" s="171" t="s">
        <v>196</v>
      </c>
      <c r="F41" s="171"/>
      <c r="G41" s="171"/>
    </row>
    <row r="42" spans="1:7" x14ac:dyDescent="0.25">
      <c r="B42" s="171" t="s">
        <v>197</v>
      </c>
      <c r="C42" s="171"/>
      <c r="D42" s="171"/>
      <c r="E42" s="171" t="s">
        <v>198</v>
      </c>
      <c r="F42" s="171"/>
      <c r="G42" s="171"/>
    </row>
    <row r="43" spans="1:7" x14ac:dyDescent="0.25">
      <c r="B43" s="172" t="s">
        <v>199</v>
      </c>
      <c r="C43" s="172"/>
      <c r="D43" s="172"/>
      <c r="E43" s="172" t="s">
        <v>200</v>
      </c>
      <c r="F43" s="172"/>
      <c r="G43" s="172"/>
    </row>
    <row r="45" spans="1:7" ht="15.75" thickBot="1" x14ac:dyDescent="0.3"/>
    <row r="46" spans="1:7" ht="17.25" thickTop="1" thickBot="1" x14ac:dyDescent="0.3">
      <c r="A46" s="45" t="s">
        <v>201</v>
      </c>
      <c r="B46" s="45" t="s">
        <v>173</v>
      </c>
      <c r="C46" s="46" t="s">
        <v>202</v>
      </c>
      <c r="D46" s="46" t="s">
        <v>203</v>
      </c>
      <c r="E46" s="46" t="s">
        <v>204</v>
      </c>
    </row>
    <row r="47" spans="1:7" ht="31.5" thickTop="1" thickBot="1" x14ac:dyDescent="0.3">
      <c r="A47" s="47">
        <v>1</v>
      </c>
      <c r="B47" s="48" t="s">
        <v>205</v>
      </c>
      <c r="C47" s="49">
        <v>0</v>
      </c>
      <c r="D47" s="50">
        <v>0.1</v>
      </c>
      <c r="E47" s="49">
        <v>0.1</v>
      </c>
    </row>
    <row r="48" spans="1:7" ht="31.5" thickTop="1" thickBot="1" x14ac:dyDescent="0.3">
      <c r="A48" s="47">
        <v>2</v>
      </c>
      <c r="B48" s="48" t="s">
        <v>206</v>
      </c>
      <c r="C48" s="49" t="s">
        <v>207</v>
      </c>
      <c r="D48" s="50" t="s">
        <v>208</v>
      </c>
      <c r="E48" s="49">
        <v>0.3</v>
      </c>
    </row>
    <row r="49" spans="1:5" ht="61.5" thickTop="1" thickBot="1" x14ac:dyDescent="0.3">
      <c r="A49" s="47">
        <v>3</v>
      </c>
      <c r="B49" s="48" t="s">
        <v>209</v>
      </c>
      <c r="C49" s="49" t="s">
        <v>210</v>
      </c>
      <c r="D49" s="50" t="s">
        <v>211</v>
      </c>
      <c r="E49" s="49">
        <v>0.45</v>
      </c>
    </row>
    <row r="50" spans="1:5" ht="76.5" thickTop="1" thickBot="1" x14ac:dyDescent="0.3">
      <c r="A50" s="47">
        <v>4</v>
      </c>
      <c r="B50" s="48" t="s">
        <v>212</v>
      </c>
      <c r="C50" s="49" t="s">
        <v>213</v>
      </c>
      <c r="D50" s="50" t="s">
        <v>214</v>
      </c>
      <c r="E50" s="49">
        <v>0.7</v>
      </c>
    </row>
    <row r="51" spans="1:5" ht="76.5" thickTop="1" thickBot="1" x14ac:dyDescent="0.3">
      <c r="A51" s="47">
        <v>5</v>
      </c>
      <c r="B51" s="48" t="s">
        <v>215</v>
      </c>
      <c r="C51" s="49" t="s">
        <v>216</v>
      </c>
      <c r="D51" s="50" t="s">
        <v>217</v>
      </c>
      <c r="E51" s="49">
        <v>0.75</v>
      </c>
    </row>
    <row r="52" spans="1:5" ht="76.5" thickTop="1" thickBot="1" x14ac:dyDescent="0.3">
      <c r="A52" s="47">
        <v>6</v>
      </c>
      <c r="B52" s="48" t="s">
        <v>218</v>
      </c>
      <c r="C52" s="49" t="s">
        <v>219</v>
      </c>
      <c r="D52" s="50" t="s">
        <v>220</v>
      </c>
      <c r="E52" s="49">
        <v>0.8</v>
      </c>
    </row>
    <row r="53" spans="1:5" ht="121.5" thickTop="1" thickBot="1" x14ac:dyDescent="0.3">
      <c r="A53" s="47">
        <v>7</v>
      </c>
      <c r="B53" s="48" t="s">
        <v>221</v>
      </c>
      <c r="C53" s="49" t="s">
        <v>222</v>
      </c>
      <c r="D53" s="50" t="s">
        <v>223</v>
      </c>
      <c r="E53" s="49">
        <v>0.85</v>
      </c>
    </row>
    <row r="54" spans="1:5" ht="211.5" thickTop="1" thickBot="1" x14ac:dyDescent="0.3">
      <c r="A54" s="47">
        <v>8</v>
      </c>
      <c r="B54" s="48" t="s">
        <v>224</v>
      </c>
      <c r="C54" s="49" t="s">
        <v>225</v>
      </c>
      <c r="D54" s="50" t="s">
        <v>226</v>
      </c>
      <c r="E54" s="49">
        <v>0.95</v>
      </c>
    </row>
    <row r="55" spans="1:5" ht="91.5" thickTop="1" thickBot="1" x14ac:dyDescent="0.3">
      <c r="A55" s="47">
        <v>9</v>
      </c>
      <c r="B55" s="48" t="s">
        <v>227</v>
      </c>
      <c r="C55" s="49" t="s">
        <v>228</v>
      </c>
      <c r="D55" s="50" t="s">
        <v>229</v>
      </c>
      <c r="E55" s="49">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6" t="s">
        <v>247</v>
      </c>
    </row>
    <row r="3" spans="2:3" x14ac:dyDescent="0.25">
      <c r="B3" s="39">
        <v>2</v>
      </c>
      <c r="C3" s="57" t="s">
        <v>248</v>
      </c>
    </row>
    <row r="4" spans="2:3" x14ac:dyDescent="0.25">
      <c r="B4" s="39">
        <v>3</v>
      </c>
      <c r="C4" s="39" t="s">
        <v>249</v>
      </c>
    </row>
    <row r="5" spans="2:3" x14ac:dyDescent="0.25">
      <c r="B5" s="39">
        <v>4</v>
      </c>
      <c r="C5" s="57" t="s">
        <v>250</v>
      </c>
    </row>
    <row r="6" spans="2:3" x14ac:dyDescent="0.25">
      <c r="B6" s="39">
        <v>5</v>
      </c>
      <c r="C6" s="39" t="s">
        <v>251</v>
      </c>
    </row>
    <row r="7" spans="2:3" ht="30" x14ac:dyDescent="0.25">
      <c r="B7" s="39">
        <v>6</v>
      </c>
      <c r="C7" s="57" t="s">
        <v>252</v>
      </c>
    </row>
    <row r="8" spans="2:3" ht="75" x14ac:dyDescent="0.25">
      <c r="B8" s="39">
        <v>7</v>
      </c>
      <c r="C8" s="57" t="s">
        <v>253</v>
      </c>
    </row>
    <row r="9" spans="2:3" x14ac:dyDescent="0.25">
      <c r="B9" s="39">
        <v>8</v>
      </c>
      <c r="C9" s="39" t="s">
        <v>254</v>
      </c>
    </row>
    <row r="10" spans="2:3" x14ac:dyDescent="0.25">
      <c r="B10" s="39">
        <v>9</v>
      </c>
      <c r="C10" s="39" t="s">
        <v>255</v>
      </c>
    </row>
    <row r="11" spans="2:3" x14ac:dyDescent="0.25">
      <c r="B11" s="39">
        <v>10</v>
      </c>
      <c r="C11" s="39" t="s">
        <v>256</v>
      </c>
    </row>
    <row r="12" spans="2:3" x14ac:dyDescent="0.25">
      <c r="B12" s="39">
        <v>11</v>
      </c>
      <c r="C12" s="39" t="s">
        <v>257</v>
      </c>
    </row>
    <row r="13" spans="2:3" x14ac:dyDescent="0.25">
      <c r="B13" s="39">
        <v>12</v>
      </c>
      <c r="C13" s="39" t="s">
        <v>258</v>
      </c>
    </row>
    <row r="14" spans="2:3" x14ac:dyDescent="0.25">
      <c r="B14" s="39">
        <v>13</v>
      </c>
      <c r="C14" s="39" t="s">
        <v>259</v>
      </c>
    </row>
    <row r="15" spans="2:3" x14ac:dyDescent="0.25">
      <c r="B15" s="39">
        <v>14</v>
      </c>
      <c r="C15" s="39" t="s">
        <v>249</v>
      </c>
    </row>
    <row r="16" spans="2:3" x14ac:dyDescent="0.25">
      <c r="B16" s="39">
        <v>15</v>
      </c>
      <c r="C16" s="39" t="s">
        <v>243</v>
      </c>
    </row>
    <row r="17" spans="2:3" x14ac:dyDescent="0.25">
      <c r="B17" s="58">
        <v>16</v>
      </c>
      <c r="C17" s="59" t="s">
        <v>260</v>
      </c>
    </row>
    <row r="18" spans="2:3" x14ac:dyDescent="0.25">
      <c r="B18" s="60">
        <v>17</v>
      </c>
      <c r="C18" s="59" t="s">
        <v>261</v>
      </c>
    </row>
    <row r="19" spans="2:3" x14ac:dyDescent="0.25">
      <c r="B19" s="61">
        <v>18</v>
      </c>
      <c r="C19" s="39" t="s">
        <v>262</v>
      </c>
    </row>
    <row r="20" spans="2:3" x14ac:dyDescent="0.25">
      <c r="B20" s="60">
        <v>19</v>
      </c>
      <c r="C20" s="39" t="s">
        <v>263</v>
      </c>
    </row>
    <row r="21" spans="2:3" x14ac:dyDescent="0.25">
      <c r="B21" s="39">
        <v>20</v>
      </c>
      <c r="C21" s="39" t="s">
        <v>264</v>
      </c>
    </row>
    <row r="22" spans="2:3" x14ac:dyDescent="0.25">
      <c r="B22" s="60">
        <v>21</v>
      </c>
      <c r="C22" s="39" t="s">
        <v>262</v>
      </c>
    </row>
    <row r="23" spans="2:3" s="63" customFormat="1" ht="30" x14ac:dyDescent="0.25">
      <c r="B23" s="62">
        <v>22</v>
      </c>
      <c r="C23" s="56" t="s">
        <v>265</v>
      </c>
    </row>
    <row r="24" spans="2:3" s="63" customFormat="1" ht="30" x14ac:dyDescent="0.25">
      <c r="B24" s="64">
        <v>23</v>
      </c>
      <c r="C24" s="56" t="s">
        <v>266</v>
      </c>
    </row>
    <row r="25" spans="2:3" x14ac:dyDescent="0.25">
      <c r="B25" s="39">
        <v>24</v>
      </c>
      <c r="C25" s="39" t="s">
        <v>267</v>
      </c>
    </row>
    <row r="26" spans="2:3" x14ac:dyDescent="0.25">
      <c r="B26" s="60">
        <v>25</v>
      </c>
      <c r="C26" s="39" t="s">
        <v>268</v>
      </c>
    </row>
    <row r="27" spans="2:3" x14ac:dyDescent="0.25">
      <c r="B27" s="64">
        <v>26</v>
      </c>
      <c r="C27" s="39" t="s">
        <v>269</v>
      </c>
    </row>
    <row r="28" spans="2:3" x14ac:dyDescent="0.25">
      <c r="B28" s="60">
        <v>27</v>
      </c>
      <c r="C28" s="39" t="s">
        <v>270</v>
      </c>
    </row>
    <row r="29" spans="2:3" ht="60" x14ac:dyDescent="0.25">
      <c r="B29" s="65">
        <v>28</v>
      </c>
      <c r="C29" s="57" t="s">
        <v>271</v>
      </c>
    </row>
    <row r="30" spans="2:3" x14ac:dyDescent="0.25">
      <c r="B30" s="64">
        <v>29</v>
      </c>
      <c r="C30" s="39" t="s">
        <v>272</v>
      </c>
    </row>
    <row r="31" spans="2:3" ht="30" x14ac:dyDescent="0.25">
      <c r="B31" s="64">
        <v>30</v>
      </c>
      <c r="C31" s="57" t="s">
        <v>300</v>
      </c>
    </row>
    <row r="32" spans="2:3" x14ac:dyDescent="0.25">
      <c r="B32" s="64">
        <v>31</v>
      </c>
      <c r="C32" s="39" t="s">
        <v>301</v>
      </c>
    </row>
    <row r="33" spans="2:3" x14ac:dyDescent="0.25">
      <c r="B33" s="64">
        <v>32</v>
      </c>
      <c r="C33" s="39" t="s">
        <v>302</v>
      </c>
    </row>
    <row r="34" spans="2:3" ht="30" x14ac:dyDescent="0.25">
      <c r="B34" s="64">
        <v>33</v>
      </c>
      <c r="C34" s="59" t="s">
        <v>303</v>
      </c>
    </row>
    <row r="35" spans="2:3" x14ac:dyDescent="0.25">
      <c r="B35" s="64">
        <v>34</v>
      </c>
      <c r="C35" s="39"/>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D12" sqref="D12"/>
    </sheetView>
  </sheetViews>
  <sheetFormatPr defaultColWidth="9.140625" defaultRowHeight="15" x14ac:dyDescent="0.25"/>
  <cols>
    <col min="1" max="1" width="9.140625" style="66"/>
    <col min="2" max="2" width="12.28515625" style="66" customWidth="1"/>
    <col min="3" max="16384" width="9.140625" style="66"/>
  </cols>
  <sheetData>
    <row r="2" spans="1:12" x14ac:dyDescent="0.25">
      <c r="B2" s="67" t="s">
        <v>273</v>
      </c>
      <c r="C2" s="178"/>
      <c r="D2" s="178"/>
    </row>
    <row r="3" spans="1:12" x14ac:dyDescent="0.25">
      <c r="D3" s="68"/>
      <c r="E3" s="68"/>
      <c r="F3" s="68"/>
      <c r="G3" s="68"/>
      <c r="H3" s="68"/>
      <c r="I3" s="68"/>
    </row>
    <row r="4" spans="1:12" x14ac:dyDescent="0.25">
      <c r="A4" s="67" t="s">
        <v>274</v>
      </c>
      <c r="B4" s="55" t="s">
        <v>275</v>
      </c>
      <c r="C4" s="179" t="s">
        <v>276</v>
      </c>
      <c r="D4" s="179"/>
      <c r="E4" s="179"/>
      <c r="F4" s="55"/>
      <c r="G4" s="180" t="s">
        <v>277</v>
      </c>
      <c r="H4" s="180"/>
      <c r="I4" s="180"/>
      <c r="J4" s="181" t="s">
        <v>278</v>
      </c>
      <c r="K4" s="181"/>
      <c r="L4" s="181"/>
    </row>
    <row r="5" spans="1:12" x14ac:dyDescent="0.25">
      <c r="A5" s="67"/>
      <c r="B5" s="55"/>
      <c r="C5" s="55" t="s">
        <v>279</v>
      </c>
      <c r="D5" s="55" t="s">
        <v>280</v>
      </c>
      <c r="E5" s="55" t="s">
        <v>281</v>
      </c>
      <c r="F5" s="55"/>
      <c r="G5" s="55" t="s">
        <v>279</v>
      </c>
      <c r="H5" s="55" t="s">
        <v>280</v>
      </c>
      <c r="I5" s="55" t="s">
        <v>281</v>
      </c>
      <c r="J5" s="55" t="s">
        <v>279</v>
      </c>
      <c r="K5" s="55" t="s">
        <v>280</v>
      </c>
      <c r="L5" s="55" t="s">
        <v>281</v>
      </c>
    </row>
    <row r="6" spans="1:12" x14ac:dyDescent="0.25">
      <c r="B6" s="54" t="s">
        <v>282</v>
      </c>
      <c r="C6" s="54"/>
      <c r="D6" s="54"/>
      <c r="E6" s="54">
        <f>C6*D6</f>
        <v>0</v>
      </c>
      <c r="F6" s="54" t="s">
        <v>283</v>
      </c>
      <c r="G6" s="54"/>
      <c r="H6" s="54"/>
      <c r="I6" s="54">
        <f>G6*H6</f>
        <v>0</v>
      </c>
      <c r="J6" s="54"/>
      <c r="K6" s="54"/>
      <c r="L6" s="54">
        <f>J6*K6</f>
        <v>0</v>
      </c>
    </row>
    <row r="7" spans="1:12" x14ac:dyDescent="0.25">
      <c r="B7" s="54"/>
      <c r="C7" s="54"/>
      <c r="D7" s="54"/>
      <c r="E7" s="54">
        <f t="shared" ref="E7:E41" si="0">C7*D7</f>
        <v>0</v>
      </c>
      <c r="F7" s="54" t="s">
        <v>283</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284</v>
      </c>
      <c r="G9" s="54"/>
      <c r="H9" s="54"/>
      <c r="I9" s="54">
        <f t="shared" si="1"/>
        <v>0</v>
      </c>
      <c r="J9" s="54"/>
      <c r="K9" s="54"/>
      <c r="L9" s="54">
        <f t="shared" si="2"/>
        <v>0</v>
      </c>
    </row>
    <row r="10" spans="1:12" x14ac:dyDescent="0.25">
      <c r="B10" s="54" t="s">
        <v>285</v>
      </c>
      <c r="C10" s="54"/>
      <c r="D10" s="54"/>
      <c r="E10" s="54">
        <f t="shared" si="0"/>
        <v>0</v>
      </c>
      <c r="F10" s="54" t="s">
        <v>284</v>
      </c>
      <c r="G10" s="54"/>
      <c r="H10" s="54"/>
      <c r="I10" s="54">
        <f t="shared" si="1"/>
        <v>0</v>
      </c>
      <c r="J10" s="54"/>
      <c r="K10" s="54"/>
      <c r="L10" s="54">
        <f t="shared" si="2"/>
        <v>0</v>
      </c>
    </row>
    <row r="11" spans="1:12" x14ac:dyDescent="0.25">
      <c r="B11" s="54"/>
      <c r="C11" s="54"/>
      <c r="D11" s="54"/>
      <c r="E11" s="54">
        <f t="shared" si="0"/>
        <v>0</v>
      </c>
      <c r="F11" s="54" t="s">
        <v>286</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287</v>
      </c>
      <c r="C14" s="54"/>
      <c r="D14" s="54"/>
      <c r="E14" s="54">
        <f t="shared" si="0"/>
        <v>0</v>
      </c>
      <c r="F14" s="54" t="s">
        <v>284</v>
      </c>
      <c r="G14" s="54"/>
      <c r="H14" s="54"/>
      <c r="I14" s="54">
        <f t="shared" si="1"/>
        <v>0</v>
      </c>
      <c r="J14" s="54"/>
      <c r="K14" s="54"/>
      <c r="L14" s="54">
        <f t="shared" si="2"/>
        <v>0</v>
      </c>
    </row>
    <row r="15" spans="1:12" x14ac:dyDescent="0.25">
      <c r="B15" s="54"/>
      <c r="C15" s="54"/>
      <c r="D15" s="54"/>
      <c r="E15" s="54">
        <f t="shared" si="0"/>
        <v>0</v>
      </c>
      <c r="F15" s="54" t="s">
        <v>286</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288</v>
      </c>
      <c r="C18" s="54"/>
      <c r="D18" s="54"/>
      <c r="E18" s="54">
        <f t="shared" si="0"/>
        <v>0</v>
      </c>
      <c r="F18" s="54" t="s">
        <v>284</v>
      </c>
      <c r="G18" s="54"/>
      <c r="H18" s="54"/>
      <c r="I18" s="54">
        <f t="shared" si="1"/>
        <v>0</v>
      </c>
      <c r="J18" s="54"/>
      <c r="K18" s="54"/>
      <c r="L18" s="54">
        <f t="shared" si="2"/>
        <v>0</v>
      </c>
    </row>
    <row r="19" spans="2:12" x14ac:dyDescent="0.25">
      <c r="B19" s="54"/>
      <c r="C19" s="54"/>
      <c r="D19" s="54"/>
      <c r="E19" s="54">
        <f t="shared" si="0"/>
        <v>0</v>
      </c>
      <c r="F19" s="54" t="s">
        <v>286</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289</v>
      </c>
      <c r="C21" s="54"/>
      <c r="D21" s="54"/>
      <c r="E21" s="54">
        <f t="shared" si="0"/>
        <v>0</v>
      </c>
      <c r="F21" s="54" t="s">
        <v>284</v>
      </c>
      <c r="G21" s="54"/>
      <c r="H21" s="54"/>
      <c r="I21" s="54">
        <f t="shared" si="1"/>
        <v>0</v>
      </c>
      <c r="J21" s="54"/>
      <c r="K21" s="54"/>
      <c r="L21" s="54">
        <f t="shared" si="2"/>
        <v>0</v>
      </c>
    </row>
    <row r="22" spans="2:12" x14ac:dyDescent="0.25">
      <c r="B22" s="54"/>
      <c r="C22" s="54"/>
      <c r="D22" s="54"/>
      <c r="E22" s="54">
        <f t="shared" si="0"/>
        <v>0</v>
      </c>
      <c r="F22" s="54" t="s">
        <v>286</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290</v>
      </c>
      <c r="C24" s="54"/>
      <c r="D24" s="54"/>
      <c r="E24" s="54">
        <f t="shared" si="0"/>
        <v>0</v>
      </c>
      <c r="F24" s="54" t="s">
        <v>291</v>
      </c>
      <c r="G24" s="54"/>
      <c r="H24" s="54"/>
      <c r="I24" s="54">
        <f t="shared" si="1"/>
        <v>0</v>
      </c>
      <c r="J24" s="54"/>
      <c r="K24" s="54"/>
      <c r="L24" s="54">
        <f t="shared" si="2"/>
        <v>0</v>
      </c>
    </row>
    <row r="25" spans="2:12" x14ac:dyDescent="0.25">
      <c r="B25" s="54"/>
      <c r="C25" s="54"/>
      <c r="D25" s="54"/>
      <c r="E25" s="54">
        <f t="shared" si="0"/>
        <v>0</v>
      </c>
      <c r="F25" s="54" t="s">
        <v>291</v>
      </c>
      <c r="G25" s="54"/>
      <c r="H25" s="54"/>
      <c r="I25" s="54">
        <f t="shared" si="1"/>
        <v>0</v>
      </c>
      <c r="J25" s="54"/>
      <c r="K25" s="54"/>
      <c r="L25" s="54">
        <f t="shared" si="2"/>
        <v>0</v>
      </c>
    </row>
    <row r="26" spans="2:12" x14ac:dyDescent="0.25">
      <c r="B26" s="54"/>
      <c r="C26" s="54"/>
      <c r="D26" s="54"/>
      <c r="E26" s="54">
        <f t="shared" si="0"/>
        <v>0</v>
      </c>
      <c r="F26" s="54" t="s">
        <v>291</v>
      </c>
      <c r="G26" s="54"/>
      <c r="H26" s="54"/>
      <c r="I26" s="54">
        <f t="shared" si="1"/>
        <v>0</v>
      </c>
      <c r="J26" s="54"/>
      <c r="K26" s="54"/>
      <c r="L26" s="54">
        <f t="shared" si="2"/>
        <v>0</v>
      </c>
    </row>
    <row r="27" spans="2:12" x14ac:dyDescent="0.25">
      <c r="B27" s="54"/>
      <c r="C27" s="54"/>
      <c r="D27" s="54"/>
      <c r="E27" s="54">
        <f t="shared" si="0"/>
        <v>0</v>
      </c>
      <c r="F27" s="54" t="s">
        <v>291</v>
      </c>
      <c r="G27" s="54"/>
      <c r="H27" s="54"/>
      <c r="I27" s="54">
        <f t="shared" si="1"/>
        <v>0</v>
      </c>
      <c r="J27" s="54"/>
      <c r="K27" s="54"/>
      <c r="L27" s="54">
        <f t="shared" si="2"/>
        <v>0</v>
      </c>
    </row>
    <row r="28" spans="2:12" x14ac:dyDescent="0.25">
      <c r="B28" s="54" t="s">
        <v>292</v>
      </c>
      <c r="C28" s="54"/>
      <c r="D28" s="54"/>
      <c r="E28" s="54">
        <f t="shared" si="0"/>
        <v>0</v>
      </c>
      <c r="F28" s="54" t="s">
        <v>291</v>
      </c>
      <c r="G28" s="54"/>
      <c r="H28" s="54"/>
      <c r="I28" s="54">
        <f t="shared" si="1"/>
        <v>0</v>
      </c>
      <c r="J28" s="54"/>
      <c r="K28" s="54"/>
      <c r="L28" s="54">
        <f t="shared" si="2"/>
        <v>0</v>
      </c>
    </row>
    <row r="29" spans="2:12" x14ac:dyDescent="0.25">
      <c r="B29" s="54" t="s">
        <v>293</v>
      </c>
      <c r="C29" s="54"/>
      <c r="D29" s="54"/>
      <c r="E29" s="54">
        <f t="shared" si="0"/>
        <v>0</v>
      </c>
      <c r="F29" s="54" t="s">
        <v>291</v>
      </c>
      <c r="G29" s="54"/>
      <c r="H29" s="54"/>
      <c r="I29" s="54">
        <f t="shared" si="1"/>
        <v>0</v>
      </c>
      <c r="J29" s="54"/>
      <c r="K29" s="54"/>
      <c r="L29" s="54">
        <f t="shared" si="2"/>
        <v>0</v>
      </c>
    </row>
    <row r="30" spans="2:12" x14ac:dyDescent="0.25">
      <c r="B30" s="54" t="s">
        <v>294</v>
      </c>
      <c r="C30" s="54"/>
      <c r="D30" s="54"/>
      <c r="E30" s="54">
        <f t="shared" si="0"/>
        <v>0</v>
      </c>
      <c r="F30" s="54"/>
      <c r="G30" s="54"/>
      <c r="H30" s="54"/>
      <c r="I30" s="54">
        <f t="shared" si="1"/>
        <v>0</v>
      </c>
      <c r="J30" s="54"/>
      <c r="K30" s="54"/>
      <c r="L30" s="54">
        <f t="shared" si="2"/>
        <v>0</v>
      </c>
    </row>
    <row r="31" spans="2:12" x14ac:dyDescent="0.25">
      <c r="B31" s="54"/>
      <c r="C31" s="54"/>
      <c r="D31" s="54"/>
      <c r="E31" s="54">
        <f t="shared" si="0"/>
        <v>0</v>
      </c>
      <c r="F31" s="54"/>
      <c r="G31" s="54"/>
      <c r="H31" s="54"/>
      <c r="I31" s="54">
        <f t="shared" si="1"/>
        <v>0</v>
      </c>
      <c r="J31" s="54"/>
      <c r="K31" s="54"/>
      <c r="L31" s="54">
        <f t="shared" si="2"/>
        <v>0</v>
      </c>
    </row>
    <row r="32" spans="2:12" x14ac:dyDescent="0.25">
      <c r="B32" s="54"/>
      <c r="C32" s="54"/>
      <c r="D32" s="54"/>
      <c r="E32" s="54">
        <f t="shared" si="0"/>
        <v>0</v>
      </c>
      <c r="F32" s="54"/>
      <c r="G32" s="54"/>
      <c r="H32" s="54"/>
      <c r="I32" s="54">
        <f t="shared" si="1"/>
        <v>0</v>
      </c>
      <c r="J32" s="54"/>
      <c r="K32" s="54"/>
      <c r="L32" s="54">
        <f t="shared" si="2"/>
        <v>0</v>
      </c>
    </row>
    <row r="33" spans="2:12" x14ac:dyDescent="0.25">
      <c r="B33" s="54" t="s">
        <v>295</v>
      </c>
      <c r="C33" s="54"/>
      <c r="D33" s="54"/>
      <c r="E33" s="54">
        <f t="shared" si="0"/>
        <v>0</v>
      </c>
      <c r="F33" s="54"/>
      <c r="G33" s="54"/>
      <c r="H33" s="54"/>
      <c r="I33" s="54">
        <f t="shared" si="1"/>
        <v>0</v>
      </c>
      <c r="J33" s="54"/>
      <c r="K33" s="54"/>
      <c r="L33" s="54">
        <f t="shared" si="2"/>
        <v>0</v>
      </c>
    </row>
    <row r="34" spans="2:12" x14ac:dyDescent="0.25">
      <c r="B34" s="54" t="s">
        <v>296</v>
      </c>
      <c r="C34" s="54"/>
      <c r="D34" s="54"/>
      <c r="E34" s="54">
        <f t="shared" si="0"/>
        <v>0</v>
      </c>
      <c r="F34" s="54"/>
      <c r="G34" s="54"/>
      <c r="H34" s="54"/>
      <c r="I34" s="54">
        <f t="shared" si="1"/>
        <v>0</v>
      </c>
      <c r="J34" s="54"/>
      <c r="K34" s="54"/>
      <c r="L34" s="54">
        <f t="shared" si="2"/>
        <v>0</v>
      </c>
    </row>
    <row r="35" spans="2:12" x14ac:dyDescent="0.25">
      <c r="B35" s="54" t="s">
        <v>297</v>
      </c>
      <c r="C35" s="54"/>
      <c r="D35" s="54"/>
      <c r="E35" s="54">
        <f t="shared" si="0"/>
        <v>0</v>
      </c>
      <c r="F35" s="54"/>
      <c r="G35" s="54"/>
      <c r="H35" s="54"/>
      <c r="I35" s="54">
        <f t="shared" si="1"/>
        <v>0</v>
      </c>
      <c r="J35" s="54"/>
      <c r="K35" s="54"/>
      <c r="L35" s="54">
        <f t="shared" si="2"/>
        <v>0</v>
      </c>
    </row>
    <row r="36" spans="2:12" x14ac:dyDescent="0.25">
      <c r="B36" s="54" t="s">
        <v>298</v>
      </c>
      <c r="C36" s="54"/>
      <c r="D36" s="54"/>
      <c r="E36" s="54">
        <f t="shared" si="0"/>
        <v>0</v>
      </c>
      <c r="F36" s="54"/>
      <c r="G36" s="54"/>
      <c r="H36" s="54"/>
      <c r="I36" s="54">
        <f>G36*H36</f>
        <v>0</v>
      </c>
      <c r="J36" s="54"/>
      <c r="K36" s="54"/>
      <c r="L36" s="54">
        <f>J36*K36</f>
        <v>0</v>
      </c>
    </row>
    <row r="37" spans="2:12" x14ac:dyDescent="0.25">
      <c r="B37" s="54"/>
      <c r="C37" s="54"/>
      <c r="D37" s="54"/>
      <c r="E37" s="54">
        <f t="shared" si="0"/>
        <v>0</v>
      </c>
      <c r="F37" s="54"/>
      <c r="G37" s="54"/>
      <c r="H37" s="54"/>
      <c r="I37" s="54">
        <f t="shared" ref="I37:I38" si="3">G37*H37</f>
        <v>0</v>
      </c>
      <c r="J37" s="54"/>
      <c r="K37" s="54"/>
      <c r="L37" s="54">
        <f t="shared" ref="L37:L38" si="4">J37*K37</f>
        <v>0</v>
      </c>
    </row>
    <row r="38" spans="2:12" x14ac:dyDescent="0.25">
      <c r="B38" s="54" t="s">
        <v>299</v>
      </c>
      <c r="C38" s="54"/>
      <c r="D38" s="54"/>
      <c r="E38" s="54">
        <f t="shared" si="0"/>
        <v>0</v>
      </c>
      <c r="F38" s="54"/>
      <c r="G38" s="54"/>
      <c r="H38" s="54"/>
      <c r="I38" s="54">
        <f t="shared" si="3"/>
        <v>0</v>
      </c>
      <c r="J38" s="54"/>
      <c r="K38" s="54"/>
      <c r="L38" s="54">
        <f t="shared" si="4"/>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155</v>
      </c>
      <c r="C42" s="54"/>
      <c r="D42" s="54">
        <f>E42*10.764</f>
        <v>0</v>
      </c>
      <c r="E42" s="69">
        <f>SUM(E6:E41)</f>
        <v>0</v>
      </c>
      <c r="F42" s="54"/>
      <c r="G42" s="54"/>
      <c r="H42" s="54">
        <f>I42*10.764</f>
        <v>0</v>
      </c>
      <c r="I42" s="70">
        <f>SUM(I6:I41)</f>
        <v>0</v>
      </c>
      <c r="J42" s="54"/>
      <c r="K42" s="54">
        <f>L42*10.764</f>
        <v>0</v>
      </c>
      <c r="L42" s="71">
        <f>SUM(L6:L41)</f>
        <v>0</v>
      </c>
    </row>
    <row r="44" spans="2:12" x14ac:dyDescent="0.25">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2025-07-04T07:53:20Z</cp:lastPrinted>
  <dcterms:created xsi:type="dcterms:W3CDTF">2010-11-23T11:42:48Z</dcterms:created>
  <dcterms:modified xsi:type="dcterms:W3CDTF">2025-07-04T07:53:57Z</dcterms:modified>
</cp:coreProperties>
</file>