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Report!$A$1:$I$233</definedName>
  </definedNames>
  <calcPr calcId="152511"/>
</workbook>
</file>

<file path=xl/calcChain.xml><?xml version="1.0" encoding="utf-8"?>
<calcChain xmlns="http://schemas.openxmlformats.org/spreadsheetml/2006/main">
  <c r="E133" i="3" l="1"/>
  <c r="M63" i="3" l="1"/>
  <c r="K61" i="3"/>
  <c r="K60" i="3"/>
  <c r="K59" i="3"/>
  <c r="K58" i="3"/>
  <c r="I52" i="3"/>
  <c r="K54" i="3" l="1"/>
  <c r="E61" i="3"/>
  <c r="K53" i="3"/>
  <c r="K55" i="3"/>
  <c r="E62" i="3"/>
  <c r="E58" i="3"/>
  <c r="E65" i="3"/>
  <c r="E57" i="3"/>
  <c r="E64" i="3"/>
  <c r="K56" i="3"/>
  <c r="K57" i="3" s="1"/>
  <c r="K62" i="3" s="1"/>
  <c r="K63" i="3" s="1"/>
  <c r="E60" i="3"/>
  <c r="E56" i="3"/>
  <c r="E63" i="3"/>
  <c r="E59" i="3"/>
  <c r="E55" i="3"/>
  <c r="C54" i="3" l="1"/>
  <c r="F54" i="3" s="1"/>
  <c r="H66" i="3" s="1"/>
  <c r="E54" i="3" l="1"/>
  <c r="J51" i="3" s="1"/>
  <c r="H54" i="3" s="1"/>
  <c r="K85" i="3" l="1"/>
  <c r="J85" i="3"/>
  <c r="F124" i="3"/>
  <c r="I124" i="3" s="1"/>
  <c r="F127" i="3"/>
  <c r="I127" i="3" s="1"/>
  <c r="F126" i="3"/>
  <c r="I126" i="3" s="1"/>
  <c r="F125" i="3"/>
  <c r="I125" i="3" s="1"/>
  <c r="C125" i="3"/>
  <c r="C126" i="3" s="1"/>
  <c r="C127" i="3" s="1"/>
  <c r="A124" i="3"/>
  <c r="A125" i="3" s="1"/>
  <c r="A126" i="3" s="1"/>
  <c r="A127" i="3" s="1"/>
  <c r="F122" i="3"/>
  <c r="F121" i="3"/>
  <c r="I121" i="3" s="1"/>
  <c r="F120" i="3"/>
  <c r="I120" i="3" s="1"/>
  <c r="C120" i="3"/>
  <c r="C121" i="3" s="1"/>
  <c r="C122" i="3" s="1"/>
  <c r="A119" i="3"/>
  <c r="A120" i="3" s="1"/>
  <c r="A121" i="3" s="1"/>
  <c r="A122" i="3" s="1"/>
  <c r="F117" i="3"/>
  <c r="I117" i="3" s="1"/>
  <c r="F116" i="3"/>
  <c r="I116" i="3" s="1"/>
  <c r="F115" i="3"/>
  <c r="I115" i="3" s="1"/>
  <c r="J114" i="3"/>
  <c r="C115" i="3"/>
  <c r="C116" i="3" s="1"/>
  <c r="C117" i="3" s="1"/>
  <c r="A114" i="3"/>
  <c r="A115" i="3" s="1"/>
  <c r="A116" i="3" s="1"/>
  <c r="A117" i="3" s="1"/>
  <c r="F112" i="3"/>
  <c r="F111" i="3"/>
  <c r="F110" i="3"/>
  <c r="F109" i="3"/>
  <c r="L109" i="3" s="1"/>
  <c r="F107" i="3"/>
  <c r="I107" i="3" s="1"/>
  <c r="F106" i="3"/>
  <c r="I106" i="3" s="1"/>
  <c r="F105" i="3"/>
  <c r="I105" i="3" s="1"/>
  <c r="F104" i="3"/>
  <c r="I104" i="3" s="1"/>
  <c r="J104" i="3"/>
  <c r="F99" i="3"/>
  <c r="I99" i="3" s="1"/>
  <c r="F98" i="3"/>
  <c r="I98" i="3" s="1"/>
  <c r="F97" i="3"/>
  <c r="I97" i="3" s="1"/>
  <c r="F96" i="3"/>
  <c r="I96" i="3" s="1"/>
  <c r="F95" i="3"/>
  <c r="I95" i="3" s="1"/>
  <c r="F100" i="3"/>
  <c r="I100" i="3" s="1"/>
  <c r="F94" i="3"/>
  <c r="C95" i="3"/>
  <c r="C96" i="3" s="1"/>
  <c r="C97" i="3" s="1"/>
  <c r="C98" i="3" s="1"/>
  <c r="C99" i="3" s="1"/>
  <c r="C100" i="3" s="1"/>
  <c r="A94" i="3"/>
  <c r="A95" i="3" s="1"/>
  <c r="A96" i="3" s="1"/>
  <c r="A97" i="3" s="1"/>
  <c r="A98" i="3" s="1"/>
  <c r="A99" i="3" s="1"/>
  <c r="A100" i="3" s="1"/>
  <c r="C105" i="3"/>
  <c r="C106" i="3" s="1"/>
  <c r="C107" i="3" s="1"/>
  <c r="A104" i="3"/>
  <c r="A105" i="3" s="1"/>
  <c r="A106" i="3" s="1"/>
  <c r="A107" i="3" s="1"/>
  <c r="J68" i="3"/>
  <c r="C17" i="3"/>
  <c r="F84" i="3" l="1"/>
  <c r="I94" i="3"/>
  <c r="I84" i="3"/>
  <c r="J120" i="3"/>
  <c r="H84" i="3"/>
  <c r="F85" i="3"/>
  <c r="H85" i="3"/>
  <c r="I122" i="3"/>
  <c r="I4" i="3" l="1"/>
  <c r="A109" i="3" l="1"/>
  <c r="A110" i="3" s="1"/>
  <c r="A111" i="3" s="1"/>
  <c r="A112" i="3" s="1"/>
  <c r="C110" i="3"/>
  <c r="C111" i="3" s="1"/>
  <c r="C112" i="3" s="1"/>
  <c r="E132" i="3" l="1"/>
  <c r="E131" i="3"/>
  <c r="H81" i="3"/>
  <c r="I110" i="3" l="1"/>
  <c r="I111" i="3"/>
  <c r="I112" i="3"/>
  <c r="I109" i="3"/>
  <c r="I85" i="3" s="1"/>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H79" authorId="0" shapeId="0">
      <text>
        <r>
          <rPr>
            <b/>
            <sz val="16"/>
            <color indexed="81"/>
            <rFont val="Tahoma"/>
            <family val="2"/>
          </rPr>
          <t>Ready Recknor</t>
        </r>
      </text>
    </comment>
  </commentList>
</comments>
</file>

<file path=xl/sharedStrings.xml><?xml version="1.0" encoding="utf-8"?>
<sst xmlns="http://schemas.openxmlformats.org/spreadsheetml/2006/main" count="400" uniqueCount="261">
  <si>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</si>
  <si>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</si>
  <si>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</si>
  <si>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</si>
  <si>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</si>
  <si>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</si>
  <si>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</si>
  <si>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</si>
  <si>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</si>
  <si>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</si>
  <si>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</si>
  <si>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</si>
  <si>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</si>
  <si>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</si>
  <si>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</si>
  <si>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</si>
  <si>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</si>
  <si>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</si>
  <si>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</si>
  <si>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</si>
  <si>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</si>
  <si>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</si>
  <si>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</si>
  <si>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</si>
  <si>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</si>
  <si>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</si>
  <si>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</si>
  <si>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</si>
  <si>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</si>
  <si>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</si>
  <si>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</si>
  <si>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</si>
  <si>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</si>
  <si>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</si>
  <si>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</si>
  <si>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</si>
  <si>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</si>
  <si>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</si>
  <si>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</si>
  <si>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</si>
  <si>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</si>
  <si>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</si>
  <si>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</si>
  <si>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</si>
  <si>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</si>
  <si>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</si>
  <si>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</si>
  <si>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</si>
  <si>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</si>
  <si>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</si>
  <si>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</si>
  <si>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</si>
  <si>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</si>
  <si>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</si>
  <si>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</si>
  <si>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</si>
  <si>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</si>
  <si>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</si>
  <si>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</si>
  <si>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</si>
  <si>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</si>
  <si>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</si>
  <si>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</si>
  <si>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</si>
  <si>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</si>
  <si>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</si>
  <si>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</si>
  <si>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</si>
  <si>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</si>
  <si>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</si>
  <si>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</si>
  <si>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</si>
  <si>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</si>
  <si>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</si>
  <si>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</si>
  <si>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</si>
  <si>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</si>
  <si>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</si>
  <si>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</si>
  <si>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</si>
  <si>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</si>
  <si>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</si>
  <si>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</si>
  <si>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</si>
  <si>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</si>
  <si>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</si>
  <si>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</si>
  <si>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</si>
  <si>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</si>
  <si>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</si>
  <si>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</si>
  <si>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</si>
  <si>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</si>
  <si>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</si>
  <si>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</si>
  <si>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</si>
  <si>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</si>
  <si>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</si>
  <si>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</si>
  <si>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</si>
  <si>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</si>
  <si>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</si>
  <si>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</si>
  <si>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</si>
  <si>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</si>
  <si>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</si>
  <si>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</si>
  <si>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</si>
  <si>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</si>
  <si>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</si>
  <si>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</si>
  <si>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</si>
  <si>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</si>
  <si>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</si>
  <si>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</si>
  <si>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</si>
  <si>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</si>
  <si>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</si>
  <si>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</si>
  <si>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</si>
  <si>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</si>
  <si>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</si>
  <si>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</si>
  <si>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</si>
  <si>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</si>
  <si>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</si>
  <si>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</si>
  <si>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</si>
  <si>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</si>
  <si>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</si>
  <si>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</si>
  <si>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</si>
  <si>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</si>
  <si>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</si>
  <si>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</si>
  <si>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</si>
  <si>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</si>
  <si>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</si>
  <si>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</si>
  <si>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</si>
  <si>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</si>
  <si>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</si>
  <si>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</si>
  <si>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</si>
  <si>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</si>
  <si>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</si>
  <si>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</si>
  <si>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</si>
  <si>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</si>
  <si>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</si>
  <si>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</si>
  <si>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</si>
  <si>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</si>
  <si>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</si>
  <si>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</si>
  <si>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</si>
  <si>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</si>
  <si>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</si>
  <si>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</si>
  <si>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</si>
  <si>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</si>
  <si>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</si>
  <si>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</si>
  <si>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</si>
  <si>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</si>
  <si>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</si>
  <si>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</si>
  <si>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</si>
  <si>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</si>
  <si>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</si>
  <si>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</si>
  <si>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</si>
  <si>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</si>
  <si>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</si>
  <si>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</si>
  <si>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</si>
  <si>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</si>
  <si>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</si>
  <si>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</si>
  <si>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</si>
  <si>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</si>
  <si>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</si>
  <si>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</si>
  <si>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</si>
  <si>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</si>
  <si>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</si>
  <si>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</si>
  <si>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</si>
  <si>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</si>
  <si>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</si>
  <si>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</si>
  <si>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</si>
  <si>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</si>
  <si>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Residential + Commercial</t>
  </si>
  <si>
    <t>Approved Layout &amp; Floor Plans, CC, RERA certificate, NOC</t>
  </si>
  <si>
    <t>On Carpet area</t>
  </si>
  <si>
    <t>Location Link</t>
  </si>
  <si>
    <t xml:space="preserve">Kalpataru Ltd.101, Kalpataru Synergy, Opp. Grand Hyatt, Santacruz (E),Mumbai, India 400 055 </t>
  </si>
  <si>
    <t>P51700001083</t>
  </si>
  <si>
    <t>Kalpataru Developers</t>
  </si>
  <si>
    <t>Agile Real Estate Pvt. Ltd.</t>
  </si>
  <si>
    <t>Immensa at Parkcity,  Tower G, Kalpataru Parkcity, Kolshet Rd, Thane West, Thane, Maharashtra 400607</t>
  </si>
  <si>
    <t>Immensa ,near Lodha Amara Casa Sereno F, Kolshet Road, Thane, Thane (West), Thane, Thane .</t>
  </si>
  <si>
    <t>Thane Municipal Corporation</t>
  </si>
  <si>
    <t>https://goo.gl/maps/C67iwbQomLZCZ1ra8</t>
  </si>
  <si>
    <t>Middle</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</si>
  <si>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</si>
  <si>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 xml:space="preserve">HDFC Bank
IFSC Code - HDFC0000060
</t>
  </si>
  <si>
    <t>Tower G</t>
  </si>
  <si>
    <t>Open Plot</t>
  </si>
  <si>
    <t>Vraj Green Valley</t>
  </si>
  <si>
    <t>Lodha Amara Thane</t>
  </si>
  <si>
    <t>Thane Grand Central Park</t>
  </si>
  <si>
    <t>Flats = 160 &amp; Shop = 7</t>
  </si>
  <si>
    <t>Road</t>
  </si>
  <si>
    <t xml:space="preserve">S05/0093/15/TMC/TDD/2920/18
Date: 24/12/2018 </t>
  </si>
  <si>
    <t>S05/0093/15/TMC/TDD/3815/21
Date: 20/12/2021</t>
  </si>
  <si>
    <t>F.No.21-45/2017-1A-111
Date: 10/11/2017</t>
  </si>
  <si>
    <t xml:space="preserve">Basement Floor for Parking </t>
  </si>
  <si>
    <t xml:space="preserve">Lower Ground Floor for  Parking </t>
  </si>
  <si>
    <t xml:space="preserve"> Ground Floor for  Parking </t>
  </si>
  <si>
    <t>Upper Ground Floor for  Parking &amp; Commercial</t>
  </si>
  <si>
    <t>Shop</t>
  </si>
  <si>
    <t>Shop Duplex with 1st Podium floor</t>
  </si>
  <si>
    <t>1st Podium Floor for Parking &amp; Commercial</t>
  </si>
  <si>
    <t>2nd Podium Floor for Parking &amp; Gym</t>
  </si>
  <si>
    <t>3BHK</t>
  </si>
  <si>
    <t>4BHK</t>
  </si>
  <si>
    <t>2nd &amp; 3rd, 5th to 7th, 9th to 12th, 14th to 17th, 21st, 22nd, 24th to 27th, 29th to 32nd, 35th to 37th, 39th to 42nd  Floor</t>
  </si>
  <si>
    <t>Refuge Area</t>
  </si>
  <si>
    <t>33rd Floor (Part Refuge Area)</t>
  </si>
  <si>
    <t>34th Floor</t>
  </si>
  <si>
    <t>4th, 8th, 13th, 23rd, 28th &amp; 38th Floor (Part Refuge Area)</t>
  </si>
  <si>
    <t>Flats</t>
  </si>
  <si>
    <t>G Wing</t>
  </si>
  <si>
    <t>Shop = 7</t>
  </si>
  <si>
    <t>Flats = 149</t>
  </si>
  <si>
    <t>Immensa , Survey No.10/1, 10/2B, 10/4B, 10/5B, 10/5D, 10/6, 19/1B,
19/2 to 19/12, 19/13A, 19/13B,19/14,19/33,19/15, 19/16A, 93, 95, 97, 98, 99 &amp; 104, &amp; Others., near Lodha Amara Casa Sereno F, Kolshet Road, Thane (West), Village Balkum, Thane .</t>
  </si>
  <si>
    <t>About 2.4KM from Narayana e-Techno School</t>
  </si>
  <si>
    <t xml:space="preserve">1. Approx. 2.5KM from Balaji Super
Market.
2. Approx. 7.5KM from D-Mart.
</t>
  </si>
  <si>
    <t>About 3.1KM form Highland Speciality Hospital</t>
  </si>
  <si>
    <t>200 M from Bayer Main Gate</t>
  </si>
  <si>
    <t xml:space="preserve">7.1 KM from Thane Railway Station
</t>
  </si>
  <si>
    <t>Rate of Shops Per Sq. Ft. 
(on Carpet area)</t>
  </si>
  <si>
    <t>7,00,000/-</t>
  </si>
  <si>
    <t>15500 to 16500</t>
  </si>
  <si>
    <t xml:space="preserve">:
</t>
  </si>
  <si>
    <t>G Wing - Cedar</t>
  </si>
  <si>
    <t>1B + LG + G + UG + 2P + 1st to 42nd Floor</t>
  </si>
  <si>
    <t>S05/0093/15/TMC/TDD/3815/21
Date: 20/12/2021
Valid Up to: 1B + LG + G + UG + 2P + 1st to 42nd Floor</t>
  </si>
  <si>
    <t>Wing G  = 1B + LG + G + UG + 2P + 1st to 42nd Floor</t>
  </si>
  <si>
    <t>External Plaster</t>
  </si>
  <si>
    <t>External Plumbing, Elevation and Waterproofing</t>
  </si>
  <si>
    <t>Wooden Work</t>
  </si>
  <si>
    <t>Electrical &amp; Sanitary fittings</t>
  </si>
  <si>
    <t>Mr. Ajay Songare</t>
  </si>
  <si>
    <t>Kalpataru Immensa Tower G - Cedar</t>
  </si>
  <si>
    <t xml:space="preserve">1. Finishing Work is in process. (Internal Visit was not allowed)
2. We considered  Saleable area as per our calculation.
3. We considered Carpet area as per Approved Plan.
4. We considered Gross carpet area = Net carpet + Enclose balcony.
5. We have considered rate by verifying it from market inquire.
6. Car parking is subjected to authentic documentation.
7. Please provide approved Floor plan of 18th, 19th &amp; 20th Floor
7. On Site, we meet Mr........(........).
</t>
  </si>
  <si>
    <t>04/07/2025  @ 11:15 AM</t>
  </si>
  <si>
    <t>Mr. Suraj Khare</t>
  </si>
  <si>
    <t>Mr. Sumit</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</si>
</sst>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u/>
      <sz val="11"/>
      <color theme="10"/>
      <name val="Calibri"/>
      <family val="2"/>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4" fillId="0" borderId="0" applyNumberFormat="0" applyFill="0" applyBorder="0" applyAlignment="0" applyProtection="0"/>
  </cellStyleXfs>
  <cellXfs count="15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22" fontId="4" fillId="4" borderId="1" xfId="0" applyNumberFormat="1" applyFont="1" applyFill="1" applyBorder="1" applyAlignment="1">
      <alignment horizontal="left"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3" fillId="0" borderId="16" xfId="1" applyFont="1" applyBorder="1" applyProtection="1">
      <protection hidden="1"/>
    </xf>
    <xf numFmtId="0" fontId="3" fillId="0" borderId="0" xfId="1" applyFont="1" applyProtection="1">
      <protection hidden="1"/>
    </xf>
    <xf numFmtId="0" fontId="8" fillId="0" borderId="17" xfId="0" applyFont="1" applyBorder="1" applyProtection="1">
      <protection hidden="1"/>
    </xf>
    <xf numFmtId="0" fontId="8" fillId="0" borderId="18" xfId="0" applyFont="1" applyBorder="1" applyProtection="1">
      <protection hidden="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4" fillId="4" borderId="15" xfId="0" applyFont="1" applyFill="1" applyBorder="1" applyAlignment="1">
      <alignment horizontal="center" vertical="top" wrapText="1"/>
    </xf>
    <xf numFmtId="0" fontId="3" fillId="0" borderId="9" xfId="0" applyFont="1" applyBorder="1" applyAlignment="1">
      <alignment vertical="top"/>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4" fontId="4" fillId="4" borderId="2"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3" borderId="1" xfId="0" applyFont="1" applyFill="1" applyBorder="1" applyAlignment="1">
      <alignment horizontal="left"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1" xfId="0" applyFont="1" applyFill="1" applyBorder="1" applyAlignment="1">
      <alignment horizontal="center" vertical="top"/>
    </xf>
    <xf numFmtId="0" fontId="2" fillId="2" borderId="14" xfId="0" applyFont="1" applyFill="1" applyBorder="1" applyAlignment="1">
      <alignment horizontal="center" vertical="top"/>
    </xf>
    <xf numFmtId="0" fontId="2" fillId="2" borderId="9" xfId="0" applyFont="1" applyFill="1" applyBorder="1" applyAlignment="1">
      <alignment horizontal="center" vertical="top"/>
    </xf>
    <xf numFmtId="0" fontId="2" fillId="2" borderId="15" xfId="0" applyFont="1" applyFill="1" applyBorder="1" applyAlignment="1">
      <alignment horizontal="center" vertical="top"/>
    </xf>
    <xf numFmtId="0" fontId="4" fillId="0" borderId="6" xfId="0" applyFont="1" applyBorder="1" applyAlignment="1">
      <alignment horizontal="left" vertical="top" wrapText="1"/>
    </xf>
    <xf numFmtId="22" fontId="4" fillId="4" borderId="2"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0" borderId="1" xfId="0"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4"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14" fillId="4" borderId="2" xfId="2" applyFill="1" applyBorder="1" applyAlignment="1">
      <alignment horizontal="left" vertical="top" wrapText="1"/>
    </xf>
    <xf numFmtId="0" fontId="4" fillId="0" borderId="6" xfId="0" applyFont="1" applyBorder="1" applyAlignment="1">
      <alignment horizontal="center" vertical="top" wrapText="1"/>
    </xf>
    <xf numFmtId="0" fontId="4" fillId="0" borderId="8" xfId="0" applyFont="1" applyBorder="1" applyAlignment="1">
      <alignment horizontal="center" vertical="top" wrapText="1"/>
    </xf>
    <xf numFmtId="0" fontId="4" fillId="4" borderId="14" xfId="0" applyFont="1" applyFill="1" applyBorder="1" applyAlignment="1">
      <alignment horizontal="left" vertical="top" wrapText="1"/>
    </xf>
    <xf numFmtId="0" fontId="4" fillId="4" borderId="15" xfId="0"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6" fillId="4" borderId="3"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423425</xdr:colOff>
      <xdr:row>183</xdr:row>
      <xdr:rowOff>40822</xdr:rowOff>
    </xdr:from>
    <xdr:to>
      <xdr:col>7</xdr:col>
      <xdr:colOff>843643</xdr:colOff>
      <xdr:row>214</xdr:row>
      <xdr:rowOff>231322</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2586961" y="63545358"/>
          <a:ext cx="5386825" cy="8205107"/>
          <a:chOff x="2586961" y="62769750"/>
          <a:chExt cx="5417937" cy="9524061"/>
        </a:xfrm>
      </xdr:grpSpPr>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86961" y="67636076"/>
            <a:ext cx="5417937" cy="4657735"/>
          </a:xfrm>
          <a:prstGeom prst="rect">
            <a:avLst/>
          </a:prstGeom>
          <a:ln>
            <a:solidFill>
              <a:schemeClr val="tx1"/>
            </a:solidFill>
          </a:ln>
        </xdr:spPr>
      </xdr:pic>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601805" y="62769750"/>
            <a:ext cx="5403093" cy="4657732"/>
          </a:xfrm>
          <a:prstGeom prst="rect">
            <a:avLst/>
          </a:prstGeom>
          <a:ln>
            <a:solidFill>
              <a:schemeClr val="tx1"/>
            </a:solidFill>
          </a:ln>
        </xdr:spPr>
      </xdr:pic>
    </xdr:grpSp>
    <xdr:clientData/>
  </xdr:twoCellAnchor>
  <xdr:twoCellAnchor>
    <xdr:from>
      <xdr:col>0</xdr:col>
      <xdr:colOff>114301</xdr:colOff>
      <xdr:row>134</xdr:row>
      <xdr:rowOff>157842</xdr:rowOff>
    </xdr:from>
    <xdr:to>
      <xdr:col>8</xdr:col>
      <xdr:colOff>1541638</xdr:colOff>
      <xdr:row>165</xdr:row>
      <xdr:rowOff>149675</xdr:rowOff>
    </xdr:to>
    <xdr:grpSp>
      <xdr:nvGrpSpPr>
        <xdr:cNvPr id="21" name="Group 20"/>
        <xdr:cNvGrpSpPr/>
      </xdr:nvGrpSpPr>
      <xdr:grpSpPr>
        <a:xfrm>
          <a:off x="114301" y="50994128"/>
          <a:ext cx="10190337" cy="8006440"/>
          <a:chOff x="127908" y="50776414"/>
          <a:chExt cx="10190337" cy="8006440"/>
        </a:xfrm>
      </xdr:grpSpPr>
      <xdr:pic>
        <xdr:nvPicPr>
          <xdr:cNvPr id="15" name="Picture 14" descr="https://vsjcllp.vsjadon.com/upload/insp-239241-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7606393" y="55313033"/>
            <a:ext cx="2599656" cy="34698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39241-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567793" y="50787300"/>
            <a:ext cx="3313287" cy="44223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39241-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7908" y="50776414"/>
            <a:ext cx="3313287" cy="44223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39241-847.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71451" y="55307590"/>
            <a:ext cx="2599656" cy="34698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39241-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871107" y="55310992"/>
            <a:ext cx="4622144" cy="34698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39241-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004958" y="50781856"/>
            <a:ext cx="3313287" cy="44223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C67iwbQomLZCZ1ra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233"/>
  <sheetViews>
    <sheetView tabSelected="1" view="pageBreakPreview" zoomScale="70" zoomScaleNormal="115" zoomScaleSheetLayoutView="70" zoomScalePageLayoutView="55" workbookViewId="0">
      <selection activeCell="M8" sqref="M8"/>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9.140625" style="1"/>
    <col min="12" max="12" width="14.140625" style="1" bestFit="1" customWidth="1"/>
    <col min="13" max="20" width="9.140625" style="1"/>
    <col min="21" max="23" width="0" style="1" hidden="1" customWidth="1"/>
    <col min="24" max="26" width="9.140625" style="1"/>
    <col min="27" max="27" width="7.85546875" style="1" customWidth="1"/>
    <col min="28" max="16384" width="9.140625" style="1"/>
  </cols>
  <sheetData>
    <row r="1" spans="1:9" ht="20.25" x14ac:dyDescent="0.25">
      <c r="A1" s="117" t="s">
        <v>43</v>
      </c>
      <c r="B1" s="118"/>
      <c r="C1" s="118"/>
      <c r="D1" s="118"/>
      <c r="E1" s="118"/>
      <c r="F1" s="118"/>
      <c r="G1" s="118"/>
      <c r="H1" s="118"/>
      <c r="I1" s="119"/>
    </row>
    <row r="2" spans="1:9" ht="42" customHeight="1" x14ac:dyDescent="0.25">
      <c r="A2" s="123" t="s">
        <v>11</v>
      </c>
      <c r="B2" s="123"/>
      <c r="C2" s="123"/>
      <c r="D2" s="4" t="s">
        <v>4</v>
      </c>
      <c r="E2" s="124" t="s">
        <v>97</v>
      </c>
      <c r="F2" s="124"/>
      <c r="G2" s="65" t="s">
        <v>15</v>
      </c>
      <c r="H2" s="65"/>
      <c r="I2" s="46">
        <v>45840</v>
      </c>
    </row>
    <row r="3" spans="1:9" ht="42.75" customHeight="1" x14ac:dyDescent="0.25">
      <c r="A3" s="69" t="s">
        <v>44</v>
      </c>
      <c r="B3" s="70"/>
      <c r="C3" s="71"/>
      <c r="D3" s="21" t="s">
        <v>4</v>
      </c>
      <c r="E3" s="128" t="s">
        <v>256</v>
      </c>
      <c r="F3" s="129"/>
      <c r="G3" s="65" t="s">
        <v>192</v>
      </c>
      <c r="H3" s="65"/>
      <c r="I3" s="47" t="s">
        <v>258</v>
      </c>
    </row>
    <row r="4" spans="1:9" ht="43.5" customHeight="1" x14ac:dyDescent="0.25">
      <c r="A4" s="69" t="s">
        <v>41</v>
      </c>
      <c r="B4" s="70"/>
      <c r="C4" s="71"/>
      <c r="D4" s="27" t="s">
        <v>4</v>
      </c>
      <c r="E4" s="79" t="s">
        <v>260</v>
      </c>
      <c r="F4" s="80"/>
      <c r="G4" s="65" t="s">
        <v>38</v>
      </c>
      <c r="H4" s="65"/>
      <c r="I4" s="18" t="str">
        <f ca="1">TEXT(TODAY(),"DD/MM/YYYY")</f>
        <v>05/07/2025</v>
      </c>
    </row>
    <row r="5" spans="1:9" ht="20.25" x14ac:dyDescent="0.25">
      <c r="A5" s="111" t="s">
        <v>45</v>
      </c>
      <c r="B5" s="111"/>
      <c r="C5" s="111"/>
      <c r="D5" s="111"/>
      <c r="E5" s="111"/>
      <c r="F5" s="111"/>
      <c r="G5" s="111"/>
      <c r="H5" s="111"/>
      <c r="I5" s="130"/>
    </row>
    <row r="6" spans="1:9" ht="43.5" customHeight="1" x14ac:dyDescent="0.25">
      <c r="A6" s="125" t="s">
        <v>34</v>
      </c>
      <c r="B6" s="125"/>
      <c r="C6" s="125"/>
      <c r="D6" s="2" t="s">
        <v>4</v>
      </c>
      <c r="E6" s="22" t="s">
        <v>110</v>
      </c>
      <c r="F6" s="21" t="s">
        <v>40</v>
      </c>
      <c r="G6" s="2" t="s">
        <v>4</v>
      </c>
      <c r="H6" s="66" t="s">
        <v>259</v>
      </c>
      <c r="I6" s="66"/>
    </row>
    <row r="7" spans="1:9" ht="42.75" customHeight="1" x14ac:dyDescent="0.25">
      <c r="A7" s="125" t="s">
        <v>47</v>
      </c>
      <c r="B7" s="125"/>
      <c r="C7" s="125"/>
      <c r="D7" s="2" t="s">
        <v>4</v>
      </c>
      <c r="E7" s="5" t="s">
        <v>200</v>
      </c>
      <c r="F7" s="21" t="s">
        <v>48</v>
      </c>
      <c r="G7" s="2" t="s">
        <v>4</v>
      </c>
      <c r="H7" s="79" t="s">
        <v>199</v>
      </c>
      <c r="I7" s="80"/>
    </row>
    <row r="8" spans="1:9" ht="45" customHeight="1" x14ac:dyDescent="0.25">
      <c r="A8" s="125" t="s">
        <v>49</v>
      </c>
      <c r="B8" s="125"/>
      <c r="C8" s="125"/>
      <c r="D8" s="2" t="s">
        <v>4</v>
      </c>
      <c r="E8" s="126" t="s">
        <v>197</v>
      </c>
      <c r="F8" s="126"/>
      <c r="G8" s="126"/>
      <c r="H8" s="126"/>
      <c r="I8" s="126"/>
    </row>
    <row r="9" spans="1:9" ht="45" customHeight="1" x14ac:dyDescent="0.25">
      <c r="A9" s="65" t="s">
        <v>181</v>
      </c>
      <c r="B9" s="21" t="s">
        <v>4</v>
      </c>
      <c r="C9" s="21" t="s">
        <v>46</v>
      </c>
      <c r="D9" s="2" t="s">
        <v>4</v>
      </c>
      <c r="E9" s="79" t="s">
        <v>201</v>
      </c>
      <c r="F9" s="101"/>
      <c r="G9" s="101"/>
      <c r="H9" s="101"/>
      <c r="I9" s="80"/>
    </row>
    <row r="10" spans="1:9" ht="81.75" customHeight="1" x14ac:dyDescent="0.25">
      <c r="A10" s="65"/>
      <c r="B10" s="21" t="s">
        <v>4</v>
      </c>
      <c r="C10" s="21" t="s">
        <v>14</v>
      </c>
      <c r="D10" s="2" t="s">
        <v>4</v>
      </c>
      <c r="E10" s="79" t="s">
        <v>237</v>
      </c>
      <c r="F10" s="101"/>
      <c r="G10" s="101"/>
      <c r="H10" s="101"/>
      <c r="I10" s="80"/>
    </row>
    <row r="11" spans="1:9" ht="42" customHeight="1" x14ac:dyDescent="0.25">
      <c r="A11" s="65"/>
      <c r="B11" s="21" t="s">
        <v>4</v>
      </c>
      <c r="C11" s="21" t="s">
        <v>5</v>
      </c>
      <c r="D11" s="2" t="s">
        <v>4</v>
      </c>
      <c r="E11" s="79" t="s">
        <v>202</v>
      </c>
      <c r="F11" s="101"/>
      <c r="G11" s="101"/>
      <c r="H11" s="101"/>
      <c r="I11" s="80"/>
    </row>
    <row r="12" spans="1:9" ht="20.25" x14ac:dyDescent="0.25">
      <c r="A12" s="65" t="s">
        <v>39</v>
      </c>
      <c r="B12" s="65"/>
      <c r="C12" s="65"/>
      <c r="D12" s="2" t="s">
        <v>4</v>
      </c>
      <c r="E12" s="66" t="s">
        <v>194</v>
      </c>
      <c r="F12" s="66"/>
      <c r="G12" s="66"/>
      <c r="H12" s="66"/>
      <c r="I12" s="66"/>
    </row>
    <row r="13" spans="1:9" ht="20.100000000000001" customHeight="1" x14ac:dyDescent="0.25">
      <c r="A13" s="111" t="s">
        <v>50</v>
      </c>
      <c r="B13" s="111"/>
      <c r="C13" s="111"/>
      <c r="D13" s="111"/>
      <c r="E13" s="111"/>
      <c r="F13" s="111"/>
      <c r="G13" s="111"/>
      <c r="H13" s="111"/>
      <c r="I13" s="111"/>
    </row>
    <row r="14" spans="1:9" ht="60.75" x14ac:dyDescent="0.25">
      <c r="A14" s="21" t="s">
        <v>32</v>
      </c>
      <c r="B14" s="2" t="s">
        <v>4</v>
      </c>
      <c r="C14" s="89" t="s">
        <v>98</v>
      </c>
      <c r="D14" s="142"/>
      <c r="E14" s="90"/>
      <c r="F14" s="17" t="s">
        <v>51</v>
      </c>
      <c r="G14" s="2" t="s">
        <v>4</v>
      </c>
      <c r="H14" s="66" t="s">
        <v>203</v>
      </c>
      <c r="I14" s="66"/>
    </row>
    <row r="15" spans="1:9" ht="40.5" x14ac:dyDescent="0.25">
      <c r="A15" s="21" t="s">
        <v>52</v>
      </c>
      <c r="B15" s="2" t="s">
        <v>4</v>
      </c>
      <c r="C15" s="89" t="s">
        <v>198</v>
      </c>
      <c r="D15" s="142"/>
      <c r="E15" s="90"/>
      <c r="F15" s="21" t="s">
        <v>53</v>
      </c>
      <c r="G15" s="2" t="s">
        <v>4</v>
      </c>
      <c r="H15" s="88">
        <v>46021</v>
      </c>
      <c r="I15" s="66"/>
    </row>
    <row r="16" spans="1:9" ht="40.5" x14ac:dyDescent="0.25">
      <c r="A16" s="43" t="s">
        <v>54</v>
      </c>
      <c r="B16" s="2" t="s">
        <v>4</v>
      </c>
      <c r="C16" s="143">
        <v>42942</v>
      </c>
      <c r="D16" s="142"/>
      <c r="E16" s="90"/>
      <c r="F16" s="21" t="s">
        <v>55</v>
      </c>
      <c r="G16" s="2" t="s">
        <v>4</v>
      </c>
      <c r="H16" s="86">
        <v>42942</v>
      </c>
      <c r="I16" s="87"/>
    </row>
    <row r="17" spans="1:9" ht="60.75" x14ac:dyDescent="0.25">
      <c r="A17" s="43" t="s">
        <v>56</v>
      </c>
      <c r="B17" s="2" t="s">
        <v>4</v>
      </c>
      <c r="C17" s="143">
        <f>H15</f>
        <v>46021</v>
      </c>
      <c r="D17" s="142"/>
      <c r="E17" s="90"/>
      <c r="F17" s="21" t="s">
        <v>57</v>
      </c>
      <c r="G17" s="2" t="s">
        <v>4</v>
      </c>
      <c r="H17" s="79" t="s">
        <v>207</v>
      </c>
      <c r="I17" s="80"/>
    </row>
    <row r="18" spans="1:9" ht="40.5" x14ac:dyDescent="0.25">
      <c r="A18" s="43" t="s">
        <v>58</v>
      </c>
      <c r="B18" s="2" t="s">
        <v>4</v>
      </c>
      <c r="C18" s="89" t="s">
        <v>193</v>
      </c>
      <c r="D18" s="142"/>
      <c r="E18" s="90"/>
      <c r="F18" s="21" t="s">
        <v>113</v>
      </c>
      <c r="G18" s="2" t="s">
        <v>4</v>
      </c>
      <c r="H18" s="66">
        <v>67870</v>
      </c>
      <c r="I18" s="66"/>
    </row>
    <row r="19" spans="1:9" ht="40.5" x14ac:dyDescent="0.25">
      <c r="A19" s="21" t="s">
        <v>59</v>
      </c>
      <c r="B19" s="2" t="s">
        <v>4</v>
      </c>
      <c r="C19" s="89">
        <v>1</v>
      </c>
      <c r="D19" s="142"/>
      <c r="E19" s="90"/>
      <c r="F19" s="21" t="s">
        <v>112</v>
      </c>
      <c r="G19" s="2" t="s">
        <v>4</v>
      </c>
      <c r="H19" s="66">
        <v>319190.40000000002</v>
      </c>
      <c r="I19" s="66"/>
    </row>
    <row r="20" spans="1:9" ht="40.5" x14ac:dyDescent="0.25">
      <c r="A20" s="21" t="s">
        <v>111</v>
      </c>
      <c r="B20" s="2" t="s">
        <v>4</v>
      </c>
      <c r="C20" s="89">
        <v>435801.24</v>
      </c>
      <c r="D20" s="142"/>
      <c r="E20" s="90"/>
      <c r="F20" s="6" t="s">
        <v>60</v>
      </c>
      <c r="G20" s="2" t="s">
        <v>4</v>
      </c>
      <c r="H20" s="79" t="s">
        <v>213</v>
      </c>
      <c r="I20" s="80"/>
    </row>
    <row r="21" spans="1:9" ht="40.5" x14ac:dyDescent="0.25">
      <c r="A21" s="21" t="s">
        <v>61</v>
      </c>
      <c r="B21" s="2" t="s">
        <v>4</v>
      </c>
      <c r="C21" s="89" t="s">
        <v>236</v>
      </c>
      <c r="D21" s="142"/>
      <c r="E21" s="90"/>
      <c r="F21" s="21" t="s">
        <v>62</v>
      </c>
      <c r="G21" s="2" t="s">
        <v>4</v>
      </c>
      <c r="H21" s="66" t="s">
        <v>235</v>
      </c>
      <c r="I21" s="66"/>
    </row>
    <row r="22" spans="1:9" ht="20.25" x14ac:dyDescent="0.25">
      <c r="A22" s="43" t="s">
        <v>27</v>
      </c>
      <c r="B22" s="2" t="s">
        <v>4</v>
      </c>
      <c r="C22" s="89">
        <v>19.230381999999999</v>
      </c>
      <c r="D22" s="142"/>
      <c r="E22" s="90"/>
      <c r="F22" s="28" t="s">
        <v>28</v>
      </c>
      <c r="G22" s="28" t="s">
        <v>4</v>
      </c>
      <c r="H22" s="89">
        <v>72.989930999999999</v>
      </c>
      <c r="I22" s="90"/>
    </row>
    <row r="23" spans="1:9" ht="20.25" x14ac:dyDescent="0.25">
      <c r="A23" s="43" t="s">
        <v>196</v>
      </c>
      <c r="B23" s="2" t="s">
        <v>4</v>
      </c>
      <c r="C23" s="144" t="s">
        <v>204</v>
      </c>
      <c r="D23" s="101"/>
      <c r="E23" s="101"/>
      <c r="F23" s="101"/>
      <c r="G23" s="101"/>
      <c r="H23" s="101"/>
      <c r="I23" s="101"/>
    </row>
    <row r="24" spans="1:9" ht="125.25" customHeight="1" x14ac:dyDescent="0.25">
      <c r="A24" s="43" t="s">
        <v>30</v>
      </c>
      <c r="B24" s="2" t="s">
        <v>4</v>
      </c>
      <c r="C24" s="66" t="s">
        <v>206</v>
      </c>
      <c r="D24" s="66"/>
      <c r="E24" s="66"/>
      <c r="F24" s="66"/>
      <c r="G24" s="66"/>
      <c r="H24" s="66"/>
      <c r="I24" s="66"/>
    </row>
    <row r="25" spans="1:9" ht="24" customHeight="1" x14ac:dyDescent="0.25">
      <c r="A25" s="117" t="s">
        <v>23</v>
      </c>
      <c r="B25" s="118"/>
      <c r="C25" s="118"/>
      <c r="D25" s="118"/>
      <c r="E25" s="118"/>
      <c r="F25" s="118"/>
      <c r="G25" s="118"/>
      <c r="H25" s="118"/>
      <c r="I25" s="119"/>
    </row>
    <row r="26" spans="1:9" ht="40.5" x14ac:dyDescent="0.25">
      <c r="A26" s="21" t="s">
        <v>31</v>
      </c>
      <c r="B26" s="2" t="s">
        <v>4</v>
      </c>
      <c r="C26" s="66" t="s">
        <v>99</v>
      </c>
      <c r="D26" s="66"/>
      <c r="E26" s="66"/>
      <c r="F26" s="21" t="s">
        <v>16</v>
      </c>
      <c r="G26" s="2" t="s">
        <v>4</v>
      </c>
      <c r="H26" s="66" t="s">
        <v>205</v>
      </c>
      <c r="I26" s="66"/>
    </row>
    <row r="27" spans="1:9" ht="20.25" x14ac:dyDescent="0.25">
      <c r="A27" s="21" t="s">
        <v>17</v>
      </c>
      <c r="B27" s="2" t="s">
        <v>4</v>
      </c>
      <c r="C27" s="66" t="s">
        <v>116</v>
      </c>
      <c r="D27" s="66"/>
      <c r="E27" s="66"/>
      <c r="F27" s="21" t="s">
        <v>182</v>
      </c>
      <c r="G27" s="2" t="s">
        <v>4</v>
      </c>
      <c r="H27" s="66" t="s">
        <v>180</v>
      </c>
      <c r="I27" s="66"/>
    </row>
    <row r="28" spans="1:9" ht="40.5" x14ac:dyDescent="0.25">
      <c r="A28" s="21" t="s">
        <v>26</v>
      </c>
      <c r="B28" s="2" t="s">
        <v>4</v>
      </c>
      <c r="C28" s="66" t="s">
        <v>115</v>
      </c>
      <c r="D28" s="66"/>
      <c r="E28" s="66"/>
      <c r="F28" s="21" t="s">
        <v>19</v>
      </c>
      <c r="G28" s="2" t="s">
        <v>4</v>
      </c>
      <c r="H28" s="66" t="s">
        <v>241</v>
      </c>
      <c r="I28" s="66"/>
    </row>
    <row r="29" spans="1:9" ht="40.5" x14ac:dyDescent="0.25">
      <c r="A29" s="43" t="s">
        <v>137</v>
      </c>
      <c r="B29" s="2" t="s">
        <v>4</v>
      </c>
      <c r="C29" s="66" t="s">
        <v>238</v>
      </c>
      <c r="D29" s="66"/>
      <c r="E29" s="66"/>
      <c r="F29" s="21" t="s">
        <v>138</v>
      </c>
      <c r="G29" s="2" t="s">
        <v>4</v>
      </c>
      <c r="H29" s="79" t="s">
        <v>240</v>
      </c>
      <c r="I29" s="80"/>
    </row>
    <row r="30" spans="1:9" ht="68.25" customHeight="1" x14ac:dyDescent="0.25">
      <c r="A30" s="21" t="s">
        <v>20</v>
      </c>
      <c r="B30" s="2" t="s">
        <v>4</v>
      </c>
      <c r="C30" s="66" t="s">
        <v>239</v>
      </c>
      <c r="D30" s="66"/>
      <c r="E30" s="66"/>
      <c r="F30" s="21" t="s">
        <v>18</v>
      </c>
      <c r="G30" s="2" t="s">
        <v>4</v>
      </c>
      <c r="H30" s="66" t="s">
        <v>242</v>
      </c>
      <c r="I30" s="66"/>
    </row>
    <row r="31" spans="1:9" ht="21.75" customHeight="1" x14ac:dyDescent="0.25">
      <c r="A31" s="43" t="s">
        <v>143</v>
      </c>
      <c r="B31" s="2" t="s">
        <v>4</v>
      </c>
      <c r="C31" s="66" t="s">
        <v>144</v>
      </c>
      <c r="D31" s="66"/>
      <c r="E31" s="66"/>
      <c r="F31" s="21" t="s">
        <v>145</v>
      </c>
      <c r="G31" s="2" t="s">
        <v>4</v>
      </c>
      <c r="H31" s="79" t="s">
        <v>144</v>
      </c>
      <c r="I31" s="80"/>
    </row>
    <row r="32" spans="1:9" ht="21.75" customHeight="1" x14ac:dyDescent="0.25">
      <c r="A32" s="43" t="s">
        <v>146</v>
      </c>
      <c r="B32" s="2" t="s">
        <v>4</v>
      </c>
      <c r="C32" s="79" t="s">
        <v>144</v>
      </c>
      <c r="D32" s="101"/>
      <c r="E32" s="101"/>
      <c r="F32" s="101"/>
      <c r="G32" s="101"/>
      <c r="H32" s="101"/>
      <c r="I32" s="80"/>
    </row>
    <row r="33" spans="1:9" ht="20.25" x14ac:dyDescent="0.25">
      <c r="A33" s="131" t="s">
        <v>42</v>
      </c>
      <c r="B33" s="132"/>
      <c r="C33" s="132"/>
      <c r="D33" s="132"/>
      <c r="E33" s="132"/>
      <c r="F33" s="132"/>
      <c r="G33" s="132"/>
      <c r="H33" s="132"/>
      <c r="I33" s="133"/>
    </row>
    <row r="34" spans="1:9" ht="40.5" x14ac:dyDescent="0.25">
      <c r="A34" s="69" t="s">
        <v>21</v>
      </c>
      <c r="B34" s="70"/>
      <c r="C34" s="71"/>
      <c r="D34" s="2" t="s">
        <v>4</v>
      </c>
      <c r="E34" s="22" t="s">
        <v>117</v>
      </c>
      <c r="F34" s="21" t="s">
        <v>22</v>
      </c>
      <c r="G34" s="7" t="s">
        <v>4</v>
      </c>
      <c r="H34" s="79" t="s">
        <v>118</v>
      </c>
      <c r="I34" s="80"/>
    </row>
    <row r="35" spans="1:9" ht="40.5" x14ac:dyDescent="0.25">
      <c r="A35" s="69" t="s">
        <v>25</v>
      </c>
      <c r="B35" s="70"/>
      <c r="C35" s="71"/>
      <c r="D35" s="2" t="s">
        <v>4</v>
      </c>
      <c r="E35" s="22" t="s">
        <v>118</v>
      </c>
      <c r="F35" s="8" t="s">
        <v>37</v>
      </c>
      <c r="G35" s="2" t="s">
        <v>4</v>
      </c>
      <c r="H35" s="79" t="s">
        <v>118</v>
      </c>
      <c r="I35" s="80"/>
    </row>
    <row r="36" spans="1:9" ht="40.5" x14ac:dyDescent="0.25">
      <c r="A36" s="69" t="s">
        <v>36</v>
      </c>
      <c r="B36" s="70"/>
      <c r="C36" s="71"/>
      <c r="D36" s="2" t="s">
        <v>4</v>
      </c>
      <c r="E36" s="5" t="s">
        <v>119</v>
      </c>
      <c r="F36" s="21" t="s">
        <v>24</v>
      </c>
      <c r="G36" s="24" t="s">
        <v>4</v>
      </c>
      <c r="H36" s="79" t="s">
        <v>120</v>
      </c>
      <c r="I36" s="80"/>
    </row>
    <row r="37" spans="1:9" ht="20.25" x14ac:dyDescent="0.25">
      <c r="A37" s="117" t="s">
        <v>0</v>
      </c>
      <c r="B37" s="118"/>
      <c r="C37" s="118"/>
      <c r="D37" s="118"/>
      <c r="E37" s="118"/>
      <c r="F37" s="118"/>
      <c r="G37" s="118"/>
      <c r="H37" s="118"/>
      <c r="I37" s="119"/>
    </row>
    <row r="38" spans="1:9" ht="20.25" x14ac:dyDescent="0.25">
      <c r="A38" s="83" t="s">
        <v>0</v>
      </c>
      <c r="B38" s="85"/>
      <c r="C38" s="84"/>
      <c r="D38" s="2" t="s">
        <v>4</v>
      </c>
      <c r="E38" s="9" t="s">
        <v>1</v>
      </c>
      <c r="F38" s="9" t="s">
        <v>6</v>
      </c>
      <c r="G38" s="83" t="s">
        <v>2</v>
      </c>
      <c r="H38" s="84"/>
      <c r="I38" s="9" t="s">
        <v>3</v>
      </c>
    </row>
    <row r="39" spans="1:9" ht="20.25" x14ac:dyDescent="0.25">
      <c r="A39" s="69" t="s">
        <v>7</v>
      </c>
      <c r="B39" s="70"/>
      <c r="C39" s="71"/>
      <c r="D39" s="2" t="s">
        <v>4</v>
      </c>
      <c r="E39" s="23" t="s">
        <v>209</v>
      </c>
      <c r="F39" s="23" t="s">
        <v>209</v>
      </c>
      <c r="G39" s="91" t="s">
        <v>214</v>
      </c>
      <c r="H39" s="92"/>
      <c r="I39" s="23" t="s">
        <v>214</v>
      </c>
    </row>
    <row r="40" spans="1:9" ht="40.5" customHeight="1" x14ac:dyDescent="0.25">
      <c r="A40" s="69" t="s">
        <v>8</v>
      </c>
      <c r="B40" s="70"/>
      <c r="C40" s="71"/>
      <c r="D40" s="2" t="s">
        <v>4</v>
      </c>
      <c r="E40" s="23" t="s">
        <v>212</v>
      </c>
      <c r="F40" s="23" t="s">
        <v>211</v>
      </c>
      <c r="G40" s="91" t="s">
        <v>210</v>
      </c>
      <c r="H40" s="92"/>
      <c r="I40" s="23" t="s">
        <v>209</v>
      </c>
    </row>
    <row r="41" spans="1:9" ht="20.25" customHeight="1" x14ac:dyDescent="0.25">
      <c r="A41" s="69" t="s">
        <v>12</v>
      </c>
      <c r="B41" s="70"/>
      <c r="C41" s="71"/>
      <c r="D41" s="2" t="s">
        <v>4</v>
      </c>
      <c r="E41" s="18" t="s">
        <v>115</v>
      </c>
      <c r="F41" s="21" t="s">
        <v>13</v>
      </c>
      <c r="G41" s="2" t="s">
        <v>4</v>
      </c>
      <c r="H41" s="79" t="s">
        <v>114</v>
      </c>
      <c r="I41" s="80"/>
    </row>
    <row r="42" spans="1:9" ht="20.25" x14ac:dyDescent="0.25">
      <c r="A42" s="117" t="s">
        <v>63</v>
      </c>
      <c r="B42" s="118"/>
      <c r="C42" s="118"/>
      <c r="D42" s="118"/>
      <c r="E42" s="118"/>
      <c r="F42" s="118"/>
      <c r="G42" s="118"/>
      <c r="H42" s="118"/>
      <c r="I42" s="119"/>
    </row>
    <row r="43" spans="1:9" ht="21" customHeight="1" x14ac:dyDescent="0.25">
      <c r="A43" s="127" t="s">
        <v>64</v>
      </c>
      <c r="B43" s="127"/>
      <c r="C43" s="127" t="s">
        <v>65</v>
      </c>
      <c r="D43" s="127"/>
      <c r="E43" s="127" t="s">
        <v>179</v>
      </c>
      <c r="F43" s="127"/>
      <c r="G43" s="127"/>
      <c r="H43" s="127" t="s">
        <v>66</v>
      </c>
      <c r="I43" s="127"/>
    </row>
    <row r="44" spans="1:9" ht="43.5" customHeight="1" x14ac:dyDescent="0.25">
      <c r="A44" s="138" t="s">
        <v>208</v>
      </c>
      <c r="B44" s="138"/>
      <c r="C44" s="99" t="s">
        <v>100</v>
      </c>
      <c r="D44" s="99"/>
      <c r="E44" s="66" t="s">
        <v>248</v>
      </c>
      <c r="F44" s="66"/>
      <c r="G44" s="66"/>
      <c r="H44" s="66" t="s">
        <v>248</v>
      </c>
      <c r="I44" s="66"/>
    </row>
    <row r="45" spans="1:9" ht="20.25" x14ac:dyDescent="0.25">
      <c r="A45" s="111" t="s">
        <v>67</v>
      </c>
      <c r="B45" s="111"/>
      <c r="C45" s="111"/>
      <c r="D45" s="111"/>
      <c r="E45" s="111"/>
      <c r="F45" s="111"/>
      <c r="G45" s="111"/>
      <c r="H45" s="111"/>
      <c r="I45" s="111"/>
    </row>
    <row r="46" spans="1:9" ht="58.5" customHeight="1" x14ac:dyDescent="0.25">
      <c r="A46" s="17" t="s">
        <v>68</v>
      </c>
      <c r="B46" s="17" t="s">
        <v>4</v>
      </c>
      <c r="C46" s="66" t="s">
        <v>115</v>
      </c>
      <c r="D46" s="66"/>
      <c r="E46" s="66"/>
      <c r="F46" s="17" t="s">
        <v>69</v>
      </c>
      <c r="G46" s="17" t="s">
        <v>4</v>
      </c>
      <c r="H46" s="66" t="s">
        <v>215</v>
      </c>
      <c r="I46" s="66"/>
    </row>
    <row r="47" spans="1:9" ht="85.5" customHeight="1" x14ac:dyDescent="0.25">
      <c r="A47" s="17" t="s">
        <v>101</v>
      </c>
      <c r="B47" s="17" t="s">
        <v>4</v>
      </c>
      <c r="C47" s="66" t="s">
        <v>249</v>
      </c>
      <c r="D47" s="66"/>
      <c r="E47" s="66"/>
      <c r="F47" s="17" t="s">
        <v>70</v>
      </c>
      <c r="G47" s="17" t="s">
        <v>4</v>
      </c>
      <c r="H47" s="66" t="s">
        <v>216</v>
      </c>
      <c r="I47" s="66"/>
    </row>
    <row r="48" spans="1:9" ht="46.5" customHeight="1" x14ac:dyDescent="0.25">
      <c r="A48" s="17" t="s">
        <v>71</v>
      </c>
      <c r="B48" s="17" t="s">
        <v>4</v>
      </c>
      <c r="C48" s="66" t="s">
        <v>217</v>
      </c>
      <c r="D48" s="66"/>
      <c r="E48" s="66"/>
      <c r="F48" s="17" t="s">
        <v>72</v>
      </c>
      <c r="G48" s="17" t="s">
        <v>4</v>
      </c>
      <c r="H48" s="66" t="s">
        <v>178</v>
      </c>
      <c r="I48" s="66"/>
    </row>
    <row r="49" spans="1:13" ht="45" hidden="1" customHeight="1" x14ac:dyDescent="0.25">
      <c r="A49" s="17" t="s">
        <v>73</v>
      </c>
      <c r="B49" s="17" t="s">
        <v>4</v>
      </c>
      <c r="C49" s="66" t="s">
        <v>114</v>
      </c>
      <c r="D49" s="66"/>
      <c r="E49" s="66"/>
      <c r="F49" s="17" t="s">
        <v>74</v>
      </c>
      <c r="G49" s="17" t="s">
        <v>4</v>
      </c>
      <c r="H49" s="66"/>
      <c r="I49" s="66"/>
    </row>
    <row r="50" spans="1:13" ht="21" thickBot="1" x14ac:dyDescent="0.3">
      <c r="A50" s="111" t="s">
        <v>75</v>
      </c>
      <c r="B50" s="111"/>
      <c r="C50" s="111"/>
      <c r="D50" s="111"/>
      <c r="E50" s="111"/>
      <c r="F50" s="111"/>
      <c r="G50" s="111"/>
      <c r="H50" s="111"/>
      <c r="I50" s="111"/>
    </row>
    <row r="51" spans="1:13" ht="20.25" customHeight="1" x14ac:dyDescent="0.3">
      <c r="A51" s="135" t="s">
        <v>250</v>
      </c>
      <c r="B51" s="135"/>
      <c r="C51" s="135"/>
      <c r="D51" s="136" t="s">
        <v>4</v>
      </c>
      <c r="E51" s="50" t="s">
        <v>147</v>
      </c>
      <c r="F51" s="60" t="s">
        <v>133</v>
      </c>
      <c r="G51" s="60"/>
      <c r="H51" s="50" t="s">
        <v>148</v>
      </c>
      <c r="I51" s="50" t="s">
        <v>149</v>
      </c>
      <c r="J51" s="51"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Slab, Brickwork, Internal Plaster, External Plaster, External Plumbing, Elevation and Waterproofing, Flooring &amp; Fitting, Wooden Work, Electrical &amp; Sanitary fittings, Finishing upto 41 Floor Completed</v>
      </c>
      <c r="K51" s="35"/>
    </row>
    <row r="52" spans="1:13" ht="20.25" x14ac:dyDescent="0.3">
      <c r="A52" s="135"/>
      <c r="B52" s="135"/>
      <c r="C52" s="135"/>
      <c r="D52" s="136"/>
      <c r="E52" s="50">
        <v>1</v>
      </c>
      <c r="F52" s="60">
        <v>3</v>
      </c>
      <c r="G52" s="60"/>
      <c r="H52" s="50">
        <v>2</v>
      </c>
      <c r="I52" s="50">
        <f ca="1">--TRIM(RIGHT(SUBSTITUTE(LEFT(A51,_xlfn.AGGREGATE(16,6,FIND({0,1,2,3,4,5,6,7,8,9},A51,ROW(INDIRECT("1:"&amp;LEN(A51)))),1))," ",REPT(" ",LEN(A51))),LEN(A51)))</f>
        <v>42</v>
      </c>
      <c r="J52" s="52" t="s">
        <v>153</v>
      </c>
      <c r="K52" s="35"/>
    </row>
    <row r="53" spans="1:13" ht="20.25" customHeight="1" x14ac:dyDescent="0.3">
      <c r="A53" s="137" t="s">
        <v>151</v>
      </c>
      <c r="B53" s="137"/>
      <c r="C53" s="137" t="s">
        <v>163</v>
      </c>
      <c r="D53" s="137"/>
      <c r="E53" s="48" t="s">
        <v>164</v>
      </c>
      <c r="F53" s="137" t="s">
        <v>152</v>
      </c>
      <c r="G53" s="137"/>
      <c r="H53" s="42" t="s">
        <v>150</v>
      </c>
      <c r="I53" s="42"/>
      <c r="J53" s="37" t="s">
        <v>165</v>
      </c>
      <c r="K53" s="36">
        <f ca="1">I52*25%</f>
        <v>10.5</v>
      </c>
    </row>
    <row r="54" spans="1:13" ht="20.25" customHeight="1" x14ac:dyDescent="0.3">
      <c r="A54" s="59" t="s">
        <v>166</v>
      </c>
      <c r="B54" s="59"/>
      <c r="C54" s="60">
        <f ca="1">K55</f>
        <v>42</v>
      </c>
      <c r="D54" s="60"/>
      <c r="E54" s="49">
        <f ca="1">((100/I52)*C54)/100</f>
        <v>1</v>
      </c>
      <c r="F54" s="59">
        <f ca="1">(((C54/I52*5)+(C55/I52*20)+(25/(F52+H52+I52)*C56)+(5/(I52)*C57)+(2.5/(I52)*C58)+(2.5/(I52)*C59)+(5/I52*C60)+(10/I52*C61)+(2.5/I52*C62)+(2.5/I52*C63)+(10/I52*C64)+(10/I52*C65))/100)</f>
        <v>0.89761904761904754</v>
      </c>
      <c r="G54" s="59"/>
      <c r="H54" s="59" t="str">
        <f ca="1">J51</f>
        <v>Excavation work Completed. Plinth work completed, RCC Slab, Brickwork, Internal Plaster, External Plaster, External Plumbing, Elevation and Waterproofing, Flooring &amp; Fitting, Wooden Work, Electrical &amp; Sanitary fittings, Finishing upto 41 Floor Completed</v>
      </c>
      <c r="I54" s="59"/>
      <c r="J54" s="37" t="s">
        <v>154</v>
      </c>
      <c r="K54" s="53">
        <f ca="1">I52*50%</f>
        <v>21</v>
      </c>
    </row>
    <row r="55" spans="1:13" ht="20.25" x14ac:dyDescent="0.3">
      <c r="A55" s="59" t="s">
        <v>134</v>
      </c>
      <c r="B55" s="59"/>
      <c r="C55" s="139">
        <v>42</v>
      </c>
      <c r="D55" s="60"/>
      <c r="E55" s="49">
        <f ca="1">((100/I52)*C55)/100</f>
        <v>1</v>
      </c>
      <c r="F55" s="59"/>
      <c r="G55" s="59"/>
      <c r="H55" s="59"/>
      <c r="I55" s="59"/>
      <c r="J55" s="37" t="s">
        <v>155</v>
      </c>
      <c r="K55" s="53">
        <f ca="1">I52</f>
        <v>42</v>
      </c>
    </row>
    <row r="56" spans="1:13" ht="21" customHeight="1" x14ac:dyDescent="0.35">
      <c r="A56" s="59" t="s">
        <v>167</v>
      </c>
      <c r="B56" s="59"/>
      <c r="C56" s="60">
        <v>47</v>
      </c>
      <c r="D56" s="60"/>
      <c r="E56" s="49">
        <f ca="1">((100/(F52+H52+I52))*C56)/100</f>
        <v>1</v>
      </c>
      <c r="F56" s="59"/>
      <c r="G56" s="59"/>
      <c r="H56" s="59"/>
      <c r="I56" s="59"/>
      <c r="J56" s="37" t="s">
        <v>156</v>
      </c>
      <c r="K56" s="39">
        <f ca="1">(IF(E52&gt;1,(I52/(E52+2)),I52/4))</f>
        <v>10.5</v>
      </c>
    </row>
    <row r="57" spans="1:13" ht="21" customHeight="1" x14ac:dyDescent="0.35">
      <c r="A57" s="59" t="s">
        <v>168</v>
      </c>
      <c r="B57" s="59"/>
      <c r="C57" s="60">
        <v>42</v>
      </c>
      <c r="D57" s="60"/>
      <c r="E57" s="49">
        <f ca="1">((100/I52)*C57)/100</f>
        <v>1</v>
      </c>
      <c r="F57" s="59"/>
      <c r="G57" s="59"/>
      <c r="H57" s="59"/>
      <c r="I57" s="59"/>
      <c r="J57" s="37" t="s">
        <v>157</v>
      </c>
      <c r="K57" s="39">
        <f ca="1">(IF(E52&gt;1,(I52/(E52+2)+K56),I52/4+K56))</f>
        <v>21</v>
      </c>
    </row>
    <row r="58" spans="1:13" ht="21" customHeight="1" x14ac:dyDescent="0.35">
      <c r="A58" s="140" t="s">
        <v>169</v>
      </c>
      <c r="B58" s="141"/>
      <c r="C58" s="60">
        <v>42</v>
      </c>
      <c r="D58" s="60"/>
      <c r="E58" s="49">
        <f ca="1">((100/I52)*C58)/100</f>
        <v>1</v>
      </c>
      <c r="F58" s="59"/>
      <c r="G58" s="59"/>
      <c r="H58" s="59"/>
      <c r="I58" s="59"/>
      <c r="J58" s="37" t="s">
        <v>170</v>
      </c>
      <c r="K58" s="39">
        <f>(IF(E52&gt;1,(I52/(E52+2)+K57),0))</f>
        <v>0</v>
      </c>
    </row>
    <row r="59" spans="1:13" ht="21" customHeight="1" x14ac:dyDescent="0.35">
      <c r="A59" s="140" t="s">
        <v>251</v>
      </c>
      <c r="B59" s="141"/>
      <c r="C59" s="60">
        <v>42</v>
      </c>
      <c r="D59" s="60"/>
      <c r="E59" s="49">
        <f ca="1">((100/I52)*C59)/100</f>
        <v>1</v>
      </c>
      <c r="F59" s="59"/>
      <c r="G59" s="59"/>
      <c r="H59" s="59"/>
      <c r="I59" s="59"/>
      <c r="J59" s="37" t="s">
        <v>171</v>
      </c>
      <c r="K59" s="39">
        <f>(IF(E52&gt;2,(I52/(E52+2)+K58),0))</f>
        <v>0</v>
      </c>
    </row>
    <row r="60" spans="1:13" ht="57.75" customHeight="1" x14ac:dyDescent="0.35">
      <c r="A60" s="140" t="s">
        <v>252</v>
      </c>
      <c r="B60" s="141"/>
      <c r="C60" s="60">
        <v>42</v>
      </c>
      <c r="D60" s="60"/>
      <c r="E60" s="49">
        <f ca="1">((100/(I52))*C60)/100</f>
        <v>1</v>
      </c>
      <c r="F60" s="59"/>
      <c r="G60" s="59"/>
      <c r="H60" s="59"/>
      <c r="I60" s="59"/>
      <c r="J60" s="37" t="s">
        <v>173</v>
      </c>
      <c r="K60" s="40">
        <f>(IF(E52&gt;3,(I52/(E52+2)+K59),0))</f>
        <v>0</v>
      </c>
    </row>
    <row r="61" spans="1:13" ht="21" x14ac:dyDescent="0.35">
      <c r="A61" s="59" t="s">
        <v>172</v>
      </c>
      <c r="B61" s="59"/>
      <c r="C61" s="60">
        <v>42</v>
      </c>
      <c r="D61" s="60"/>
      <c r="E61" s="49">
        <f ca="1">((100/(I52))*C61)/100</f>
        <v>1</v>
      </c>
      <c r="F61" s="59"/>
      <c r="G61" s="59"/>
      <c r="H61" s="59"/>
      <c r="I61" s="59"/>
      <c r="J61" s="37" t="s">
        <v>174</v>
      </c>
      <c r="K61" s="39">
        <f>(IF(E52&gt;4,(I52/(E52+2)+K60),0))</f>
        <v>0</v>
      </c>
    </row>
    <row r="62" spans="1:13" ht="21" customHeight="1" x14ac:dyDescent="0.35">
      <c r="A62" s="59" t="s">
        <v>253</v>
      </c>
      <c r="B62" s="59"/>
      <c r="C62" s="60">
        <v>42</v>
      </c>
      <c r="D62" s="60"/>
      <c r="E62" s="49">
        <f ca="1">((100/I52)*C62)/100</f>
        <v>1</v>
      </c>
      <c r="F62" s="59"/>
      <c r="G62" s="59"/>
      <c r="H62" s="59"/>
      <c r="I62" s="59"/>
      <c r="J62" s="37" t="s">
        <v>158</v>
      </c>
      <c r="K62" s="39">
        <f ca="1">(IF(E52=1,(I52/(E52+3)+K57),IF(E52=0,(I52/4+K57),IF(E52&gt;1,0))))</f>
        <v>31.5</v>
      </c>
    </row>
    <row r="63" spans="1:13" ht="41.25" customHeight="1" thickBot="1" x14ac:dyDescent="0.4">
      <c r="A63" s="59" t="s">
        <v>254</v>
      </c>
      <c r="B63" s="59"/>
      <c r="C63" s="60">
        <v>42</v>
      </c>
      <c r="D63" s="60"/>
      <c r="E63" s="49">
        <f ca="1">((100/I52)*C63)/100</f>
        <v>1</v>
      </c>
      <c r="F63" s="59"/>
      <c r="G63" s="59"/>
      <c r="H63" s="59"/>
      <c r="I63" s="59"/>
      <c r="J63" s="54" t="s">
        <v>159</v>
      </c>
      <c r="K63" s="41">
        <f ca="1">(IF(E52&gt;1.5,(I52/(E52+2)+K56+MAX(0,K57-K56)+MAX(0,K58-K57)+MAX(0,K59-K58)+MAX(0,K60-K59)+MAX(0,K61-K60)),IF(E52=1,(I52/(E52+3)+K62),IF(E52=0,I52/4+K62))))</f>
        <v>42</v>
      </c>
      <c r="M63" s="1" t="e">
        <f>(IF(D51&gt;1.5,(H51/(D51+2)+J56+MAX(0,J57-J56)+MAX(0,J58-J57)+MAX(0,J59-J58)+MAX(0,J60-J59)+MAX(0,J61-J60)),IF(D51=1,(H51/(D51+3)+J61),IF(D51=0,H51*0.3+J61))))</f>
        <v>#VALUE!</v>
      </c>
    </row>
    <row r="64" spans="1:13" ht="20.25" x14ac:dyDescent="0.25">
      <c r="A64" s="59" t="s">
        <v>175</v>
      </c>
      <c r="B64" s="59"/>
      <c r="C64" s="60">
        <v>41</v>
      </c>
      <c r="D64" s="60"/>
      <c r="E64" s="49">
        <f ca="1">((100/(I52))*C64)/100</f>
        <v>0.97619047619047616</v>
      </c>
      <c r="F64" s="59"/>
      <c r="G64" s="59"/>
      <c r="H64" s="59"/>
      <c r="I64" s="59"/>
    </row>
    <row r="65" spans="1:12" ht="20.25" x14ac:dyDescent="0.25">
      <c r="A65" s="59" t="s">
        <v>176</v>
      </c>
      <c r="B65" s="59"/>
      <c r="C65" s="60">
        <v>0</v>
      </c>
      <c r="D65" s="60"/>
      <c r="E65" s="49">
        <f ca="1">((100/(I52))*C65)/100</f>
        <v>0</v>
      </c>
      <c r="F65" s="59"/>
      <c r="G65" s="59"/>
      <c r="H65" s="59"/>
      <c r="I65" s="59"/>
    </row>
    <row r="66" spans="1:12" ht="36.75" customHeight="1" x14ac:dyDescent="0.3">
      <c r="A66" s="94" t="s">
        <v>160</v>
      </c>
      <c r="B66" s="95"/>
      <c r="C66" s="95"/>
      <c r="D66" s="95"/>
      <c r="E66" s="95"/>
      <c r="F66" s="95"/>
      <c r="G66" s="95"/>
      <c r="H66" s="96">
        <f ca="1">AVERAGE(F54)</f>
        <v>0.89761904761904754</v>
      </c>
      <c r="I66" s="97"/>
      <c r="J66" s="37"/>
      <c r="K66" s="38"/>
      <c r="L66" s="38"/>
    </row>
    <row r="67" spans="1:12" ht="20.25" x14ac:dyDescent="0.25">
      <c r="A67" s="117" t="s">
        <v>79</v>
      </c>
      <c r="B67" s="118"/>
      <c r="C67" s="118"/>
      <c r="D67" s="118"/>
      <c r="E67" s="118"/>
      <c r="F67" s="118"/>
      <c r="G67" s="118"/>
      <c r="H67" s="118"/>
      <c r="I67" s="119"/>
    </row>
    <row r="68" spans="1:12" ht="60.75" x14ac:dyDescent="0.25">
      <c r="A68" s="65" t="s">
        <v>80</v>
      </c>
      <c r="B68" s="65"/>
      <c r="C68" s="65"/>
      <c r="D68" s="3" t="s">
        <v>4</v>
      </c>
      <c r="E68" s="15" t="s">
        <v>139</v>
      </c>
      <c r="F68" s="21" t="s">
        <v>177</v>
      </c>
      <c r="G68" s="3" t="s">
        <v>4</v>
      </c>
      <c r="H68" s="134" t="s">
        <v>195</v>
      </c>
      <c r="I68" s="134"/>
      <c r="J68" s="1">
        <f>11200*1.6</f>
        <v>17920</v>
      </c>
    </row>
    <row r="69" spans="1:12" ht="60.75" x14ac:dyDescent="0.25">
      <c r="A69" s="65" t="s">
        <v>190</v>
      </c>
      <c r="B69" s="65"/>
      <c r="C69" s="65"/>
      <c r="D69" s="2" t="s">
        <v>246</v>
      </c>
      <c r="E69" s="18" t="s">
        <v>245</v>
      </c>
      <c r="F69" s="145" t="s">
        <v>191</v>
      </c>
      <c r="G69" s="145" t="s">
        <v>4</v>
      </c>
      <c r="H69" s="89" t="s">
        <v>178</v>
      </c>
      <c r="I69" s="90"/>
    </row>
    <row r="70" spans="1:12" ht="40.5" x14ac:dyDescent="0.25">
      <c r="A70" s="65" t="s">
        <v>243</v>
      </c>
      <c r="B70" s="65"/>
      <c r="C70" s="65"/>
      <c r="D70" s="2" t="s">
        <v>135</v>
      </c>
      <c r="E70" s="18">
        <v>30000</v>
      </c>
      <c r="F70" s="146"/>
      <c r="G70" s="146"/>
      <c r="H70" s="147"/>
      <c r="I70" s="148"/>
    </row>
    <row r="71" spans="1:12" ht="26.25" customHeight="1" x14ac:dyDescent="0.25">
      <c r="A71" s="62" t="s">
        <v>83</v>
      </c>
      <c r="B71" s="62"/>
      <c r="C71" s="62"/>
      <c r="D71" s="3" t="s">
        <v>4</v>
      </c>
      <c r="E71" s="18" t="s">
        <v>244</v>
      </c>
      <c r="F71" s="3" t="s">
        <v>132</v>
      </c>
      <c r="G71" s="3" t="s">
        <v>4</v>
      </c>
      <c r="H71" s="67" t="s">
        <v>140</v>
      </c>
      <c r="I71" s="68"/>
    </row>
    <row r="72" spans="1:12" ht="20.25" hidden="1" x14ac:dyDescent="0.25">
      <c r="A72" s="65" t="s">
        <v>122</v>
      </c>
      <c r="B72" s="65"/>
      <c r="C72" s="65"/>
      <c r="D72" s="2" t="s">
        <v>4</v>
      </c>
      <c r="E72" s="18" t="s">
        <v>123</v>
      </c>
      <c r="F72" s="21" t="s">
        <v>124</v>
      </c>
      <c r="G72" s="2" t="s">
        <v>4</v>
      </c>
      <c r="H72" s="66" t="s">
        <v>102</v>
      </c>
      <c r="I72" s="66"/>
    </row>
    <row r="73" spans="1:12" ht="60.75" hidden="1" x14ac:dyDescent="0.25">
      <c r="A73" s="65" t="s">
        <v>125</v>
      </c>
      <c r="B73" s="65"/>
      <c r="C73" s="65"/>
      <c r="D73" s="2" t="s">
        <v>4</v>
      </c>
      <c r="E73" s="18" t="s">
        <v>126</v>
      </c>
      <c r="F73" s="21" t="s">
        <v>127</v>
      </c>
      <c r="G73" s="2" t="s">
        <v>4</v>
      </c>
      <c r="H73" s="66" t="s">
        <v>128</v>
      </c>
      <c r="I73" s="66"/>
    </row>
    <row r="74" spans="1:12" ht="20.25" hidden="1" x14ac:dyDescent="0.25">
      <c r="A74" s="65" t="s">
        <v>82</v>
      </c>
      <c r="B74" s="65"/>
      <c r="C74" s="65"/>
      <c r="D74" s="2" t="s">
        <v>4</v>
      </c>
      <c r="E74" s="18" t="s">
        <v>104</v>
      </c>
      <c r="F74" s="21" t="s">
        <v>81</v>
      </c>
      <c r="G74" s="2" t="s">
        <v>4</v>
      </c>
      <c r="H74" s="79" t="s">
        <v>104</v>
      </c>
      <c r="I74" s="80"/>
    </row>
    <row r="75" spans="1:12" ht="20.25" hidden="1" x14ac:dyDescent="0.25">
      <c r="A75" s="65" t="s">
        <v>129</v>
      </c>
      <c r="B75" s="65"/>
      <c r="C75" s="65"/>
      <c r="D75" s="2" t="s">
        <v>4</v>
      </c>
      <c r="E75" s="18" t="s">
        <v>103</v>
      </c>
      <c r="F75" s="21" t="s">
        <v>83</v>
      </c>
      <c r="G75" s="2" t="s">
        <v>4</v>
      </c>
      <c r="H75" s="66" t="s">
        <v>121</v>
      </c>
      <c r="I75" s="66"/>
    </row>
    <row r="76" spans="1:12" ht="20.25" hidden="1" x14ac:dyDescent="0.25">
      <c r="A76" s="65" t="s">
        <v>130</v>
      </c>
      <c r="B76" s="65"/>
      <c r="C76" s="65"/>
      <c r="D76" s="2" t="s">
        <v>4</v>
      </c>
      <c r="E76" s="19" t="s">
        <v>114</v>
      </c>
      <c r="F76" s="21" t="s">
        <v>131</v>
      </c>
      <c r="G76" s="2" t="s">
        <v>4</v>
      </c>
      <c r="H76" s="93" t="s">
        <v>114</v>
      </c>
      <c r="I76" s="93"/>
    </row>
    <row r="77" spans="1:12" ht="18" hidden="1" customHeight="1" x14ac:dyDescent="0.25">
      <c r="A77" s="62" t="s">
        <v>132</v>
      </c>
      <c r="B77" s="62"/>
      <c r="C77" s="62"/>
      <c r="D77" s="3" t="s">
        <v>4</v>
      </c>
      <c r="E77" s="10"/>
      <c r="F77" s="3" t="s">
        <v>132</v>
      </c>
      <c r="G77" s="3" t="s">
        <v>4</v>
      </c>
      <c r="H77" s="63" t="s">
        <v>114</v>
      </c>
      <c r="I77" s="64"/>
    </row>
    <row r="78" spans="1:12" ht="20.25" x14ac:dyDescent="0.25">
      <c r="A78" s="117" t="s">
        <v>78</v>
      </c>
      <c r="B78" s="118"/>
      <c r="C78" s="118"/>
      <c r="D78" s="118"/>
      <c r="E78" s="118"/>
      <c r="F78" s="118"/>
      <c r="G78" s="118"/>
      <c r="H78" s="118"/>
      <c r="I78" s="119"/>
    </row>
    <row r="79" spans="1:12" ht="20.25" x14ac:dyDescent="0.25">
      <c r="A79" s="69" t="s">
        <v>9</v>
      </c>
      <c r="B79" s="70"/>
      <c r="C79" s="70"/>
      <c r="D79" s="70"/>
      <c r="E79" s="70"/>
      <c r="F79" s="71"/>
      <c r="G79" s="2" t="s">
        <v>4</v>
      </c>
      <c r="H79" s="81">
        <v>2629.13</v>
      </c>
      <c r="I79" s="82"/>
    </row>
    <row r="80" spans="1:12" ht="20.25" x14ac:dyDescent="0.25">
      <c r="A80" s="69" t="s">
        <v>33</v>
      </c>
      <c r="B80" s="70"/>
      <c r="C80" s="70"/>
      <c r="D80" s="70"/>
      <c r="E80" s="70"/>
      <c r="F80" s="71"/>
      <c r="G80" s="2" t="s">
        <v>4</v>
      </c>
      <c r="H80" s="72">
        <v>7710.89</v>
      </c>
      <c r="I80" s="72"/>
    </row>
    <row r="81" spans="1:151 16227:16384" ht="20.25" x14ac:dyDescent="0.25">
      <c r="A81" s="69" t="s">
        <v>141</v>
      </c>
      <c r="B81" s="70"/>
      <c r="C81" s="70"/>
      <c r="D81" s="70"/>
      <c r="E81" s="70"/>
      <c r="F81" s="71"/>
      <c r="G81" s="2" t="s">
        <v>4</v>
      </c>
      <c r="H81" s="72">
        <f>H79*0.8</f>
        <v>2103.3040000000001</v>
      </c>
      <c r="I81" s="72"/>
    </row>
    <row r="82" spans="1:151 16227:16384" ht="20.25" x14ac:dyDescent="0.25">
      <c r="A82" s="120" t="s">
        <v>87</v>
      </c>
      <c r="B82" s="121"/>
      <c r="C82" s="121"/>
      <c r="D82" s="121"/>
      <c r="E82" s="121"/>
      <c r="F82" s="121"/>
      <c r="G82" s="121"/>
      <c r="H82" s="121"/>
      <c r="I82" s="122"/>
    </row>
    <row r="83" spans="1:151 16227:16384" s="11" customFormat="1" ht="40.5" x14ac:dyDescent="0.25">
      <c r="A83" s="149" t="s">
        <v>187</v>
      </c>
      <c r="B83" s="150"/>
      <c r="C83" s="149" t="s">
        <v>188</v>
      </c>
      <c r="D83" s="150"/>
      <c r="E83" s="44" t="s">
        <v>189</v>
      </c>
      <c r="F83" s="149" t="s">
        <v>186</v>
      </c>
      <c r="G83" s="150"/>
      <c r="H83" s="44" t="s">
        <v>185</v>
      </c>
      <c r="I83" s="44" t="s">
        <v>184</v>
      </c>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c r="XFD83" s="1"/>
    </row>
    <row r="84" spans="1:151 16227:16384" s="11" customFormat="1" ht="20.25" x14ac:dyDescent="0.25">
      <c r="A84" s="151" t="s">
        <v>234</v>
      </c>
      <c r="B84" s="152"/>
      <c r="C84" s="151" t="s">
        <v>100</v>
      </c>
      <c r="D84" s="152"/>
      <c r="E84" s="45" t="s">
        <v>222</v>
      </c>
      <c r="F84" s="151">
        <f>COUNT(F94:G100)</f>
        <v>7</v>
      </c>
      <c r="G84" s="152"/>
      <c r="H84" s="45">
        <f>SUM(F94:G100)</f>
        <v>4251.1745250000004</v>
      </c>
      <c r="I84" s="45">
        <f>SUM(I94:I100)</f>
        <v>6376.7617874999996</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c r="XFD84" s="1"/>
    </row>
    <row r="85" spans="1:151 16227:16384" s="11" customFormat="1" ht="20.25" x14ac:dyDescent="0.25">
      <c r="A85" s="151" t="s">
        <v>234</v>
      </c>
      <c r="B85" s="152"/>
      <c r="C85" s="151" t="s">
        <v>100</v>
      </c>
      <c r="D85" s="152"/>
      <c r="E85" s="45" t="s">
        <v>233</v>
      </c>
      <c r="F85" s="151">
        <f>COUNT(F104:G107)+COUNT(F109:G112)*30+COUNT(F115:G117)*6+COUNT(F120:G122)+COUNT(F124:G127)</f>
        <v>149</v>
      </c>
      <c r="G85" s="152"/>
      <c r="H85" s="45">
        <f>SUM(F104:G107)+SUM(F109:G112)*30+SUM(F115:G117)*6+SUM(F120:G122)+SUM(F124:G127)</f>
        <v>215886.196188</v>
      </c>
      <c r="I85" s="45">
        <f>SUM(I104:I107)+SUM(I109:I112)*30+SUM(I115:I117)*6+SUM(I120:I122)+SUM(I124:I127)</f>
        <v>323829.29428200005</v>
      </c>
      <c r="J85" s="1">
        <f>160-149</f>
        <v>11</v>
      </c>
      <c r="K85" s="1">
        <f>4+4+3</f>
        <v>11</v>
      </c>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c r="XFD85" s="1"/>
    </row>
    <row r="86" spans="1:151 16227:16384" ht="20.25" x14ac:dyDescent="0.25">
      <c r="A86" s="131" t="s">
        <v>183</v>
      </c>
      <c r="B86" s="132"/>
      <c r="C86" s="132"/>
      <c r="D86" s="132"/>
      <c r="E86" s="132"/>
      <c r="F86" s="132"/>
      <c r="G86" s="132"/>
      <c r="H86" s="132"/>
      <c r="I86" s="122"/>
    </row>
    <row r="87" spans="1:151 16227:16384" ht="44.25" customHeight="1" x14ac:dyDescent="0.25">
      <c r="A87" s="61" t="s">
        <v>109</v>
      </c>
      <c r="B87" s="61"/>
      <c r="C87" s="61" t="s">
        <v>105</v>
      </c>
      <c r="D87" s="61"/>
      <c r="E87" s="61" t="s">
        <v>106</v>
      </c>
      <c r="F87" s="61" t="s">
        <v>107</v>
      </c>
      <c r="G87" s="61"/>
      <c r="H87" s="61" t="s">
        <v>108</v>
      </c>
      <c r="I87" s="33" t="s">
        <v>161</v>
      </c>
    </row>
    <row r="88" spans="1:151 16227:16384" s="11" customFormat="1" ht="20.25" x14ac:dyDescent="0.25">
      <c r="A88" s="61"/>
      <c r="B88" s="61"/>
      <c r="C88" s="61"/>
      <c r="D88" s="61"/>
      <c r="E88" s="61"/>
      <c r="F88" s="61"/>
      <c r="G88" s="61"/>
      <c r="H88" s="61"/>
      <c r="I88" s="34">
        <v>0.5</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c r="XFD88" s="1"/>
    </row>
    <row r="89" spans="1:151 16227:16384" s="11" customFormat="1" ht="20.25" x14ac:dyDescent="0.25">
      <c r="A89" s="74" t="s">
        <v>247</v>
      </c>
      <c r="B89" s="75"/>
      <c r="C89" s="75"/>
      <c r="D89" s="75"/>
      <c r="E89" s="75"/>
      <c r="F89" s="75"/>
      <c r="G89" s="75"/>
      <c r="H89" s="75"/>
      <c r="I89" s="76"/>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c r="XFD89" s="1"/>
    </row>
    <row r="90" spans="1:151 16227:16384" s="11" customFormat="1" ht="20.25" x14ac:dyDescent="0.25">
      <c r="A90" s="74" t="s">
        <v>218</v>
      </c>
      <c r="B90" s="75"/>
      <c r="C90" s="75"/>
      <c r="D90" s="75"/>
      <c r="E90" s="75"/>
      <c r="F90" s="75"/>
      <c r="G90" s="75"/>
      <c r="H90" s="75"/>
      <c r="I90" s="76"/>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c r="XFD90" s="1"/>
    </row>
    <row r="91" spans="1:151 16227:16384" s="11" customFormat="1" ht="20.25" x14ac:dyDescent="0.25">
      <c r="A91" s="74" t="s">
        <v>219</v>
      </c>
      <c r="B91" s="75"/>
      <c r="C91" s="75"/>
      <c r="D91" s="75"/>
      <c r="E91" s="75"/>
      <c r="F91" s="75"/>
      <c r="G91" s="75"/>
      <c r="H91" s="75"/>
      <c r="I91" s="76"/>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c r="XFD91" s="1"/>
    </row>
    <row r="92" spans="1:151 16227:16384" s="11" customFormat="1" ht="20.25" x14ac:dyDescent="0.25">
      <c r="A92" s="74" t="s">
        <v>220</v>
      </c>
      <c r="B92" s="75"/>
      <c r="C92" s="75"/>
      <c r="D92" s="75"/>
      <c r="E92" s="75"/>
      <c r="F92" s="75"/>
      <c r="G92" s="75"/>
      <c r="H92" s="75"/>
      <c r="I92" s="76"/>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c r="XFD92" s="1"/>
    </row>
    <row r="93" spans="1:151 16227:16384" s="11" customFormat="1" ht="20.25" x14ac:dyDescent="0.25">
      <c r="A93" s="74" t="s">
        <v>221</v>
      </c>
      <c r="B93" s="75"/>
      <c r="C93" s="75"/>
      <c r="D93" s="75"/>
      <c r="E93" s="75"/>
      <c r="F93" s="75"/>
      <c r="G93" s="75"/>
      <c r="H93" s="75"/>
      <c r="I93" s="76"/>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c r="XFD93" s="1"/>
    </row>
    <row r="94" spans="1:151 16227:16384" s="11" customFormat="1" ht="20.25" x14ac:dyDescent="0.25">
      <c r="A94" s="73" t="str">
        <f>A93</f>
        <v>Upper Ground Floor for  Parking &amp; Commercial</v>
      </c>
      <c r="B94" s="73"/>
      <c r="C94" s="73">
        <v>1</v>
      </c>
      <c r="D94" s="73"/>
      <c r="E94" s="20" t="s">
        <v>222</v>
      </c>
      <c r="F94" s="77">
        <f>(3.25*5.275)*10.764</f>
        <v>184.535325</v>
      </c>
      <c r="G94" s="78"/>
      <c r="H94" s="20">
        <v>0</v>
      </c>
      <c r="I94" s="20">
        <f t="shared" ref="I94:I100" si="0">F94*(($I$88)+1)+H94</f>
        <v>276.80298749999997</v>
      </c>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c r="XFD94" s="1"/>
    </row>
    <row r="95" spans="1:151 16227:16384" s="11" customFormat="1" ht="40.5" x14ac:dyDescent="0.25">
      <c r="A95" s="73" t="str">
        <f t="shared" ref="A95:A100" si="1">A94</f>
        <v>Upper Ground Floor for  Parking &amp; Commercial</v>
      </c>
      <c r="B95" s="73"/>
      <c r="C95" s="73">
        <f>C94+1</f>
        <v>2</v>
      </c>
      <c r="D95" s="73"/>
      <c r="E95" s="20" t="s">
        <v>223</v>
      </c>
      <c r="F95" s="77">
        <f>(7*8.175+8.175*3.05)*10.764</f>
        <v>884.35678500000006</v>
      </c>
      <c r="G95" s="78"/>
      <c r="H95" s="20">
        <v>0</v>
      </c>
      <c r="I95" s="20">
        <f t="shared" si="0"/>
        <v>1326.5351775000001</v>
      </c>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c r="XFD95" s="1"/>
    </row>
    <row r="96" spans="1:151 16227:16384" s="11" customFormat="1" ht="40.5" x14ac:dyDescent="0.25">
      <c r="A96" s="73" t="str">
        <f t="shared" si="1"/>
        <v>Upper Ground Floor for  Parking &amp; Commercial</v>
      </c>
      <c r="B96" s="73"/>
      <c r="C96" s="73">
        <f t="shared" ref="C96:C100" si="2">C95+1</f>
        <v>3</v>
      </c>
      <c r="D96" s="73"/>
      <c r="E96" s="20" t="s">
        <v>223</v>
      </c>
      <c r="F96" s="77">
        <f>(6.1*7+6.1*3.05)*10.764</f>
        <v>659.88701999999989</v>
      </c>
      <c r="G96" s="78"/>
      <c r="H96" s="20">
        <v>0</v>
      </c>
      <c r="I96" s="20">
        <f t="shared" si="0"/>
        <v>989.83052999999984</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c r="XFD96" s="1"/>
    </row>
    <row r="97" spans="1:151 16227:16384" s="11" customFormat="1" ht="40.5" x14ac:dyDescent="0.25">
      <c r="A97" s="73" t="str">
        <f t="shared" si="1"/>
        <v>Upper Ground Floor for  Parking &amp; Commercial</v>
      </c>
      <c r="B97" s="73"/>
      <c r="C97" s="73">
        <f t="shared" si="2"/>
        <v>4</v>
      </c>
      <c r="D97" s="73"/>
      <c r="E97" s="20" t="s">
        <v>223</v>
      </c>
      <c r="F97" s="77">
        <f>(6.4*6.75+6.4*2.8)*10.764</f>
        <v>657.89567999999997</v>
      </c>
      <c r="G97" s="78"/>
      <c r="H97" s="20">
        <v>0</v>
      </c>
      <c r="I97" s="20">
        <f t="shared" si="0"/>
        <v>986.8435199999999</v>
      </c>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c r="XFD97" s="1"/>
    </row>
    <row r="98" spans="1:151 16227:16384" s="11" customFormat="1" ht="40.5" x14ac:dyDescent="0.25">
      <c r="A98" s="73" t="str">
        <f t="shared" si="1"/>
        <v>Upper Ground Floor for  Parking &amp; Commercial</v>
      </c>
      <c r="B98" s="73"/>
      <c r="C98" s="73">
        <f t="shared" si="2"/>
        <v>5</v>
      </c>
      <c r="D98" s="73"/>
      <c r="E98" s="20" t="s">
        <v>223</v>
      </c>
      <c r="F98" s="77">
        <f>(6.5*7+6.5*3.05)*10.764</f>
        <v>703.15829999999994</v>
      </c>
      <c r="G98" s="78"/>
      <c r="H98" s="20">
        <v>0</v>
      </c>
      <c r="I98" s="20">
        <f t="shared" si="0"/>
        <v>1054.7374499999999</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c r="XFD98" s="1"/>
    </row>
    <row r="99" spans="1:151 16227:16384" s="11" customFormat="1" ht="40.5" x14ac:dyDescent="0.25">
      <c r="A99" s="73" t="str">
        <f t="shared" si="1"/>
        <v>Upper Ground Floor for  Parking &amp; Commercial</v>
      </c>
      <c r="B99" s="73"/>
      <c r="C99" s="73">
        <f t="shared" si="2"/>
        <v>6</v>
      </c>
      <c r="D99" s="73"/>
      <c r="E99" s="20" t="s">
        <v>223</v>
      </c>
      <c r="F99" s="77">
        <f>(7*8.175+8.175*3.05)*10.764</f>
        <v>884.35678500000006</v>
      </c>
      <c r="G99" s="78"/>
      <c r="H99" s="20">
        <v>0</v>
      </c>
      <c r="I99" s="20">
        <f t="shared" si="0"/>
        <v>1326.5351775000001</v>
      </c>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c r="XFD99" s="1"/>
    </row>
    <row r="100" spans="1:151 16227:16384" s="11" customFormat="1" ht="20.25" x14ac:dyDescent="0.25">
      <c r="A100" s="73" t="str">
        <f t="shared" si="1"/>
        <v>Upper Ground Floor for  Parking &amp; Commercial</v>
      </c>
      <c r="B100" s="73"/>
      <c r="C100" s="73">
        <f t="shared" si="2"/>
        <v>7</v>
      </c>
      <c r="D100" s="73"/>
      <c r="E100" s="20" t="s">
        <v>222</v>
      </c>
      <c r="F100" s="77">
        <f>(3.65*7.05)*10.764</f>
        <v>276.98462999999998</v>
      </c>
      <c r="G100" s="78"/>
      <c r="H100" s="20">
        <v>0</v>
      </c>
      <c r="I100" s="20">
        <f t="shared" si="0"/>
        <v>415.476945</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c r="XFD100" s="1"/>
    </row>
    <row r="101" spans="1:151 16227:16384" s="11" customFormat="1" ht="20.25" x14ac:dyDescent="0.25">
      <c r="A101" s="74" t="s">
        <v>224</v>
      </c>
      <c r="B101" s="75"/>
      <c r="C101" s="75"/>
      <c r="D101" s="75"/>
      <c r="E101" s="75"/>
      <c r="F101" s="75"/>
      <c r="G101" s="75"/>
      <c r="H101" s="75"/>
      <c r="I101" s="76"/>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c r="XFD101" s="1"/>
    </row>
    <row r="102" spans="1:151 16227:16384" s="11" customFormat="1" ht="20.25" x14ac:dyDescent="0.25">
      <c r="A102" s="74" t="s">
        <v>225</v>
      </c>
      <c r="B102" s="75"/>
      <c r="C102" s="75"/>
      <c r="D102" s="75"/>
      <c r="E102" s="75"/>
      <c r="F102" s="75"/>
      <c r="G102" s="75"/>
      <c r="H102" s="75"/>
      <c r="I102" s="76"/>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c r="XFD102" s="1"/>
    </row>
    <row r="103" spans="1:151 16227:16384" s="11" customFormat="1" ht="20.25" x14ac:dyDescent="0.25">
      <c r="A103" s="74" t="s">
        <v>162</v>
      </c>
      <c r="B103" s="75"/>
      <c r="C103" s="75"/>
      <c r="D103" s="75"/>
      <c r="E103" s="75"/>
      <c r="F103" s="75"/>
      <c r="G103" s="75"/>
      <c r="H103" s="75"/>
      <c r="I103" s="76"/>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c r="XFD103" s="1"/>
    </row>
    <row r="104" spans="1:151 16227:16384" s="11" customFormat="1" ht="20.25" x14ac:dyDescent="0.25">
      <c r="A104" s="73" t="str">
        <f>A103</f>
        <v>1st Floor</v>
      </c>
      <c r="B104" s="73"/>
      <c r="C104" s="73">
        <v>1</v>
      </c>
      <c r="D104" s="73"/>
      <c r="E104" s="20" t="s">
        <v>226</v>
      </c>
      <c r="F104" s="77">
        <f>108.167*10.764</f>
        <v>1164.3095879999998</v>
      </c>
      <c r="G104" s="78"/>
      <c r="H104" s="20">
        <v>0</v>
      </c>
      <c r="I104" s="20">
        <f>F104*(($I$88)+1)+H104</f>
        <v>1746.4643819999997</v>
      </c>
      <c r="J104" s="1">
        <f>1.42*1.475+5.25*3.375+3.35*1.975+2.4*3.1+3.05*3.65+3.2*3.8+2.45*1.525+1.55*2.375+1.375*1.425+1.375*2.275+1.13*1+3.02*1+3.05*3.23+0.9*2.4+1.2*2.17+0.85*0.8+1.225*3.08+1.325*3.35+1.8*0.45</f>
        <v>98.134249999999994</v>
      </c>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1" customFormat="1" ht="20.25" x14ac:dyDescent="0.25">
      <c r="A105" s="73" t="str">
        <f t="shared" ref="A105:A107" si="3">A104</f>
        <v>1st Floor</v>
      </c>
      <c r="B105" s="73"/>
      <c r="C105" s="73">
        <f>C104+1</f>
        <v>2</v>
      </c>
      <c r="D105" s="73"/>
      <c r="E105" s="20" t="s">
        <v>226</v>
      </c>
      <c r="F105" s="77">
        <f>108.167*10.764</f>
        <v>1164.3095879999998</v>
      </c>
      <c r="G105" s="78"/>
      <c r="H105" s="20">
        <v>0</v>
      </c>
      <c r="I105" s="20">
        <f>F105*(($I$88)+1)+H105</f>
        <v>1746.4643819999997</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1" customFormat="1" ht="20.25" x14ac:dyDescent="0.25">
      <c r="A106" s="73" t="str">
        <f t="shared" si="3"/>
        <v>1st Floor</v>
      </c>
      <c r="B106" s="73"/>
      <c r="C106" s="73">
        <f t="shared" ref="C106:C107" si="4">C105+1</f>
        <v>3</v>
      </c>
      <c r="D106" s="73"/>
      <c r="E106" s="20" t="s">
        <v>227</v>
      </c>
      <c r="F106" s="77">
        <f>158.61*10.764</f>
        <v>1707.2780400000001</v>
      </c>
      <c r="G106" s="78"/>
      <c r="H106" s="20">
        <v>0</v>
      </c>
      <c r="I106" s="20">
        <f>F106*(($I$88)+1)+H106</f>
        <v>2560.9170600000002</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1" customFormat="1" ht="20.25" customHeight="1" x14ac:dyDescent="0.25">
      <c r="A107" s="73" t="str">
        <f t="shared" si="3"/>
        <v>1st Floor</v>
      </c>
      <c r="B107" s="73"/>
      <c r="C107" s="73">
        <f t="shared" si="4"/>
        <v>4</v>
      </c>
      <c r="D107" s="73"/>
      <c r="E107" s="20" t="s">
        <v>227</v>
      </c>
      <c r="F107" s="77">
        <f>158.61*10.764</f>
        <v>1707.2780400000001</v>
      </c>
      <c r="G107" s="78"/>
      <c r="H107" s="20">
        <v>0</v>
      </c>
      <c r="I107" s="20">
        <f>F107*(($I$88)+1)+H107</f>
        <v>2560.9170600000002</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1" customFormat="1" ht="47.25" customHeight="1" x14ac:dyDescent="0.25">
      <c r="A108" s="74" t="s">
        <v>228</v>
      </c>
      <c r="B108" s="75"/>
      <c r="C108" s="75"/>
      <c r="D108" s="75"/>
      <c r="E108" s="75"/>
      <c r="F108" s="75"/>
      <c r="G108" s="75"/>
      <c r="H108" s="75"/>
      <c r="I108" s="76"/>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1" customFormat="1" ht="20.25" x14ac:dyDescent="0.25">
      <c r="A109" s="73" t="str">
        <f>A108</f>
        <v>2nd &amp; 3rd, 5th to 7th, 9th to 12th, 14th to 17th, 21st, 22nd, 24th to 27th, 29th to 32nd, 35th to 37th, 39th to 42nd  Floor</v>
      </c>
      <c r="B109" s="73"/>
      <c r="C109" s="73">
        <v>1</v>
      </c>
      <c r="D109" s="73"/>
      <c r="E109" s="20" t="s">
        <v>226</v>
      </c>
      <c r="F109" s="77">
        <f>108.167*10.764</f>
        <v>1164.3095879999998</v>
      </c>
      <c r="G109" s="78"/>
      <c r="H109" s="20">
        <v>0</v>
      </c>
      <c r="I109" s="20">
        <f>F109*(($I$88)+1)+H109</f>
        <v>1746.4643819999997</v>
      </c>
      <c r="J109" s="1"/>
      <c r="K109" s="1"/>
      <c r="L109" s="1">
        <f>17500000/F109</f>
        <v>15030.366648496587</v>
      </c>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1" customFormat="1" ht="20.25" x14ac:dyDescent="0.25">
      <c r="A110" s="73" t="str">
        <f t="shared" ref="A110:A112" si="5">A109</f>
        <v>2nd &amp; 3rd, 5th to 7th, 9th to 12th, 14th to 17th, 21st, 22nd, 24th to 27th, 29th to 32nd, 35th to 37th, 39th to 42nd  Floor</v>
      </c>
      <c r="B110" s="73"/>
      <c r="C110" s="73">
        <f>C109+1</f>
        <v>2</v>
      </c>
      <c r="D110" s="73"/>
      <c r="E110" s="20" t="s">
        <v>226</v>
      </c>
      <c r="F110" s="77">
        <f>108.167*10.764</f>
        <v>1164.3095879999998</v>
      </c>
      <c r="G110" s="78"/>
      <c r="H110" s="20">
        <v>0</v>
      </c>
      <c r="I110" s="20">
        <f>F110*(($I$88)+1)+H110</f>
        <v>1746.4643819999997</v>
      </c>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s="11" customFormat="1" ht="20.25" x14ac:dyDescent="0.25">
      <c r="A111" s="73" t="str">
        <f t="shared" si="5"/>
        <v>2nd &amp; 3rd, 5th to 7th, 9th to 12th, 14th to 17th, 21st, 22nd, 24th to 27th, 29th to 32nd, 35th to 37th, 39th to 42nd  Floor</v>
      </c>
      <c r="B111" s="73"/>
      <c r="C111" s="73">
        <f t="shared" ref="C111:C112" si="6">C110+1</f>
        <v>3</v>
      </c>
      <c r="D111" s="73"/>
      <c r="E111" s="20" t="s">
        <v>227</v>
      </c>
      <c r="F111" s="77">
        <f>158.61*10.764</f>
        <v>1707.2780400000001</v>
      </c>
      <c r="G111" s="78"/>
      <c r="H111" s="20">
        <v>0</v>
      </c>
      <c r="I111" s="20">
        <f>F111*(($I$88)+1)+H111</f>
        <v>2560.9170600000002</v>
      </c>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c r="XFD111" s="1"/>
    </row>
    <row r="112" spans="1:151 16227:16384" s="11" customFormat="1" ht="20.25" customHeight="1" x14ac:dyDescent="0.25">
      <c r="A112" s="73" t="str">
        <f t="shared" si="5"/>
        <v>2nd &amp; 3rd, 5th to 7th, 9th to 12th, 14th to 17th, 21st, 22nd, 24th to 27th, 29th to 32nd, 35th to 37th, 39th to 42nd  Floor</v>
      </c>
      <c r="B112" s="73"/>
      <c r="C112" s="73">
        <f t="shared" si="6"/>
        <v>4</v>
      </c>
      <c r="D112" s="73"/>
      <c r="E112" s="20" t="s">
        <v>227</v>
      </c>
      <c r="F112" s="77">
        <f>158.61*10.764</f>
        <v>1707.2780400000001</v>
      </c>
      <c r="G112" s="78"/>
      <c r="H112" s="20">
        <v>0</v>
      </c>
      <c r="I112" s="20">
        <f>F112*(($I$88)+1)+H112</f>
        <v>2560.9170600000002</v>
      </c>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c r="XFD112" s="1"/>
    </row>
    <row r="113" spans="1:151 16227:16384" s="11" customFormat="1" ht="20.25" x14ac:dyDescent="0.25">
      <c r="A113" s="74" t="s">
        <v>232</v>
      </c>
      <c r="B113" s="75"/>
      <c r="C113" s="75"/>
      <c r="D113" s="75"/>
      <c r="E113" s="75"/>
      <c r="F113" s="75"/>
      <c r="G113" s="75"/>
      <c r="H113" s="75"/>
      <c r="I113" s="76"/>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1" customFormat="1" ht="20.25" x14ac:dyDescent="0.25">
      <c r="A114" s="73" t="str">
        <f>A113</f>
        <v>4th, 8th, 13th, 23rd, 28th &amp; 38th Floor (Part Refuge Area)</v>
      </c>
      <c r="B114" s="73"/>
      <c r="C114" s="73">
        <v>1</v>
      </c>
      <c r="D114" s="73"/>
      <c r="E114" s="77" t="s">
        <v>229</v>
      </c>
      <c r="F114" s="153"/>
      <c r="G114" s="153"/>
      <c r="H114" s="153"/>
      <c r="I114" s="78"/>
      <c r="J114" s="1">
        <f>1.42*1.475+5.25*3.375+3.35*1.975+2.4*3.1+3.05*3.65+3.2*3.8+2.45*1.525+1.55*2.375+1.375*1.425+1.375*2.275+1.13*1+3.02*1+3.05*3.23+0.9*2.4+1.2*2.17+0.85*0.8+1.225*3.08+1.325*3.35+1.8*0.45</f>
        <v>98.134249999999994</v>
      </c>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1" customFormat="1" ht="20.25" x14ac:dyDescent="0.25">
      <c r="A115" s="73" t="str">
        <f t="shared" ref="A115:A117" si="7">A114</f>
        <v>4th, 8th, 13th, 23rd, 28th &amp; 38th Floor (Part Refuge Area)</v>
      </c>
      <c r="B115" s="73"/>
      <c r="C115" s="73">
        <f>C114+1</f>
        <v>2</v>
      </c>
      <c r="D115" s="73"/>
      <c r="E115" s="20" t="s">
        <v>226</v>
      </c>
      <c r="F115" s="77">
        <f>108.167*10.764</f>
        <v>1164.3095879999998</v>
      </c>
      <c r="G115" s="78"/>
      <c r="H115" s="20">
        <v>0</v>
      </c>
      <c r="I115" s="20">
        <f t="shared" ref="I115:I117" si="8">F115*(($I$88)+1)+H115</f>
        <v>1746.4643819999997</v>
      </c>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1" customFormat="1" ht="20.25" x14ac:dyDescent="0.25">
      <c r="A116" s="73" t="str">
        <f t="shared" si="7"/>
        <v>4th, 8th, 13th, 23rd, 28th &amp; 38th Floor (Part Refuge Area)</v>
      </c>
      <c r="B116" s="73"/>
      <c r="C116" s="73">
        <f t="shared" ref="C116:C117" si="9">C115+1</f>
        <v>3</v>
      </c>
      <c r="D116" s="73"/>
      <c r="E116" s="20" t="s">
        <v>227</v>
      </c>
      <c r="F116" s="77">
        <f>158.61*10.764</f>
        <v>1707.2780400000001</v>
      </c>
      <c r="G116" s="78"/>
      <c r="H116" s="20">
        <v>0</v>
      </c>
      <c r="I116" s="20">
        <f t="shared" si="8"/>
        <v>2560.9170600000002</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1" customFormat="1" ht="20.25" customHeight="1" x14ac:dyDescent="0.25">
      <c r="A117" s="73" t="str">
        <f t="shared" si="7"/>
        <v>4th, 8th, 13th, 23rd, 28th &amp; 38th Floor (Part Refuge Area)</v>
      </c>
      <c r="B117" s="73"/>
      <c r="C117" s="73">
        <f t="shared" si="9"/>
        <v>4</v>
      </c>
      <c r="D117" s="73"/>
      <c r="E117" s="20" t="s">
        <v>227</v>
      </c>
      <c r="F117" s="77">
        <f>158.61*10.764</f>
        <v>1707.2780400000001</v>
      </c>
      <c r="G117" s="78"/>
      <c r="H117" s="20">
        <v>0</v>
      </c>
      <c r="I117" s="20">
        <f t="shared" si="8"/>
        <v>2560.9170600000002</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x14ac:dyDescent="0.25">
      <c r="A118" s="74" t="s">
        <v>230</v>
      </c>
      <c r="B118" s="75"/>
      <c r="C118" s="75"/>
      <c r="D118" s="75"/>
      <c r="E118" s="75"/>
      <c r="F118" s="75"/>
      <c r="G118" s="75"/>
      <c r="H118" s="75"/>
      <c r="I118" s="76"/>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x14ac:dyDescent="0.25">
      <c r="A119" s="73" t="str">
        <f>A118</f>
        <v>33rd Floor (Part Refuge Area)</v>
      </c>
      <c r="B119" s="73"/>
      <c r="C119" s="73">
        <v>1</v>
      </c>
      <c r="D119" s="73"/>
      <c r="E119" s="77" t="s">
        <v>229</v>
      </c>
      <c r="F119" s="153"/>
      <c r="G119" s="153"/>
      <c r="H119" s="153"/>
      <c r="I119" s="78"/>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x14ac:dyDescent="0.25">
      <c r="A120" s="73" t="str">
        <f t="shared" ref="A120:A122" si="10">A119</f>
        <v>33rd Floor (Part Refuge Area)</v>
      </c>
      <c r="B120" s="73"/>
      <c r="C120" s="73">
        <f>C119+1</f>
        <v>2</v>
      </c>
      <c r="D120" s="73"/>
      <c r="E120" s="20" t="s">
        <v>226</v>
      </c>
      <c r="F120" s="77">
        <f>108.167*10.764</f>
        <v>1164.3095879999998</v>
      </c>
      <c r="G120" s="78"/>
      <c r="H120" s="20">
        <v>0</v>
      </c>
      <c r="I120" s="20">
        <f t="shared" ref="I120:I122" si="11">F120*(($I$88)+1)+H120</f>
        <v>1746.4643819999997</v>
      </c>
      <c r="J120" s="1">
        <f>30000000/F121</f>
        <v>17571.830303633495</v>
      </c>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x14ac:dyDescent="0.25">
      <c r="A121" s="73" t="str">
        <f t="shared" si="10"/>
        <v>33rd Floor (Part Refuge Area)</v>
      </c>
      <c r="B121" s="73"/>
      <c r="C121" s="73">
        <f t="shared" ref="C121:C122" si="12">C120+1</f>
        <v>3</v>
      </c>
      <c r="D121" s="73"/>
      <c r="E121" s="20" t="s">
        <v>227</v>
      </c>
      <c r="F121" s="77">
        <f>158.61*10.764</f>
        <v>1707.2780400000001</v>
      </c>
      <c r="G121" s="78"/>
      <c r="H121" s="20">
        <v>0</v>
      </c>
      <c r="I121" s="20">
        <f t="shared" si="11"/>
        <v>2560.9170600000002</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1" customFormat="1" ht="20.25" customHeight="1" x14ac:dyDescent="0.25">
      <c r="A122" s="73" t="str">
        <f t="shared" si="10"/>
        <v>33rd Floor (Part Refuge Area)</v>
      </c>
      <c r="B122" s="73"/>
      <c r="C122" s="73">
        <f t="shared" si="12"/>
        <v>4</v>
      </c>
      <c r="D122" s="73"/>
      <c r="E122" s="20" t="s">
        <v>227</v>
      </c>
      <c r="F122" s="77">
        <f>161.05*10.764</f>
        <v>1733.5422000000001</v>
      </c>
      <c r="G122" s="78"/>
      <c r="H122" s="20">
        <v>0</v>
      </c>
      <c r="I122" s="20">
        <f t="shared" si="11"/>
        <v>2600.3133000000003</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1" customFormat="1" ht="20.25" x14ac:dyDescent="0.25">
      <c r="A123" s="74" t="s">
        <v>231</v>
      </c>
      <c r="B123" s="75"/>
      <c r="C123" s="75"/>
      <c r="D123" s="75"/>
      <c r="E123" s="75"/>
      <c r="F123" s="75"/>
      <c r="G123" s="75"/>
      <c r="H123" s="75"/>
      <c r="I123" s="76"/>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1" customFormat="1" ht="20.25" x14ac:dyDescent="0.25">
      <c r="A124" s="73" t="str">
        <f>A123</f>
        <v>34th Floor</v>
      </c>
      <c r="B124" s="73"/>
      <c r="C124" s="73">
        <v>1</v>
      </c>
      <c r="D124" s="73"/>
      <c r="E124" s="20" t="s">
        <v>226</v>
      </c>
      <c r="F124" s="77">
        <f>108.167*10.764</f>
        <v>1164.3095879999998</v>
      </c>
      <c r="G124" s="78"/>
      <c r="H124" s="20">
        <v>0</v>
      </c>
      <c r="I124" s="20">
        <f>F124*(($I$88)+1)+H124</f>
        <v>1746.4643819999997</v>
      </c>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x14ac:dyDescent="0.25">
      <c r="A125" s="73" t="str">
        <f t="shared" ref="A125:A127" si="13">A124</f>
        <v>34th Floor</v>
      </c>
      <c r="B125" s="73"/>
      <c r="C125" s="73">
        <f>C124+1</f>
        <v>2</v>
      </c>
      <c r="D125" s="73"/>
      <c r="E125" s="20" t="s">
        <v>226</v>
      </c>
      <c r="F125" s="77">
        <f>108.167*10.764</f>
        <v>1164.3095879999998</v>
      </c>
      <c r="G125" s="78"/>
      <c r="H125" s="20">
        <v>0</v>
      </c>
      <c r="I125" s="20">
        <f t="shared" ref="I125:I127" si="14">F125*(($I$88)+1)+H125</f>
        <v>1746.4643819999997</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73" t="str">
        <f t="shared" si="13"/>
        <v>34th Floor</v>
      </c>
      <c r="B126" s="73"/>
      <c r="C126" s="73">
        <f t="shared" ref="C126:C127" si="15">C125+1</f>
        <v>3</v>
      </c>
      <c r="D126" s="73"/>
      <c r="E126" s="20" t="s">
        <v>227</v>
      </c>
      <c r="F126" s="77">
        <f>158.61*10.764</f>
        <v>1707.2780400000001</v>
      </c>
      <c r="G126" s="78"/>
      <c r="H126" s="20">
        <v>0</v>
      </c>
      <c r="I126" s="20">
        <f t="shared" si="14"/>
        <v>2560.9170600000002</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20.25" customHeight="1" x14ac:dyDescent="0.25">
      <c r="A127" s="73" t="str">
        <f t="shared" si="13"/>
        <v>34th Floor</v>
      </c>
      <c r="B127" s="73"/>
      <c r="C127" s="73">
        <f t="shared" si="15"/>
        <v>4</v>
      </c>
      <c r="D127" s="73"/>
      <c r="E127" s="20" t="s">
        <v>227</v>
      </c>
      <c r="F127" s="77">
        <f>161.05*10.764</f>
        <v>1733.5422000000001</v>
      </c>
      <c r="G127" s="78"/>
      <c r="H127" s="20">
        <v>0</v>
      </c>
      <c r="I127" s="20">
        <f t="shared" si="14"/>
        <v>2600.3133000000003</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ht="20.25" x14ac:dyDescent="0.25">
      <c r="A128" s="111" t="s">
        <v>76</v>
      </c>
      <c r="B128" s="111"/>
      <c r="C128" s="111"/>
      <c r="D128" s="111"/>
      <c r="E128" s="111"/>
      <c r="F128" s="111"/>
      <c r="G128" s="111"/>
      <c r="H128" s="111"/>
      <c r="I128" s="111"/>
    </row>
    <row r="129" spans="1:9" ht="151.5" customHeight="1" x14ac:dyDescent="0.25">
      <c r="A129" s="9" t="s">
        <v>84</v>
      </c>
      <c r="B129" s="12" t="s">
        <v>4</v>
      </c>
      <c r="C129" s="66" t="s">
        <v>257</v>
      </c>
      <c r="D129" s="66"/>
      <c r="E129" s="66"/>
      <c r="F129" s="66"/>
      <c r="G129" s="66"/>
      <c r="H129" s="66"/>
      <c r="I129" s="66"/>
    </row>
    <row r="130" spans="1:9" ht="20.25" x14ac:dyDescent="0.25">
      <c r="A130" s="100" t="s">
        <v>85</v>
      </c>
      <c r="B130" s="100"/>
      <c r="C130" s="100"/>
      <c r="D130" s="100"/>
      <c r="E130" s="100"/>
      <c r="F130" s="100"/>
      <c r="G130" s="100"/>
      <c r="H130" s="100"/>
      <c r="I130" s="100"/>
    </row>
    <row r="131" spans="1:9" ht="20.25" x14ac:dyDescent="0.25">
      <c r="A131" s="65" t="s">
        <v>77</v>
      </c>
      <c r="B131" s="65"/>
      <c r="C131" s="65"/>
      <c r="D131" s="2" t="s">
        <v>4</v>
      </c>
      <c r="E131" s="79" t="str">
        <f>E3</f>
        <v>Kalpataru Immensa Tower G - Cedar</v>
      </c>
      <c r="F131" s="101"/>
      <c r="G131" s="101"/>
      <c r="H131" s="101"/>
      <c r="I131" s="80"/>
    </row>
    <row r="132" spans="1:9" ht="40.5" customHeight="1" x14ac:dyDescent="0.25">
      <c r="A132" s="65" t="s">
        <v>136</v>
      </c>
      <c r="B132" s="65"/>
      <c r="C132" s="65"/>
      <c r="D132" s="2" t="s">
        <v>4</v>
      </c>
      <c r="E132" s="79" t="str">
        <f>E9</f>
        <v>Immensa at Parkcity,  Tower G, Kalpataru Parkcity, Kolshet Rd, Thane West, Thane, Maharashtra 400607</v>
      </c>
      <c r="F132" s="101"/>
      <c r="G132" s="101"/>
      <c r="H132" s="101"/>
      <c r="I132" s="80"/>
    </row>
    <row r="133" spans="1:9" ht="20.25" customHeight="1" x14ac:dyDescent="0.25">
      <c r="A133" s="115" t="s">
        <v>142</v>
      </c>
      <c r="B133" s="115"/>
      <c r="C133" s="115"/>
      <c r="D133" s="16" t="s">
        <v>4</v>
      </c>
      <c r="E133" s="116" t="str">
        <f>I3</f>
        <v>04/07/2025  @ 11:15 AM</v>
      </c>
      <c r="F133" s="101"/>
      <c r="G133" s="101"/>
      <c r="H133" s="101"/>
      <c r="I133" s="80"/>
    </row>
    <row r="134" spans="1:9" ht="20.25" x14ac:dyDescent="0.25">
      <c r="A134" s="29"/>
      <c r="B134" s="30"/>
      <c r="C134" s="30"/>
      <c r="D134" s="30"/>
      <c r="E134" s="30"/>
      <c r="F134" s="30"/>
      <c r="G134" s="30"/>
      <c r="H134" s="30"/>
      <c r="I134" s="25"/>
    </row>
    <row r="135" spans="1:9" ht="20.25" x14ac:dyDescent="0.25">
      <c r="A135" s="31"/>
      <c r="B135" s="32"/>
      <c r="C135" s="32"/>
      <c r="D135" s="32"/>
      <c r="E135" s="32"/>
      <c r="F135" s="32"/>
      <c r="G135" s="32"/>
      <c r="H135" s="32"/>
      <c r="I135" s="26"/>
    </row>
    <row r="136" spans="1:9" ht="20.25" x14ac:dyDescent="0.25">
      <c r="A136" s="31"/>
      <c r="B136" s="32"/>
      <c r="C136" s="32"/>
      <c r="D136" s="32"/>
      <c r="E136" s="32"/>
      <c r="F136" s="32"/>
      <c r="G136" s="32"/>
      <c r="H136" s="32"/>
      <c r="I136" s="26"/>
    </row>
    <row r="137" spans="1:9" ht="20.25" x14ac:dyDescent="0.25">
      <c r="A137" s="31"/>
      <c r="B137" s="32"/>
      <c r="C137" s="32"/>
      <c r="D137" s="32"/>
      <c r="E137" s="32"/>
      <c r="F137" s="32"/>
      <c r="G137" s="32"/>
      <c r="H137" s="32"/>
      <c r="I137" s="26"/>
    </row>
    <row r="138" spans="1:9" ht="20.25" x14ac:dyDescent="0.25">
      <c r="A138" s="31"/>
      <c r="B138" s="32"/>
      <c r="C138" s="32"/>
      <c r="D138" s="32"/>
      <c r="E138" s="32"/>
      <c r="F138" s="32"/>
      <c r="G138" s="32"/>
      <c r="H138" s="32"/>
      <c r="I138" s="26"/>
    </row>
    <row r="139" spans="1:9" ht="20.25" x14ac:dyDescent="0.25">
      <c r="A139" s="31"/>
      <c r="B139" s="32"/>
      <c r="C139" s="32"/>
      <c r="D139" s="32"/>
      <c r="E139" s="32"/>
      <c r="F139" s="32"/>
      <c r="G139" s="32"/>
      <c r="H139" s="32"/>
      <c r="I139" s="26"/>
    </row>
    <row r="140" spans="1:9" ht="20.25" x14ac:dyDescent="0.25">
      <c r="A140" s="31"/>
      <c r="B140" s="32"/>
      <c r="C140" s="32"/>
      <c r="D140" s="32"/>
      <c r="E140" s="32"/>
      <c r="F140" s="32"/>
      <c r="G140" s="32"/>
      <c r="H140" s="32"/>
      <c r="I140" s="26"/>
    </row>
    <row r="141" spans="1:9" ht="20.25" x14ac:dyDescent="0.25">
      <c r="A141" s="31"/>
      <c r="B141" s="32"/>
      <c r="C141" s="32"/>
      <c r="D141" s="32"/>
      <c r="E141" s="32"/>
      <c r="F141" s="32"/>
      <c r="G141" s="32"/>
      <c r="H141" s="32"/>
      <c r="I141" s="26"/>
    </row>
    <row r="142" spans="1:9" ht="20.25" x14ac:dyDescent="0.25">
      <c r="A142" s="31"/>
      <c r="B142" s="32"/>
      <c r="C142" s="32"/>
      <c r="D142" s="32"/>
      <c r="E142" s="32"/>
      <c r="F142" s="32"/>
      <c r="G142" s="32"/>
      <c r="H142" s="32"/>
      <c r="I142" s="26"/>
    </row>
    <row r="143" spans="1:9" ht="20.25" x14ac:dyDescent="0.25">
      <c r="A143" s="31"/>
      <c r="B143" s="32"/>
      <c r="C143" s="32"/>
      <c r="D143" s="32"/>
      <c r="E143" s="32"/>
      <c r="F143" s="32"/>
      <c r="G143" s="32"/>
      <c r="H143" s="32"/>
      <c r="I143" s="26"/>
    </row>
    <row r="144" spans="1:9" ht="20.25" x14ac:dyDescent="0.25">
      <c r="A144" s="31"/>
      <c r="B144" s="32"/>
      <c r="C144" s="32"/>
      <c r="D144" s="32"/>
      <c r="E144" s="32"/>
      <c r="F144" s="32"/>
      <c r="G144" s="32"/>
      <c r="H144" s="32"/>
      <c r="I144" s="26"/>
    </row>
    <row r="145" spans="1:9" ht="20.25" x14ac:dyDescent="0.25">
      <c r="A145" s="31"/>
      <c r="B145" s="32"/>
      <c r="C145" s="32"/>
      <c r="D145" s="32"/>
      <c r="E145" s="32"/>
      <c r="F145" s="32"/>
      <c r="G145" s="32"/>
      <c r="H145" s="32"/>
      <c r="I145" s="26"/>
    </row>
    <row r="146" spans="1:9" ht="20.25" x14ac:dyDescent="0.25">
      <c r="A146" s="31"/>
      <c r="B146" s="32"/>
      <c r="C146" s="32"/>
      <c r="D146" s="32"/>
      <c r="E146" s="32"/>
      <c r="F146" s="32"/>
      <c r="G146" s="32"/>
      <c r="H146" s="32"/>
      <c r="I146" s="26"/>
    </row>
    <row r="147" spans="1:9" ht="20.25" x14ac:dyDescent="0.25">
      <c r="A147" s="31"/>
      <c r="B147" s="32"/>
      <c r="C147" s="32"/>
      <c r="D147" s="32"/>
      <c r="E147" s="32"/>
      <c r="F147" s="32"/>
      <c r="G147" s="32"/>
      <c r="H147" s="32"/>
      <c r="I147" s="26"/>
    </row>
    <row r="148" spans="1:9" ht="20.25" x14ac:dyDescent="0.25">
      <c r="A148" s="31"/>
      <c r="B148" s="32"/>
      <c r="C148" s="32"/>
      <c r="D148" s="32"/>
      <c r="E148" s="32"/>
      <c r="F148" s="32"/>
      <c r="G148" s="32"/>
      <c r="H148" s="32"/>
      <c r="I148" s="26"/>
    </row>
    <row r="149" spans="1:9" ht="20.25" x14ac:dyDescent="0.25">
      <c r="A149" s="31"/>
      <c r="B149" s="32"/>
      <c r="C149" s="32"/>
      <c r="D149" s="32"/>
      <c r="E149" s="32"/>
      <c r="F149" s="32"/>
      <c r="G149" s="32"/>
      <c r="H149" s="32"/>
      <c r="I149" s="26"/>
    </row>
    <row r="150" spans="1:9" ht="20.25" x14ac:dyDescent="0.25">
      <c r="A150" s="31"/>
      <c r="B150" s="32"/>
      <c r="C150" s="32"/>
      <c r="D150" s="32"/>
      <c r="E150" s="32"/>
      <c r="F150" s="32"/>
      <c r="G150" s="32"/>
      <c r="H150" s="32"/>
      <c r="I150" s="26"/>
    </row>
    <row r="151" spans="1:9" ht="20.25" x14ac:dyDescent="0.25">
      <c r="A151" s="31"/>
      <c r="B151" s="32"/>
      <c r="C151" s="32"/>
      <c r="D151" s="32"/>
      <c r="E151" s="32"/>
      <c r="F151" s="32"/>
      <c r="G151" s="32"/>
      <c r="H151" s="32"/>
      <c r="I151" s="26"/>
    </row>
    <row r="152" spans="1:9" ht="20.25" x14ac:dyDescent="0.25">
      <c r="A152" s="31"/>
      <c r="B152" s="32"/>
      <c r="C152" s="32"/>
      <c r="D152" s="32"/>
      <c r="E152" s="32"/>
      <c r="F152" s="32"/>
      <c r="G152" s="32"/>
      <c r="H152" s="32"/>
      <c r="I152" s="26"/>
    </row>
    <row r="153" spans="1:9" ht="20.25" x14ac:dyDescent="0.25">
      <c r="A153" s="31"/>
      <c r="B153" s="32"/>
      <c r="C153" s="32"/>
      <c r="D153" s="32"/>
      <c r="E153" s="32"/>
      <c r="F153" s="32"/>
      <c r="G153" s="32"/>
      <c r="H153" s="32"/>
      <c r="I153" s="26"/>
    </row>
    <row r="154" spans="1:9" ht="20.25" x14ac:dyDescent="0.25">
      <c r="A154" s="31"/>
      <c r="B154" s="32"/>
      <c r="C154" s="32"/>
      <c r="D154" s="32"/>
      <c r="E154" s="32"/>
      <c r="F154" s="32"/>
      <c r="G154" s="32"/>
      <c r="H154" s="32"/>
      <c r="I154" s="26"/>
    </row>
    <row r="155" spans="1:9" ht="20.25" x14ac:dyDescent="0.25">
      <c r="A155" s="31"/>
      <c r="B155" s="32"/>
      <c r="C155" s="32"/>
      <c r="D155" s="32"/>
      <c r="E155" s="32"/>
      <c r="F155" s="32"/>
      <c r="G155" s="32"/>
      <c r="H155" s="32"/>
      <c r="I155" s="26"/>
    </row>
    <row r="156" spans="1:9" ht="20.25" x14ac:dyDescent="0.25">
      <c r="A156" s="31"/>
      <c r="B156" s="32"/>
      <c r="C156" s="32"/>
      <c r="D156" s="32"/>
      <c r="E156" s="32"/>
      <c r="F156" s="32"/>
      <c r="G156" s="32"/>
      <c r="H156" s="32"/>
      <c r="I156" s="26"/>
    </row>
    <row r="157" spans="1:9" ht="20.25" x14ac:dyDescent="0.25">
      <c r="A157" s="31"/>
      <c r="B157" s="32"/>
      <c r="C157" s="32"/>
      <c r="D157" s="32"/>
      <c r="E157" s="32"/>
      <c r="F157" s="32"/>
      <c r="G157" s="32"/>
      <c r="H157" s="32"/>
      <c r="I157" s="26"/>
    </row>
    <row r="158" spans="1:9" ht="20.25" x14ac:dyDescent="0.25">
      <c r="A158" s="31"/>
      <c r="B158" s="32"/>
      <c r="C158" s="32"/>
      <c r="D158" s="32"/>
      <c r="E158" s="32"/>
      <c r="F158" s="32"/>
      <c r="G158" s="32"/>
      <c r="H158" s="32"/>
      <c r="I158" s="26"/>
    </row>
    <row r="159" spans="1:9" ht="20.25" x14ac:dyDescent="0.25">
      <c r="A159" s="31"/>
      <c r="B159" s="32"/>
      <c r="C159" s="32"/>
      <c r="D159" s="32"/>
      <c r="E159" s="32"/>
      <c r="F159" s="32"/>
      <c r="G159" s="32"/>
      <c r="H159" s="32"/>
      <c r="I159" s="26"/>
    </row>
    <row r="160" spans="1:9" ht="20.25" x14ac:dyDescent="0.25">
      <c r="A160" s="31"/>
      <c r="B160" s="32"/>
      <c r="C160" s="32"/>
      <c r="D160" s="32"/>
      <c r="E160" s="32"/>
      <c r="F160" s="32"/>
      <c r="G160" s="32"/>
      <c r="H160" s="32"/>
      <c r="I160" s="26"/>
    </row>
    <row r="161" spans="1:9" ht="20.25" x14ac:dyDescent="0.25">
      <c r="A161" s="31"/>
      <c r="B161" s="32"/>
      <c r="C161" s="32"/>
      <c r="D161" s="32"/>
      <c r="E161" s="32"/>
      <c r="F161" s="32"/>
      <c r="G161" s="32"/>
      <c r="H161" s="32"/>
      <c r="I161" s="26"/>
    </row>
    <row r="162" spans="1:9" ht="20.25" x14ac:dyDescent="0.25">
      <c r="A162" s="31"/>
      <c r="B162" s="32"/>
      <c r="C162" s="32"/>
      <c r="D162" s="32"/>
      <c r="E162" s="32"/>
      <c r="F162" s="32"/>
      <c r="G162" s="32"/>
      <c r="H162" s="32"/>
      <c r="I162" s="26"/>
    </row>
    <row r="163" spans="1:9" ht="20.25" x14ac:dyDescent="0.25">
      <c r="A163" s="31"/>
      <c r="B163" s="32"/>
      <c r="C163" s="32"/>
      <c r="D163" s="32"/>
      <c r="E163" s="32"/>
      <c r="F163" s="32"/>
      <c r="G163" s="32"/>
      <c r="H163" s="32"/>
      <c r="I163" s="26"/>
    </row>
    <row r="164" spans="1:9" ht="20.25" x14ac:dyDescent="0.25">
      <c r="A164" s="31"/>
      <c r="B164" s="32"/>
      <c r="C164" s="32"/>
      <c r="D164" s="32"/>
      <c r="E164" s="32"/>
      <c r="F164" s="32"/>
      <c r="G164" s="32"/>
      <c r="H164" s="32"/>
      <c r="I164" s="26"/>
    </row>
    <row r="165" spans="1:9" ht="20.25" x14ac:dyDescent="0.25">
      <c r="A165" s="31"/>
      <c r="B165" s="32"/>
      <c r="C165" s="32"/>
      <c r="D165" s="32"/>
      <c r="E165" s="32"/>
      <c r="F165" s="32"/>
      <c r="G165" s="32"/>
      <c r="H165" s="32"/>
      <c r="I165" s="26"/>
    </row>
    <row r="166" spans="1:9" ht="20.25" x14ac:dyDescent="0.25">
      <c r="A166" s="31"/>
      <c r="B166" s="32"/>
      <c r="C166" s="32"/>
      <c r="D166" s="32"/>
      <c r="E166" s="32"/>
      <c r="F166" s="32"/>
      <c r="G166" s="32"/>
      <c r="H166" s="32"/>
      <c r="I166" s="26"/>
    </row>
    <row r="167" spans="1:9" ht="20.25" x14ac:dyDescent="0.25">
      <c r="A167" s="31"/>
      <c r="B167" s="32"/>
      <c r="C167" s="32"/>
      <c r="D167" s="32"/>
      <c r="E167" s="32"/>
      <c r="F167" s="32"/>
      <c r="G167" s="32"/>
      <c r="H167" s="32"/>
      <c r="I167" s="26"/>
    </row>
    <row r="168" spans="1:9" ht="20.25" x14ac:dyDescent="0.25">
      <c r="A168" s="31"/>
      <c r="B168" s="32"/>
      <c r="C168" s="32"/>
      <c r="D168" s="32"/>
      <c r="E168" s="32"/>
      <c r="F168" s="32"/>
      <c r="G168" s="32"/>
      <c r="H168" s="32"/>
      <c r="I168" s="26"/>
    </row>
    <row r="169" spans="1:9" ht="20.25" x14ac:dyDescent="0.25">
      <c r="A169" s="31"/>
      <c r="B169" s="32"/>
      <c r="C169" s="32"/>
      <c r="D169" s="32"/>
      <c r="E169" s="32"/>
      <c r="F169" s="32"/>
      <c r="G169" s="32"/>
      <c r="H169" s="32"/>
      <c r="I169" s="26"/>
    </row>
    <row r="170" spans="1:9" ht="20.25" x14ac:dyDescent="0.25">
      <c r="A170" s="31"/>
      <c r="B170" s="32"/>
      <c r="C170" s="32"/>
      <c r="D170" s="32"/>
      <c r="E170" s="32"/>
      <c r="F170" s="32"/>
      <c r="G170" s="32"/>
      <c r="H170" s="32"/>
      <c r="I170" s="26"/>
    </row>
    <row r="171" spans="1:9" ht="20.25" x14ac:dyDescent="0.25">
      <c r="A171" s="31"/>
      <c r="B171" s="32"/>
      <c r="C171" s="32"/>
      <c r="D171" s="32"/>
      <c r="E171" s="32"/>
      <c r="F171" s="32"/>
      <c r="G171" s="32"/>
      <c r="H171" s="32"/>
      <c r="I171" s="26"/>
    </row>
    <row r="172" spans="1:9" ht="20.25" x14ac:dyDescent="0.25">
      <c r="A172" s="31"/>
      <c r="B172" s="32"/>
      <c r="C172" s="32"/>
      <c r="D172" s="32"/>
      <c r="E172" s="32"/>
      <c r="F172" s="32"/>
      <c r="G172" s="32"/>
      <c r="H172" s="32"/>
      <c r="I172" s="26"/>
    </row>
    <row r="173" spans="1:9" ht="20.25" x14ac:dyDescent="0.25">
      <c r="A173" s="31"/>
      <c r="B173" s="32"/>
      <c r="C173" s="32"/>
      <c r="D173" s="32"/>
      <c r="E173" s="32"/>
      <c r="F173" s="32"/>
      <c r="G173" s="32"/>
      <c r="H173" s="32"/>
      <c r="I173" s="26"/>
    </row>
    <row r="174" spans="1:9" ht="20.25" x14ac:dyDescent="0.25">
      <c r="A174" s="31"/>
      <c r="B174" s="32"/>
      <c r="C174" s="32"/>
      <c r="D174" s="32"/>
      <c r="E174" s="32"/>
      <c r="F174" s="32"/>
      <c r="G174" s="32"/>
      <c r="H174" s="32"/>
      <c r="I174" s="26"/>
    </row>
    <row r="175" spans="1:9" ht="20.25" x14ac:dyDescent="0.25">
      <c r="A175" s="31"/>
      <c r="B175" s="32"/>
      <c r="C175" s="32"/>
      <c r="D175" s="32"/>
      <c r="E175" s="32"/>
      <c r="F175" s="32"/>
      <c r="G175" s="32"/>
      <c r="H175" s="32"/>
      <c r="I175" s="26"/>
    </row>
    <row r="176" spans="1:9" ht="20.25" x14ac:dyDescent="0.25">
      <c r="A176" s="31"/>
      <c r="B176" s="32"/>
      <c r="C176" s="32"/>
      <c r="D176" s="32"/>
      <c r="E176" s="32"/>
      <c r="F176" s="32"/>
      <c r="G176" s="32"/>
      <c r="H176" s="32"/>
      <c r="I176" s="26"/>
    </row>
    <row r="177" spans="1:9" ht="20.25" x14ac:dyDescent="0.25">
      <c r="A177" s="31"/>
      <c r="B177" s="32"/>
      <c r="C177" s="32"/>
      <c r="D177" s="32"/>
      <c r="E177" s="32"/>
      <c r="F177" s="32"/>
      <c r="G177" s="32"/>
      <c r="H177" s="32"/>
      <c r="I177" s="26"/>
    </row>
    <row r="178" spans="1:9" ht="20.25" x14ac:dyDescent="0.25">
      <c r="A178" s="31"/>
      <c r="B178" s="32"/>
      <c r="C178" s="32"/>
      <c r="D178" s="32"/>
      <c r="E178" s="32"/>
      <c r="F178" s="32"/>
      <c r="G178" s="32"/>
      <c r="H178" s="32"/>
      <c r="I178" s="26"/>
    </row>
    <row r="179" spans="1:9" ht="20.25" x14ac:dyDescent="0.25">
      <c r="A179" s="31"/>
      <c r="B179" s="32"/>
      <c r="C179" s="32"/>
      <c r="D179" s="32"/>
      <c r="E179" s="32"/>
      <c r="F179" s="32"/>
      <c r="G179" s="32"/>
      <c r="H179" s="32"/>
      <c r="I179" s="26"/>
    </row>
    <row r="180" spans="1:9" ht="20.25" x14ac:dyDescent="0.25">
      <c r="A180" s="31"/>
      <c r="B180" s="32"/>
      <c r="C180" s="32"/>
      <c r="D180" s="32"/>
      <c r="E180" s="32"/>
      <c r="F180" s="32"/>
      <c r="G180" s="32"/>
      <c r="H180" s="32"/>
      <c r="I180" s="26"/>
    </row>
    <row r="181" spans="1:9" s="58" customFormat="1" ht="20.25" x14ac:dyDescent="0.25">
      <c r="A181" s="55"/>
      <c r="B181" s="56"/>
      <c r="C181" s="56"/>
      <c r="D181" s="56"/>
      <c r="E181" s="56"/>
      <c r="F181" s="56"/>
      <c r="G181" s="56"/>
      <c r="H181" s="56"/>
      <c r="I181" s="57"/>
    </row>
    <row r="182" spans="1:9" ht="20.25" x14ac:dyDescent="0.25">
      <c r="A182" s="112" t="s">
        <v>86</v>
      </c>
      <c r="B182" s="113"/>
      <c r="C182" s="113"/>
      <c r="D182" s="113"/>
      <c r="E182" s="113"/>
      <c r="F182" s="113"/>
      <c r="G182" s="113"/>
      <c r="H182" s="113"/>
      <c r="I182" s="114"/>
    </row>
    <row r="183" spans="1:9" ht="20.25" x14ac:dyDescent="0.25">
      <c r="A183" s="29"/>
      <c r="B183" s="30"/>
      <c r="C183" s="30"/>
      <c r="D183" s="30"/>
      <c r="E183" s="30"/>
      <c r="F183" s="30"/>
      <c r="G183" s="30"/>
      <c r="H183" s="30"/>
      <c r="I183" s="25"/>
    </row>
    <row r="184" spans="1:9" ht="20.25" x14ac:dyDescent="0.25">
      <c r="A184" s="31"/>
      <c r="B184" s="32"/>
      <c r="C184" s="32"/>
      <c r="D184" s="32"/>
      <c r="E184" s="32"/>
      <c r="F184" s="32"/>
      <c r="G184" s="32"/>
      <c r="H184" s="32"/>
      <c r="I184" s="26"/>
    </row>
    <row r="185" spans="1:9" ht="20.25" x14ac:dyDescent="0.25">
      <c r="A185" s="31"/>
      <c r="B185" s="32"/>
      <c r="C185" s="32"/>
      <c r="D185" s="32"/>
      <c r="E185" s="32"/>
      <c r="F185" s="32"/>
      <c r="G185" s="32"/>
      <c r="H185" s="32"/>
      <c r="I185" s="26"/>
    </row>
    <row r="186" spans="1:9" ht="20.25" x14ac:dyDescent="0.25">
      <c r="A186" s="31"/>
      <c r="B186" s="32"/>
      <c r="C186" s="32"/>
      <c r="D186" s="32"/>
      <c r="E186" s="32"/>
      <c r="F186" s="32"/>
      <c r="G186" s="32"/>
      <c r="H186" s="32"/>
      <c r="I186" s="26"/>
    </row>
    <row r="187" spans="1:9" ht="20.25" x14ac:dyDescent="0.25">
      <c r="A187" s="31"/>
      <c r="B187" s="32"/>
      <c r="C187" s="32"/>
      <c r="D187" s="32"/>
      <c r="E187" s="32"/>
      <c r="F187" s="32"/>
      <c r="G187" s="32"/>
      <c r="H187" s="32"/>
      <c r="I187" s="26"/>
    </row>
    <row r="188" spans="1:9" ht="20.25" x14ac:dyDescent="0.25">
      <c r="A188" s="31"/>
      <c r="B188" s="32"/>
      <c r="C188" s="32"/>
      <c r="D188" s="32"/>
      <c r="E188" s="32"/>
      <c r="F188" s="32"/>
      <c r="G188" s="32"/>
      <c r="H188" s="32"/>
      <c r="I188" s="26"/>
    </row>
    <row r="189" spans="1:9" ht="20.25" x14ac:dyDescent="0.25">
      <c r="A189" s="31"/>
      <c r="B189" s="32"/>
      <c r="C189" s="32"/>
      <c r="D189" s="32"/>
      <c r="E189" s="32"/>
      <c r="F189" s="32"/>
      <c r="G189" s="32"/>
      <c r="H189" s="32"/>
      <c r="I189" s="26"/>
    </row>
    <row r="190" spans="1:9" ht="20.25" x14ac:dyDescent="0.25">
      <c r="A190" s="31"/>
      <c r="B190" s="32"/>
      <c r="C190" s="32"/>
      <c r="D190" s="32"/>
      <c r="E190" s="32"/>
      <c r="F190" s="32"/>
      <c r="G190" s="32"/>
      <c r="H190" s="32"/>
      <c r="I190" s="26"/>
    </row>
    <row r="191" spans="1:9" ht="20.25" x14ac:dyDescent="0.25">
      <c r="A191" s="31"/>
      <c r="B191" s="32"/>
      <c r="C191" s="32"/>
      <c r="D191" s="32"/>
      <c r="E191" s="32"/>
      <c r="F191" s="32"/>
      <c r="G191" s="32"/>
      <c r="H191" s="32"/>
      <c r="I191" s="26"/>
    </row>
    <row r="192" spans="1:9" ht="20.25" x14ac:dyDescent="0.25">
      <c r="A192" s="31"/>
      <c r="B192" s="32"/>
      <c r="C192" s="32"/>
      <c r="D192" s="32"/>
      <c r="E192" s="32"/>
      <c r="F192" s="32"/>
      <c r="G192" s="32"/>
      <c r="H192" s="32"/>
      <c r="I192" s="26"/>
    </row>
    <row r="193" spans="1:9" ht="20.25" x14ac:dyDescent="0.25">
      <c r="A193" s="31"/>
      <c r="B193" s="32"/>
      <c r="C193" s="32"/>
      <c r="D193" s="32"/>
      <c r="E193" s="32"/>
      <c r="F193" s="32"/>
      <c r="G193" s="32"/>
      <c r="H193" s="32"/>
      <c r="I193" s="26"/>
    </row>
    <row r="194" spans="1:9" ht="20.25" x14ac:dyDescent="0.25">
      <c r="A194" s="31"/>
      <c r="B194" s="32"/>
      <c r="C194" s="32"/>
      <c r="D194" s="32"/>
      <c r="E194" s="32"/>
      <c r="F194" s="32"/>
      <c r="G194" s="32"/>
      <c r="H194" s="32"/>
      <c r="I194" s="26"/>
    </row>
    <row r="195" spans="1:9" ht="20.25" x14ac:dyDescent="0.25">
      <c r="A195" s="31"/>
      <c r="B195" s="32"/>
      <c r="C195" s="32"/>
      <c r="D195" s="32"/>
      <c r="E195" s="32"/>
      <c r="F195" s="32"/>
      <c r="G195" s="32"/>
      <c r="H195" s="32"/>
      <c r="I195" s="26"/>
    </row>
    <row r="196" spans="1:9" ht="20.25" x14ac:dyDescent="0.25">
      <c r="A196" s="31"/>
      <c r="B196" s="32"/>
      <c r="C196" s="32"/>
      <c r="D196" s="32"/>
      <c r="E196" s="32"/>
      <c r="F196" s="32"/>
      <c r="G196" s="32"/>
      <c r="H196" s="32"/>
      <c r="I196" s="26"/>
    </row>
    <row r="197" spans="1:9" ht="20.25" x14ac:dyDescent="0.25">
      <c r="A197" s="31"/>
      <c r="B197" s="32"/>
      <c r="C197" s="32"/>
      <c r="D197" s="32"/>
      <c r="E197" s="32"/>
      <c r="F197" s="32"/>
      <c r="G197" s="32"/>
      <c r="H197" s="32"/>
      <c r="I197" s="26"/>
    </row>
    <row r="198" spans="1:9" ht="20.25" x14ac:dyDescent="0.25">
      <c r="A198" s="31"/>
      <c r="B198" s="32"/>
      <c r="C198" s="32"/>
      <c r="D198" s="32"/>
      <c r="E198" s="32"/>
      <c r="F198" s="32"/>
      <c r="G198" s="32"/>
      <c r="H198" s="32"/>
      <c r="I198" s="26"/>
    </row>
    <row r="199" spans="1:9" ht="20.25" x14ac:dyDescent="0.25">
      <c r="A199" s="31"/>
      <c r="B199" s="32"/>
      <c r="C199" s="32"/>
      <c r="D199" s="32"/>
      <c r="E199" s="32"/>
      <c r="F199" s="32"/>
      <c r="G199" s="32"/>
      <c r="H199" s="32"/>
      <c r="I199" s="26"/>
    </row>
    <row r="200" spans="1:9" ht="20.25" x14ac:dyDescent="0.25">
      <c r="A200" s="31"/>
      <c r="B200" s="32"/>
      <c r="C200" s="32"/>
      <c r="D200" s="32"/>
      <c r="E200" s="32"/>
      <c r="F200" s="32"/>
      <c r="G200" s="32"/>
      <c r="H200" s="32"/>
      <c r="I200" s="26"/>
    </row>
    <row r="201" spans="1:9" ht="20.25" x14ac:dyDescent="0.25">
      <c r="A201" s="31"/>
      <c r="B201" s="32"/>
      <c r="C201" s="32"/>
      <c r="D201" s="32"/>
      <c r="E201" s="32"/>
      <c r="F201" s="32"/>
      <c r="G201" s="32"/>
      <c r="H201" s="32"/>
      <c r="I201" s="26"/>
    </row>
    <row r="202" spans="1:9" ht="20.25" x14ac:dyDescent="0.25">
      <c r="A202" s="31"/>
      <c r="B202" s="32"/>
      <c r="C202" s="32"/>
      <c r="D202" s="32"/>
      <c r="E202" s="32"/>
      <c r="F202" s="32"/>
      <c r="G202" s="32"/>
      <c r="H202" s="32"/>
      <c r="I202" s="26"/>
    </row>
    <row r="203" spans="1:9" ht="20.25" x14ac:dyDescent="0.25">
      <c r="A203" s="31"/>
      <c r="B203" s="32"/>
      <c r="C203" s="32"/>
      <c r="D203" s="32"/>
      <c r="E203" s="32"/>
      <c r="F203" s="32"/>
      <c r="G203" s="32"/>
      <c r="H203" s="32"/>
      <c r="I203" s="26"/>
    </row>
    <row r="204" spans="1:9" ht="20.25" x14ac:dyDescent="0.25">
      <c r="A204" s="31"/>
      <c r="B204" s="32"/>
      <c r="C204" s="32"/>
      <c r="D204" s="32"/>
      <c r="E204" s="32"/>
      <c r="F204" s="32"/>
      <c r="G204" s="32"/>
      <c r="H204" s="32"/>
      <c r="I204" s="26"/>
    </row>
    <row r="205" spans="1:9" ht="20.25" x14ac:dyDescent="0.25">
      <c r="A205" s="31"/>
      <c r="B205" s="32"/>
      <c r="C205" s="32"/>
      <c r="D205" s="32"/>
      <c r="E205" s="32"/>
      <c r="F205" s="32"/>
      <c r="G205" s="32"/>
      <c r="H205" s="32"/>
      <c r="I205" s="26"/>
    </row>
    <row r="206" spans="1:9" ht="20.25" x14ac:dyDescent="0.25">
      <c r="A206" s="31"/>
      <c r="B206" s="32"/>
      <c r="C206" s="32"/>
      <c r="D206" s="32"/>
      <c r="E206" s="32"/>
      <c r="F206" s="32"/>
      <c r="G206" s="32"/>
      <c r="H206" s="32"/>
      <c r="I206" s="26"/>
    </row>
    <row r="207" spans="1:9" ht="20.25" x14ac:dyDescent="0.25">
      <c r="A207" s="31"/>
      <c r="B207" s="32"/>
      <c r="C207" s="32"/>
      <c r="D207" s="32"/>
      <c r="E207" s="32"/>
      <c r="F207" s="32"/>
      <c r="G207" s="32"/>
      <c r="H207" s="32"/>
      <c r="I207" s="26"/>
    </row>
    <row r="208" spans="1:9" ht="20.25" x14ac:dyDescent="0.25">
      <c r="A208" s="31"/>
      <c r="B208" s="32"/>
      <c r="C208" s="32"/>
      <c r="D208" s="32"/>
      <c r="E208" s="32"/>
      <c r="F208" s="32"/>
      <c r="G208" s="32"/>
      <c r="H208" s="32"/>
      <c r="I208" s="26"/>
    </row>
    <row r="209" spans="1:9" ht="20.25" x14ac:dyDescent="0.25">
      <c r="A209" s="31"/>
      <c r="B209" s="32"/>
      <c r="C209" s="32"/>
      <c r="D209" s="32"/>
      <c r="E209" s="32"/>
      <c r="F209" s="32"/>
      <c r="G209" s="32"/>
      <c r="H209" s="32"/>
      <c r="I209" s="26"/>
    </row>
    <row r="210" spans="1:9" ht="20.25" x14ac:dyDescent="0.25">
      <c r="A210" s="31"/>
      <c r="B210" s="32"/>
      <c r="C210" s="32"/>
      <c r="D210" s="32"/>
      <c r="E210" s="32"/>
      <c r="F210" s="32"/>
      <c r="G210" s="32"/>
      <c r="H210" s="32"/>
      <c r="I210" s="26"/>
    </row>
    <row r="211" spans="1:9" ht="20.25" x14ac:dyDescent="0.25">
      <c r="A211" s="31"/>
      <c r="B211" s="32"/>
      <c r="C211" s="32"/>
      <c r="D211" s="32"/>
      <c r="E211" s="32"/>
      <c r="F211" s="32"/>
      <c r="G211" s="32"/>
      <c r="H211" s="32"/>
      <c r="I211" s="26"/>
    </row>
    <row r="212" spans="1:9" ht="20.25" x14ac:dyDescent="0.25">
      <c r="A212" s="31"/>
      <c r="B212" s="32"/>
      <c r="C212" s="32"/>
      <c r="D212" s="32"/>
      <c r="E212" s="32"/>
      <c r="F212" s="32"/>
      <c r="G212" s="32"/>
      <c r="H212" s="32"/>
      <c r="I212" s="26"/>
    </row>
    <row r="213" spans="1:9" ht="20.25" x14ac:dyDescent="0.25">
      <c r="A213" s="31"/>
      <c r="B213" s="32"/>
      <c r="C213" s="32"/>
      <c r="D213" s="32"/>
      <c r="E213" s="32"/>
      <c r="F213" s="32"/>
      <c r="G213" s="32"/>
      <c r="H213" s="32"/>
      <c r="I213" s="26"/>
    </row>
    <row r="214" spans="1:9" ht="20.25" x14ac:dyDescent="0.25">
      <c r="A214" s="31"/>
      <c r="B214" s="32"/>
      <c r="C214" s="32"/>
      <c r="D214" s="32"/>
      <c r="E214" s="32"/>
      <c r="F214" s="32"/>
      <c r="G214" s="32"/>
      <c r="H214" s="32"/>
      <c r="I214" s="26"/>
    </row>
    <row r="215" spans="1:9" ht="20.25" x14ac:dyDescent="0.25">
      <c r="A215" s="31"/>
      <c r="B215" s="32"/>
      <c r="C215" s="32"/>
      <c r="D215" s="32"/>
      <c r="E215" s="32"/>
      <c r="F215" s="32"/>
      <c r="G215" s="32"/>
      <c r="H215" s="32"/>
      <c r="I215" s="26"/>
    </row>
    <row r="216" spans="1:9" ht="20.25" x14ac:dyDescent="0.25">
      <c r="A216" s="31"/>
      <c r="B216" s="32"/>
      <c r="C216" s="32"/>
      <c r="D216" s="32"/>
      <c r="E216" s="32"/>
      <c r="F216" s="32"/>
      <c r="G216" s="32"/>
      <c r="H216" s="32"/>
      <c r="I216" s="26"/>
    </row>
    <row r="217" spans="1:9" ht="20.25" hidden="1" x14ac:dyDescent="0.25">
      <c r="A217" s="31"/>
      <c r="B217" s="32"/>
      <c r="C217" s="32"/>
      <c r="D217" s="32"/>
      <c r="E217" s="32"/>
      <c r="F217" s="32"/>
      <c r="G217" s="32"/>
      <c r="H217" s="32"/>
      <c r="I217" s="26"/>
    </row>
    <row r="218" spans="1:9" ht="20.25" hidden="1" x14ac:dyDescent="0.25">
      <c r="A218" s="31"/>
      <c r="B218" s="32"/>
      <c r="C218" s="32"/>
      <c r="D218" s="32"/>
      <c r="E218" s="32"/>
      <c r="F218" s="32"/>
      <c r="G218" s="32"/>
      <c r="H218" s="32"/>
      <c r="I218" s="26"/>
    </row>
    <row r="219" spans="1:9" ht="20.25" hidden="1" x14ac:dyDescent="0.25">
      <c r="A219" s="31"/>
      <c r="B219" s="32"/>
      <c r="C219" s="32"/>
      <c r="D219" s="32"/>
      <c r="E219" s="32"/>
      <c r="F219" s="32"/>
      <c r="G219" s="32"/>
      <c r="H219" s="32"/>
      <c r="I219" s="26"/>
    </row>
    <row r="220" spans="1:9" ht="20.25" hidden="1" x14ac:dyDescent="0.25">
      <c r="A220" s="31"/>
      <c r="B220" s="32"/>
      <c r="C220" s="32"/>
      <c r="D220" s="32"/>
      <c r="E220" s="32"/>
      <c r="F220" s="32"/>
      <c r="G220" s="32"/>
      <c r="H220" s="32"/>
      <c r="I220" s="26"/>
    </row>
    <row r="221" spans="1:9" ht="20.25" hidden="1" x14ac:dyDescent="0.25">
      <c r="A221" s="31"/>
      <c r="B221" s="32"/>
      <c r="C221" s="32"/>
      <c r="D221" s="32"/>
      <c r="E221" s="32"/>
      <c r="F221" s="32"/>
      <c r="G221" s="32"/>
      <c r="H221" s="32"/>
      <c r="I221" s="26"/>
    </row>
    <row r="222" spans="1:9" ht="20.25" hidden="1" x14ac:dyDescent="0.25">
      <c r="A222" s="31"/>
      <c r="B222" s="32"/>
      <c r="C222" s="32"/>
      <c r="D222" s="32"/>
      <c r="E222" s="32"/>
      <c r="F222" s="32"/>
      <c r="G222" s="32"/>
      <c r="H222" s="32"/>
      <c r="I222" s="26"/>
    </row>
    <row r="223" spans="1:9" ht="20.25" x14ac:dyDescent="0.25">
      <c r="A223" s="111" t="s">
        <v>29</v>
      </c>
      <c r="B223" s="111"/>
      <c r="C223" s="111"/>
      <c r="D223" s="111"/>
      <c r="E223" s="111"/>
      <c r="F223" s="111"/>
      <c r="G223" s="111"/>
      <c r="H223" s="111"/>
      <c r="I223" s="111"/>
    </row>
    <row r="224" spans="1:9" ht="20.25" x14ac:dyDescent="0.25">
      <c r="A224" s="102" t="s">
        <v>88</v>
      </c>
      <c r="B224" s="103"/>
      <c r="C224" s="103"/>
      <c r="D224" s="103"/>
      <c r="E224" s="103"/>
      <c r="F224" s="103"/>
      <c r="G224" s="103"/>
      <c r="H224" s="103"/>
      <c r="I224" s="104"/>
    </row>
    <row r="225" spans="1:9" ht="20.25" x14ac:dyDescent="0.25">
      <c r="A225" s="105" t="s">
        <v>89</v>
      </c>
      <c r="B225" s="106"/>
      <c r="C225" s="106"/>
      <c r="D225" s="106"/>
      <c r="E225" s="106"/>
      <c r="F225" s="106"/>
      <c r="G225" s="106"/>
      <c r="H225" s="106"/>
      <c r="I225" s="107"/>
    </row>
    <row r="226" spans="1:9" ht="45" customHeight="1" x14ac:dyDescent="0.25">
      <c r="A226" s="105" t="s">
        <v>90</v>
      </c>
      <c r="B226" s="106"/>
      <c r="C226" s="106"/>
      <c r="D226" s="106"/>
      <c r="E226" s="106"/>
      <c r="F226" s="106"/>
      <c r="G226" s="106"/>
      <c r="H226" s="106"/>
      <c r="I226" s="107"/>
    </row>
    <row r="227" spans="1:9" ht="42.75" customHeight="1" x14ac:dyDescent="0.25">
      <c r="A227" s="105" t="s">
        <v>91</v>
      </c>
      <c r="B227" s="106"/>
      <c r="C227" s="106"/>
      <c r="D227" s="106"/>
      <c r="E227" s="106"/>
      <c r="F227" s="106"/>
      <c r="G227" s="106"/>
      <c r="H227" s="106"/>
      <c r="I227" s="107"/>
    </row>
    <row r="228" spans="1:9" ht="20.25" x14ac:dyDescent="0.25">
      <c r="A228" s="105" t="s">
        <v>92</v>
      </c>
      <c r="B228" s="106"/>
      <c r="C228" s="106"/>
      <c r="D228" s="106"/>
      <c r="E228" s="106"/>
      <c r="F228" s="106"/>
      <c r="G228" s="106"/>
      <c r="H228" s="106"/>
      <c r="I228" s="107"/>
    </row>
    <row r="229" spans="1:9" ht="20.25" x14ac:dyDescent="0.25">
      <c r="A229" s="105" t="s">
        <v>93</v>
      </c>
      <c r="B229" s="106"/>
      <c r="C229" s="106"/>
      <c r="D229" s="106"/>
      <c r="E229" s="106"/>
      <c r="F229" s="106"/>
      <c r="G229" s="106"/>
      <c r="H229" s="106"/>
      <c r="I229" s="107"/>
    </row>
    <row r="230" spans="1:9" ht="45" customHeight="1" x14ac:dyDescent="0.25">
      <c r="A230" s="105" t="s">
        <v>94</v>
      </c>
      <c r="B230" s="106"/>
      <c r="C230" s="106"/>
      <c r="D230" s="106"/>
      <c r="E230" s="106"/>
      <c r="F230" s="106"/>
      <c r="G230" s="106"/>
      <c r="H230" s="106"/>
      <c r="I230" s="107"/>
    </row>
    <row r="231" spans="1:9" ht="24" customHeight="1" x14ac:dyDescent="0.25">
      <c r="A231" s="105" t="s">
        <v>95</v>
      </c>
      <c r="B231" s="106"/>
      <c r="C231" s="106"/>
      <c r="D231" s="106"/>
      <c r="E231" s="106"/>
      <c r="F231" s="106"/>
      <c r="G231" s="106"/>
      <c r="H231" s="106"/>
      <c r="I231" s="107"/>
    </row>
    <row r="232" spans="1:9" ht="20.25" x14ac:dyDescent="0.25">
      <c r="A232" s="108" t="s">
        <v>96</v>
      </c>
      <c r="B232" s="109"/>
      <c r="C232" s="109"/>
      <c r="D232" s="109"/>
      <c r="E232" s="109"/>
      <c r="F232" s="109"/>
      <c r="G232" s="109"/>
      <c r="H232" s="109"/>
      <c r="I232" s="110"/>
    </row>
    <row r="233" spans="1:9" ht="70.5" customHeight="1" x14ac:dyDescent="0.25">
      <c r="A233" s="98" t="s">
        <v>35</v>
      </c>
      <c r="B233" s="98"/>
      <c r="C233" s="98"/>
      <c r="D233" s="2" t="s">
        <v>4</v>
      </c>
      <c r="E233" s="22" t="s">
        <v>255</v>
      </c>
      <c r="F233" s="13" t="s">
        <v>10</v>
      </c>
      <c r="G233" s="2" t="s">
        <v>4</v>
      </c>
      <c r="H233" s="99"/>
      <c r="I233" s="99"/>
    </row>
  </sheetData>
  <mergeCells count="288">
    <mergeCell ref="A117:B117"/>
    <mergeCell ref="C117:D117"/>
    <mergeCell ref="F117:G117"/>
    <mergeCell ref="E114:I114"/>
    <mergeCell ref="A118:I118"/>
    <mergeCell ref="A119:B119"/>
    <mergeCell ref="C119:D119"/>
    <mergeCell ref="E119:I119"/>
    <mergeCell ref="A120:B120"/>
    <mergeCell ref="C120:D120"/>
    <mergeCell ref="F120:G120"/>
    <mergeCell ref="C115:D115"/>
    <mergeCell ref="F115:G115"/>
    <mergeCell ref="A89:I89"/>
    <mergeCell ref="A69:C69"/>
    <mergeCell ref="F69:F70"/>
    <mergeCell ref="G69:G70"/>
    <mergeCell ref="H69:I70"/>
    <mergeCell ref="F105:G105"/>
    <mergeCell ref="F107:G107"/>
    <mergeCell ref="A102:I102"/>
    <mergeCell ref="A86:I86"/>
    <mergeCell ref="F83:G83"/>
    <mergeCell ref="F84:G84"/>
    <mergeCell ref="F85:G85"/>
    <mergeCell ref="A83:B83"/>
    <mergeCell ref="C83:D83"/>
    <mergeCell ref="A84:B84"/>
    <mergeCell ref="C84:D84"/>
    <mergeCell ref="A85:B85"/>
    <mergeCell ref="C85:D85"/>
    <mergeCell ref="H75:I75"/>
    <mergeCell ref="A106:B106"/>
    <mergeCell ref="C106:D106"/>
    <mergeCell ref="F106:G106"/>
    <mergeCell ref="A107:B107"/>
    <mergeCell ref="F96:G96"/>
    <mergeCell ref="A127:B127"/>
    <mergeCell ref="C127:D127"/>
    <mergeCell ref="F127:G127"/>
    <mergeCell ref="A121:B121"/>
    <mergeCell ref="C121:D121"/>
    <mergeCell ref="F121:G121"/>
    <mergeCell ref="A122:B122"/>
    <mergeCell ref="C122:D122"/>
    <mergeCell ref="F122:G122"/>
    <mergeCell ref="A123:I123"/>
    <mergeCell ref="A124:B124"/>
    <mergeCell ref="C124:D124"/>
    <mergeCell ref="F124:G124"/>
    <mergeCell ref="A125:B125"/>
    <mergeCell ref="C125:D125"/>
    <mergeCell ref="F125:G125"/>
    <mergeCell ref="A126:B126"/>
    <mergeCell ref="C126:D126"/>
    <mergeCell ref="F126:G126"/>
    <mergeCell ref="A97:B97"/>
    <mergeCell ref="C97:D97"/>
    <mergeCell ref="F97:G97"/>
    <mergeCell ref="C107:D107"/>
    <mergeCell ref="A98:B98"/>
    <mergeCell ref="C98:D98"/>
    <mergeCell ref="F98:G98"/>
    <mergeCell ref="A99:B99"/>
    <mergeCell ref="C99:D99"/>
    <mergeCell ref="F99:G99"/>
    <mergeCell ref="A100:B100"/>
    <mergeCell ref="C100:D100"/>
    <mergeCell ref="F100:G100"/>
    <mergeCell ref="A101:I101"/>
    <mergeCell ref="C28:E28"/>
    <mergeCell ref="C29:E29"/>
    <mergeCell ref="C30:E30"/>
    <mergeCell ref="C31:E31"/>
    <mergeCell ref="C32:I32"/>
    <mergeCell ref="C14:E14"/>
    <mergeCell ref="C15:E15"/>
    <mergeCell ref="C16:E16"/>
    <mergeCell ref="C17:E17"/>
    <mergeCell ref="C18:E18"/>
    <mergeCell ref="C19:E19"/>
    <mergeCell ref="C20:E20"/>
    <mergeCell ref="C21:E21"/>
    <mergeCell ref="C22:E22"/>
    <mergeCell ref="C23:I23"/>
    <mergeCell ref="C26:E26"/>
    <mergeCell ref="C27:E27"/>
    <mergeCell ref="C24:I24"/>
    <mergeCell ref="A54:B54"/>
    <mergeCell ref="C54:D54"/>
    <mergeCell ref="F54:G65"/>
    <mergeCell ref="H54:I65"/>
    <mergeCell ref="A55:B55"/>
    <mergeCell ref="C46:E46"/>
    <mergeCell ref="C47:E47"/>
    <mergeCell ref="C48:E48"/>
    <mergeCell ref="C49:E49"/>
    <mergeCell ref="C55:D55"/>
    <mergeCell ref="A56:B56"/>
    <mergeCell ref="C56:D56"/>
    <mergeCell ref="A57:B57"/>
    <mergeCell ref="C57:D57"/>
    <mergeCell ref="A58:B58"/>
    <mergeCell ref="C58:D58"/>
    <mergeCell ref="A59:B59"/>
    <mergeCell ref="C59:D59"/>
    <mergeCell ref="A65:B65"/>
    <mergeCell ref="C65:D65"/>
    <mergeCell ref="A60:B60"/>
    <mergeCell ref="C60:D60"/>
    <mergeCell ref="A61:B61"/>
    <mergeCell ref="C61:D61"/>
    <mergeCell ref="A50:I50"/>
    <mergeCell ref="A51:C52"/>
    <mergeCell ref="D51:D52"/>
    <mergeCell ref="F51:G51"/>
    <mergeCell ref="F52:G52"/>
    <mergeCell ref="A53:B53"/>
    <mergeCell ref="C53:D53"/>
    <mergeCell ref="F53:G53"/>
    <mergeCell ref="A43:B43"/>
    <mergeCell ref="A44:B44"/>
    <mergeCell ref="E44:G44"/>
    <mergeCell ref="E43:G43"/>
    <mergeCell ref="C43:D43"/>
    <mergeCell ref="C44:D44"/>
    <mergeCell ref="C129:I129"/>
    <mergeCell ref="A128:I128"/>
    <mergeCell ref="A67:I67"/>
    <mergeCell ref="A68:C68"/>
    <mergeCell ref="H68:I68"/>
    <mergeCell ref="C112:D112"/>
    <mergeCell ref="F112:G112"/>
    <mergeCell ref="A108:I108"/>
    <mergeCell ref="C116:D116"/>
    <mergeCell ref="F116:G116"/>
    <mergeCell ref="A110:B110"/>
    <mergeCell ref="A111:B111"/>
    <mergeCell ref="A112:B112"/>
    <mergeCell ref="A114:B114"/>
    <mergeCell ref="A115:B115"/>
    <mergeCell ref="A116:B116"/>
    <mergeCell ref="A109:B109"/>
    <mergeCell ref="A80:F80"/>
    <mergeCell ref="A78:I78"/>
    <mergeCell ref="A74:C74"/>
    <mergeCell ref="H74:I74"/>
    <mergeCell ref="A75:C75"/>
    <mergeCell ref="F111:G111"/>
    <mergeCell ref="A94:B94"/>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H36:I36"/>
    <mergeCell ref="A36:C36"/>
    <mergeCell ref="H35:I35"/>
    <mergeCell ref="A1:I1"/>
    <mergeCell ref="A4:C4"/>
    <mergeCell ref="A131:C131"/>
    <mergeCell ref="H27:I27"/>
    <mergeCell ref="H28:I28"/>
    <mergeCell ref="A37:I37"/>
    <mergeCell ref="H46:I46"/>
    <mergeCell ref="H48:I48"/>
    <mergeCell ref="A42:I42"/>
    <mergeCell ref="A45:I45"/>
    <mergeCell ref="A82:I82"/>
    <mergeCell ref="H80:I80"/>
    <mergeCell ref="A2:C2"/>
    <mergeCell ref="E2:F2"/>
    <mergeCell ref="A41:C41"/>
    <mergeCell ref="H41:I41"/>
    <mergeCell ref="E4:F4"/>
    <mergeCell ref="E12:I12"/>
    <mergeCell ref="A6:C6"/>
    <mergeCell ref="A7:C7"/>
    <mergeCell ref="A8:C8"/>
    <mergeCell ref="E8:I8"/>
    <mergeCell ref="H7:I7"/>
    <mergeCell ref="E9:I9"/>
    <mergeCell ref="A233:C233"/>
    <mergeCell ref="H233:I233"/>
    <mergeCell ref="A130:I130"/>
    <mergeCell ref="E132:I132"/>
    <mergeCell ref="A224:I224"/>
    <mergeCell ref="A230:I230"/>
    <mergeCell ref="A231:I231"/>
    <mergeCell ref="A232:I232"/>
    <mergeCell ref="A225:I225"/>
    <mergeCell ref="A226:I226"/>
    <mergeCell ref="A227:I227"/>
    <mergeCell ref="A228:I228"/>
    <mergeCell ref="A132:C132"/>
    <mergeCell ref="A223:I223"/>
    <mergeCell ref="A229:I229"/>
    <mergeCell ref="A182:I182"/>
    <mergeCell ref="E131:I131"/>
    <mergeCell ref="A133:C133"/>
    <mergeCell ref="E133:I133"/>
    <mergeCell ref="A34:C34"/>
    <mergeCell ref="H34:I34"/>
    <mergeCell ref="H79:I79"/>
    <mergeCell ref="H14:I14"/>
    <mergeCell ref="G38:H38"/>
    <mergeCell ref="A39:C39"/>
    <mergeCell ref="A35:C35"/>
    <mergeCell ref="A40:C40"/>
    <mergeCell ref="A38:C38"/>
    <mergeCell ref="H16:I16"/>
    <mergeCell ref="H17:I17"/>
    <mergeCell ref="H15:I15"/>
    <mergeCell ref="H18:I18"/>
    <mergeCell ref="H19:I19"/>
    <mergeCell ref="H44:I44"/>
    <mergeCell ref="H31:I31"/>
    <mergeCell ref="H22:I22"/>
    <mergeCell ref="G39:H39"/>
    <mergeCell ref="A79:F79"/>
    <mergeCell ref="H49:I49"/>
    <mergeCell ref="H47:I47"/>
    <mergeCell ref="H76:I76"/>
    <mergeCell ref="A66:G66"/>
    <mergeCell ref="H66:I66"/>
    <mergeCell ref="C109:D109"/>
    <mergeCell ref="C110:D110"/>
    <mergeCell ref="C111:D111"/>
    <mergeCell ref="C114:D114"/>
    <mergeCell ref="A113:I113"/>
    <mergeCell ref="A90:I90"/>
    <mergeCell ref="A91:I91"/>
    <mergeCell ref="A92:I92"/>
    <mergeCell ref="A93:I93"/>
    <mergeCell ref="A103:I103"/>
    <mergeCell ref="A104:B104"/>
    <mergeCell ref="C104:D104"/>
    <mergeCell ref="F104:G104"/>
    <mergeCell ref="F109:G109"/>
    <mergeCell ref="F110:G110"/>
    <mergeCell ref="A105:B105"/>
    <mergeCell ref="C105:D105"/>
    <mergeCell ref="C94:D94"/>
    <mergeCell ref="F94:G94"/>
    <mergeCell ref="A95:B95"/>
    <mergeCell ref="C95:D95"/>
    <mergeCell ref="F95:G95"/>
    <mergeCell ref="A96:B96"/>
    <mergeCell ref="C96:D96"/>
    <mergeCell ref="A62:B62"/>
    <mergeCell ref="C62:D62"/>
    <mergeCell ref="A63:B63"/>
    <mergeCell ref="C63:D63"/>
    <mergeCell ref="A64:B64"/>
    <mergeCell ref="C64:D64"/>
    <mergeCell ref="H87:H88"/>
    <mergeCell ref="F87:G88"/>
    <mergeCell ref="E87:E88"/>
    <mergeCell ref="C87:D88"/>
    <mergeCell ref="A87:B88"/>
    <mergeCell ref="A77:C77"/>
    <mergeCell ref="H77:I77"/>
    <mergeCell ref="A70:C70"/>
    <mergeCell ref="A72:C72"/>
    <mergeCell ref="H72:I72"/>
    <mergeCell ref="A73:C73"/>
    <mergeCell ref="H73:I73"/>
    <mergeCell ref="A71:C71"/>
    <mergeCell ref="H71:I71"/>
    <mergeCell ref="A76:C76"/>
    <mergeCell ref="A81:F81"/>
    <mergeCell ref="H81:I81"/>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2" manualBreakCount="2">
    <brk id="129" max="8" man="1"/>
    <brk id="181"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2025-07-05T06:08:11Z</cp:lastPrinted>
  <dcterms:created xsi:type="dcterms:W3CDTF">2010-11-23T11:42:48Z</dcterms:created>
  <dcterms:modified xsi:type="dcterms:W3CDTF">2025-07-05T06:08:15Z</dcterms:modified>
</cp:coreProperties>
</file>