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Report!$A$1:$H$446</definedName>
  </definedNames>
  <calcPr calcId="152511"/>
</workbook>
</file>

<file path=xl/calcChain.xml><?xml version="1.0" encoding="utf-8"?>
<calcChain xmlns="http://schemas.openxmlformats.org/spreadsheetml/2006/main">
  <c r="C85" i="3" l="1"/>
  <c r="C84" i="3"/>
  <c r="C83" i="3"/>
  <c r="A196" i="3" l="1"/>
  <c r="L135" i="3" l="1"/>
  <c r="K117" i="3"/>
  <c r="J117" i="3"/>
  <c r="A192" i="3"/>
  <c r="A193" i="3" s="1"/>
  <c r="A194" i="3" s="1"/>
  <c r="A195" i="3" s="1"/>
  <c r="D200" i="3" l="1"/>
  <c r="D198" i="3"/>
  <c r="G18" i="3"/>
  <c r="G19" i="3"/>
  <c r="C19" i="3" s="1"/>
  <c r="I110" i="3"/>
  <c r="I136" i="3"/>
  <c r="I123" i="3"/>
  <c r="F170" i="3"/>
  <c r="F157" i="3"/>
  <c r="F176" i="3"/>
  <c r="F175" i="3"/>
  <c r="F174" i="3"/>
  <c r="F173" i="3"/>
  <c r="F172" i="3"/>
  <c r="F163" i="3"/>
  <c r="F162" i="3"/>
  <c r="F161" i="3"/>
  <c r="F160" i="3"/>
  <c r="F159" i="3"/>
  <c r="F144" i="3"/>
  <c r="F145" i="3"/>
  <c r="F146" i="3"/>
  <c r="F147" i="3"/>
  <c r="F148" i="3"/>
  <c r="F171" i="3"/>
  <c r="F142" i="3"/>
  <c r="F129" i="3"/>
  <c r="F135" i="3"/>
  <c r="F134" i="3"/>
  <c r="F133" i="3"/>
  <c r="F132" i="3"/>
  <c r="F131" i="3"/>
  <c r="F122" i="3"/>
  <c r="F121" i="3"/>
  <c r="F120" i="3"/>
  <c r="F119" i="3"/>
  <c r="F118" i="3"/>
  <c r="F116" i="3"/>
  <c r="F183" i="3"/>
  <c r="F188" i="3"/>
  <c r="F187" i="3"/>
  <c r="F186" i="3"/>
  <c r="F185" i="3"/>
  <c r="F189" i="3"/>
  <c r="G189" i="3"/>
  <c r="E189" i="3"/>
  <c r="G188" i="3"/>
  <c r="E188" i="3"/>
  <c r="G187" i="3"/>
  <c r="E187" i="3"/>
  <c r="G186" i="3"/>
  <c r="E186" i="3"/>
  <c r="G185" i="3"/>
  <c r="E185" i="3"/>
  <c r="G183" i="3"/>
  <c r="E183" i="3"/>
  <c r="G182" i="3"/>
  <c r="F182" i="3"/>
  <c r="E182" i="3"/>
  <c r="G181" i="3"/>
  <c r="F181" i="3"/>
  <c r="E181" i="3"/>
  <c r="G180" i="3"/>
  <c r="F180" i="3"/>
  <c r="E180" i="3"/>
  <c r="G179" i="3"/>
  <c r="F179" i="3"/>
  <c r="E179" i="3"/>
  <c r="G178" i="3"/>
  <c r="F178" i="3"/>
  <c r="E178" i="3"/>
  <c r="G176" i="3"/>
  <c r="E176" i="3"/>
  <c r="G175" i="3"/>
  <c r="E175" i="3"/>
  <c r="G174" i="3"/>
  <c r="E174" i="3"/>
  <c r="G173" i="3"/>
  <c r="E173" i="3"/>
  <c r="G172" i="3"/>
  <c r="E172" i="3"/>
  <c r="G171" i="3"/>
  <c r="E171" i="3"/>
  <c r="G170" i="3"/>
  <c r="E170" i="3"/>
  <c r="G169" i="3"/>
  <c r="F169" i="3"/>
  <c r="E169" i="3"/>
  <c r="G168" i="3"/>
  <c r="F168" i="3"/>
  <c r="E168" i="3"/>
  <c r="G167" i="3"/>
  <c r="F167" i="3"/>
  <c r="E167" i="3"/>
  <c r="G166" i="3"/>
  <c r="F166" i="3"/>
  <c r="E166" i="3"/>
  <c r="G165" i="3"/>
  <c r="F165" i="3"/>
  <c r="E165" i="3"/>
  <c r="G163" i="3"/>
  <c r="E163" i="3"/>
  <c r="G162" i="3"/>
  <c r="E162" i="3"/>
  <c r="G161" i="3"/>
  <c r="E161" i="3"/>
  <c r="G160" i="3"/>
  <c r="E160" i="3"/>
  <c r="G159" i="3"/>
  <c r="E159" i="3"/>
  <c r="G157" i="3"/>
  <c r="E157" i="3"/>
  <c r="G156" i="3"/>
  <c r="F156" i="3"/>
  <c r="E156" i="3"/>
  <c r="G155" i="3"/>
  <c r="F155" i="3"/>
  <c r="E155" i="3"/>
  <c r="G154" i="3"/>
  <c r="F154" i="3"/>
  <c r="E154" i="3"/>
  <c r="G153" i="3"/>
  <c r="F153" i="3"/>
  <c r="E153" i="3"/>
  <c r="A153" i="3"/>
  <c r="A154" i="3" s="1"/>
  <c r="A155" i="3" s="1"/>
  <c r="A156" i="3" s="1"/>
  <c r="A157" i="3" s="1"/>
  <c r="A158" i="3" s="1"/>
  <c r="A159" i="3" s="1"/>
  <c r="A160" i="3" s="1"/>
  <c r="A161" i="3" s="1"/>
  <c r="A162" i="3" s="1"/>
  <c r="A163" i="3" s="1"/>
  <c r="G152" i="3"/>
  <c r="F152" i="3"/>
  <c r="E152" i="3"/>
  <c r="G148" i="3"/>
  <c r="E148" i="3"/>
  <c r="G147" i="3"/>
  <c r="E147" i="3"/>
  <c r="G146" i="3"/>
  <c r="E146" i="3"/>
  <c r="G145" i="3"/>
  <c r="E145" i="3"/>
  <c r="G144" i="3"/>
  <c r="E144" i="3"/>
  <c r="G142" i="3"/>
  <c r="E142" i="3"/>
  <c r="G141" i="3"/>
  <c r="F141" i="3"/>
  <c r="E141" i="3"/>
  <c r="G140" i="3"/>
  <c r="F140" i="3"/>
  <c r="E140" i="3"/>
  <c r="G139" i="3"/>
  <c r="F139" i="3"/>
  <c r="E139" i="3"/>
  <c r="G138" i="3"/>
  <c r="F138" i="3"/>
  <c r="E138" i="3"/>
  <c r="G137" i="3"/>
  <c r="F137" i="3"/>
  <c r="E137" i="3"/>
  <c r="G135" i="3"/>
  <c r="E135" i="3"/>
  <c r="G134" i="3"/>
  <c r="E134" i="3"/>
  <c r="G133" i="3"/>
  <c r="E133" i="3"/>
  <c r="G132" i="3"/>
  <c r="E132" i="3"/>
  <c r="G131" i="3"/>
  <c r="E131" i="3"/>
  <c r="G130" i="3"/>
  <c r="F130" i="3"/>
  <c r="E130" i="3"/>
  <c r="G129" i="3"/>
  <c r="E129" i="3"/>
  <c r="G128" i="3"/>
  <c r="F128" i="3"/>
  <c r="E128" i="3"/>
  <c r="G127" i="3"/>
  <c r="F127" i="3"/>
  <c r="E127" i="3"/>
  <c r="G126" i="3"/>
  <c r="F126" i="3"/>
  <c r="E126" i="3"/>
  <c r="G125" i="3"/>
  <c r="F125" i="3"/>
  <c r="E125" i="3"/>
  <c r="G124" i="3"/>
  <c r="F124" i="3"/>
  <c r="E124" i="3"/>
  <c r="G122" i="3"/>
  <c r="E122" i="3"/>
  <c r="G121" i="3"/>
  <c r="E121" i="3"/>
  <c r="G120" i="3"/>
  <c r="E120" i="3"/>
  <c r="G119" i="3"/>
  <c r="E119" i="3"/>
  <c r="G118" i="3"/>
  <c r="E118" i="3"/>
  <c r="G116" i="3"/>
  <c r="E116" i="3"/>
  <c r="G115" i="3"/>
  <c r="F115" i="3"/>
  <c r="E115" i="3"/>
  <c r="G114" i="3"/>
  <c r="F114" i="3"/>
  <c r="E114" i="3"/>
  <c r="G113" i="3"/>
  <c r="F113" i="3"/>
  <c r="E113" i="3"/>
  <c r="G112" i="3"/>
  <c r="F112" i="3"/>
  <c r="E112" i="3"/>
  <c r="G111" i="3"/>
  <c r="F111" i="3"/>
  <c r="E111" i="3"/>
  <c r="I107" i="3"/>
  <c r="V178" i="3"/>
  <c r="U165" i="3"/>
  <c r="U178" i="3"/>
  <c r="V165" i="3"/>
  <c r="H187" i="3" l="1"/>
  <c r="H160" i="3"/>
  <c r="H172" i="3"/>
  <c r="H132" i="3"/>
  <c r="H133" i="3"/>
  <c r="H162" i="3"/>
  <c r="H174" i="3"/>
  <c r="H176" i="3"/>
  <c r="H188" i="3"/>
  <c r="H189" i="3"/>
  <c r="H146" i="3"/>
  <c r="E103" i="3"/>
  <c r="H135" i="3"/>
  <c r="H148" i="3"/>
  <c r="E104" i="3"/>
  <c r="H153" i="3"/>
  <c r="H170" i="3"/>
  <c r="H183" i="3"/>
  <c r="H185" i="3"/>
  <c r="H134" i="3"/>
  <c r="J135" i="3" s="1"/>
  <c r="H152" i="3"/>
  <c r="H154" i="3"/>
  <c r="H155" i="3"/>
  <c r="H156" i="3"/>
  <c r="H157" i="3"/>
  <c r="H165" i="3"/>
  <c r="H166" i="3"/>
  <c r="H167" i="3"/>
  <c r="H168" i="3"/>
  <c r="H169" i="3"/>
  <c r="H171" i="3"/>
  <c r="H178" i="3"/>
  <c r="H179" i="3"/>
  <c r="H180" i="3"/>
  <c r="H181" i="3"/>
  <c r="H182" i="3"/>
  <c r="H186" i="3"/>
  <c r="H161" i="3"/>
  <c r="H173" i="3"/>
  <c r="H175" i="3"/>
  <c r="H159" i="3"/>
  <c r="H163" i="3"/>
  <c r="H145" i="3"/>
  <c r="H147" i="3"/>
  <c r="V166" i="3"/>
  <c r="V167" i="3" s="1"/>
  <c r="V168" i="3" s="1"/>
  <c r="V169" i="3" s="1"/>
  <c r="V170" i="3" s="1"/>
  <c r="V171" i="3" s="1"/>
  <c r="V172" i="3" s="1"/>
  <c r="V173" i="3" s="1"/>
  <c r="V174" i="3" s="1"/>
  <c r="V175" i="3" s="1"/>
  <c r="V176" i="3" s="1"/>
  <c r="V179" i="3"/>
  <c r="V180" i="3" s="1"/>
  <c r="V181" i="3" s="1"/>
  <c r="V182" i="3" s="1"/>
  <c r="V183" i="3" s="1"/>
  <c r="V184" i="3" s="1"/>
  <c r="V185" i="3" s="1"/>
  <c r="V186" i="3" s="1"/>
  <c r="V187" i="3" s="1"/>
  <c r="V188" i="3" s="1"/>
  <c r="V189" i="3" s="1"/>
  <c r="U166" i="3"/>
  <c r="T165" i="3"/>
  <c r="U179" i="3"/>
  <c r="T178" i="3"/>
  <c r="H120" i="3"/>
  <c r="H122" i="3"/>
  <c r="H121" i="3"/>
  <c r="H119" i="3"/>
  <c r="E105" i="3" l="1"/>
  <c r="G104" i="3"/>
  <c r="U180" i="3"/>
  <c r="T179" i="3"/>
  <c r="U167" i="3"/>
  <c r="T166" i="3"/>
  <c r="H111" i="3"/>
  <c r="U168" i="3" l="1"/>
  <c r="T167" i="3"/>
  <c r="U181" i="3"/>
  <c r="T180"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U182" i="3"/>
  <c r="T181" i="3"/>
  <c r="U169" i="3"/>
  <c r="T168" i="3"/>
  <c r="D42" i="6"/>
  <c r="D44" i="6" l="1"/>
  <c r="E44" i="6"/>
  <c r="U170" i="3"/>
  <c r="T169" i="3"/>
  <c r="U183" i="3"/>
  <c r="T182" i="3"/>
  <c r="C26" i="3"/>
  <c r="C18" i="3"/>
  <c r="H144" i="3"/>
  <c r="H142" i="3"/>
  <c r="H141" i="3"/>
  <c r="H140" i="3"/>
  <c r="H139" i="3"/>
  <c r="H138" i="3"/>
  <c r="H137" i="3"/>
  <c r="H131" i="3"/>
  <c r="H130" i="3"/>
  <c r="H129" i="3"/>
  <c r="H128" i="3"/>
  <c r="H127" i="3"/>
  <c r="J127" i="3" s="1"/>
  <c r="H126" i="3"/>
  <c r="H125" i="3"/>
  <c r="H124" i="3"/>
  <c r="H112" i="3"/>
  <c r="H113" i="3"/>
  <c r="H114" i="3"/>
  <c r="H115" i="3"/>
  <c r="J115" i="3" s="1"/>
  <c r="H116" i="3"/>
  <c r="H118" i="3"/>
  <c r="J125" i="3" l="1"/>
  <c r="I125" i="3"/>
  <c r="G103" i="3"/>
  <c r="G105" i="3" s="1"/>
  <c r="U184" i="3"/>
  <c r="T183" i="3"/>
  <c r="U171" i="3"/>
  <c r="T170" i="3"/>
  <c r="A77" i="3"/>
  <c r="D78" i="3" s="1"/>
  <c r="A61" i="3"/>
  <c r="D62" i="3" s="1"/>
  <c r="U172" i="3" l="1"/>
  <c r="T171" i="3"/>
  <c r="U185" i="3"/>
  <c r="T184" i="3"/>
  <c r="C38" i="4"/>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H78" i="3"/>
  <c r="I5" i="4"/>
  <c r="F38" i="4" l="1"/>
  <c r="U186" i="3"/>
  <c r="T185" i="3"/>
  <c r="U173" i="3"/>
  <c r="T172" i="3"/>
  <c r="E18" i="4"/>
  <c r="E15" i="4"/>
  <c r="E17" i="4"/>
  <c r="E11" i="4"/>
  <c r="K6" i="4"/>
  <c r="E9" i="4"/>
  <c r="K8" i="4"/>
  <c r="C7" i="4" s="1"/>
  <c r="E14" i="4"/>
  <c r="E12" i="4"/>
  <c r="E16" i="4"/>
  <c r="E10" i="4"/>
  <c r="K9" i="4"/>
  <c r="K10" i="4" s="1"/>
  <c r="K11" i="4" s="1"/>
  <c r="E13" i="4"/>
  <c r="K7" i="4"/>
  <c r="J87" i="3"/>
  <c r="J86" i="3"/>
  <c r="U174" i="3" l="1"/>
  <c r="T173" i="3"/>
  <c r="U187" i="3"/>
  <c r="T186" i="3"/>
  <c r="K12" i="4"/>
  <c r="K16" i="4" s="1"/>
  <c r="C8" i="4" s="1"/>
  <c r="E8" i="4" s="1"/>
  <c r="E7" i="4"/>
  <c r="A112" i="3"/>
  <c r="A113" i="3" s="1"/>
  <c r="A114" i="3" s="1"/>
  <c r="A115" i="3" s="1"/>
  <c r="A116" i="3" s="1"/>
  <c r="A117" i="3" s="1"/>
  <c r="A118" i="3" s="1"/>
  <c r="A119" i="3" s="1"/>
  <c r="A120" i="3" s="1"/>
  <c r="A121" i="3" s="1"/>
  <c r="A122" i="3" s="1"/>
  <c r="U188" i="3" l="1"/>
  <c r="T187" i="3"/>
  <c r="U175" i="3"/>
  <c r="T174" i="3"/>
  <c r="F7" i="4"/>
  <c r="J4" i="4" s="1"/>
  <c r="H7" i="4" s="1"/>
  <c r="U176" i="3" l="1"/>
  <c r="T176" i="3" s="1"/>
  <c r="T175" i="3"/>
  <c r="U189" i="3"/>
  <c r="T189" i="3" s="1"/>
  <c r="T188" i="3"/>
  <c r="G4" i="3"/>
  <c r="D199" i="3" l="1"/>
  <c r="J71" i="3"/>
  <c r="J70" i="3"/>
  <c r="H62" i="3"/>
  <c r="J66" i="3" l="1"/>
  <c r="D71" i="3"/>
  <c r="D68" i="3"/>
  <c r="D66" i="3"/>
  <c r="J64" i="3"/>
  <c r="D75" i="3"/>
  <c r="D73" i="3"/>
  <c r="D70" i="3"/>
  <c r="D67" i="3"/>
  <c r="J65" i="3"/>
  <c r="J63" i="3"/>
  <c r="D74" i="3"/>
  <c r="D72" i="3"/>
  <c r="D69" i="3"/>
  <c r="D91" i="3" l="1"/>
  <c r="D83" i="3"/>
  <c r="D86" i="3"/>
  <c r="J80" i="3"/>
  <c r="D90" i="3"/>
  <c r="D84" i="3"/>
  <c r="J79" i="3"/>
  <c r="D89" i="3"/>
  <c r="J82" i="3"/>
  <c r="D88" i="3"/>
  <c r="J81" i="3"/>
  <c r="C80" i="3" s="1"/>
  <c r="D87" i="3"/>
  <c r="D85" i="3"/>
  <c r="J67" i="3"/>
  <c r="J72" i="3" l="1"/>
  <c r="C65" i="3" s="1"/>
  <c r="J83" i="3"/>
  <c r="J88" i="3" s="1"/>
  <c r="D82" i="3"/>
  <c r="D80" i="3"/>
  <c r="J84" i="3"/>
  <c r="J85" i="3"/>
  <c r="D64" i="3"/>
  <c r="J68" i="3"/>
  <c r="J89" i="3" l="1"/>
  <c r="J69" i="3"/>
  <c r="D81" i="3" l="1"/>
  <c r="E80" i="3"/>
  <c r="I77" i="3" s="1"/>
  <c r="G80" i="3" s="1"/>
  <c r="J73" i="3"/>
  <c r="V124" i="3"/>
  <c r="V137" i="3"/>
  <c r="U137" i="3"/>
  <c r="U124" i="3"/>
  <c r="E64" i="3" l="1"/>
  <c r="G92" i="3" s="1"/>
  <c r="T137" i="3"/>
  <c r="U138" i="3"/>
  <c r="V138" i="3"/>
  <c r="V139" i="3" s="1"/>
  <c r="V140" i="3" s="1"/>
  <c r="V141" i="3" s="1"/>
  <c r="V142" i="3" s="1"/>
  <c r="V143" i="3" s="1"/>
  <c r="V144" i="3" s="1"/>
  <c r="V145" i="3" s="1"/>
  <c r="V146" i="3" s="1"/>
  <c r="V147" i="3" s="1"/>
  <c r="V148" i="3" s="1"/>
  <c r="V125" i="3"/>
  <c r="V126" i="3" s="1"/>
  <c r="V127" i="3" s="1"/>
  <c r="V128" i="3" s="1"/>
  <c r="V129" i="3" s="1"/>
  <c r="V130" i="3" s="1"/>
  <c r="V131" i="3" s="1"/>
  <c r="V132" i="3" s="1"/>
  <c r="V133" i="3" s="1"/>
  <c r="V134" i="3" s="1"/>
  <c r="V135" i="3" s="1"/>
  <c r="U125" i="3"/>
  <c r="T124" i="3"/>
  <c r="D65" i="3" l="1"/>
  <c r="I61" i="3"/>
  <c r="G64" i="3" s="1"/>
  <c r="T138" i="3"/>
  <c r="U139" i="3"/>
  <c r="T139" i="3" s="1"/>
  <c r="U126" i="3"/>
  <c r="T125" i="3"/>
  <c r="U140" i="3" l="1"/>
  <c r="T140" i="3" s="1"/>
  <c r="U127" i="3"/>
  <c r="T126" i="3"/>
  <c r="U141" i="3" l="1"/>
  <c r="T141" i="3" s="1"/>
  <c r="U128" i="3"/>
  <c r="T127" i="3"/>
  <c r="U142" i="3" l="1"/>
  <c r="T142" i="3" s="1"/>
  <c r="U129" i="3"/>
  <c r="T128" i="3"/>
  <c r="U143" i="3" l="1"/>
  <c r="T143" i="3" s="1"/>
  <c r="U130" i="3"/>
  <c r="T129" i="3"/>
  <c r="U144" i="3" l="1"/>
  <c r="U131" i="3"/>
  <c r="U132" i="3" s="1"/>
  <c r="T130" i="3"/>
  <c r="T144" i="3" l="1"/>
  <c r="U145" i="3"/>
  <c r="T132" i="3"/>
  <c r="U133" i="3"/>
  <c r="T131" i="3"/>
  <c r="T145" i="3" l="1"/>
  <c r="U146" i="3"/>
  <c r="T133" i="3"/>
  <c r="U134" i="3"/>
  <c r="T146" i="3" l="1"/>
  <c r="U147" i="3"/>
  <c r="T134" i="3"/>
  <c r="U135" i="3"/>
  <c r="T135" i="3" s="1"/>
  <c r="T147" i="3" l="1"/>
  <c r="U148" i="3"/>
  <c r="T148"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98"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<sst xmlns="http://schemas.openxmlformats.org/spreadsheetml/2006/main" count="671" uniqueCount="363">
  <si>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</si>
  <si>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</si>
  <si>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</si>
  <si>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</si>
  <si>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</si>
  <si>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</si>
  <si>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</si>
  <si>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</si>
  <si>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</si>
  <si>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</si>
  <si>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</si>
  <si>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</si>
  <si>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</si>
  <si>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</si>
  <si>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</si>
  <si>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</si>
  <si>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</si>
  <si>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</si>
  <si>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</si>
  <si>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</si>
  <si>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</si>
  <si>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</si>
  <si>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</si>
  <si>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</si>
  <si>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</si>
  <si>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</si>
  <si>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</si>
  <si>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</si>
  <si>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</si>
  <si>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</si>
  <si>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</si>
  <si>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</si>
  <si>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</si>
  <si>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</si>
  <si>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</si>
  <si>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</si>
  <si>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</si>
  <si>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</si>
  <si>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</si>
  <si>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</si>
  <si>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</si>
  <si>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</si>
  <si>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</si>
  <si>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</si>
  <si>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</si>
  <si>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</si>
  <si>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</si>
  <si>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</si>
  <si>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</si>
  <si>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</si>
  <si>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</si>
  <si>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</si>
  <si>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</si>
  <si>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</si>
  <si>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</si>
  <si>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</si>
  <si>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</si>
  <si>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</si>
  <si>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</si>
  <si>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</si>
  <si>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</si>
  <si>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</si>
  <si>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</si>
  <si>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</si>
  <si>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</si>
  <si>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</si>
  <si>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</si>
  <si>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</si>
  <si>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</si>
  <si>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</si>
  <si>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</si>
  <si>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</si>
  <si>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</si>
  <si>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</si>
  <si>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</si>
  <si>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</si>
  <si>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</si>
  <si>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</si>
  <si>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</si>
  <si>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</si>
  <si>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</si>
  <si>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</si>
  <si>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</si>
  <si>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</si>
  <si>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</si>
  <si>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</si>
  <si>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</si>
  <si>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</si>
  <si>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</si>
  <si>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</si>
  <si>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</si>
  <si>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</si>
  <si>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</si>
  <si>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</si>
  <si>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</si>
  <si>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</si>
  <si>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</si>
  <si>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</si>
  <si>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</si>
  <si>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</si>
  <si>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</si>
  <si>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</si>
  <si>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</si>
  <si>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</si>
  <si>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</si>
  <si>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</si>
  <si>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</si>
  <si>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</si>
  <si>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</si>
  <si>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</si>
  <si>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</si>
  <si>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</si>
  <si>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</si>
  <si>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</si>
  <si>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</si>
  <si>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</si>
  <si>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</si>
  <si>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</si>
  <si>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</si>
  <si>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</si>
  <si>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</si>
  <si>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</si>
  <si>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</si>
  <si>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</si>
  <si>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</si>
  <si>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</si>
  <si>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</si>
  <si>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</si>
  <si>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</si>
  <si>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</si>
  <si>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</si>
  <si>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</si>
  <si>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</si>
  <si>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</si>
  <si>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</si>
  <si>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</si>
  <si>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</si>
  <si>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</si>
  <si>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</si>
  <si>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</si>
  <si>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</si>
  <si>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</si>
  <si>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</si>
  <si>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</si>
  <si>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</si>
  <si>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</si>
  <si>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</si>
  <si>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</si>
  <si>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</si>
  <si>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</si>
  <si>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</si>
  <si>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</si>
  <si>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</si>
  <si>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</si>
  <si>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</si>
  <si>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</si>
  <si>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</si>
  <si>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</si>
  <si>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</si>
  <si>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</si>
  <si>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</si>
  <si>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</si>
  <si>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</si>
  <si>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</si>
  <si>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</si>
  <si>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</si>
  <si>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</si>
  <si>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</si>
  <si>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</si>
  <si>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</si>
  <si>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</si>
  <si>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</si>
  <si>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</si>
  <si>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</si>
  <si>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</si>
  <si>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</si>
  <si>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</si>
  <si>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</si>
  <si>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</si>
  <si>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</si>
  <si>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</si>
  <si>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</si>
  <si>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</si>
  <si>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</si>
  <si>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</si>
  <si>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</si>
  <si>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</si>
  <si>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</si>
  <si>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</si>
  <si>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</si>
  <si>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</si>
  <si>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</si>
  <si>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</si>
  <si>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</si>
  <si>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</si>
  <si>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</si>
  <si>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</si>
  <si>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</si>
  <si>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</si>
  <si>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</si>
  <si>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</si>
  <si>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</si>
  <si>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</si>
  <si>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</si>
  <si>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</si>
  <si>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</si>
  <si>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</si>
  <si>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</si>
  <si>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</si>
  <si>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</si>
  <si>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</si>
  <si>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</si>
  <si>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</si>
  <si>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</si>
  <si>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</si>
  <si>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</si>
  <si>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</si>
  <si>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</si>
  <si>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</si>
  <si>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</si>
  <si>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</si>
  <si>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</si>
  <si>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</si>
  <si>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</si>
  <si>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</si>
  <si>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</si>
  <si>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</si>
  <si>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</si>
  <si>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</si>
  <si>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</si>
  <si>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</si>
  <si>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</si>
  <si>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</si>
  <si>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</si>
  <si>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</si>
  <si>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</si>
  <si>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</si>
  <si>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</si>
  <si>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</si>
  <si>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</si>
  <si>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</si>
  <si>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</si>
  <si>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</si>
  <si>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</si>
  <si>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</si>
  <si>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</si>
  <si>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</si>
  <si>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</si>
  <si>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</si>
  <si>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</si>
  <si>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</si>
  <si>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</si>
  <si>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</si>
  <si>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</si>
  <si>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</si>
  <si>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</si>
  <si>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</si>
  <si>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</si>
  <si>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</si>
  <si>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</si>
  <si>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</si>
  <si>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</si>
  <si>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</si>
  <si>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</si>
  <si>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</si>
  <si>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</si>
  <si>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</si>
  <si>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</si>
  <si>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</si>
  <si>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</si>
  <si>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</si>
  <si>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</si>
  <si>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</si>
  <si>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</si>
  <si>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</si>
  <si>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</si>
  <si>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</si>
  <si>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</si>
  <si>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</si>
  <si>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</si>
  <si>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</si>
  <si>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</si>
  <si>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</si>
  <si>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</si>
  <si>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</si>
  <si>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</si>
  <si>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</si>
  <si>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</si>
  <si>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</si>
  <si>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</si>
  <si>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</si>
  <si>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</si>
  <si>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</si>
  <si>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</si>
  <si>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</si>
  <si>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Kohinoor Uptown Kalyan</t>
  </si>
  <si>
    <t>KGI Realty Private Limited</t>
  </si>
  <si>
    <t>Mezzanine Floor, Sagarika Apartment, Near Gee Dry Fruit, Opp. Regency Hotel, Chopra Court, Ulhasnagar, Thane 421003.</t>
  </si>
  <si>
    <t>P51700077291</t>
  </si>
  <si>
    <t>ICICI Bank</t>
  </si>
  <si>
    <t>Building No. 4</t>
  </si>
  <si>
    <t>Ground Floor For Entrance Lobby &amp; Parking</t>
  </si>
  <si>
    <t>2BHK</t>
  </si>
  <si>
    <t>1BHK</t>
  </si>
  <si>
    <t>Fungible area</t>
  </si>
  <si>
    <t>Double Height Entrance Lobby</t>
  </si>
  <si>
    <t>2nd to 7th, 9th to 12th, 14th to 16th Floor</t>
  </si>
  <si>
    <t>8th &amp; 13th Floor (Part Refuge Area)</t>
  </si>
  <si>
    <t>Refuge Area</t>
  </si>
  <si>
    <t xml:space="preserve"> - </t>
  </si>
  <si>
    <t>Building No. 5</t>
  </si>
  <si>
    <t>G + 1st to 16th Floor</t>
  </si>
  <si>
    <t>VS/BP/M.Bapgaon/T.Bhiwandi/SSThane/1111</t>
  </si>
  <si>
    <t>Mhasul/K-1/T-8/BP/M.Bapgaon-Bhiwandi/SR-60/2023</t>
  </si>
  <si>
    <t>CE/EHV/PC O&amp;M/Zone/VSH/EE/Tech/No/03238</t>
  </si>
  <si>
    <t>NAVI/WEST/B/071024/1111539</t>
  </si>
  <si>
    <t>Site Elevation AMSL = 12.33 Mtrs Height</t>
  </si>
  <si>
    <t>Kohinoor Uptown Kalyan, 17/1/A, 17/1/B/2/C, 53/2, 54/1/A/2/A,54/1/B/2/B, 54/2/C,55/1/B/2,62/1,62/2,62/3,65/18/5,65/19/A,65/20/1/A,65/20/3/20/2/B at Bapgaon, Bhiwandi, Thane, 421301</t>
  </si>
  <si>
    <t>Flats = 378</t>
  </si>
  <si>
    <t>45 M W Road</t>
  </si>
  <si>
    <t>Bapgaon Electrical Substation</t>
  </si>
  <si>
    <t>30 M W Road</t>
  </si>
  <si>
    <t>Adj Survey No. 56</t>
  </si>
  <si>
    <t>Kalyan Sape Road</t>
  </si>
  <si>
    <t>Sonale Bapgaon Road</t>
  </si>
  <si>
    <t>Open Plot</t>
  </si>
  <si>
    <t>19.2801874,73.1444178</t>
  </si>
  <si>
    <t>https://maps.app.goo.gl/coD5jQeGk11wd8VS6</t>
  </si>
  <si>
    <t>Concrete</t>
  </si>
  <si>
    <t>2.8 KM from Vasant Valley Bus Stop</t>
  </si>
  <si>
    <t>About 0.4 KM from ZP School Bapgaon</t>
  </si>
  <si>
    <t>About 1.6 KM from City Care Polyclinic</t>
  </si>
  <si>
    <t>1. Approx. 6.1 KM from Zunzarao Market.
2. Approx. 4.2 KM from King Fruit &amp; Vegetable Mart.</t>
  </si>
  <si>
    <t>5.9KM from Kalyan Junction Railway Station
13KM from Thakurli Railway Station</t>
  </si>
  <si>
    <t>Intercom connection, CCTV in entrance Lobby, Biometric access in lobby, Fire fighting system, Toilet on ground for society staff, Double height entrance lobby, 3 lifts, Gymnasium, Jogging track, Yoga, Aerobics, Table Tennis, Football, Co-Working Space With Cafeteria, Banquet hall, Squash court, Badminton Court, Foosball, Carrom, Meditation, Dance Studio</t>
  </si>
  <si>
    <t>https://kohinoor-group.in/project-uptown.html</t>
  </si>
  <si>
    <t>Kohinoor Uptown Kalyan, Near Ronak Apartment, Kalyan Sape Road, Bapgaon, Bhiwandi, Thane 421305.</t>
  </si>
  <si>
    <t>Ronak Apartment</t>
  </si>
  <si>
    <t>As per RERA Site Flats = 378</t>
  </si>
  <si>
    <t>OK</t>
  </si>
  <si>
    <t>Mumbai-RO Thane</t>
  </si>
  <si>
    <t xml:space="preserve">Kohinoor Uptown Kalyan, Plot Bearings.No.17/1/Α, 17/1/Β/2/C, 53/2, 54/1/A/2/A, 54/1/B/2/B, 54/2/C, 55/1/Β/2, 62/1, 62/2, 62/3, 65/18/5, 65/19/A, 65/20/1/A, 65/20/3/20/2/B At Village-Bapgaon, Tal - Bhiwandi, Dist.-Thane 421305.
</t>
  </si>
  <si>
    <t xml:space="preserve">Nagar Rachana Ani Mulya Nirdharan Vibhag Thane
</t>
  </si>
  <si>
    <t>Environmental Clearance Details
Valid upto</t>
  </si>
  <si>
    <t>Building No. 4 &amp; 5 = G + 1st to 16th Floor</t>
  </si>
  <si>
    <t>SIA/MH/INFRA2/466690/2024
S. No.17/1/A, 17/1/B/2/C, 53/2, 54/1/A/2/A, 54/1/B/2/B, 54/2/C,55/1/B/2, 62/1, 62/2, 62/3, 65/18/5
,65/19/A, 65/20/1/A, 65/20/3/20/2/B
Proposed BUA = 90229.08 Sq.m
Building No. 4 &amp; 5 = G + 1st to 16th Floor</t>
  </si>
  <si>
    <t>Airport Authority Clearance Details
Valid upto</t>
  </si>
  <si>
    <t>Approved Plans, CC, RERA certificate, Fire NOC, Power NOC, EC</t>
  </si>
  <si>
    <t xml:space="preserve">Fire Noc No
Valid Up to: </t>
  </si>
  <si>
    <t>Power NOC No.</t>
  </si>
  <si>
    <t>The Electric Substation located on West side of  Project Kohinoor Uptown Kalyan. Power Noc is attached below.</t>
  </si>
  <si>
    <t xml:space="preserve">MFS/51/2024/91
Building NO. 4 &amp; 5 = G + 1st to 16th Floor
Height = 49.45 Mtrs </t>
  </si>
  <si>
    <t>12m</t>
  </si>
  <si>
    <t>9000 to 10000</t>
  </si>
  <si>
    <t xml:space="preserve">We considered Gross carpet area = Net carpet + Balcony Area
</t>
  </si>
  <si>
    <t>Remark No.6</t>
  </si>
  <si>
    <t>Ms. Yogita 8425015435
Mr. Papan 9960754646</t>
  </si>
  <si>
    <t>Mr. Suraj Khare</t>
  </si>
  <si>
    <t>04/07/2025 @11:03AM</t>
  </si>
  <si>
    <t xml:space="preserve">Building No.4 </t>
  </si>
  <si>
    <t xml:space="preserve">Building No.5 </t>
  </si>
  <si>
    <t>Mr. Mangesh Laxman Bapardekar</t>
  </si>
  <si>
    <t>Building No. 4 (Part I) = Footing work is completed. 
Building No. 4 (Part II) = Plinth work is completed. 1st slab is in process.
Building No. 5 = Construction work is in process at the time of Visit (labour found)</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</si>
</sst>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6">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 fontId="3" fillId="4" borderId="1" xfId="0" applyNumberFormat="1" applyFont="1" applyFill="1" applyBorder="1" applyAlignment="1">
      <alignment horizontal="center" vertical="top"/>
    </xf>
    <xf numFmtId="0" fontId="25" fillId="0" borderId="0" xfId="2" applyAlignment="1">
      <alignment vertical="top"/>
    </xf>
    <xf numFmtId="1" fontId="2" fillId="0" borderId="1" xfId="1" applyNumberFormat="1" applyFont="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9" fillId="11" borderId="1" xfId="0" applyFont="1" applyFill="1" applyBorder="1" applyAlignment="1">
      <alignment vertical="top" wrapText="1"/>
    </xf>
    <xf numFmtId="14" fontId="9" fillId="4" borderId="1" xfId="0" applyNumberFormat="1" applyFont="1" applyFill="1" applyBorder="1" applyAlignment="1">
      <alignment horizontal="left" vertical="top" wrapText="1"/>
    </xf>
    <xf numFmtId="0" fontId="2" fillId="0" borderId="1" xfId="0" applyFont="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9" fillId="4" borderId="1" xfId="0" applyFont="1" applyFill="1" applyBorder="1" applyAlignment="1">
      <alignment horizontal="left"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Border="1" applyAlignment="1">
      <alignment horizontal="left" vertical="top" wrapText="1"/>
    </xf>
    <xf numFmtId="0" fontId="9" fillId="4" borderId="2"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3" xfId="0" applyFont="1" applyBorder="1" applyAlignment="1">
      <alignment horizontal="left" vertical="top" wrapText="1"/>
    </xf>
    <xf numFmtId="2" fontId="9"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1" xfId="0" applyFont="1" applyFill="1" applyBorder="1" applyAlignment="1">
      <alignment horizontal="left" vertical="top"/>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2" fontId="9" fillId="4" borderId="2" xfId="0" applyNumberFormat="1" applyFont="1" applyFill="1" applyBorder="1" applyAlignment="1">
      <alignment horizontal="left" vertical="top" wrapText="1"/>
    </xf>
    <xf numFmtId="2" fontId="9" fillId="4" borderId="5"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wrapText="1"/>
    </xf>
    <xf numFmtId="0" fontId="4" fillId="0" borderId="1" xfId="0" applyFont="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cellXfs>
  <cellStyles count="3">
    <cellStyle name="Hyperlink" xfId="2" builtinId="8"/>
    <cellStyle name="Normal" xfId="0" builtinId="0"/>
    <cellStyle name="Normal 3" xfId="1"/>
  </cellStyles>
  <dxfs count="0"/>
  <tableStyles count="0" defaultTableStyle="TableStyleMedium9" defaultPivotStyle="PivotStyleLight16"/>
  <colors>
    <mruColors>
      <color rgb="FFFEF2E8"/>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914399</xdr:colOff>
      <xdr:row>395</xdr:row>
      <xdr:rowOff>76200</xdr:rowOff>
    </xdr:from>
    <xdr:to>
      <xdr:col>7</xdr:col>
      <xdr:colOff>38100</xdr:colOff>
      <xdr:row>433</xdr:row>
      <xdr:rowOff>57150</xdr:rowOff>
    </xdr:to>
    <xdr:grpSp>
      <xdr:nvGrpSpPr>
        <xdr:cNvPr id="2" name="Group 1"/>
        <xdr:cNvGrpSpPr/>
      </xdr:nvGrpSpPr>
      <xdr:grpSpPr>
        <a:xfrm>
          <a:off x="914399" y="115727018"/>
          <a:ext cx="7367156" cy="7878041"/>
          <a:chOff x="1519253" y="776377"/>
          <a:chExt cx="3600000" cy="6107380"/>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519253" y="4072568"/>
            <a:ext cx="3600000" cy="2811189"/>
          </a:xfrm>
          <a:prstGeom prst="rect">
            <a:avLst/>
          </a:prstGeom>
          <a:ln>
            <a:solidFill>
              <a:schemeClr val="tx1"/>
            </a:solidFill>
          </a:ln>
        </xdr:spPr>
      </xdr:pic>
      <xdr:pic>
        <xdr:nvPicPr>
          <xdr:cNvPr id="4" name="Picture 3"/>
          <xdr:cNvPicPr>
            <a:picLocks noChangeAspect="1"/>
          </xdr:cNvPicPr>
        </xdr:nvPicPr>
        <xdr:blipFill rotWithShape="1">
          <a:blip xmlns:r="http://schemas.openxmlformats.org/officeDocument/2006/relationships" r:embed="rId2"/>
          <a:srcRect l="42741" t="24057" r="15490" b="10849"/>
          <a:stretch/>
        </xdr:blipFill>
        <xdr:spPr>
          <a:xfrm>
            <a:off x="1519253" y="776377"/>
            <a:ext cx="3600000" cy="3154286"/>
          </a:xfrm>
          <a:prstGeom prst="rect">
            <a:avLst/>
          </a:prstGeom>
          <a:ln>
            <a:solidFill>
              <a:schemeClr val="tx1"/>
            </a:solidFill>
          </a:ln>
        </xdr:spPr>
      </xdr:pic>
    </xdr:grpSp>
    <xdr:clientData/>
  </xdr:twoCellAnchor>
  <xdr:twoCellAnchor>
    <xdr:from>
      <xdr:col>1</xdr:col>
      <xdr:colOff>35934</xdr:colOff>
      <xdr:row>344</xdr:row>
      <xdr:rowOff>190499</xdr:rowOff>
    </xdr:from>
    <xdr:to>
      <xdr:col>6</xdr:col>
      <xdr:colOff>1108364</xdr:colOff>
      <xdr:row>378</xdr:row>
      <xdr:rowOff>398317</xdr:rowOff>
    </xdr:to>
    <xdr:grpSp>
      <xdr:nvGrpSpPr>
        <xdr:cNvPr id="6" name="Group 5"/>
        <xdr:cNvGrpSpPr/>
      </xdr:nvGrpSpPr>
      <xdr:grpSpPr>
        <a:xfrm>
          <a:off x="1213570" y="102315817"/>
          <a:ext cx="6960612" cy="9040091"/>
          <a:chOff x="0" y="0"/>
          <a:chExt cx="4267718" cy="4950414"/>
        </a:xfrm>
      </xdr:grpSpPr>
      <xdr:pic>
        <xdr:nvPicPr>
          <xdr:cNvPr id="8" name="Picture 7"/>
          <xdr:cNvPicPr>
            <a:picLocks noChangeAspect="1"/>
          </xdr:cNvPicPr>
        </xdr:nvPicPr>
        <xdr:blipFill>
          <a:blip xmlns:r="http://schemas.openxmlformats.org/officeDocument/2006/relationships" r:embed="rId3"/>
          <a:stretch>
            <a:fillRect/>
          </a:stretch>
        </xdr:blipFill>
        <xdr:spPr>
          <a:xfrm>
            <a:off x="0" y="0"/>
            <a:ext cx="4267718" cy="4950414"/>
          </a:xfrm>
          <a:prstGeom prst="rect">
            <a:avLst/>
          </a:prstGeom>
          <a:ln>
            <a:solidFill>
              <a:schemeClr val="tx1"/>
            </a:solidFill>
          </a:ln>
        </xdr:spPr>
      </xdr:pic>
      <xdr:sp macro="" textlink="">
        <xdr:nvSpPr>
          <xdr:cNvPr id="9" name="Rectangle 8"/>
          <xdr:cNvSpPr/>
        </xdr:nvSpPr>
        <xdr:spPr>
          <a:xfrm rot="287284">
            <a:off x="2187064" y="2954940"/>
            <a:ext cx="374131" cy="66153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0" name="Rectangle 9"/>
          <xdr:cNvSpPr/>
        </xdr:nvSpPr>
        <xdr:spPr>
          <a:xfrm rot="287284">
            <a:off x="2243089" y="2307143"/>
            <a:ext cx="374131" cy="64741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1" name="Rectangle 10"/>
          <xdr:cNvSpPr/>
        </xdr:nvSpPr>
        <xdr:spPr>
          <a:xfrm rot="160268">
            <a:off x="2181511" y="3636640"/>
            <a:ext cx="308079" cy="71248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2" name="Rectangle 11"/>
          <xdr:cNvSpPr/>
        </xdr:nvSpPr>
        <xdr:spPr>
          <a:xfrm rot="197424">
            <a:off x="1344353" y="2201217"/>
            <a:ext cx="381212" cy="65478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3" name="Rectangle 12"/>
          <xdr:cNvSpPr/>
        </xdr:nvSpPr>
        <xdr:spPr>
          <a:xfrm rot="3366784">
            <a:off x="1638762" y="1621233"/>
            <a:ext cx="369935" cy="65478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4" name="Rectangle 13"/>
          <xdr:cNvSpPr/>
        </xdr:nvSpPr>
        <xdr:spPr>
          <a:xfrm rot="5693716">
            <a:off x="1651953" y="3817916"/>
            <a:ext cx="382736" cy="64701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5" name="Freeform 14"/>
          <xdr:cNvSpPr/>
        </xdr:nvSpPr>
        <xdr:spPr>
          <a:xfrm>
            <a:off x="2092051" y="1571840"/>
            <a:ext cx="696058" cy="827942"/>
          </a:xfrm>
          <a:custGeom>
            <a:avLst/>
            <a:gdLst>
              <a:gd name="connsiteX0" fmla="*/ 0 w 696058"/>
              <a:gd name="connsiteY0" fmla="*/ 183173 h 827942"/>
              <a:gd name="connsiteX1" fmla="*/ 102577 w 696058"/>
              <a:gd name="connsiteY1" fmla="*/ 0 h 827942"/>
              <a:gd name="connsiteX2" fmla="*/ 696058 w 696058"/>
              <a:gd name="connsiteY2" fmla="*/ 337038 h 827942"/>
              <a:gd name="connsiteX3" fmla="*/ 512885 w 696058"/>
              <a:gd name="connsiteY3" fmla="*/ 827942 h 827942"/>
              <a:gd name="connsiteX4" fmla="*/ 219808 w 696058"/>
              <a:gd name="connsiteY4" fmla="*/ 703385 h 827942"/>
              <a:gd name="connsiteX5" fmla="*/ 329712 w 696058"/>
              <a:gd name="connsiteY5" fmla="*/ 461596 h 827942"/>
              <a:gd name="connsiteX6" fmla="*/ 0 w 696058"/>
              <a:gd name="connsiteY6" fmla="*/ 183173 h 827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96058" h="827942">
                <a:moveTo>
                  <a:pt x="0" y="183173"/>
                </a:moveTo>
                <a:lnTo>
                  <a:pt x="102577" y="0"/>
                </a:lnTo>
                <a:lnTo>
                  <a:pt x="696058" y="337038"/>
                </a:lnTo>
                <a:lnTo>
                  <a:pt x="512885" y="827942"/>
                </a:lnTo>
                <a:lnTo>
                  <a:pt x="219808" y="703385"/>
                </a:lnTo>
                <a:lnTo>
                  <a:pt x="329712" y="461596"/>
                </a:lnTo>
                <a:lnTo>
                  <a:pt x="0" y="183173"/>
                </a:lnTo>
                <a:close/>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16" name="TextBox 22"/>
          <xdr:cNvSpPr txBox="1"/>
        </xdr:nvSpPr>
        <xdr:spPr>
          <a:xfrm>
            <a:off x="2624148" y="2568302"/>
            <a:ext cx="101333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rgbClr val="FF0000"/>
                </a:solidFill>
              </a:rPr>
              <a:t>Building</a:t>
            </a:r>
            <a:r>
              <a:rPr lang="en-IN" sz="1800" b="1" baseline="0">
                <a:solidFill>
                  <a:srgbClr val="FF0000"/>
                </a:solidFill>
              </a:rPr>
              <a:t> No.4</a:t>
            </a:r>
            <a:endParaRPr lang="en-IN" sz="1800" b="1">
              <a:solidFill>
                <a:srgbClr val="FF0000"/>
              </a:solidFill>
            </a:endParaRPr>
          </a:p>
        </xdr:txBody>
      </xdr:sp>
      <xdr:sp macro="" textlink="">
        <xdr:nvSpPr>
          <xdr:cNvPr id="17" name="TextBox 23"/>
          <xdr:cNvSpPr txBox="1"/>
        </xdr:nvSpPr>
        <xdr:spPr>
          <a:xfrm>
            <a:off x="2568980" y="3143250"/>
            <a:ext cx="953501"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rgbClr val="FF0000"/>
                </a:solidFill>
              </a:rPr>
              <a:t>Building</a:t>
            </a:r>
            <a:r>
              <a:rPr lang="en-IN" sz="1800" b="1" baseline="0">
                <a:solidFill>
                  <a:srgbClr val="FF0000"/>
                </a:solidFill>
              </a:rPr>
              <a:t> No.5</a:t>
            </a:r>
            <a:endParaRPr lang="en-IN" sz="1800" b="1">
              <a:solidFill>
                <a:srgbClr val="FF0000"/>
              </a:solidFill>
            </a:endParaRPr>
          </a:p>
        </xdr:txBody>
      </xdr:sp>
      <xdr:sp macro="" textlink="">
        <xdr:nvSpPr>
          <xdr:cNvPr id="18" name="TextBox 24"/>
          <xdr:cNvSpPr txBox="1"/>
        </xdr:nvSpPr>
        <xdr:spPr>
          <a:xfrm>
            <a:off x="509436" y="2341167"/>
            <a:ext cx="92667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ysClr val="windowText" lastClr="000000"/>
                </a:solidFill>
              </a:rPr>
              <a:t>Building</a:t>
            </a:r>
            <a:r>
              <a:rPr lang="en-IN" sz="1800" b="1" baseline="0">
                <a:solidFill>
                  <a:sysClr val="windowText" lastClr="000000"/>
                </a:solidFill>
              </a:rPr>
              <a:t> No.1</a:t>
            </a:r>
            <a:endParaRPr lang="en-IN" sz="1800" b="1">
              <a:solidFill>
                <a:sysClr val="windowText" lastClr="000000"/>
              </a:solidFill>
            </a:endParaRPr>
          </a:p>
        </xdr:txBody>
      </xdr:sp>
      <xdr:sp macro="" textlink="">
        <xdr:nvSpPr>
          <xdr:cNvPr id="19" name="TextBox 30"/>
          <xdr:cNvSpPr txBox="1"/>
        </xdr:nvSpPr>
        <xdr:spPr>
          <a:xfrm rot="19154851">
            <a:off x="1105776" y="1572576"/>
            <a:ext cx="127495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ysClr val="windowText" lastClr="000000"/>
                </a:solidFill>
              </a:rPr>
              <a:t>Building</a:t>
            </a:r>
            <a:r>
              <a:rPr lang="en-IN" sz="1800" b="1" baseline="0">
                <a:solidFill>
                  <a:sysClr val="windowText" lastClr="000000"/>
                </a:solidFill>
              </a:rPr>
              <a:t> No.2</a:t>
            </a:r>
            <a:endParaRPr lang="en-IN" sz="1800" b="1">
              <a:solidFill>
                <a:sysClr val="windowText" lastClr="000000"/>
              </a:solidFill>
            </a:endParaRPr>
          </a:p>
        </xdr:txBody>
      </xdr:sp>
      <xdr:sp macro="" textlink="">
        <xdr:nvSpPr>
          <xdr:cNvPr id="20" name="TextBox 31"/>
          <xdr:cNvSpPr txBox="1"/>
        </xdr:nvSpPr>
        <xdr:spPr>
          <a:xfrm rot="1416264">
            <a:off x="2141480" y="1522761"/>
            <a:ext cx="109351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ysClr val="windowText" lastClr="000000"/>
                </a:solidFill>
              </a:rPr>
              <a:t>Building</a:t>
            </a:r>
            <a:r>
              <a:rPr lang="en-IN" sz="1800" b="1" baseline="0">
                <a:solidFill>
                  <a:sysClr val="windowText" lastClr="000000"/>
                </a:solidFill>
              </a:rPr>
              <a:t> No.3</a:t>
            </a:r>
            <a:endParaRPr lang="en-IN" sz="1800" b="1">
              <a:solidFill>
                <a:sysClr val="windowText" lastClr="000000"/>
              </a:solidFill>
            </a:endParaRPr>
          </a:p>
        </xdr:txBody>
      </xdr:sp>
      <xdr:sp macro="" textlink="">
        <xdr:nvSpPr>
          <xdr:cNvPr id="21" name="TextBox 32"/>
          <xdr:cNvSpPr txBox="1"/>
        </xdr:nvSpPr>
        <xdr:spPr>
          <a:xfrm>
            <a:off x="2466466" y="3840255"/>
            <a:ext cx="998517"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ysClr val="windowText" lastClr="000000"/>
                </a:solidFill>
              </a:rPr>
              <a:t>Building</a:t>
            </a:r>
            <a:r>
              <a:rPr lang="en-IN" sz="1800" b="1" baseline="0">
                <a:solidFill>
                  <a:sysClr val="windowText" lastClr="000000"/>
                </a:solidFill>
              </a:rPr>
              <a:t> No.6</a:t>
            </a:r>
            <a:endParaRPr lang="en-IN" sz="1800" b="1">
              <a:solidFill>
                <a:sysClr val="windowText" lastClr="000000"/>
              </a:solidFill>
            </a:endParaRPr>
          </a:p>
        </xdr:txBody>
      </xdr:sp>
      <xdr:sp macro="" textlink="">
        <xdr:nvSpPr>
          <xdr:cNvPr id="22" name="TextBox 33"/>
          <xdr:cNvSpPr txBox="1"/>
        </xdr:nvSpPr>
        <xdr:spPr>
          <a:xfrm>
            <a:off x="1245059" y="4300385"/>
            <a:ext cx="100424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800" b="1">
                <a:solidFill>
                  <a:sysClr val="windowText" lastClr="000000"/>
                </a:solidFill>
              </a:rPr>
              <a:t>Building</a:t>
            </a:r>
            <a:r>
              <a:rPr lang="en-IN" sz="1800" b="1" baseline="0">
                <a:solidFill>
                  <a:sysClr val="windowText" lastClr="000000"/>
                </a:solidFill>
              </a:rPr>
              <a:t> No.7</a:t>
            </a:r>
            <a:endParaRPr lang="en-IN" sz="1800" b="1">
              <a:solidFill>
                <a:sysClr val="windowText" lastClr="000000"/>
              </a:solidFill>
            </a:endParaRPr>
          </a:p>
        </xdr:txBody>
      </xdr:sp>
    </xdr:grpSp>
    <xdr:clientData/>
  </xdr:twoCellAnchor>
  <xdr:twoCellAnchor editAs="oneCell">
    <xdr:from>
      <xdr:col>1</xdr:col>
      <xdr:colOff>696005</xdr:colOff>
      <xdr:row>378</xdr:row>
      <xdr:rowOff>520500</xdr:rowOff>
    </xdr:from>
    <xdr:to>
      <xdr:col>6</xdr:col>
      <xdr:colOff>536863</xdr:colOff>
      <xdr:row>386</xdr:row>
      <xdr:rowOff>2317</xdr:rowOff>
    </xdr:to>
    <xdr:pic>
      <xdr:nvPicPr>
        <xdr:cNvPr id="23" name="Picture 22"/>
        <xdr:cNvPicPr>
          <a:picLocks noChangeAspect="1"/>
        </xdr:cNvPicPr>
      </xdr:nvPicPr>
      <xdr:blipFill rotWithShape="1">
        <a:blip xmlns:r="http://schemas.openxmlformats.org/officeDocument/2006/relationships" r:embed="rId4"/>
        <a:srcRect l="6640" b="12819"/>
        <a:stretch/>
      </xdr:blipFill>
      <xdr:spPr>
        <a:xfrm>
          <a:off x="1873641" y="111478091"/>
          <a:ext cx="5729040" cy="3239862"/>
        </a:xfrm>
        <a:prstGeom prst="rect">
          <a:avLst/>
        </a:prstGeom>
        <a:ln>
          <a:solidFill>
            <a:schemeClr val="tx1"/>
          </a:solidFill>
        </a:ln>
      </xdr:spPr>
    </xdr:pic>
    <xdr:clientData/>
  </xdr:twoCellAnchor>
  <xdr:twoCellAnchor editAs="oneCell">
    <xdr:from>
      <xdr:col>8</xdr:col>
      <xdr:colOff>257200</xdr:colOff>
      <xdr:row>42</xdr:row>
      <xdr:rowOff>47625</xdr:rowOff>
    </xdr:from>
    <xdr:to>
      <xdr:col>10</xdr:col>
      <xdr:colOff>398728</xdr:colOff>
      <xdr:row>48</xdr:row>
      <xdr:rowOff>16023</xdr:rowOff>
    </xdr:to>
    <xdr:pic>
      <xdr:nvPicPr>
        <xdr:cNvPr id="32" name="Picture 31" descr="https://kohinoor-group.in/images/uptown/3.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29800" y="20583525"/>
          <a:ext cx="319905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303359</xdr:colOff>
      <xdr:row>53</xdr:row>
      <xdr:rowOff>941293</xdr:rowOff>
    </xdr:from>
    <xdr:to>
      <xdr:col>23</xdr:col>
      <xdr:colOff>54428</xdr:colOff>
      <xdr:row>66</xdr:row>
      <xdr:rowOff>7913</xdr:rowOff>
    </xdr:to>
    <xdr:pic>
      <xdr:nvPicPr>
        <xdr:cNvPr id="7" name="Picture 6"/>
        <xdr:cNvPicPr>
          <a:picLocks noChangeAspect="1"/>
        </xdr:cNvPicPr>
      </xdr:nvPicPr>
      <xdr:blipFill>
        <a:blip xmlns:r="http://schemas.openxmlformats.org/officeDocument/2006/relationships" r:embed="rId6"/>
        <a:stretch>
          <a:fillRect/>
        </a:stretch>
      </xdr:blipFill>
      <xdr:spPr>
        <a:xfrm>
          <a:off x="13951323" y="24903472"/>
          <a:ext cx="4649641" cy="3680679"/>
        </a:xfrm>
        <a:prstGeom prst="rect">
          <a:avLst/>
        </a:prstGeom>
      </xdr:spPr>
    </xdr:pic>
    <xdr:clientData/>
  </xdr:twoCellAnchor>
  <xdr:twoCellAnchor editAs="oneCell">
    <xdr:from>
      <xdr:col>14</xdr:col>
      <xdr:colOff>330574</xdr:colOff>
      <xdr:row>64</xdr:row>
      <xdr:rowOff>-1</xdr:rowOff>
    </xdr:from>
    <xdr:to>
      <xdr:col>18</xdr:col>
      <xdr:colOff>131644</xdr:colOff>
      <xdr:row>69</xdr:row>
      <xdr:rowOff>464607</xdr:rowOff>
    </xdr:to>
    <xdr:pic>
      <xdr:nvPicPr>
        <xdr:cNvPr id="54" name="Picture 53"/>
        <xdr:cNvPicPr>
          <a:picLocks noChangeAspect="1"/>
        </xdr:cNvPicPr>
      </xdr:nvPicPr>
      <xdr:blipFill>
        <a:blip xmlns:r="http://schemas.openxmlformats.org/officeDocument/2006/relationships" r:embed="rId7"/>
        <a:stretch>
          <a:fillRect/>
        </a:stretch>
      </xdr:blipFill>
      <xdr:spPr>
        <a:xfrm>
          <a:off x="15203181" y="28057928"/>
          <a:ext cx="2250356" cy="1811715"/>
        </a:xfrm>
        <a:prstGeom prst="rect">
          <a:avLst/>
        </a:prstGeom>
      </xdr:spPr>
    </xdr:pic>
    <xdr:clientData/>
  </xdr:twoCellAnchor>
  <xdr:twoCellAnchor editAs="oneCell">
    <xdr:from>
      <xdr:col>8</xdr:col>
      <xdr:colOff>363682</xdr:colOff>
      <xdr:row>7</xdr:row>
      <xdr:rowOff>311728</xdr:rowOff>
    </xdr:from>
    <xdr:to>
      <xdr:col>18</xdr:col>
      <xdr:colOff>190048</xdr:colOff>
      <xdr:row>10</xdr:row>
      <xdr:rowOff>343709</xdr:rowOff>
    </xdr:to>
    <xdr:pic>
      <xdr:nvPicPr>
        <xdr:cNvPr id="5" name="Picture 4"/>
        <xdr:cNvPicPr>
          <a:picLocks noChangeAspect="1"/>
        </xdr:cNvPicPr>
      </xdr:nvPicPr>
      <xdr:blipFill>
        <a:blip xmlns:r="http://schemas.openxmlformats.org/officeDocument/2006/relationships" r:embed="rId8"/>
        <a:stretch>
          <a:fillRect/>
        </a:stretch>
      </xdr:blipFill>
      <xdr:spPr>
        <a:xfrm>
          <a:off x="9784773" y="3307773"/>
          <a:ext cx="7723457" cy="2144800"/>
        </a:xfrm>
        <a:prstGeom prst="rect">
          <a:avLst/>
        </a:prstGeom>
      </xdr:spPr>
    </xdr:pic>
    <xdr:clientData/>
  </xdr:twoCellAnchor>
  <xdr:twoCellAnchor editAs="oneCell">
    <xdr:from>
      <xdr:col>8</xdr:col>
      <xdr:colOff>884464</xdr:colOff>
      <xdr:row>48</xdr:row>
      <xdr:rowOff>462643</xdr:rowOff>
    </xdr:from>
    <xdr:to>
      <xdr:col>14</xdr:col>
      <xdr:colOff>393947</xdr:colOff>
      <xdr:row>53</xdr:row>
      <xdr:rowOff>303651</xdr:rowOff>
    </xdr:to>
    <xdr:pic>
      <xdr:nvPicPr>
        <xdr:cNvPr id="24" name="Picture 23"/>
        <xdr:cNvPicPr>
          <a:picLocks noChangeAspect="1"/>
        </xdr:cNvPicPr>
      </xdr:nvPicPr>
      <xdr:blipFill>
        <a:blip xmlns:r="http://schemas.openxmlformats.org/officeDocument/2006/relationships" r:embed="rId9"/>
        <a:stretch>
          <a:fillRect/>
        </a:stretch>
      </xdr:blipFill>
      <xdr:spPr>
        <a:xfrm>
          <a:off x="10246178" y="22751143"/>
          <a:ext cx="5020376" cy="1514686"/>
        </a:xfrm>
        <a:prstGeom prst="rect">
          <a:avLst/>
        </a:prstGeom>
      </xdr:spPr>
    </xdr:pic>
    <xdr:clientData/>
  </xdr:twoCellAnchor>
  <xdr:twoCellAnchor editAs="oneCell">
    <xdr:from>
      <xdr:col>0</xdr:col>
      <xdr:colOff>258534</xdr:colOff>
      <xdr:row>245</xdr:row>
      <xdr:rowOff>217714</xdr:rowOff>
    </xdr:from>
    <xdr:to>
      <xdr:col>7</xdr:col>
      <xdr:colOff>935983</xdr:colOff>
      <xdr:row>292</xdr:row>
      <xdr:rowOff>54428</xdr:rowOff>
    </xdr:to>
    <xdr:pic>
      <xdr:nvPicPr>
        <xdr:cNvPr id="25" name="Picture 24"/>
        <xdr:cNvPicPr>
          <a:picLocks noChangeAspect="1"/>
        </xdr:cNvPicPr>
      </xdr:nvPicPr>
      <xdr:blipFill>
        <a:blip xmlns:r="http://schemas.openxmlformats.org/officeDocument/2006/relationships" r:embed="rId10"/>
        <a:stretch>
          <a:fillRect/>
        </a:stretch>
      </xdr:blipFill>
      <xdr:spPr>
        <a:xfrm>
          <a:off x="258534" y="79043893"/>
          <a:ext cx="8868949" cy="11987892"/>
        </a:xfrm>
        <a:prstGeom prst="rect">
          <a:avLst/>
        </a:prstGeom>
        <a:ln>
          <a:solidFill>
            <a:sysClr val="windowText" lastClr="000000"/>
          </a:solidFill>
        </a:ln>
      </xdr:spPr>
    </xdr:pic>
    <xdr:clientData/>
  </xdr:twoCellAnchor>
  <xdr:twoCellAnchor editAs="oneCell">
    <xdr:from>
      <xdr:col>0</xdr:col>
      <xdr:colOff>408215</xdr:colOff>
      <xdr:row>296</xdr:row>
      <xdr:rowOff>40821</xdr:rowOff>
    </xdr:from>
    <xdr:to>
      <xdr:col>7</xdr:col>
      <xdr:colOff>800736</xdr:colOff>
      <xdr:row>337</xdr:row>
      <xdr:rowOff>190499</xdr:rowOff>
    </xdr:to>
    <xdr:pic>
      <xdr:nvPicPr>
        <xdr:cNvPr id="26" name="Picture 25"/>
        <xdr:cNvPicPr>
          <a:picLocks noChangeAspect="1"/>
        </xdr:cNvPicPr>
      </xdr:nvPicPr>
      <xdr:blipFill>
        <a:blip xmlns:r="http://schemas.openxmlformats.org/officeDocument/2006/relationships" r:embed="rId11"/>
        <a:stretch>
          <a:fillRect/>
        </a:stretch>
      </xdr:blipFill>
      <xdr:spPr>
        <a:xfrm>
          <a:off x="408215" y="92052321"/>
          <a:ext cx="8584021" cy="10749643"/>
        </a:xfrm>
        <a:prstGeom prst="rect">
          <a:avLst/>
        </a:prstGeom>
        <a:ln>
          <a:solidFill>
            <a:sysClr val="windowText" lastClr="000000"/>
          </a:solidFill>
        </a:ln>
      </xdr:spPr>
    </xdr:pic>
    <xdr:clientData/>
  </xdr:twoCellAnchor>
  <xdr:twoCellAnchor editAs="oneCell">
    <xdr:from>
      <xdr:col>12</xdr:col>
      <xdr:colOff>507175</xdr:colOff>
      <xdr:row>115</xdr:row>
      <xdr:rowOff>252352</xdr:rowOff>
    </xdr:from>
    <xdr:to>
      <xdr:col>18</xdr:col>
      <xdr:colOff>81724</xdr:colOff>
      <xdr:row>132</xdr:row>
      <xdr:rowOff>219065</xdr:rowOff>
    </xdr:to>
    <xdr:pic>
      <xdr:nvPicPr>
        <xdr:cNvPr id="27" name="Picture 26"/>
        <xdr:cNvPicPr>
          <a:picLocks noChangeAspect="1"/>
        </xdr:cNvPicPr>
      </xdr:nvPicPr>
      <xdr:blipFill>
        <a:blip xmlns:r="http://schemas.openxmlformats.org/officeDocument/2006/relationships" r:embed="rId12"/>
        <a:stretch>
          <a:fillRect/>
        </a:stretch>
      </xdr:blipFill>
      <xdr:spPr>
        <a:xfrm>
          <a:off x="14188539" y="44032716"/>
          <a:ext cx="3211367" cy="4382850"/>
        </a:xfrm>
        <a:prstGeom prst="rect">
          <a:avLst/>
        </a:prstGeom>
      </xdr:spPr>
    </xdr:pic>
    <xdr:clientData/>
  </xdr:twoCellAnchor>
  <xdr:twoCellAnchor>
    <xdr:from>
      <xdr:col>0</xdr:col>
      <xdr:colOff>468084</xdr:colOff>
      <xdr:row>200</xdr:row>
      <xdr:rowOff>166007</xdr:rowOff>
    </xdr:from>
    <xdr:to>
      <xdr:col>7</xdr:col>
      <xdr:colOff>754150</xdr:colOff>
      <xdr:row>240</xdr:row>
      <xdr:rowOff>32656</xdr:rowOff>
    </xdr:to>
    <xdr:grpSp>
      <xdr:nvGrpSpPr>
        <xdr:cNvPr id="70" name="Group 69"/>
        <xdr:cNvGrpSpPr/>
      </xdr:nvGrpSpPr>
      <xdr:grpSpPr>
        <a:xfrm>
          <a:off x="468084" y="64884052"/>
          <a:ext cx="8529521" cy="10257559"/>
          <a:chOff x="468084" y="66056595"/>
          <a:chExt cx="8522390" cy="10176061"/>
        </a:xfrm>
      </xdr:grpSpPr>
      <xdr:grpSp>
        <xdr:nvGrpSpPr>
          <xdr:cNvPr id="29" name="Group 28"/>
          <xdr:cNvGrpSpPr/>
        </xdr:nvGrpSpPr>
        <xdr:grpSpPr>
          <a:xfrm>
            <a:off x="468084" y="66056595"/>
            <a:ext cx="8522390" cy="10176061"/>
            <a:chOff x="468084" y="65738828"/>
            <a:chExt cx="8477566" cy="10208078"/>
          </a:xfrm>
        </xdr:grpSpPr>
        <xdr:grpSp>
          <xdr:nvGrpSpPr>
            <xdr:cNvPr id="28" name="Group 27"/>
            <xdr:cNvGrpSpPr/>
          </xdr:nvGrpSpPr>
          <xdr:grpSpPr>
            <a:xfrm>
              <a:off x="468084" y="65738828"/>
              <a:ext cx="8477566" cy="10208078"/>
              <a:chOff x="468084" y="65738828"/>
              <a:chExt cx="8477566" cy="10208078"/>
            </a:xfrm>
          </xdr:grpSpPr>
          <xdr:pic>
            <xdr:nvPicPr>
              <xdr:cNvPr id="52" name="Picture 51" descr="https://vsjcllp.vsjadon.com/upload/insp-239246-15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694714" y="73097569"/>
                <a:ext cx="2120505" cy="28302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39246-84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5908220" y="65738828"/>
                <a:ext cx="2985016" cy="39841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9246-84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585108" y="73105506"/>
                <a:ext cx="3770721" cy="28302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39246-847.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468586" y="73116619"/>
                <a:ext cx="2120505" cy="28302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39246-86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78970" y="69856120"/>
                <a:ext cx="4169545" cy="31296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39246-862.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468084" y="65749485"/>
                <a:ext cx="5308011" cy="39841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https://vsjcllp.vsjadon.com/upload/insp-239246-851.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776105" y="69859070"/>
                <a:ext cx="4169545" cy="31296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64" name="TextBox 22"/>
            <xdr:cNvSpPr txBox="1"/>
          </xdr:nvSpPr>
          <xdr:spPr>
            <a:xfrm>
              <a:off x="536120" y="65793256"/>
              <a:ext cx="1653493" cy="401587"/>
            </a:xfrm>
            <a:prstGeom prst="rect">
              <a:avLst/>
            </a:prstGeom>
            <a:solidFill>
              <a:schemeClr val="bg1"/>
            </a:solidFill>
            <a:ln>
              <a:solidFill>
                <a:schemeClr val="bg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No. 4</a:t>
              </a:r>
              <a:endParaRPr lang="en-IN" b="1"/>
            </a:p>
          </xdr:txBody>
        </xdr:sp>
        <xdr:sp macro="" textlink="">
          <xdr:nvSpPr>
            <xdr:cNvPr id="66" name="TextBox 22"/>
            <xdr:cNvSpPr txBox="1"/>
          </xdr:nvSpPr>
          <xdr:spPr>
            <a:xfrm>
              <a:off x="7263491" y="65757879"/>
              <a:ext cx="1653493" cy="401587"/>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No. 5</a:t>
              </a:r>
              <a:endParaRPr lang="en-IN" b="1"/>
            </a:p>
          </xdr:txBody>
        </xdr:sp>
      </xdr:grpSp>
      <xdr:sp macro="" textlink="">
        <xdr:nvSpPr>
          <xdr:cNvPr id="67" name="TextBox 22"/>
          <xdr:cNvSpPr txBox="1"/>
        </xdr:nvSpPr>
        <xdr:spPr>
          <a:xfrm>
            <a:off x="2005853" y="66708618"/>
            <a:ext cx="773206" cy="400327"/>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Part</a:t>
            </a:r>
            <a:r>
              <a:rPr lang="en-IN" b="1" baseline="0"/>
              <a:t> I</a:t>
            </a:r>
            <a:endParaRPr lang="en-IN" b="1"/>
          </a:p>
        </xdr:txBody>
      </xdr:sp>
      <xdr:sp macro="" textlink="">
        <xdr:nvSpPr>
          <xdr:cNvPr id="68" name="TextBox 22"/>
          <xdr:cNvSpPr txBox="1"/>
        </xdr:nvSpPr>
        <xdr:spPr>
          <a:xfrm>
            <a:off x="4504764" y="66327617"/>
            <a:ext cx="773206" cy="400327"/>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Part</a:t>
            </a:r>
            <a:r>
              <a:rPr lang="en-IN" b="1" baseline="0"/>
              <a:t> II</a:t>
            </a:r>
            <a:endParaRPr lang="en-IN" b="1"/>
          </a:p>
        </xdr:txBody>
      </xdr:sp>
      <xdr:cxnSp macro="">
        <xdr:nvCxnSpPr>
          <xdr:cNvPr id="31" name="Straight Arrow Connector 30"/>
          <xdr:cNvCxnSpPr>
            <a:stCxn id="68" idx="2"/>
          </xdr:cNvCxnSpPr>
        </xdr:nvCxnSpPr>
        <xdr:spPr>
          <a:xfrm flipH="1">
            <a:off x="4762500" y="66727944"/>
            <a:ext cx="128867" cy="45132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1" name="Straight Arrow Connector 70"/>
          <xdr:cNvCxnSpPr/>
        </xdr:nvCxnSpPr>
        <xdr:spPr>
          <a:xfrm flipH="1">
            <a:off x="2073088" y="67031507"/>
            <a:ext cx="193540" cy="752875"/>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1238250</xdr:colOff>
      <xdr:row>11</xdr:row>
      <xdr:rowOff>95250</xdr:rowOff>
    </xdr:from>
    <xdr:to>
      <xdr:col>5</xdr:col>
      <xdr:colOff>1085474</xdr:colOff>
      <xdr:row>19</xdr:row>
      <xdr:rowOff>50693</xdr:rowOff>
    </xdr:to>
    <xdr:pic>
      <xdr:nvPicPr>
        <xdr:cNvPr id="2" name="Picture 1"/>
        <xdr:cNvPicPr>
          <a:picLocks noChangeAspect="1"/>
        </xdr:cNvPicPr>
      </xdr:nvPicPr>
      <xdr:blipFill>
        <a:blip xmlns:r="http://schemas.openxmlformats.org/officeDocument/2006/relationships" r:embed="rId1"/>
        <a:stretch>
          <a:fillRect/>
        </a:stretch>
      </xdr:blipFill>
      <xdr:spPr>
        <a:xfrm>
          <a:off x="1238250" y="2857500"/>
          <a:ext cx="7059010" cy="2486372"/>
        </a:xfrm>
        <a:prstGeom prst="rect">
          <a:avLst/>
        </a:prstGeom>
      </xdr:spPr>
    </xdr:pic>
    <xdr:clientData/>
  </xdr:twoCellAnchor>
  <xdr:twoCellAnchor editAs="oneCell">
    <xdr:from>
      <xdr:col>5</xdr:col>
      <xdr:colOff>449035</xdr:colOff>
      <xdr:row>28</xdr:row>
      <xdr:rowOff>68037</xdr:rowOff>
    </xdr:from>
    <xdr:to>
      <xdr:col>10</xdr:col>
      <xdr:colOff>66303</xdr:colOff>
      <xdr:row>35</xdr:row>
      <xdr:rowOff>439910</xdr:rowOff>
    </xdr:to>
    <xdr:pic>
      <xdr:nvPicPr>
        <xdr:cNvPr id="3" name="Picture 2"/>
        <xdr:cNvPicPr>
          <a:picLocks noChangeAspect="1"/>
        </xdr:cNvPicPr>
      </xdr:nvPicPr>
      <xdr:blipFill>
        <a:blip xmlns:r="http://schemas.openxmlformats.org/officeDocument/2006/relationships" r:embed="rId2"/>
        <a:stretch>
          <a:fillRect/>
        </a:stretch>
      </xdr:blipFill>
      <xdr:spPr>
        <a:xfrm>
          <a:off x="7660821" y="7062108"/>
          <a:ext cx="7087589" cy="2848373"/>
        </a:xfrm>
        <a:prstGeom prst="rect">
          <a:avLst/>
        </a:prstGeom>
      </xdr:spPr>
    </xdr:pic>
    <xdr:clientData/>
  </xdr:twoCellAnchor>
  <xdr:twoCellAnchor editAs="oneCell">
    <xdr:from>
      <xdr:col>0</xdr:col>
      <xdr:colOff>911678</xdr:colOff>
      <xdr:row>17</xdr:row>
      <xdr:rowOff>163287</xdr:rowOff>
    </xdr:from>
    <xdr:to>
      <xdr:col>4</xdr:col>
      <xdr:colOff>1254032</xdr:colOff>
      <xdr:row>35</xdr:row>
      <xdr:rowOff>166655</xdr:rowOff>
    </xdr:to>
    <xdr:pic>
      <xdr:nvPicPr>
        <xdr:cNvPr id="4" name="Picture 3"/>
        <xdr:cNvPicPr>
          <a:picLocks noChangeAspect="1"/>
        </xdr:cNvPicPr>
      </xdr:nvPicPr>
      <xdr:blipFill>
        <a:blip xmlns:r="http://schemas.openxmlformats.org/officeDocument/2006/relationships" r:embed="rId3"/>
        <a:stretch>
          <a:fillRect/>
        </a:stretch>
      </xdr:blipFill>
      <xdr:spPr>
        <a:xfrm>
          <a:off x="911678" y="5007430"/>
          <a:ext cx="5839640" cy="4629796"/>
        </a:xfrm>
        <a:prstGeom prst="rect">
          <a:avLst/>
        </a:prstGeom>
      </xdr:spPr>
    </xdr:pic>
    <xdr:clientData/>
  </xdr:twoCellAnchor>
  <xdr:twoCellAnchor editAs="oneCell">
    <xdr:from>
      <xdr:col>5</xdr:col>
      <xdr:colOff>40822</xdr:colOff>
      <xdr:row>6</xdr:row>
      <xdr:rowOff>0</xdr:rowOff>
    </xdr:from>
    <xdr:to>
      <xdr:col>15</xdr:col>
      <xdr:colOff>273646</xdr:colOff>
      <xdr:row>18</xdr:row>
      <xdr:rowOff>108024</xdr:rowOff>
    </xdr:to>
    <xdr:pic>
      <xdr:nvPicPr>
        <xdr:cNvPr id="5" name="Picture 4"/>
        <xdr:cNvPicPr>
          <a:picLocks noChangeAspect="1"/>
        </xdr:cNvPicPr>
      </xdr:nvPicPr>
      <xdr:blipFill>
        <a:blip xmlns:r="http://schemas.openxmlformats.org/officeDocument/2006/relationships" r:embed="rId4"/>
        <a:stretch>
          <a:fillRect/>
        </a:stretch>
      </xdr:blipFill>
      <xdr:spPr>
        <a:xfrm>
          <a:off x="7252608" y="1428750"/>
          <a:ext cx="10764752" cy="3781953"/>
        </a:xfrm>
        <a:prstGeom prst="rect">
          <a:avLst/>
        </a:prstGeom>
      </xdr:spPr>
    </xdr:pic>
    <xdr:clientData/>
  </xdr:twoCellAnchor>
  <xdr:twoCellAnchor editAs="oneCell">
    <xdr:from>
      <xdr:col>0</xdr:col>
      <xdr:colOff>1455964</xdr:colOff>
      <xdr:row>0</xdr:row>
      <xdr:rowOff>0</xdr:rowOff>
    </xdr:from>
    <xdr:to>
      <xdr:col>5</xdr:col>
      <xdr:colOff>360082</xdr:colOff>
      <xdr:row>15</xdr:row>
      <xdr:rowOff>249648</xdr:rowOff>
    </xdr:to>
    <xdr:pic>
      <xdr:nvPicPr>
        <xdr:cNvPr id="6" name="Picture 5"/>
        <xdr:cNvPicPr>
          <a:picLocks noChangeAspect="1"/>
        </xdr:cNvPicPr>
      </xdr:nvPicPr>
      <xdr:blipFill>
        <a:blip xmlns:r="http://schemas.openxmlformats.org/officeDocument/2006/relationships" r:embed="rId5"/>
        <a:stretch>
          <a:fillRect/>
        </a:stretch>
      </xdr:blipFill>
      <xdr:spPr>
        <a:xfrm>
          <a:off x="1455964" y="0"/>
          <a:ext cx="6115904" cy="45631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kohinoor-group.in/project-uptown.html" TargetMode="External"/><Relationship Id="rId1" Type="http://schemas.openxmlformats.org/officeDocument/2006/relationships/hyperlink" Target="https://maps.app.goo.gl/coD5jQeGk11wd8VS6"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48"/>
  <sheetViews>
    <sheetView tabSelected="1" view="pageBreakPreview" topLeftCell="A325" zoomScale="55" zoomScaleNormal="85" zoomScaleSheetLayoutView="55" zoomScalePageLayoutView="70" workbookViewId="0">
      <selection activeCell="P383" sqref="P383"/>
    </sheetView>
  </sheetViews>
  <sheetFormatPr defaultColWidth="9.140625" defaultRowHeight="17.100000000000001" customHeight="1" x14ac:dyDescent="0.25"/>
  <cols>
    <col min="1" max="7" width="17.5703125" style="1" customWidth="1"/>
    <col min="8" max="8" width="17.5703125" style="3"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43" t="s">
        <v>38</v>
      </c>
      <c r="B1" s="144"/>
      <c r="C1" s="144"/>
      <c r="D1" s="144"/>
      <c r="E1" s="144"/>
      <c r="F1" s="144"/>
      <c r="G1" s="144"/>
      <c r="H1" s="145"/>
    </row>
    <row r="2" spans="1:11" ht="42" customHeight="1" x14ac:dyDescent="0.25">
      <c r="A2" s="119" t="s">
        <v>10</v>
      </c>
      <c r="B2" s="119"/>
      <c r="C2" s="107" t="s">
        <v>84</v>
      </c>
      <c r="D2" s="107"/>
      <c r="E2" s="119" t="s">
        <v>12</v>
      </c>
      <c r="F2" s="119"/>
      <c r="G2" s="181">
        <v>45840</v>
      </c>
      <c r="H2" s="107"/>
      <c r="J2" s="178"/>
      <c r="K2" s="179"/>
    </row>
    <row r="3" spans="1:11" ht="42.75" customHeight="1" x14ac:dyDescent="0.25">
      <c r="A3" s="202" t="s">
        <v>39</v>
      </c>
      <c r="B3" s="202"/>
      <c r="C3" s="203" t="s">
        <v>295</v>
      </c>
      <c r="D3" s="203"/>
      <c r="E3" s="119" t="s">
        <v>153</v>
      </c>
      <c r="F3" s="119"/>
      <c r="G3" s="181" t="s">
        <v>358</v>
      </c>
      <c r="H3" s="107"/>
    </row>
    <row r="4" spans="1:11" ht="43.5" customHeight="1" x14ac:dyDescent="0.25">
      <c r="A4" s="119" t="s">
        <v>36</v>
      </c>
      <c r="B4" s="119"/>
      <c r="C4" s="107" t="s">
        <v>356</v>
      </c>
      <c r="D4" s="107"/>
      <c r="E4" s="119" t="s">
        <v>33</v>
      </c>
      <c r="F4" s="119"/>
      <c r="G4" s="107" t="str">
        <f ca="1">TEXT(TODAY(),"DD/MM/YYYY")</f>
        <v>04/07/2025</v>
      </c>
      <c r="H4" s="107"/>
    </row>
    <row r="5" spans="1:11" ht="20.25" x14ac:dyDescent="0.25">
      <c r="A5" s="112" t="s">
        <v>40</v>
      </c>
      <c r="B5" s="112"/>
      <c r="C5" s="112"/>
      <c r="D5" s="112"/>
      <c r="E5" s="112"/>
      <c r="F5" s="112"/>
      <c r="G5" s="112"/>
      <c r="H5" s="112"/>
    </row>
    <row r="6" spans="1:11" ht="43.5" customHeight="1" x14ac:dyDescent="0.25">
      <c r="A6" s="119" t="s">
        <v>29</v>
      </c>
      <c r="B6" s="119"/>
      <c r="C6" s="107" t="s">
        <v>340</v>
      </c>
      <c r="D6" s="107"/>
      <c r="E6" s="119" t="s">
        <v>35</v>
      </c>
      <c r="F6" s="119"/>
      <c r="G6" s="107" t="s">
        <v>357</v>
      </c>
      <c r="H6" s="107"/>
    </row>
    <row r="7" spans="1:11" ht="23.25" customHeight="1" x14ac:dyDescent="0.25">
      <c r="A7" s="119" t="s">
        <v>42</v>
      </c>
      <c r="B7" s="119"/>
      <c r="C7" s="107" t="s">
        <v>296</v>
      </c>
      <c r="D7" s="107"/>
      <c r="E7" s="119" t="s">
        <v>43</v>
      </c>
      <c r="F7" s="119"/>
      <c r="G7" s="107" t="s">
        <v>296</v>
      </c>
      <c r="H7" s="107"/>
    </row>
    <row r="8" spans="1:11" ht="40.5" customHeight="1" x14ac:dyDescent="0.25">
      <c r="A8" s="119" t="s">
        <v>44</v>
      </c>
      <c r="B8" s="119"/>
      <c r="C8" s="107" t="s">
        <v>297</v>
      </c>
      <c r="D8" s="107"/>
      <c r="E8" s="107"/>
      <c r="F8" s="107"/>
      <c r="G8" s="107"/>
      <c r="H8" s="107"/>
    </row>
    <row r="9" spans="1:11" ht="63.75" customHeight="1" x14ac:dyDescent="0.25">
      <c r="A9" s="155" t="s">
        <v>144</v>
      </c>
      <c r="B9" s="40" t="s">
        <v>41</v>
      </c>
      <c r="C9" s="107" t="s">
        <v>317</v>
      </c>
      <c r="D9" s="107"/>
      <c r="E9" s="107"/>
      <c r="F9" s="107"/>
      <c r="G9" s="107"/>
      <c r="H9" s="107"/>
    </row>
    <row r="10" spans="1:11" ht="60.75" customHeight="1" x14ac:dyDescent="0.25">
      <c r="A10" s="155"/>
      <c r="B10" s="40" t="s">
        <v>11</v>
      </c>
      <c r="C10" s="107" t="s">
        <v>341</v>
      </c>
      <c r="D10" s="107"/>
      <c r="E10" s="107"/>
      <c r="F10" s="107"/>
      <c r="G10" s="107"/>
      <c r="H10" s="107"/>
    </row>
    <row r="11" spans="1:11" ht="42" customHeight="1" x14ac:dyDescent="0.25">
      <c r="A11" s="155"/>
      <c r="B11" s="40" t="s">
        <v>5</v>
      </c>
      <c r="C11" s="107" t="s">
        <v>336</v>
      </c>
      <c r="D11" s="107"/>
      <c r="E11" s="107"/>
      <c r="F11" s="107"/>
      <c r="G11" s="107"/>
      <c r="H11" s="107"/>
    </row>
    <row r="12" spans="1:11" ht="20.25" x14ac:dyDescent="0.25">
      <c r="A12" s="119" t="s">
        <v>34</v>
      </c>
      <c r="B12" s="119"/>
      <c r="C12" s="107" t="s">
        <v>347</v>
      </c>
      <c r="D12" s="107"/>
      <c r="E12" s="107"/>
      <c r="F12" s="107"/>
      <c r="G12" s="107"/>
      <c r="H12" s="107"/>
    </row>
    <row r="13" spans="1:11" ht="20.100000000000001" customHeight="1" x14ac:dyDescent="0.25">
      <c r="A13" s="112" t="s">
        <v>45</v>
      </c>
      <c r="B13" s="112"/>
      <c r="C13" s="112"/>
      <c r="D13" s="112"/>
      <c r="E13" s="112"/>
      <c r="F13" s="112"/>
      <c r="G13" s="112"/>
      <c r="H13" s="112"/>
    </row>
    <row r="14" spans="1:11" ht="41.25" customHeight="1" x14ac:dyDescent="0.25">
      <c r="A14" s="119" t="s">
        <v>27</v>
      </c>
      <c r="B14" s="119" t="s">
        <v>4</v>
      </c>
      <c r="C14" s="107" t="s">
        <v>85</v>
      </c>
      <c r="D14" s="107"/>
      <c r="E14" s="119" t="s">
        <v>46</v>
      </c>
      <c r="F14" s="119" t="s">
        <v>4</v>
      </c>
      <c r="G14" s="107" t="s">
        <v>342</v>
      </c>
      <c r="H14" s="107"/>
    </row>
    <row r="15" spans="1:11" ht="26.25" customHeight="1" x14ac:dyDescent="0.25">
      <c r="A15" s="119" t="s">
        <v>47</v>
      </c>
      <c r="B15" s="119" t="s">
        <v>4</v>
      </c>
      <c r="C15" s="107" t="s">
        <v>298</v>
      </c>
      <c r="D15" s="107"/>
      <c r="E15" s="119" t="s">
        <v>48</v>
      </c>
      <c r="F15" s="119" t="s">
        <v>4</v>
      </c>
      <c r="G15" s="181">
        <v>46934</v>
      </c>
      <c r="H15" s="107"/>
    </row>
    <row r="16" spans="1:11" ht="41.25" customHeight="1" x14ac:dyDescent="0.25">
      <c r="A16" s="119" t="s">
        <v>49</v>
      </c>
      <c r="B16" s="119" t="s">
        <v>4</v>
      </c>
      <c r="C16" s="181">
        <v>45510</v>
      </c>
      <c r="D16" s="107"/>
      <c r="E16" s="119" t="s">
        <v>50</v>
      </c>
      <c r="F16" s="119" t="s">
        <v>4</v>
      </c>
      <c r="G16" s="182">
        <v>45627</v>
      </c>
      <c r="H16" s="107"/>
    </row>
    <row r="17" spans="1:9" ht="41.25" customHeight="1" x14ac:dyDescent="0.25">
      <c r="A17" s="119" t="s">
        <v>51</v>
      </c>
      <c r="B17" s="119" t="s">
        <v>4</v>
      </c>
      <c r="C17" s="181">
        <v>46934</v>
      </c>
      <c r="D17" s="107"/>
      <c r="E17" s="119" t="s">
        <v>52</v>
      </c>
      <c r="F17" s="119" t="s">
        <v>4</v>
      </c>
      <c r="G17" s="107" t="s">
        <v>299</v>
      </c>
      <c r="H17" s="107"/>
    </row>
    <row r="18" spans="1:9" ht="41.25" customHeight="1" x14ac:dyDescent="0.25">
      <c r="A18" s="119" t="s">
        <v>53</v>
      </c>
      <c r="B18" s="119" t="s">
        <v>4</v>
      </c>
      <c r="C18" s="10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07"/>
      <c r="E18" s="119" t="s">
        <v>91</v>
      </c>
      <c r="F18" s="119" t="s">
        <v>4</v>
      </c>
      <c r="G18" s="180">
        <f>33335</f>
        <v>33335</v>
      </c>
      <c r="H18" s="180"/>
    </row>
    <row r="19" spans="1:9" ht="33" customHeight="1" x14ac:dyDescent="0.25">
      <c r="A19" s="119" t="s">
        <v>54</v>
      </c>
      <c r="B19" s="119" t="s">
        <v>4</v>
      </c>
      <c r="C19" s="180">
        <f>32292.95/G19</f>
        <v>1.0999998978105223</v>
      </c>
      <c r="D19" s="180"/>
      <c r="E19" s="119" t="s">
        <v>236</v>
      </c>
      <c r="F19" s="119" t="s">
        <v>4</v>
      </c>
      <c r="G19" s="107">
        <f>29357.23</f>
        <v>29357.23</v>
      </c>
      <c r="H19" s="107"/>
    </row>
    <row r="20" spans="1:9" ht="41.25" customHeight="1" x14ac:dyDescent="0.25">
      <c r="A20" s="119" t="s">
        <v>89</v>
      </c>
      <c r="B20" s="119" t="s">
        <v>4</v>
      </c>
      <c r="C20" s="107">
        <v>68814.75</v>
      </c>
      <c r="D20" s="107"/>
      <c r="E20" s="119" t="s">
        <v>90</v>
      </c>
      <c r="F20" s="119" t="s">
        <v>4</v>
      </c>
      <c r="G20" s="107">
        <v>68471.09</v>
      </c>
      <c r="H20" s="107"/>
    </row>
    <row r="21" spans="1:9" ht="41.25" customHeight="1" x14ac:dyDescent="0.25">
      <c r="A21" s="119" t="s">
        <v>56</v>
      </c>
      <c r="B21" s="119" t="s">
        <v>4</v>
      </c>
      <c r="C21" s="107" t="s">
        <v>318</v>
      </c>
      <c r="D21" s="107"/>
      <c r="E21" s="119" t="s">
        <v>55</v>
      </c>
      <c r="F21" s="119" t="s">
        <v>4</v>
      </c>
      <c r="G21" s="107" t="s">
        <v>338</v>
      </c>
      <c r="H21" s="107"/>
    </row>
    <row r="22" spans="1:9" ht="32.25" customHeight="1" x14ac:dyDescent="0.25">
      <c r="A22" s="119" t="s">
        <v>157</v>
      </c>
      <c r="B22" s="119" t="s">
        <v>4</v>
      </c>
      <c r="C22" s="107" t="s">
        <v>326</v>
      </c>
      <c r="D22" s="107"/>
      <c r="E22" s="119" t="s">
        <v>158</v>
      </c>
      <c r="F22" s="119" t="s">
        <v>4</v>
      </c>
      <c r="G22" s="107" t="s">
        <v>337</v>
      </c>
      <c r="H22" s="107"/>
    </row>
    <row r="23" spans="1:9" ht="20.25" x14ac:dyDescent="0.25">
      <c r="A23" s="119" t="s">
        <v>155</v>
      </c>
      <c r="B23" s="119" t="s">
        <v>4</v>
      </c>
      <c r="C23" s="183" t="s">
        <v>327</v>
      </c>
      <c r="D23" s="107"/>
      <c r="E23" s="107"/>
      <c r="F23" s="107"/>
      <c r="G23" s="107"/>
      <c r="H23" s="107"/>
    </row>
    <row r="24" spans="1:9" ht="105.75" customHeight="1" x14ac:dyDescent="0.25">
      <c r="A24" s="119" t="s">
        <v>25</v>
      </c>
      <c r="B24" s="119" t="s">
        <v>4</v>
      </c>
      <c r="C24" s="107" t="s">
        <v>334</v>
      </c>
      <c r="D24" s="107"/>
      <c r="E24" s="107"/>
      <c r="F24" s="107"/>
      <c r="G24" s="107"/>
      <c r="H24" s="107"/>
      <c r="I24" s="86" t="s">
        <v>335</v>
      </c>
    </row>
    <row r="25" spans="1:9" ht="24" customHeight="1" x14ac:dyDescent="0.25">
      <c r="A25" s="112" t="s">
        <v>20</v>
      </c>
      <c r="B25" s="112"/>
      <c r="C25" s="112"/>
      <c r="D25" s="112"/>
      <c r="E25" s="112"/>
      <c r="F25" s="112"/>
      <c r="G25" s="112"/>
      <c r="H25" s="112"/>
    </row>
    <row r="26" spans="1:9" ht="37.5" customHeight="1" x14ac:dyDescent="0.25">
      <c r="A26" s="119" t="s">
        <v>26</v>
      </c>
      <c r="B26" s="119" t="s">
        <v>4</v>
      </c>
      <c r="C26" s="107" t="str">
        <f>IF(AND(G26="Upper"),"Developed","Developing")</f>
        <v>Developing</v>
      </c>
      <c r="D26" s="107"/>
      <c r="E26" s="119" t="s">
        <v>13</v>
      </c>
      <c r="F26" s="119" t="s">
        <v>4</v>
      </c>
      <c r="G26" s="107" t="s">
        <v>159</v>
      </c>
      <c r="H26" s="107"/>
    </row>
    <row r="27" spans="1:9" ht="33.75" customHeight="1" x14ac:dyDescent="0.25">
      <c r="A27" s="119" t="s">
        <v>14</v>
      </c>
      <c r="B27" s="119" t="s">
        <v>4</v>
      </c>
      <c r="C27" s="107" t="s">
        <v>328</v>
      </c>
      <c r="D27" s="107"/>
      <c r="E27" s="119" t="s">
        <v>145</v>
      </c>
      <c r="F27" s="119" t="s">
        <v>4</v>
      </c>
      <c r="G27" s="107" t="s">
        <v>352</v>
      </c>
      <c r="H27" s="107"/>
    </row>
    <row r="28" spans="1:9" ht="43.5" customHeight="1" x14ac:dyDescent="0.25">
      <c r="A28" s="119" t="s">
        <v>23</v>
      </c>
      <c r="B28" s="119" t="s">
        <v>4</v>
      </c>
      <c r="C28" s="107" t="s">
        <v>93</v>
      </c>
      <c r="D28" s="107"/>
      <c r="E28" s="119" t="s">
        <v>16</v>
      </c>
      <c r="F28" s="119" t="s">
        <v>4</v>
      </c>
      <c r="G28" s="107" t="s">
        <v>329</v>
      </c>
      <c r="H28" s="107"/>
    </row>
    <row r="29" spans="1:9" ht="43.5" customHeight="1" x14ac:dyDescent="0.25">
      <c r="A29" s="119" t="s">
        <v>102</v>
      </c>
      <c r="B29" s="119" t="s">
        <v>4</v>
      </c>
      <c r="C29" s="107" t="s">
        <v>330</v>
      </c>
      <c r="D29" s="107"/>
      <c r="E29" s="119" t="s">
        <v>103</v>
      </c>
      <c r="F29" s="119" t="s">
        <v>4</v>
      </c>
      <c r="G29" s="107" t="s">
        <v>331</v>
      </c>
      <c r="H29" s="107"/>
    </row>
    <row r="30" spans="1:9" ht="100.5" customHeight="1" x14ac:dyDescent="0.25">
      <c r="A30" s="119" t="s">
        <v>17</v>
      </c>
      <c r="B30" s="119" t="s">
        <v>4</v>
      </c>
      <c r="C30" s="107" t="s">
        <v>332</v>
      </c>
      <c r="D30" s="107"/>
      <c r="E30" s="119" t="s">
        <v>15</v>
      </c>
      <c r="F30" s="119" t="s">
        <v>4</v>
      </c>
      <c r="G30" s="107" t="s">
        <v>333</v>
      </c>
      <c r="H30" s="107"/>
    </row>
    <row r="31" spans="1:9" ht="20.25" x14ac:dyDescent="0.25">
      <c r="A31" s="119" t="s">
        <v>108</v>
      </c>
      <c r="B31" s="119" t="s">
        <v>4</v>
      </c>
      <c r="C31" s="107" t="s">
        <v>109</v>
      </c>
      <c r="D31" s="107"/>
      <c r="E31" s="119" t="s">
        <v>110</v>
      </c>
      <c r="F31" s="119" t="s">
        <v>4</v>
      </c>
      <c r="G31" s="107" t="s">
        <v>109</v>
      </c>
      <c r="H31" s="107"/>
    </row>
    <row r="32" spans="1:9" ht="21.75" customHeight="1" x14ac:dyDescent="0.25">
      <c r="A32" s="119" t="s">
        <v>111</v>
      </c>
      <c r="B32" s="119" t="s">
        <v>4</v>
      </c>
      <c r="C32" s="107" t="s">
        <v>109</v>
      </c>
      <c r="D32" s="107"/>
      <c r="E32" s="107"/>
      <c r="F32" s="107"/>
      <c r="G32" s="107"/>
      <c r="H32" s="107"/>
    </row>
    <row r="33" spans="1:15" ht="20.25" x14ac:dyDescent="0.25">
      <c r="A33" s="176" t="s">
        <v>37</v>
      </c>
      <c r="B33" s="176"/>
      <c r="C33" s="176"/>
      <c r="D33" s="176"/>
      <c r="E33" s="176"/>
      <c r="F33" s="176"/>
      <c r="G33" s="176"/>
      <c r="H33" s="176"/>
    </row>
    <row r="34" spans="1:15" ht="43.5" customHeight="1" x14ac:dyDescent="0.25">
      <c r="A34" s="119" t="s">
        <v>18</v>
      </c>
      <c r="B34" s="119"/>
      <c r="C34" s="107" t="s">
        <v>94</v>
      </c>
      <c r="D34" s="107"/>
      <c r="E34" s="119" t="s">
        <v>19</v>
      </c>
      <c r="F34" s="119" t="s">
        <v>4</v>
      </c>
      <c r="G34" s="107" t="s">
        <v>95</v>
      </c>
      <c r="H34" s="107"/>
    </row>
    <row r="35" spans="1:15" ht="43.5" customHeight="1" x14ac:dyDescent="0.25">
      <c r="A35" s="119" t="s">
        <v>22</v>
      </c>
      <c r="B35" s="119"/>
      <c r="C35" s="107" t="s">
        <v>95</v>
      </c>
      <c r="D35" s="107"/>
      <c r="E35" s="119" t="s">
        <v>32</v>
      </c>
      <c r="F35" s="119" t="s">
        <v>4</v>
      </c>
      <c r="G35" s="107" t="s">
        <v>95</v>
      </c>
      <c r="H35" s="107"/>
    </row>
    <row r="36" spans="1:15" ht="20.25" x14ac:dyDescent="0.25">
      <c r="A36" s="119" t="s">
        <v>31</v>
      </c>
      <c r="B36" s="119"/>
      <c r="C36" s="107" t="s">
        <v>96</v>
      </c>
      <c r="D36" s="107"/>
      <c r="E36" s="119" t="s">
        <v>21</v>
      </c>
      <c r="F36" s="119" t="s">
        <v>4</v>
      </c>
      <c r="G36" s="107" t="s">
        <v>97</v>
      </c>
      <c r="H36" s="107"/>
    </row>
    <row r="37" spans="1:15" ht="20.25" x14ac:dyDescent="0.25">
      <c r="A37" s="112" t="s">
        <v>0</v>
      </c>
      <c r="B37" s="112"/>
      <c r="C37" s="112"/>
      <c r="D37" s="112"/>
      <c r="E37" s="112"/>
      <c r="F37" s="112"/>
      <c r="G37" s="112"/>
      <c r="H37" s="112"/>
    </row>
    <row r="38" spans="1:15" ht="20.25" x14ac:dyDescent="0.25">
      <c r="A38" s="154" t="s">
        <v>0</v>
      </c>
      <c r="B38" s="154"/>
      <c r="C38" s="154" t="s">
        <v>224</v>
      </c>
      <c r="D38" s="154"/>
      <c r="E38" s="154"/>
      <c r="F38" s="154" t="s">
        <v>7</v>
      </c>
      <c r="G38" s="154"/>
      <c r="H38" s="154"/>
      <c r="J38" s="185" t="s">
        <v>1</v>
      </c>
      <c r="K38" s="186"/>
      <c r="L38" s="42" t="s">
        <v>6</v>
      </c>
      <c r="M38" s="185" t="s">
        <v>2</v>
      </c>
      <c r="N38" s="186"/>
      <c r="O38" s="42" t="s">
        <v>3</v>
      </c>
    </row>
    <row r="39" spans="1:15" ht="20.25" x14ac:dyDescent="0.25">
      <c r="A39" s="155" t="s">
        <v>2</v>
      </c>
      <c r="B39" s="155"/>
      <c r="C39" s="184" t="s">
        <v>319</v>
      </c>
      <c r="D39" s="184"/>
      <c r="E39" s="184"/>
      <c r="F39" s="184" t="s">
        <v>323</v>
      </c>
      <c r="G39" s="184"/>
      <c r="H39" s="184"/>
    </row>
    <row r="40" spans="1:15" ht="20.25" x14ac:dyDescent="0.25">
      <c r="A40" s="155" t="s">
        <v>3</v>
      </c>
      <c r="B40" s="155"/>
      <c r="C40" s="184" t="s">
        <v>320</v>
      </c>
      <c r="D40" s="184"/>
      <c r="E40" s="184"/>
      <c r="F40" s="184" t="s">
        <v>320</v>
      </c>
      <c r="G40" s="184"/>
      <c r="H40" s="184"/>
    </row>
    <row r="41" spans="1:15" ht="20.25" x14ac:dyDescent="0.25">
      <c r="A41" s="155" t="s">
        <v>1</v>
      </c>
      <c r="B41" s="155"/>
      <c r="C41" s="184" t="s">
        <v>321</v>
      </c>
      <c r="D41" s="184"/>
      <c r="E41" s="184"/>
      <c r="F41" s="184" t="s">
        <v>324</v>
      </c>
      <c r="G41" s="184"/>
      <c r="H41" s="184"/>
    </row>
    <row r="42" spans="1:15" ht="20.25" x14ac:dyDescent="0.25">
      <c r="A42" s="155" t="s">
        <v>6</v>
      </c>
      <c r="B42" s="155"/>
      <c r="C42" s="184" t="s">
        <v>322</v>
      </c>
      <c r="D42" s="184"/>
      <c r="E42" s="184"/>
      <c r="F42" s="184" t="s">
        <v>325</v>
      </c>
      <c r="G42" s="184"/>
      <c r="H42" s="184"/>
    </row>
    <row r="43" spans="1:15" ht="42" customHeight="1" x14ac:dyDescent="0.25">
      <c r="A43" s="119" t="s">
        <v>225</v>
      </c>
      <c r="B43" s="119"/>
      <c r="C43" s="107" t="s">
        <v>93</v>
      </c>
      <c r="D43" s="107"/>
      <c r="E43" s="107"/>
      <c r="F43" s="107"/>
      <c r="G43" s="107"/>
      <c r="H43" s="107"/>
    </row>
    <row r="44" spans="1:15" ht="20.25" x14ac:dyDescent="0.25">
      <c r="A44" s="112" t="s">
        <v>57</v>
      </c>
      <c r="B44" s="112"/>
      <c r="C44" s="112"/>
      <c r="D44" s="112"/>
      <c r="E44" s="112"/>
      <c r="F44" s="112"/>
      <c r="G44" s="112"/>
      <c r="H44" s="112"/>
    </row>
    <row r="45" spans="1:15" ht="21" customHeight="1" x14ac:dyDescent="0.25">
      <c r="A45" s="154" t="s">
        <v>58</v>
      </c>
      <c r="B45" s="154"/>
      <c r="C45" s="42" t="s">
        <v>59</v>
      </c>
      <c r="D45" s="154" t="s">
        <v>143</v>
      </c>
      <c r="E45" s="154"/>
      <c r="F45" s="154"/>
      <c r="G45" s="154" t="s">
        <v>60</v>
      </c>
      <c r="H45" s="154"/>
    </row>
    <row r="46" spans="1:15" ht="20.25" x14ac:dyDescent="0.25">
      <c r="A46" s="177" t="s">
        <v>359</v>
      </c>
      <c r="B46" s="177"/>
      <c r="C46" s="39" t="s">
        <v>309</v>
      </c>
      <c r="D46" s="107" t="s">
        <v>311</v>
      </c>
      <c r="E46" s="107"/>
      <c r="F46" s="107"/>
      <c r="G46" s="107" t="s">
        <v>311</v>
      </c>
      <c r="H46" s="107"/>
    </row>
    <row r="47" spans="1:15" ht="20.25" x14ac:dyDescent="0.25">
      <c r="A47" s="177" t="s">
        <v>360</v>
      </c>
      <c r="B47" s="177"/>
      <c r="C47" s="83" t="s">
        <v>309</v>
      </c>
      <c r="D47" s="107" t="s">
        <v>311</v>
      </c>
      <c r="E47" s="107"/>
      <c r="F47" s="107"/>
      <c r="G47" s="107" t="s">
        <v>311</v>
      </c>
      <c r="H47" s="107"/>
    </row>
    <row r="48" spans="1:15" ht="20.25" x14ac:dyDescent="0.25">
      <c r="A48" s="112" t="s">
        <v>61</v>
      </c>
      <c r="B48" s="112"/>
      <c r="C48" s="112"/>
      <c r="D48" s="112"/>
      <c r="E48" s="112"/>
      <c r="F48" s="112"/>
      <c r="G48" s="112"/>
      <c r="H48" s="112"/>
    </row>
    <row r="49" spans="1:10" ht="42.75" customHeight="1" x14ac:dyDescent="0.25">
      <c r="A49" s="119" t="s">
        <v>62</v>
      </c>
      <c r="B49" s="119" t="s">
        <v>4</v>
      </c>
      <c r="C49" s="107" t="s">
        <v>93</v>
      </c>
      <c r="D49" s="107"/>
      <c r="E49" s="107"/>
      <c r="F49" s="107"/>
      <c r="G49" s="107"/>
      <c r="H49" s="107"/>
    </row>
    <row r="50" spans="1:10" ht="24.75" customHeight="1" x14ac:dyDescent="0.25">
      <c r="A50" s="119" t="s">
        <v>63</v>
      </c>
      <c r="B50" s="119" t="s">
        <v>4</v>
      </c>
      <c r="C50" s="107" t="s">
        <v>312</v>
      </c>
      <c r="D50" s="107"/>
      <c r="E50" s="107"/>
      <c r="F50" s="107"/>
      <c r="G50" s="57" t="s">
        <v>226</v>
      </c>
      <c r="H50" s="84">
        <v>45363</v>
      </c>
    </row>
    <row r="51" spans="1:10" ht="22.5" customHeight="1" x14ac:dyDescent="0.25">
      <c r="A51" s="119" t="s">
        <v>64</v>
      </c>
      <c r="B51" s="119" t="s">
        <v>4</v>
      </c>
      <c r="C51" s="107" t="s">
        <v>312</v>
      </c>
      <c r="D51" s="107"/>
      <c r="E51" s="107"/>
      <c r="F51" s="107"/>
      <c r="G51" s="57" t="s">
        <v>226</v>
      </c>
      <c r="H51" s="84">
        <v>45363</v>
      </c>
    </row>
    <row r="52" spans="1:10" ht="21" customHeight="1" x14ac:dyDescent="0.25">
      <c r="A52" s="119" t="s">
        <v>237</v>
      </c>
      <c r="B52" s="119"/>
      <c r="C52" s="107" t="s">
        <v>313</v>
      </c>
      <c r="D52" s="107"/>
      <c r="E52" s="107"/>
      <c r="F52" s="107"/>
      <c r="G52" s="57" t="s">
        <v>226</v>
      </c>
      <c r="H52" s="90">
        <v>45363</v>
      </c>
    </row>
    <row r="53" spans="1:10" ht="20.25" customHeight="1" x14ac:dyDescent="0.25">
      <c r="A53" s="119"/>
      <c r="B53" s="119"/>
      <c r="C53" s="108" t="s">
        <v>344</v>
      </c>
      <c r="D53" s="109"/>
      <c r="E53" s="109"/>
      <c r="F53" s="109"/>
      <c r="G53" s="109"/>
      <c r="H53" s="110"/>
    </row>
    <row r="54" spans="1:10" ht="126" customHeight="1" x14ac:dyDescent="0.25">
      <c r="A54" s="119" t="s">
        <v>343</v>
      </c>
      <c r="B54" s="119" t="s">
        <v>4</v>
      </c>
      <c r="C54" s="107" t="s">
        <v>345</v>
      </c>
      <c r="D54" s="107"/>
      <c r="E54" s="107"/>
      <c r="F54" s="107"/>
      <c r="G54" s="57" t="s">
        <v>227</v>
      </c>
      <c r="H54" s="84">
        <v>45622</v>
      </c>
    </row>
    <row r="55" spans="1:10" ht="45" hidden="1" customHeight="1" x14ac:dyDescent="0.25">
      <c r="A55" s="119" t="s">
        <v>65</v>
      </c>
      <c r="B55" s="119" t="s">
        <v>4</v>
      </c>
      <c r="C55" s="107"/>
      <c r="D55" s="107"/>
      <c r="E55" s="107"/>
      <c r="F55" s="107"/>
      <c r="G55" s="57" t="s">
        <v>227</v>
      </c>
      <c r="H55" s="41"/>
    </row>
    <row r="56" spans="1:10" ht="24" hidden="1" customHeight="1" x14ac:dyDescent="0.25">
      <c r="A56" s="123" t="s">
        <v>346</v>
      </c>
      <c r="B56" s="124"/>
      <c r="C56" s="111" t="s">
        <v>315</v>
      </c>
      <c r="D56" s="111"/>
      <c r="E56" s="111"/>
      <c r="F56" s="111"/>
      <c r="G56" s="91" t="s">
        <v>227</v>
      </c>
      <c r="H56" s="92">
        <v>45483</v>
      </c>
    </row>
    <row r="57" spans="1:10" ht="42.75" hidden="1" customHeight="1" x14ac:dyDescent="0.25">
      <c r="A57" s="125"/>
      <c r="B57" s="126"/>
      <c r="C57" s="120" t="s">
        <v>316</v>
      </c>
      <c r="D57" s="121"/>
      <c r="E57" s="121"/>
      <c r="F57" s="121"/>
      <c r="G57" s="121"/>
      <c r="H57" s="122"/>
    </row>
    <row r="58" spans="1:10" ht="69" customHeight="1" x14ac:dyDescent="0.25">
      <c r="A58" s="119" t="s">
        <v>348</v>
      </c>
      <c r="B58" s="119" t="s">
        <v>4</v>
      </c>
      <c r="C58" s="107" t="s">
        <v>351</v>
      </c>
      <c r="D58" s="107"/>
      <c r="E58" s="107"/>
      <c r="F58" s="107"/>
      <c r="G58" s="57" t="s">
        <v>227</v>
      </c>
      <c r="H58" s="84">
        <v>45353</v>
      </c>
    </row>
    <row r="59" spans="1:10" ht="24.75" customHeight="1" x14ac:dyDescent="0.25">
      <c r="A59" s="119" t="s">
        <v>349</v>
      </c>
      <c r="B59" s="119" t="s">
        <v>4</v>
      </c>
      <c r="C59" s="107" t="s">
        <v>314</v>
      </c>
      <c r="D59" s="107"/>
      <c r="E59" s="107"/>
      <c r="F59" s="107"/>
      <c r="G59" s="57" t="s">
        <v>227</v>
      </c>
      <c r="H59" s="84">
        <v>45280</v>
      </c>
    </row>
    <row r="60" spans="1:10" ht="21" thickBot="1" x14ac:dyDescent="0.3">
      <c r="A60" s="112" t="s">
        <v>66</v>
      </c>
      <c r="B60" s="112"/>
      <c r="C60" s="112"/>
      <c r="D60" s="112"/>
      <c r="E60" s="112"/>
      <c r="F60" s="112"/>
      <c r="G60" s="112"/>
      <c r="H60" s="112"/>
    </row>
    <row r="61" spans="1:10" ht="20.25" customHeight="1" x14ac:dyDescent="0.3">
      <c r="A61" s="113" t="str">
        <f>CONCATENATE((IF(OR(A46="",A46="NA"),"",A46)),"= ",(IF(OR(D46="",D46="NA"),"",D46)),".")</f>
        <v>Building No.4 = G + 1st to 16th Floor.</v>
      </c>
      <c r="B61" s="113"/>
      <c r="C61" s="113"/>
      <c r="D61" s="28" t="s">
        <v>112</v>
      </c>
      <c r="E61" s="114" t="s">
        <v>99</v>
      </c>
      <c r="F61" s="114"/>
      <c r="G61" s="28" t="s">
        <v>113</v>
      </c>
      <c r="H61" s="28" t="s">
        <v>114</v>
      </c>
      <c r="I61" s="14"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is process</v>
      </c>
      <c r="J61" s="16"/>
    </row>
    <row r="62" spans="1:10" ht="20.25" x14ac:dyDescent="0.3">
      <c r="A62" s="113"/>
      <c r="B62" s="113"/>
      <c r="C62" s="113"/>
      <c r="D62" s="88">
        <f>IF(AND(ISNUMBER(SEARCH("1B",A61))),1,IF(AND(ISNUMBER(SEARCH("2B",A61))),2,IF(AND(ISNUMBER(SEARCH("3B",A61))),3,IF(AND(ISNUMBER(SEARCH("4B",A61))),4,IF(ISNUMBER(SEARCH("5B",A61)),5,0)))))</f>
        <v>0</v>
      </c>
      <c r="E62" s="114">
        <v>1</v>
      </c>
      <c r="F62" s="114"/>
      <c r="G62" s="88">
        <v>0</v>
      </c>
      <c r="H62" s="28">
        <f ca="1">--TRIM(RIGHT(SUBSTITUTE(LEFT(A61,_xlfn.AGGREGATE(16,6,FIND({0,1,2,3,4,5,6,7,8,9},A61,ROW(INDIRECT("1:"&amp;LEN(A61)))),1))," ",REPT(" ",LEN(A61))),LEN(A61)))</f>
        <v>16</v>
      </c>
      <c r="I62" s="15" t="s">
        <v>118</v>
      </c>
      <c r="J62" s="16"/>
    </row>
    <row r="63" spans="1:10" ht="20.25" customHeight="1" x14ac:dyDescent="0.3">
      <c r="A63" s="118" t="s">
        <v>116</v>
      </c>
      <c r="B63" s="118"/>
      <c r="C63" s="38" t="s">
        <v>127</v>
      </c>
      <c r="D63" s="26" t="s">
        <v>128</v>
      </c>
      <c r="E63" s="118" t="s">
        <v>117</v>
      </c>
      <c r="F63" s="118"/>
      <c r="G63" s="204" t="s">
        <v>115</v>
      </c>
      <c r="H63" s="205"/>
      <c r="I63" s="18" t="s">
        <v>129</v>
      </c>
      <c r="J63" s="17">
        <f ca="1">H62*25%</f>
        <v>4</v>
      </c>
    </row>
    <row r="64" spans="1:10" ht="20.25" customHeight="1" x14ac:dyDescent="0.3">
      <c r="A64" s="117" t="s">
        <v>130</v>
      </c>
      <c r="B64" s="117"/>
      <c r="C64" s="35">
        <v>16</v>
      </c>
      <c r="D64" s="4">
        <f ca="1">((100/H62)*C64)/100</f>
        <v>1</v>
      </c>
      <c r="E64" s="127">
        <f ca="1">(((C64/H62*10)+(C65/H62*15)+(25/(E62+G62+H62)*C66)+(5/(H62)*C67)+(2.5/(H62)*C68)+(2.5/(H62)*C69)+(5/H62*C70)+(10/H62*C71)+(2.5/H62*C72)+(2.5/H62*C73)+(10/H62*C74)+(10/H62*C75))/100)</f>
        <v>0.20499999999999999</v>
      </c>
      <c r="F64" s="128"/>
      <c r="G64" s="117" t="str">
        <f ca="1">I61</f>
        <v>Excavation work Completed. Plinth work is process</v>
      </c>
      <c r="H64" s="117"/>
      <c r="I64" s="18" t="s">
        <v>119</v>
      </c>
      <c r="J64" s="22">
        <f ca="1">H62*50%</f>
        <v>8</v>
      </c>
    </row>
    <row r="65" spans="1:10" ht="20.25" x14ac:dyDescent="0.3">
      <c r="A65" s="117" t="s">
        <v>100</v>
      </c>
      <c r="B65" s="117"/>
      <c r="C65" s="36">
        <f ca="1">J72</f>
        <v>11.2</v>
      </c>
      <c r="D65" s="4">
        <f ca="1">((100/H62)*C65)/100</f>
        <v>0.7</v>
      </c>
      <c r="E65" s="129"/>
      <c r="F65" s="130"/>
      <c r="G65" s="117"/>
      <c r="H65" s="117"/>
      <c r="I65" s="18" t="s">
        <v>120</v>
      </c>
      <c r="J65" s="22">
        <f ca="1">H62</f>
        <v>16</v>
      </c>
    </row>
    <row r="66" spans="1:10" ht="21" customHeight="1" x14ac:dyDescent="0.35">
      <c r="A66" s="117" t="s">
        <v>131</v>
      </c>
      <c r="B66" s="117"/>
      <c r="C66" s="35">
        <v>0</v>
      </c>
      <c r="D66" s="4">
        <f ca="1">((100/(E62+G62+H62))*C66)/100</f>
        <v>0</v>
      </c>
      <c r="E66" s="129"/>
      <c r="F66" s="130"/>
      <c r="G66" s="117"/>
      <c r="H66" s="117"/>
      <c r="I66" s="18" t="s">
        <v>121</v>
      </c>
      <c r="J66" s="23">
        <f ca="1">(IF(D62&gt;1,(H62/(D62+2)),H62*0.2))</f>
        <v>3.2</v>
      </c>
    </row>
    <row r="67" spans="1:10" ht="21" customHeight="1" x14ac:dyDescent="0.35">
      <c r="A67" s="117" t="s">
        <v>132</v>
      </c>
      <c r="B67" s="117"/>
      <c r="C67" s="35">
        <v>0</v>
      </c>
      <c r="D67" s="4">
        <f ca="1">((100/H62)*C67)/100</f>
        <v>0</v>
      </c>
      <c r="E67" s="129"/>
      <c r="F67" s="130"/>
      <c r="G67" s="117"/>
      <c r="H67" s="117"/>
      <c r="I67" s="18" t="s">
        <v>122</v>
      </c>
      <c r="J67" s="23">
        <f ca="1">(IF(D62&gt;1,(H62/(D62+2)+J66),H62*0.2+J66))</f>
        <v>6.4</v>
      </c>
    </row>
    <row r="68" spans="1:10" ht="21" customHeight="1" x14ac:dyDescent="0.35">
      <c r="A68" s="174" t="s">
        <v>133</v>
      </c>
      <c r="B68" s="175"/>
      <c r="C68" s="35">
        <v>0</v>
      </c>
      <c r="D68" s="4">
        <f ca="1">((100/H62)*C68)/100</f>
        <v>0</v>
      </c>
      <c r="E68" s="129"/>
      <c r="F68" s="130"/>
      <c r="G68" s="117"/>
      <c r="H68" s="117"/>
      <c r="I68" s="18" t="s">
        <v>134</v>
      </c>
      <c r="J68" s="23">
        <f>(IF(D62&gt;1,(H62/(D62+2)+J67),0))</f>
        <v>0</v>
      </c>
    </row>
    <row r="69" spans="1:10" ht="21" customHeight="1" x14ac:dyDescent="0.35">
      <c r="A69" s="174" t="s">
        <v>165</v>
      </c>
      <c r="B69" s="175"/>
      <c r="C69" s="35">
        <v>0</v>
      </c>
      <c r="D69" s="4">
        <f ca="1">((100/H62)*C69)/100</f>
        <v>0</v>
      </c>
      <c r="E69" s="129"/>
      <c r="F69" s="130"/>
      <c r="G69" s="117"/>
      <c r="H69" s="117"/>
      <c r="I69" s="18" t="s">
        <v>135</v>
      </c>
      <c r="J69" s="23">
        <f>(IF(D62&gt;2,(H62/(D62+2)+J68),0))</f>
        <v>0</v>
      </c>
    </row>
    <row r="70" spans="1:10" ht="47.25" customHeight="1" x14ac:dyDescent="0.35">
      <c r="A70" s="174" t="s">
        <v>162</v>
      </c>
      <c r="B70" s="175"/>
      <c r="C70" s="35">
        <v>0</v>
      </c>
      <c r="D70" s="4">
        <f ca="1">((100/(H62))*C70)/100</f>
        <v>0</v>
      </c>
      <c r="E70" s="129"/>
      <c r="F70" s="130"/>
      <c r="G70" s="117"/>
      <c r="H70" s="117"/>
      <c r="I70" s="18" t="s">
        <v>137</v>
      </c>
      <c r="J70" s="24">
        <f>(IF(D62&gt;3,(H62/(D62+2)+J69),0))</f>
        <v>0</v>
      </c>
    </row>
    <row r="71" spans="1:10" ht="21" x14ac:dyDescent="0.35">
      <c r="A71" s="117" t="s">
        <v>136</v>
      </c>
      <c r="B71" s="117"/>
      <c r="C71" s="35">
        <v>0</v>
      </c>
      <c r="D71" s="4">
        <f ca="1">((100/(H62))*C71)/100</f>
        <v>0</v>
      </c>
      <c r="E71" s="129"/>
      <c r="F71" s="130"/>
      <c r="G71" s="117"/>
      <c r="H71" s="117"/>
      <c r="I71" s="18" t="s">
        <v>138</v>
      </c>
      <c r="J71" s="23">
        <f>(IF(D62&gt;4,(H62/(D62+2)+J70),0))</f>
        <v>0</v>
      </c>
    </row>
    <row r="72" spans="1:10" ht="21" customHeight="1" x14ac:dyDescent="0.35">
      <c r="A72" s="117" t="s">
        <v>164</v>
      </c>
      <c r="B72" s="117"/>
      <c r="C72" s="35">
        <v>0</v>
      </c>
      <c r="D72" s="4">
        <f ca="1">((100/H62)*C72)/100</f>
        <v>0</v>
      </c>
      <c r="E72" s="129"/>
      <c r="F72" s="130"/>
      <c r="G72" s="117"/>
      <c r="H72" s="117"/>
      <c r="I72" s="18" t="s">
        <v>123</v>
      </c>
      <c r="J72" s="23">
        <f ca="1">(IF(D62=1,(H62/(D62+3)+J67),IF(D62=0,(H62*0.3+J67),IF(D62&gt;1,0))))</f>
        <v>11.2</v>
      </c>
    </row>
    <row r="73" spans="1:10" ht="21.75" thickBot="1" x14ac:dyDescent="0.4">
      <c r="A73" s="117" t="s">
        <v>163</v>
      </c>
      <c r="B73" s="117"/>
      <c r="C73" s="35">
        <v>0</v>
      </c>
      <c r="D73" s="4">
        <f ca="1">((100/H62)*C73)/100</f>
        <v>0</v>
      </c>
      <c r="E73" s="129"/>
      <c r="F73" s="130"/>
      <c r="G73" s="117"/>
      <c r="H73" s="117"/>
      <c r="I73" s="20" t="s">
        <v>124</v>
      </c>
      <c r="J73" s="25">
        <f ca="1">(IF(D62&gt;1.5,(H62/(D62+2)+J67+MAX(0,J68-J67)+MAX(0,J69-J68)+MAX(0,J70-J69)+MAX(0,J71-J70)+MAX(0,J72-J71)),IF(D62=1,(H62/(D62+3)+J72),IF(D62=0,H62*0.3+J72))))</f>
        <v>16</v>
      </c>
    </row>
    <row r="74" spans="1:10" ht="20.25" x14ac:dyDescent="0.25">
      <c r="A74" s="117" t="s">
        <v>139</v>
      </c>
      <c r="B74" s="117"/>
      <c r="C74" s="35">
        <v>0</v>
      </c>
      <c r="D74" s="4">
        <f ca="1">((100/(H62))*C74)/100</f>
        <v>0</v>
      </c>
      <c r="E74" s="129"/>
      <c r="F74" s="130"/>
      <c r="G74" s="117"/>
      <c r="H74" s="117"/>
    </row>
    <row r="75" spans="1:10" ht="20.25" x14ac:dyDescent="0.25">
      <c r="A75" s="117" t="s">
        <v>140</v>
      </c>
      <c r="B75" s="117"/>
      <c r="C75" s="35">
        <v>0</v>
      </c>
      <c r="D75" s="4">
        <f ca="1">((100/(H62))*C75)/100</f>
        <v>0</v>
      </c>
      <c r="E75" s="131"/>
      <c r="F75" s="132"/>
      <c r="G75" s="117"/>
      <c r="H75" s="117"/>
    </row>
    <row r="76" spans="1:10" ht="21" thickBot="1" x14ac:dyDescent="0.3">
      <c r="A76" s="112" t="s">
        <v>66</v>
      </c>
      <c r="B76" s="112"/>
      <c r="C76" s="112"/>
      <c r="D76" s="112"/>
      <c r="E76" s="112"/>
      <c r="F76" s="112"/>
      <c r="G76" s="112"/>
      <c r="H76" s="112"/>
    </row>
    <row r="77" spans="1:10" ht="20.25" customHeight="1" x14ac:dyDescent="0.3">
      <c r="A77" s="113" t="str">
        <f>CONCATENATE((IF(OR(A47="",A47="NA"),"",A47)),"= ",(IF(OR(D47="",D47="NA"),"",D47)),".")</f>
        <v>Building No.5 = G + 1st to 16th Floor.</v>
      </c>
      <c r="B77" s="113"/>
      <c r="C77" s="113"/>
      <c r="D77" s="29" t="s">
        <v>112</v>
      </c>
      <c r="E77" s="114" t="s">
        <v>99</v>
      </c>
      <c r="F77" s="114"/>
      <c r="G77" s="29" t="s">
        <v>113</v>
      </c>
      <c r="H77" s="29" t="s">
        <v>114</v>
      </c>
      <c r="I77" s="14"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7 Slab, Brickwork upto 6 Floor, Internal Plaster upto 4.8 Floor, External Plaster upto 4.8 Floor Completed</v>
      </c>
      <c r="J77" s="16"/>
    </row>
    <row r="78" spans="1:10" ht="20.25" x14ac:dyDescent="0.3">
      <c r="A78" s="113"/>
      <c r="B78" s="113"/>
      <c r="C78" s="113"/>
      <c r="D78" s="88">
        <f>IF(AND(ISNUMBER(SEARCH("1B",A77))),1,IF(AND(ISNUMBER(SEARCH("2B",A77))),2,IF(AND(ISNUMBER(SEARCH("3B",A77))),3,IF(AND(ISNUMBER(SEARCH("4B",A77))),4,IF(ISNUMBER(SEARCH("5B",A77)),5,0)))))</f>
        <v>0</v>
      </c>
      <c r="E78" s="114">
        <v>1</v>
      </c>
      <c r="F78" s="114"/>
      <c r="G78" s="88">
        <v>0</v>
      </c>
      <c r="H78" s="29">
        <f ca="1">--TRIM(RIGHT(SUBSTITUTE(LEFT(A77,_xlfn.AGGREGATE(16,6,FIND({0,1,2,3,4,5,6,7,8,9},A77,ROW(INDIRECT("1:"&amp;LEN(A77)))),1))," ",REPT(" ",LEN(A77))),LEN(A77)))</f>
        <v>16</v>
      </c>
      <c r="I78" s="15" t="s">
        <v>118</v>
      </c>
      <c r="J78" s="16"/>
    </row>
    <row r="79" spans="1:10" ht="20.25" customHeight="1" x14ac:dyDescent="0.3">
      <c r="A79" s="118" t="s">
        <v>116</v>
      </c>
      <c r="B79" s="118"/>
      <c r="C79" s="38" t="s">
        <v>127</v>
      </c>
      <c r="D79" s="30" t="s">
        <v>128</v>
      </c>
      <c r="E79" s="118" t="s">
        <v>117</v>
      </c>
      <c r="F79" s="118"/>
      <c r="G79" s="204" t="s">
        <v>115</v>
      </c>
      <c r="H79" s="205"/>
      <c r="I79" s="18" t="s">
        <v>129</v>
      </c>
      <c r="J79" s="17">
        <f ca="1">H78*25%</f>
        <v>4</v>
      </c>
    </row>
    <row r="80" spans="1:10" ht="20.25" customHeight="1" x14ac:dyDescent="0.3">
      <c r="A80" s="117" t="s">
        <v>130</v>
      </c>
      <c r="B80" s="117"/>
      <c r="C80" s="35">
        <f ca="1">J81</f>
        <v>16</v>
      </c>
      <c r="D80" s="31">
        <f ca="1">((100/H78)*C80)/100</f>
        <v>1</v>
      </c>
      <c r="E80" s="127">
        <f ca="1">(((C80/H78*10)+(C81/H78*15)+(25/(E78+G78+H78)*C82)+(5/(H78)*C83)+(2.5/(H78)*C84)+(2.5/(H78)*C85)+(5/H78*C86)+(10/H78*C87)+(2.5/H78*C88)+(2.5/H78*C89)+(10/H78*C90)+(10/H78*C91))/100)</f>
        <v>0.38669117647058826</v>
      </c>
      <c r="F80" s="128"/>
      <c r="G80" s="117" t="str">
        <f ca="1">I77</f>
        <v>Excavation work Completed. Plinth work completed, RCC upto 7 Slab, Brickwork upto 6 Floor, Internal Plaster upto 4.8 Floor, External Plaster upto 4.8 Floor Completed</v>
      </c>
      <c r="H80" s="117"/>
      <c r="I80" s="18" t="s">
        <v>119</v>
      </c>
      <c r="J80" s="22">
        <f ca="1">H78*50%</f>
        <v>8</v>
      </c>
    </row>
    <row r="81" spans="1:11" ht="20.25" x14ac:dyDescent="0.3">
      <c r="A81" s="117" t="s">
        <v>100</v>
      </c>
      <c r="B81" s="117"/>
      <c r="C81" s="36">
        <v>16</v>
      </c>
      <c r="D81" s="31">
        <f ca="1">((100/H78)*C81)/100</f>
        <v>1</v>
      </c>
      <c r="E81" s="129"/>
      <c r="F81" s="130"/>
      <c r="G81" s="117"/>
      <c r="H81" s="117"/>
      <c r="I81" s="18" t="s">
        <v>120</v>
      </c>
      <c r="J81" s="22">
        <f ca="1">H78</f>
        <v>16</v>
      </c>
    </row>
    <row r="82" spans="1:11" ht="21" customHeight="1" x14ac:dyDescent="0.35">
      <c r="A82" s="117" t="s">
        <v>131</v>
      </c>
      <c r="B82" s="117"/>
      <c r="C82" s="35">
        <v>7</v>
      </c>
      <c r="D82" s="31">
        <f ca="1">((100/(E78+G78+H78))*C82)/100</f>
        <v>0.41176470588235298</v>
      </c>
      <c r="E82" s="129"/>
      <c r="F82" s="130"/>
      <c r="G82" s="117"/>
      <c r="H82" s="117"/>
      <c r="I82" s="18" t="s">
        <v>121</v>
      </c>
      <c r="J82" s="23">
        <f ca="1">(IF(D78&gt;1,(H78/(D78+2)),H78*0.2))</f>
        <v>3.2</v>
      </c>
    </row>
    <row r="83" spans="1:11" ht="21" customHeight="1" x14ac:dyDescent="0.35">
      <c r="A83" s="117" t="s">
        <v>132</v>
      </c>
      <c r="B83" s="117"/>
      <c r="C83" s="35">
        <f>C82-1</f>
        <v>6</v>
      </c>
      <c r="D83" s="31">
        <f ca="1">((100/H78)*C83)/100</f>
        <v>0.375</v>
      </c>
      <c r="E83" s="129"/>
      <c r="F83" s="130"/>
      <c r="G83" s="117"/>
      <c r="H83" s="117"/>
      <c r="I83" s="18" t="s">
        <v>122</v>
      </c>
      <c r="J83" s="23">
        <f ca="1">(IF(D78&gt;1,(H78/(D78+2)+J82),H78*0.2+J82))</f>
        <v>6.4</v>
      </c>
    </row>
    <row r="84" spans="1:11" ht="21" customHeight="1" x14ac:dyDescent="0.35">
      <c r="A84" s="174" t="s">
        <v>133</v>
      </c>
      <c r="B84" s="175"/>
      <c r="C84" s="94">
        <f>C83*0.8</f>
        <v>4.8000000000000007</v>
      </c>
      <c r="D84" s="31">
        <f ca="1">((100/H78)*C84)/100</f>
        <v>0.30000000000000004</v>
      </c>
      <c r="E84" s="129"/>
      <c r="F84" s="130"/>
      <c r="G84" s="117"/>
      <c r="H84" s="117"/>
      <c r="I84" s="18" t="s">
        <v>134</v>
      </c>
      <c r="J84" s="23">
        <f>(IF(D78&gt;1,(H78/(D78+2)+J83),0))</f>
        <v>0</v>
      </c>
    </row>
    <row r="85" spans="1:11" ht="21" customHeight="1" x14ac:dyDescent="0.35">
      <c r="A85" s="174" t="s">
        <v>165</v>
      </c>
      <c r="B85" s="175"/>
      <c r="C85" s="94">
        <f>C84</f>
        <v>4.8000000000000007</v>
      </c>
      <c r="D85" s="31">
        <f ca="1">((100/H78)*C85)/100</f>
        <v>0.30000000000000004</v>
      </c>
      <c r="E85" s="129"/>
      <c r="F85" s="130"/>
      <c r="G85" s="117"/>
      <c r="H85" s="117"/>
      <c r="I85" s="18" t="s">
        <v>135</v>
      </c>
      <c r="J85" s="23">
        <f>(IF(D78&gt;2,(H78/(D78+2)+J84),0))</f>
        <v>0</v>
      </c>
    </row>
    <row r="86" spans="1:11" ht="53.25" customHeight="1" x14ac:dyDescent="0.35">
      <c r="A86" s="174" t="s">
        <v>162</v>
      </c>
      <c r="B86" s="175"/>
      <c r="C86" s="35">
        <v>0</v>
      </c>
      <c r="D86" s="31">
        <f ca="1">((100/(H78))*C86)/100</f>
        <v>0</v>
      </c>
      <c r="E86" s="129"/>
      <c r="F86" s="130"/>
      <c r="G86" s="117"/>
      <c r="H86" s="117"/>
      <c r="I86" s="18" t="s">
        <v>137</v>
      </c>
      <c r="J86" s="24">
        <f>(IF(D78&gt;3,(H78/(D78+2)+J85),0))</f>
        <v>0</v>
      </c>
    </row>
    <row r="87" spans="1:11" ht="21" x14ac:dyDescent="0.35">
      <c r="A87" s="117" t="s">
        <v>136</v>
      </c>
      <c r="B87" s="117"/>
      <c r="C87" s="35">
        <v>0</v>
      </c>
      <c r="D87" s="31">
        <f ca="1">((100/(H78))*C87)/100</f>
        <v>0</v>
      </c>
      <c r="E87" s="129"/>
      <c r="F87" s="130"/>
      <c r="G87" s="117"/>
      <c r="H87" s="117"/>
      <c r="I87" s="18" t="s">
        <v>138</v>
      </c>
      <c r="J87" s="23">
        <f>(IF(D78&gt;4,(H78/(D78+2)+J86),0))</f>
        <v>0</v>
      </c>
    </row>
    <row r="88" spans="1:11" ht="21" customHeight="1" x14ac:dyDescent="0.35">
      <c r="A88" s="117" t="s">
        <v>164</v>
      </c>
      <c r="B88" s="117"/>
      <c r="C88" s="35">
        <v>0</v>
      </c>
      <c r="D88" s="31">
        <f ca="1">((100/H78)*C88)/100</f>
        <v>0</v>
      </c>
      <c r="E88" s="129"/>
      <c r="F88" s="130"/>
      <c r="G88" s="117"/>
      <c r="H88" s="117"/>
      <c r="I88" s="18" t="s">
        <v>123</v>
      </c>
      <c r="J88" s="23">
        <f ca="1">(IF(D78=1,(H78/(D78+3)+J83),IF(D78=0,(H78*0.3+J83),IF(D78&gt;1,0))))</f>
        <v>11.2</v>
      </c>
    </row>
    <row r="89" spans="1:11" ht="21.75" thickBot="1" x14ac:dyDescent="0.4">
      <c r="A89" s="117" t="s">
        <v>163</v>
      </c>
      <c r="B89" s="117"/>
      <c r="C89" s="35">
        <v>0</v>
      </c>
      <c r="D89" s="31">
        <f ca="1">((100/H78)*C89)/100</f>
        <v>0</v>
      </c>
      <c r="E89" s="129"/>
      <c r="F89" s="130"/>
      <c r="G89" s="117"/>
      <c r="H89" s="117"/>
      <c r="I89" s="20" t="s">
        <v>124</v>
      </c>
      <c r="J89" s="25">
        <f ca="1">(IF(D78&gt;1.5,(H78/(D78+2)+J83+MAX(0,J84-J83)+MAX(0,J85-J84)+MAX(0,J86-J85)+MAX(0,J87-J86)+MAX(0,J88-J87)),IF(D78=1,(H78/(D78+3)+J88),IF(D78=0,H78*0.3+J88))))</f>
        <v>16</v>
      </c>
    </row>
    <row r="90" spans="1:11" ht="20.25" x14ac:dyDescent="0.25">
      <c r="A90" s="117" t="s">
        <v>139</v>
      </c>
      <c r="B90" s="117"/>
      <c r="C90" s="35">
        <v>0</v>
      </c>
      <c r="D90" s="31">
        <f ca="1">((100/(H78))*C90)/100</f>
        <v>0</v>
      </c>
      <c r="E90" s="129"/>
      <c r="F90" s="130"/>
      <c r="G90" s="117"/>
      <c r="H90" s="117"/>
    </row>
    <row r="91" spans="1:11" ht="20.25" x14ac:dyDescent="0.25">
      <c r="A91" s="117" t="s">
        <v>140</v>
      </c>
      <c r="B91" s="117"/>
      <c r="C91" s="35">
        <v>0</v>
      </c>
      <c r="D91" s="31">
        <f ca="1">((100/(H78))*C91)/100</f>
        <v>0</v>
      </c>
      <c r="E91" s="131"/>
      <c r="F91" s="132"/>
      <c r="G91" s="117"/>
      <c r="H91" s="117"/>
    </row>
    <row r="92" spans="1:11" ht="36.75" customHeight="1" x14ac:dyDescent="0.3">
      <c r="A92" s="146" t="s">
        <v>125</v>
      </c>
      <c r="B92" s="147"/>
      <c r="C92" s="147"/>
      <c r="D92" s="147"/>
      <c r="E92" s="147"/>
      <c r="F92" s="147"/>
      <c r="G92" s="115">
        <f ca="1">AVERAGE(E64,E80)</f>
        <v>0.29584558823529411</v>
      </c>
      <c r="H92" s="116"/>
      <c r="I92" s="18"/>
      <c r="J92" s="19"/>
      <c r="K92" s="19"/>
    </row>
    <row r="93" spans="1:11" ht="20.25" x14ac:dyDescent="0.25">
      <c r="A93" s="143" t="s">
        <v>70</v>
      </c>
      <c r="B93" s="144"/>
      <c r="C93" s="144"/>
      <c r="D93" s="144"/>
      <c r="E93" s="144"/>
      <c r="F93" s="144"/>
      <c r="G93" s="144"/>
      <c r="H93" s="145"/>
    </row>
    <row r="94" spans="1:11" ht="54.75" customHeight="1" x14ac:dyDescent="0.25">
      <c r="A94" s="133" t="s">
        <v>71</v>
      </c>
      <c r="B94" s="134"/>
      <c r="C94" s="135" t="s">
        <v>104</v>
      </c>
      <c r="D94" s="136"/>
      <c r="E94" s="133" t="s">
        <v>141</v>
      </c>
      <c r="F94" s="134" t="s">
        <v>4</v>
      </c>
      <c r="G94" s="153" t="s">
        <v>154</v>
      </c>
      <c r="H94" s="153"/>
    </row>
    <row r="95" spans="1:11" ht="44.25" customHeight="1" x14ac:dyDescent="0.25">
      <c r="A95" s="133" t="s">
        <v>151</v>
      </c>
      <c r="B95" s="134"/>
      <c r="C95" s="135" t="s">
        <v>353</v>
      </c>
      <c r="D95" s="136"/>
      <c r="E95" s="133" t="s">
        <v>152</v>
      </c>
      <c r="F95" s="134" t="s">
        <v>4</v>
      </c>
      <c r="G95" s="107" t="s">
        <v>142</v>
      </c>
      <c r="H95" s="107"/>
    </row>
    <row r="96" spans="1:11" ht="20.25" x14ac:dyDescent="0.25">
      <c r="A96" s="133" t="s">
        <v>72</v>
      </c>
      <c r="B96" s="134"/>
      <c r="C96" s="108">
        <v>300000</v>
      </c>
      <c r="D96" s="110"/>
      <c r="E96" s="133" t="s">
        <v>98</v>
      </c>
      <c r="F96" s="134" t="s">
        <v>4</v>
      </c>
      <c r="G96" s="135" t="s">
        <v>105</v>
      </c>
      <c r="H96" s="136"/>
    </row>
    <row r="97" spans="1:150 16226:16383" ht="20.25" hidden="1" x14ac:dyDescent="0.25">
      <c r="A97" s="143" t="s">
        <v>69</v>
      </c>
      <c r="B97" s="144"/>
      <c r="C97" s="144"/>
      <c r="D97" s="144"/>
      <c r="E97" s="144"/>
      <c r="F97" s="144"/>
      <c r="G97" s="144"/>
      <c r="H97" s="145"/>
    </row>
    <row r="98" spans="1:150 16226:16383" ht="20.25" hidden="1" customHeight="1" x14ac:dyDescent="0.25">
      <c r="A98" s="133" t="s">
        <v>8</v>
      </c>
      <c r="B98" s="141"/>
      <c r="C98" s="141"/>
      <c r="D98" s="141"/>
      <c r="E98" s="141"/>
      <c r="F98" s="134"/>
      <c r="G98" s="156"/>
      <c r="H98" s="157"/>
    </row>
    <row r="99" spans="1:150 16226:16383" ht="20.25" hidden="1" customHeight="1" x14ac:dyDescent="0.25">
      <c r="A99" s="133" t="s">
        <v>28</v>
      </c>
      <c r="B99" s="141"/>
      <c r="C99" s="141"/>
      <c r="D99" s="141"/>
      <c r="E99" s="141"/>
      <c r="F99" s="134" t="s">
        <v>4</v>
      </c>
      <c r="G99" s="142"/>
      <c r="H99" s="142"/>
    </row>
    <row r="100" spans="1:150 16226:16383" ht="20.25" hidden="1" customHeight="1" x14ac:dyDescent="0.25">
      <c r="A100" s="133" t="s">
        <v>106</v>
      </c>
      <c r="B100" s="141"/>
      <c r="C100" s="141"/>
      <c r="D100" s="141"/>
      <c r="E100" s="141"/>
      <c r="F100" s="134" t="s">
        <v>4</v>
      </c>
      <c r="G100" s="142"/>
      <c r="H100" s="142"/>
    </row>
    <row r="101" spans="1:150 16226:16383" ht="20.25" x14ac:dyDescent="0.25">
      <c r="A101" s="151" t="s">
        <v>228</v>
      </c>
      <c r="B101" s="152"/>
      <c r="C101" s="152"/>
      <c r="D101" s="152"/>
      <c r="E101" s="152"/>
      <c r="F101" s="152"/>
      <c r="G101" s="152"/>
      <c r="H101" s="150"/>
    </row>
    <row r="102" spans="1:150 16226:16383" s="2" customFormat="1" ht="20.25" x14ac:dyDescent="0.25">
      <c r="A102" s="137" t="s">
        <v>148</v>
      </c>
      <c r="B102" s="138"/>
      <c r="C102" s="137" t="s">
        <v>149</v>
      </c>
      <c r="D102" s="138"/>
      <c r="E102" s="137" t="s">
        <v>147</v>
      </c>
      <c r="F102" s="138"/>
      <c r="G102" s="137" t="s">
        <v>160</v>
      </c>
      <c r="H102" s="138"/>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2" customFormat="1" ht="20.25" x14ac:dyDescent="0.25">
      <c r="A103" s="139" t="s">
        <v>300</v>
      </c>
      <c r="B103" s="140"/>
      <c r="C103" s="139" t="s">
        <v>309</v>
      </c>
      <c r="D103" s="140"/>
      <c r="E103" s="139">
        <f>COUNT(E111:E116,E118:E122)+COUNT(E124:E135)*13+COUNT(E137:E142,E144:E148)*2</f>
        <v>189</v>
      </c>
      <c r="F103" s="140"/>
      <c r="G103" s="139">
        <f>SUM(H111:H116,H118:H122)+SUM(H124:H135)*13+SUM(H137:H142,H144:H148)*2</f>
        <v>78255.679319999996</v>
      </c>
      <c r="H103" s="14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2" customFormat="1" ht="20.25" x14ac:dyDescent="0.25">
      <c r="A104" s="139" t="s">
        <v>310</v>
      </c>
      <c r="B104" s="140"/>
      <c r="C104" s="139" t="s">
        <v>309</v>
      </c>
      <c r="D104" s="140"/>
      <c r="E104" s="139">
        <f>COUNT(E152:E157,E159:E163)+COUNT(E165:E176)*13+COUNT(E178:E183,E185:E189)*2</f>
        <v>189</v>
      </c>
      <c r="F104" s="140"/>
      <c r="G104" s="139">
        <f>SUM(H152:H157,H159:H163)+SUM(H165:H176)*13+SUM(H178:H183,H185:H189)*2</f>
        <v>78255.679319999996</v>
      </c>
      <c r="H104" s="14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2" customFormat="1" ht="20.25" x14ac:dyDescent="0.25">
      <c r="A105" s="137" t="s">
        <v>150</v>
      </c>
      <c r="B105" s="138"/>
      <c r="C105" s="137" t="s">
        <v>92</v>
      </c>
      <c r="D105" s="138"/>
      <c r="E105" s="137">
        <f>SUM(E103:E104)</f>
        <v>378</v>
      </c>
      <c r="F105" s="138"/>
      <c r="G105" s="137">
        <f>SUM(G103:G104)</f>
        <v>156511.35863999999</v>
      </c>
      <c r="H105" s="138"/>
      <c r="I105" s="1" t="s">
        <v>339</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ht="20.25" x14ac:dyDescent="0.25">
      <c r="A106" s="148" t="s">
        <v>146</v>
      </c>
      <c r="B106" s="149"/>
      <c r="C106" s="149"/>
      <c r="D106" s="149"/>
      <c r="E106" s="149"/>
      <c r="F106" s="149"/>
      <c r="G106" s="149"/>
      <c r="H106" s="150"/>
    </row>
    <row r="107" spans="1:150 16226:16383" ht="66" customHeight="1" x14ac:dyDescent="0.25">
      <c r="A107" s="87" t="s">
        <v>229</v>
      </c>
      <c r="B107" s="37" t="s">
        <v>230</v>
      </c>
      <c r="C107" s="37" t="s">
        <v>231</v>
      </c>
      <c r="D107" s="37" t="s">
        <v>86</v>
      </c>
      <c r="E107" s="37" t="s">
        <v>161</v>
      </c>
      <c r="F107" s="37" t="s">
        <v>304</v>
      </c>
      <c r="G107" s="37" t="s">
        <v>88</v>
      </c>
      <c r="H107" s="37" t="s">
        <v>87</v>
      </c>
      <c r="I107" s="1">
        <f>10.764</f>
        <v>10.763999999999999</v>
      </c>
    </row>
    <row r="108" spans="1:150 16226:16383" s="2" customFormat="1" ht="20.25" x14ac:dyDescent="0.25">
      <c r="A108" s="102" t="s">
        <v>300</v>
      </c>
      <c r="B108" s="103"/>
      <c r="C108" s="103"/>
      <c r="D108" s="103"/>
      <c r="E108" s="103"/>
      <c r="F108" s="103"/>
      <c r="G108" s="103"/>
      <c r="H108" s="10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2" customFormat="1" ht="20.25" x14ac:dyDescent="0.25">
      <c r="A109" s="102" t="s">
        <v>301</v>
      </c>
      <c r="B109" s="103"/>
      <c r="C109" s="103"/>
      <c r="D109" s="103"/>
      <c r="E109" s="103"/>
      <c r="F109" s="103"/>
      <c r="G109" s="103"/>
      <c r="H109" s="10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2" customFormat="1" ht="20.25" x14ac:dyDescent="0.25">
      <c r="A110" s="102" t="s">
        <v>126</v>
      </c>
      <c r="B110" s="103"/>
      <c r="C110" s="103"/>
      <c r="D110" s="103"/>
      <c r="E110" s="103"/>
      <c r="F110" s="103"/>
      <c r="G110" s="103"/>
      <c r="H110" s="104"/>
      <c r="I110" s="1">
        <f>1</f>
        <v>1</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2" customFormat="1" ht="20.25" x14ac:dyDescent="0.25">
      <c r="A111" s="95">
        <v>1</v>
      </c>
      <c r="B111" s="95"/>
      <c r="C111" s="58" t="s">
        <v>309</v>
      </c>
      <c r="D111" s="58" t="s">
        <v>302</v>
      </c>
      <c r="E111" s="85">
        <f>(44.87)*(10.764)</f>
        <v>482.98067999999995</v>
      </c>
      <c r="F111" s="85">
        <f>(4.29)*(10.764)</f>
        <v>46.17756</v>
      </c>
      <c r="G111" s="85">
        <f t="shared" ref="G111:G116" si="0">0*(10.764)</f>
        <v>0</v>
      </c>
      <c r="H111" s="82">
        <f>E111+F111+(IF(G111&lt;101,G111,IF(G111&lt;201,G111/2,IF(G111&lt;=301,G111/3,G111/4))))</f>
        <v>529.15823999999998</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2" customFormat="1" ht="20.25" x14ac:dyDescent="0.25">
      <c r="A112" s="105">
        <f>A111+1</f>
        <v>2</v>
      </c>
      <c r="B112" s="106"/>
      <c r="C112" s="58" t="s">
        <v>309</v>
      </c>
      <c r="D112" s="58" t="s">
        <v>303</v>
      </c>
      <c r="E112" s="85">
        <f>(34.19)*(10.764)</f>
        <v>368.02115999999995</v>
      </c>
      <c r="F112" s="85">
        <f>(0)*(10.764)</f>
        <v>0</v>
      </c>
      <c r="G112" s="85">
        <f t="shared" si="0"/>
        <v>0</v>
      </c>
      <c r="H112" s="82">
        <f t="shared" ref="H112:H118" si="1">E112+F112+(IF(G112&lt;101,G112,IF(G112&lt;201,G112/2,IF(G112&lt;=301,G112/3,G112/4))))</f>
        <v>368.02115999999995</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2" customFormat="1" ht="20.25" x14ac:dyDescent="0.25">
      <c r="A113" s="105">
        <f t="shared" ref="A113:A122" si="2">A112+1</f>
        <v>3</v>
      </c>
      <c r="B113" s="106"/>
      <c r="C113" s="58" t="s">
        <v>309</v>
      </c>
      <c r="D113" s="58" t="s">
        <v>303</v>
      </c>
      <c r="E113" s="85">
        <f>(34.74)*(10.764)</f>
        <v>373.94135999999997</v>
      </c>
      <c r="F113" s="85">
        <f>(2.47)*(10.764)</f>
        <v>26.58708</v>
      </c>
      <c r="G113" s="85">
        <f t="shared" si="0"/>
        <v>0</v>
      </c>
      <c r="H113" s="82">
        <f t="shared" si="1"/>
        <v>400.52843999999999</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2" customFormat="1" ht="20.25" customHeight="1" x14ac:dyDescent="0.25">
      <c r="A114" s="105">
        <f t="shared" si="2"/>
        <v>4</v>
      </c>
      <c r="B114" s="106"/>
      <c r="C114" s="58" t="s">
        <v>309</v>
      </c>
      <c r="D114" s="58" t="s">
        <v>303</v>
      </c>
      <c r="E114" s="85">
        <f>(34.19)*(10.764)</f>
        <v>368.02115999999995</v>
      </c>
      <c r="F114" s="85">
        <f>(0)*(10.764)</f>
        <v>0</v>
      </c>
      <c r="G114" s="85">
        <f t="shared" si="0"/>
        <v>0</v>
      </c>
      <c r="H114" s="82">
        <f t="shared" si="1"/>
        <v>368.02115999999995</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2" customFormat="1" ht="20.25" customHeight="1" x14ac:dyDescent="0.25">
      <c r="A115" s="105">
        <f t="shared" si="2"/>
        <v>5</v>
      </c>
      <c r="B115" s="106"/>
      <c r="C115" s="58" t="s">
        <v>309</v>
      </c>
      <c r="D115" s="58" t="s">
        <v>303</v>
      </c>
      <c r="E115" s="85">
        <f>(34.19)*(10.764)</f>
        <v>368.02115999999995</v>
      </c>
      <c r="F115" s="85">
        <f>(0)*(10.764)</f>
        <v>0</v>
      </c>
      <c r="G115" s="85">
        <f t="shared" si="0"/>
        <v>0</v>
      </c>
      <c r="H115" s="82">
        <f t="shared" si="1"/>
        <v>368.02115999999995</v>
      </c>
      <c r="I115" s="1"/>
      <c r="J115" s="1">
        <f>3800000/H115</f>
        <v>10325.493240660402</v>
      </c>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2" customFormat="1" ht="20.25" customHeight="1" x14ac:dyDescent="0.25">
      <c r="A116" s="105">
        <f t="shared" si="2"/>
        <v>6</v>
      </c>
      <c r="B116" s="106"/>
      <c r="C116" s="58" t="s">
        <v>309</v>
      </c>
      <c r="D116" s="58" t="s">
        <v>303</v>
      </c>
      <c r="E116" s="85">
        <f>(34.74)*(10.764)</f>
        <v>373.94135999999997</v>
      </c>
      <c r="F116" s="85">
        <f>(2.47)*(10.764)</f>
        <v>26.58708</v>
      </c>
      <c r="G116" s="85">
        <f t="shared" si="0"/>
        <v>0</v>
      </c>
      <c r="H116" s="82">
        <f t="shared" si="1"/>
        <v>400.52843999999999</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2" customFormat="1" ht="20.25" customHeight="1" x14ac:dyDescent="0.25">
      <c r="A117" s="105">
        <f t="shared" si="2"/>
        <v>7</v>
      </c>
      <c r="B117" s="106"/>
      <c r="C117" s="99" t="s">
        <v>305</v>
      </c>
      <c r="D117" s="100"/>
      <c r="E117" s="100"/>
      <c r="F117" s="100"/>
      <c r="G117" s="100"/>
      <c r="H117" s="101"/>
      <c r="I117" s="1"/>
      <c r="J117" s="1">
        <f>6000*1.5</f>
        <v>9000</v>
      </c>
      <c r="K117" s="1">
        <f>6000*1.45</f>
        <v>8700</v>
      </c>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2" customFormat="1" ht="20.25" customHeight="1" x14ac:dyDescent="0.25">
      <c r="A118" s="105">
        <f t="shared" si="2"/>
        <v>8</v>
      </c>
      <c r="B118" s="106"/>
      <c r="C118" s="58" t="s">
        <v>309</v>
      </c>
      <c r="D118" s="58" t="s">
        <v>303</v>
      </c>
      <c r="E118" s="85">
        <f>(34.74)*(10.764)</f>
        <v>373.94135999999997</v>
      </c>
      <c r="F118" s="85">
        <f t="shared" ref="F118:F121" si="3">(2.47)*(10.764)</f>
        <v>26.58708</v>
      </c>
      <c r="G118" s="85">
        <f>0*(10.764)</f>
        <v>0</v>
      </c>
      <c r="H118" s="82">
        <f t="shared" si="1"/>
        <v>400.52843999999999</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2" customFormat="1" ht="20.25" customHeight="1" x14ac:dyDescent="0.25">
      <c r="A119" s="105">
        <f t="shared" si="2"/>
        <v>9</v>
      </c>
      <c r="B119" s="106"/>
      <c r="C119" s="58" t="s">
        <v>309</v>
      </c>
      <c r="D119" s="58" t="s">
        <v>303</v>
      </c>
      <c r="E119" s="85">
        <f>(34.74)*(10.764)</f>
        <v>373.94135999999997</v>
      </c>
      <c r="F119" s="85">
        <f t="shared" si="3"/>
        <v>26.58708</v>
      </c>
      <c r="G119" s="85">
        <f>0*(10.764)</f>
        <v>0</v>
      </c>
      <c r="H119" s="82">
        <f t="shared" ref="H119:H122" si="4">E119+F119+(IF(G119&lt;101,G119,IF(G119&lt;201,G119/2,IF(G119&lt;=301,G119/3,G119/4))))</f>
        <v>400.52843999999999</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2" customFormat="1" ht="20.25" customHeight="1" x14ac:dyDescent="0.25">
      <c r="A120" s="105">
        <f t="shared" si="2"/>
        <v>10</v>
      </c>
      <c r="B120" s="106"/>
      <c r="C120" s="58" t="s">
        <v>309</v>
      </c>
      <c r="D120" s="58" t="s">
        <v>303</v>
      </c>
      <c r="E120" s="85">
        <f>(34.74)*(10.764)</f>
        <v>373.94135999999997</v>
      </c>
      <c r="F120" s="85">
        <f t="shared" si="3"/>
        <v>26.58708</v>
      </c>
      <c r="G120" s="85">
        <f>0*(10.764)</f>
        <v>0</v>
      </c>
      <c r="H120" s="82">
        <f t="shared" si="4"/>
        <v>400.52843999999999</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2" customFormat="1" ht="20.25" customHeight="1" x14ac:dyDescent="0.25">
      <c r="A121" s="105">
        <f t="shared" si="2"/>
        <v>11</v>
      </c>
      <c r="B121" s="106"/>
      <c r="C121" s="58" t="s">
        <v>309</v>
      </c>
      <c r="D121" s="58" t="s">
        <v>303</v>
      </c>
      <c r="E121" s="85">
        <f>(34.74)*(10.764)</f>
        <v>373.94135999999997</v>
      </c>
      <c r="F121" s="85">
        <f t="shared" si="3"/>
        <v>26.58708</v>
      </c>
      <c r="G121" s="85">
        <f>0*(10.764)</f>
        <v>0</v>
      </c>
      <c r="H121" s="82">
        <f t="shared" si="4"/>
        <v>400.52843999999999</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2" customFormat="1" ht="20.25" customHeight="1" x14ac:dyDescent="0.25">
      <c r="A122" s="105">
        <f t="shared" si="2"/>
        <v>12</v>
      </c>
      <c r="B122" s="106"/>
      <c r="C122" s="58" t="s">
        <v>309</v>
      </c>
      <c r="D122" s="58" t="s">
        <v>302</v>
      </c>
      <c r="E122" s="85">
        <f>(44.87)*(10.764)</f>
        <v>482.98067999999995</v>
      </c>
      <c r="F122" s="85">
        <f>(4.29)*(10.764)</f>
        <v>46.17756</v>
      </c>
      <c r="G122" s="85">
        <f>0*(10.764)</f>
        <v>0</v>
      </c>
      <c r="H122" s="82">
        <f t="shared" si="4"/>
        <v>529.15823999999998</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2" customFormat="1" ht="20.25" x14ac:dyDescent="0.25">
      <c r="A123" s="96" t="s">
        <v>306</v>
      </c>
      <c r="B123" s="97"/>
      <c r="C123" s="97"/>
      <c r="D123" s="97"/>
      <c r="E123" s="97"/>
      <c r="F123" s="97"/>
      <c r="G123" s="97"/>
      <c r="H123" s="98"/>
      <c r="I123" s="1">
        <f>6+4+3</f>
        <v>13</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2" customFormat="1" ht="20.25" customHeight="1" x14ac:dyDescent="0.25">
      <c r="A124" s="95">
        <v>1</v>
      </c>
      <c r="B124" s="95"/>
      <c r="C124" s="58" t="s">
        <v>309</v>
      </c>
      <c r="D124" s="58" t="s">
        <v>302</v>
      </c>
      <c r="E124" s="85">
        <f>(44.87)*(10.764)</f>
        <v>482.98067999999995</v>
      </c>
      <c r="F124" s="85">
        <f>(4.29)*(10.764)</f>
        <v>46.17756</v>
      </c>
      <c r="G124" s="85">
        <f t="shared" ref="G124:G135" si="5">0*(10.764)</f>
        <v>0</v>
      </c>
      <c r="H124" s="82">
        <f>E124+F124+(IF(G124&lt;101,G124,IF(G124&lt;201,G124/2,IF(G124&lt;=301,G124/3,G124/4))))</f>
        <v>529.15823999999998</v>
      </c>
      <c r="I124" s="1"/>
      <c r="J124" s="1"/>
      <c r="K124" s="1"/>
      <c r="L124" s="1"/>
      <c r="M124" s="1"/>
      <c r="N124" s="1"/>
      <c r="O124" s="1"/>
      <c r="P124" s="1"/>
      <c r="Q124" s="1"/>
      <c r="R124" s="1"/>
      <c r="S124" s="1"/>
      <c r="T124" s="21" t="str">
        <f t="shared" ref="T124:T131" ca="1" si="6">U124&amp;""&amp;",..,"&amp;""&amp;V124</f>
        <v>201,..,1601</v>
      </c>
      <c r="U124" s="21">
        <f ca="1">(SUMPRODUCT(MID(0&amp;(LEFT(A123,SUM(LEN(A123)-LEN(SUBSTITUTE(A123,{"0","1","2","3"},""))))), LARGE(INDEX(ISNUMBER(--MID((LEFT(A123,SUM(LEN(A123)-LEN(SUBSTITUTE(A123,{"0","1","2","3"},""))))), ROW(INDIRECT("1:"&amp;LEN((LEFT(A123,SUM(LEN(A123)-LEN(SUBSTITUTE(A123,{"0","1","2","3"},"")))))))), 1)) * ROW(INDIRECT("1:"&amp;LEN((LEFT(A123,SUM(LEN(A123)-LEN(SUBSTITUTE(A123,{"0","1","2","3"},"")))))))), 0), ROW(INDIRECT("1:"&amp;LEN((LEFT(A123,SUM(LEN(A123)-LEN(SUBSTITUTE(A123,{"0","1","2","3"},"")))))))))+1, 1) * 10^ROW(INDIRECT("1:"&amp;LEN((LEFT(A123,SUM(LEN(A123)-LEN(SUBSTITUTE(A123,{"0","1","2","3"},""))))))))/10))*100+1</f>
        <v>201</v>
      </c>
      <c r="V124" s="21">
        <f ca="1">(SUMPRODUCT(MID(0&amp;(--TRIM(RIGHT(SUBSTITUTE(LEFT(A123,_xlfn.AGGREGATE(16,6,FIND({0,1,2,3,4,5,6,7,8,9},A123,ROW(INDIRECT("1:"&amp;LEN(A123)))),1)),"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1601</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2" customFormat="1" ht="20.25" customHeight="1" x14ac:dyDescent="0.25">
      <c r="A125" s="95">
        <v>2</v>
      </c>
      <c r="B125" s="95"/>
      <c r="C125" s="58" t="s">
        <v>309</v>
      </c>
      <c r="D125" s="58" t="s">
        <v>303</v>
      </c>
      <c r="E125" s="85">
        <f>(34.19)*(10.764)</f>
        <v>368.02115999999995</v>
      </c>
      <c r="F125" s="85">
        <f>(0)*(10.764)</f>
        <v>0</v>
      </c>
      <c r="G125" s="85">
        <f t="shared" si="5"/>
        <v>0</v>
      </c>
      <c r="H125" s="82">
        <f t="shared" ref="H125:H131" si="7">E125+F125+(IF(G125&lt;101,G125,IF(G125&lt;201,G125/2,IF(G125&lt;=301,G125/3,G125/4))))</f>
        <v>368.02115999999995</v>
      </c>
      <c r="I125" s="1">
        <f>3200000/H125</f>
        <v>8695.1522026613911</v>
      </c>
      <c r="J125" s="1">
        <f>2950000/H125</f>
        <v>8015.8434368284707</v>
      </c>
      <c r="K125" s="1"/>
      <c r="L125" s="1"/>
      <c r="M125" s="1"/>
      <c r="N125" s="1"/>
      <c r="O125" s="1"/>
      <c r="P125" s="1"/>
      <c r="Q125" s="1"/>
      <c r="R125" s="1"/>
      <c r="S125" s="1"/>
      <c r="T125" s="21" t="str">
        <f t="shared" ca="1" si="6"/>
        <v>202,..,1602</v>
      </c>
      <c r="U125" s="21">
        <f ca="1">U124+1</f>
        <v>202</v>
      </c>
      <c r="V125" s="21">
        <f ca="1">V124+1</f>
        <v>1602</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2" customFormat="1" ht="20.25" customHeight="1" x14ac:dyDescent="0.25">
      <c r="A126" s="95">
        <v>3</v>
      </c>
      <c r="B126" s="95"/>
      <c r="C126" s="58" t="s">
        <v>309</v>
      </c>
      <c r="D126" s="58" t="s">
        <v>303</v>
      </c>
      <c r="E126" s="85">
        <f>(34.74)*(10.764)</f>
        <v>373.94135999999997</v>
      </c>
      <c r="F126" s="85">
        <f>(2.47)*(10.764)</f>
        <v>26.58708</v>
      </c>
      <c r="G126" s="85">
        <f t="shared" si="5"/>
        <v>0</v>
      </c>
      <c r="H126" s="82">
        <f t="shared" si="7"/>
        <v>400.52843999999999</v>
      </c>
      <c r="I126" s="1"/>
      <c r="J126" s="1"/>
      <c r="K126" s="1"/>
      <c r="L126" s="1"/>
      <c r="M126" s="1"/>
      <c r="N126" s="1"/>
      <c r="O126" s="1"/>
      <c r="P126" s="1"/>
      <c r="Q126" s="1"/>
      <c r="R126" s="1"/>
      <c r="S126" s="1"/>
      <c r="T126" s="21" t="str">
        <f t="shared" ca="1" si="6"/>
        <v>203,..,1603</v>
      </c>
      <c r="U126" s="21">
        <f t="shared" ref="U126:U135" ca="1" si="8">U125+1</f>
        <v>203</v>
      </c>
      <c r="V126" s="21">
        <f t="shared" ref="V126:V135" ca="1" si="9">V125+1</f>
        <v>1603</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2" customFormat="1" ht="20.25" customHeight="1" x14ac:dyDescent="0.25">
      <c r="A127" s="95">
        <v>4</v>
      </c>
      <c r="B127" s="95"/>
      <c r="C127" s="58" t="s">
        <v>309</v>
      </c>
      <c r="D127" s="58" t="s">
        <v>303</v>
      </c>
      <c r="E127" s="85">
        <f>(34.19)*(10.764)</f>
        <v>368.02115999999995</v>
      </c>
      <c r="F127" s="85">
        <f>(0)*(10.764)</f>
        <v>0</v>
      </c>
      <c r="G127" s="85">
        <f t="shared" si="5"/>
        <v>0</v>
      </c>
      <c r="H127" s="82">
        <f t="shared" si="7"/>
        <v>368.02115999999995</v>
      </c>
      <c r="I127" s="1"/>
      <c r="J127" s="1">
        <f>2950000/H127</f>
        <v>8015.8434368284707</v>
      </c>
      <c r="K127" s="1"/>
      <c r="L127" s="1"/>
      <c r="M127" s="1"/>
      <c r="N127" s="1"/>
      <c r="O127" s="1"/>
      <c r="P127" s="1"/>
      <c r="Q127" s="1"/>
      <c r="R127" s="1"/>
      <c r="S127" s="1"/>
      <c r="T127" s="21" t="str">
        <f t="shared" ca="1" si="6"/>
        <v>204,..,1604</v>
      </c>
      <c r="U127" s="21">
        <f t="shared" ca="1" si="8"/>
        <v>204</v>
      </c>
      <c r="V127" s="21">
        <f t="shared" ca="1" si="9"/>
        <v>1604</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2" customFormat="1" ht="20.25" customHeight="1" x14ac:dyDescent="0.25">
      <c r="A128" s="95">
        <v>5</v>
      </c>
      <c r="B128" s="95"/>
      <c r="C128" s="58" t="s">
        <v>309</v>
      </c>
      <c r="D128" s="58" t="s">
        <v>303</v>
      </c>
      <c r="E128" s="85">
        <f>(34.19)*(10.764)</f>
        <v>368.02115999999995</v>
      </c>
      <c r="F128" s="85">
        <f>(0)*(10.764)</f>
        <v>0</v>
      </c>
      <c r="G128" s="85">
        <f t="shared" si="5"/>
        <v>0</v>
      </c>
      <c r="H128" s="82">
        <f t="shared" si="7"/>
        <v>368.02115999999995</v>
      </c>
      <c r="I128" s="1"/>
      <c r="J128" s="1"/>
      <c r="K128" s="1"/>
      <c r="L128" s="1"/>
      <c r="M128" s="1"/>
      <c r="N128" s="1"/>
      <c r="O128" s="1"/>
      <c r="P128" s="1"/>
      <c r="Q128" s="1"/>
      <c r="R128" s="1"/>
      <c r="S128" s="1"/>
      <c r="T128" s="21" t="str">
        <f t="shared" ca="1" si="6"/>
        <v>205,..,1605</v>
      </c>
      <c r="U128" s="21">
        <f t="shared" ca="1" si="8"/>
        <v>205</v>
      </c>
      <c r="V128" s="21">
        <f t="shared" ca="1" si="9"/>
        <v>1605</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2" customFormat="1" ht="20.25" customHeight="1" x14ac:dyDescent="0.25">
      <c r="A129" s="95">
        <v>6</v>
      </c>
      <c r="B129" s="95"/>
      <c r="C129" s="58" t="s">
        <v>309</v>
      </c>
      <c r="D129" s="58" t="s">
        <v>303</v>
      </c>
      <c r="E129" s="85">
        <f t="shared" ref="E129:E134" si="10">(34.74)*(10.764)</f>
        <v>373.94135999999997</v>
      </c>
      <c r="F129" s="85">
        <f>(2.47)*(10.764)</f>
        <v>26.58708</v>
      </c>
      <c r="G129" s="85">
        <f t="shared" si="5"/>
        <v>0</v>
      </c>
      <c r="H129" s="82">
        <f t="shared" si="7"/>
        <v>400.52843999999999</v>
      </c>
      <c r="I129" s="1"/>
      <c r="J129" s="1"/>
      <c r="K129" s="1"/>
      <c r="L129" s="1"/>
      <c r="M129" s="1"/>
      <c r="N129" s="1"/>
      <c r="O129" s="1"/>
      <c r="P129" s="1"/>
      <c r="Q129" s="1"/>
      <c r="R129" s="1"/>
      <c r="S129" s="1"/>
      <c r="T129" s="21" t="str">
        <f t="shared" ca="1" si="6"/>
        <v>206,..,1606</v>
      </c>
      <c r="U129" s="21">
        <f t="shared" ca="1" si="8"/>
        <v>206</v>
      </c>
      <c r="V129" s="21">
        <f t="shared" ca="1" si="9"/>
        <v>1606</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2" customFormat="1" ht="20.25" customHeight="1" x14ac:dyDescent="0.25">
      <c r="A130" s="95">
        <v>7</v>
      </c>
      <c r="B130" s="95"/>
      <c r="C130" s="58" t="s">
        <v>309</v>
      </c>
      <c r="D130" s="58" t="s">
        <v>303</v>
      </c>
      <c r="E130" s="85">
        <f t="shared" si="10"/>
        <v>373.94135999999997</v>
      </c>
      <c r="F130" s="85">
        <f>(2.47)*(10.764)</f>
        <v>26.58708</v>
      </c>
      <c r="G130" s="85">
        <f t="shared" si="5"/>
        <v>0</v>
      </c>
      <c r="H130" s="82">
        <f t="shared" si="7"/>
        <v>400.52843999999999</v>
      </c>
      <c r="I130" s="1"/>
      <c r="J130" s="1"/>
      <c r="K130" s="1"/>
      <c r="L130" s="1"/>
      <c r="M130" s="1"/>
      <c r="N130" s="1"/>
      <c r="O130" s="1"/>
      <c r="P130" s="1"/>
      <c r="Q130" s="1"/>
      <c r="R130" s="1"/>
      <c r="S130" s="1"/>
      <c r="T130" s="21" t="str">
        <f t="shared" ca="1" si="6"/>
        <v>207,..,1607</v>
      </c>
      <c r="U130" s="21">
        <f t="shared" ca="1" si="8"/>
        <v>207</v>
      </c>
      <c r="V130" s="21">
        <f t="shared" ca="1" si="9"/>
        <v>1607</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2" customFormat="1" ht="20.25" customHeight="1" x14ac:dyDescent="0.25">
      <c r="A131" s="95">
        <v>8</v>
      </c>
      <c r="B131" s="95"/>
      <c r="C131" s="58" t="s">
        <v>309</v>
      </c>
      <c r="D131" s="58" t="s">
        <v>303</v>
      </c>
      <c r="E131" s="85">
        <f t="shared" si="10"/>
        <v>373.94135999999997</v>
      </c>
      <c r="F131" s="85">
        <f t="shared" ref="F131:F134" si="11">(2.47)*(10.764)</f>
        <v>26.58708</v>
      </c>
      <c r="G131" s="85">
        <f t="shared" si="5"/>
        <v>0</v>
      </c>
      <c r="H131" s="82">
        <f t="shared" si="7"/>
        <v>400.52843999999999</v>
      </c>
      <c r="I131" s="1"/>
      <c r="J131" s="1"/>
      <c r="K131" s="1"/>
      <c r="L131" s="1"/>
      <c r="M131" s="1"/>
      <c r="N131" s="1"/>
      <c r="O131" s="1"/>
      <c r="P131" s="1"/>
      <c r="Q131" s="1"/>
      <c r="R131" s="1"/>
      <c r="S131" s="1"/>
      <c r="T131" s="21" t="str">
        <f t="shared" ca="1" si="6"/>
        <v>208,..,1608</v>
      </c>
      <c r="U131" s="21">
        <f t="shared" ca="1" si="8"/>
        <v>208</v>
      </c>
      <c r="V131" s="21">
        <f t="shared" ca="1" si="9"/>
        <v>1608</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2" customFormat="1" ht="20.25" customHeight="1" x14ac:dyDescent="0.25">
      <c r="A132" s="95">
        <v>9</v>
      </c>
      <c r="B132" s="95"/>
      <c r="C132" s="58" t="s">
        <v>309</v>
      </c>
      <c r="D132" s="58" t="s">
        <v>303</v>
      </c>
      <c r="E132" s="85">
        <f t="shared" si="10"/>
        <v>373.94135999999997</v>
      </c>
      <c r="F132" s="85">
        <f t="shared" si="11"/>
        <v>26.58708</v>
      </c>
      <c r="G132" s="85">
        <f t="shared" si="5"/>
        <v>0</v>
      </c>
      <c r="H132" s="82">
        <f t="shared" ref="H132:H135" si="12">E132+F132+(IF(G132&lt;101,G132,IF(G132&lt;201,G132/2,IF(G132&lt;=301,G132/3,G132/4))))</f>
        <v>400.52843999999999</v>
      </c>
      <c r="I132" s="1"/>
      <c r="J132" s="1"/>
      <c r="K132" s="1"/>
      <c r="L132" s="1"/>
      <c r="M132" s="1"/>
      <c r="N132" s="1"/>
      <c r="O132" s="1"/>
      <c r="P132" s="1"/>
      <c r="Q132" s="1"/>
      <c r="R132" s="1"/>
      <c r="S132" s="1"/>
      <c r="T132" s="21" t="str">
        <f t="shared" ref="T132:T135" ca="1" si="13">U132&amp;""&amp;",..,"&amp;""&amp;V132</f>
        <v>209,..,1609</v>
      </c>
      <c r="U132" s="21">
        <f t="shared" ca="1" si="8"/>
        <v>209</v>
      </c>
      <c r="V132" s="21">
        <f t="shared" ca="1" si="9"/>
        <v>1609</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2" customFormat="1" ht="20.25" customHeight="1" x14ac:dyDescent="0.25">
      <c r="A133" s="95">
        <v>10</v>
      </c>
      <c r="B133" s="95"/>
      <c r="C133" s="58" t="s">
        <v>309</v>
      </c>
      <c r="D133" s="58" t="s">
        <v>303</v>
      </c>
      <c r="E133" s="85">
        <f t="shared" si="10"/>
        <v>373.94135999999997</v>
      </c>
      <c r="F133" s="85">
        <f t="shared" si="11"/>
        <v>26.58708</v>
      </c>
      <c r="G133" s="85">
        <f t="shared" si="5"/>
        <v>0</v>
      </c>
      <c r="H133" s="82">
        <f t="shared" si="12"/>
        <v>400.52843999999999</v>
      </c>
      <c r="I133" s="1"/>
      <c r="J133" s="1"/>
      <c r="K133" s="1"/>
      <c r="L133" s="1"/>
      <c r="M133" s="1"/>
      <c r="N133" s="1"/>
      <c r="O133" s="1"/>
      <c r="P133" s="1"/>
      <c r="Q133" s="1"/>
      <c r="R133" s="1"/>
      <c r="S133" s="1"/>
      <c r="T133" s="21" t="str">
        <f t="shared" ca="1" si="13"/>
        <v>210,..,1610</v>
      </c>
      <c r="U133" s="21">
        <f t="shared" ca="1" si="8"/>
        <v>210</v>
      </c>
      <c r="V133" s="21">
        <f t="shared" ca="1" si="9"/>
        <v>1610</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2" customFormat="1" ht="20.25" customHeight="1" x14ac:dyDescent="0.25">
      <c r="A134" s="95">
        <v>11</v>
      </c>
      <c r="B134" s="95"/>
      <c r="C134" s="58" t="s">
        <v>309</v>
      </c>
      <c r="D134" s="58" t="s">
        <v>303</v>
      </c>
      <c r="E134" s="85">
        <f t="shared" si="10"/>
        <v>373.94135999999997</v>
      </c>
      <c r="F134" s="85">
        <f t="shared" si="11"/>
        <v>26.58708</v>
      </c>
      <c r="G134" s="85">
        <f t="shared" si="5"/>
        <v>0</v>
      </c>
      <c r="H134" s="82">
        <f t="shared" si="12"/>
        <v>400.52843999999999</v>
      </c>
      <c r="I134" s="1"/>
      <c r="J134" s="1"/>
      <c r="K134" s="1"/>
      <c r="L134" s="1"/>
      <c r="M134" s="1"/>
      <c r="N134" s="1"/>
      <c r="O134" s="1"/>
      <c r="P134" s="1"/>
      <c r="Q134" s="1"/>
      <c r="R134" s="1"/>
      <c r="S134" s="1"/>
      <c r="T134" s="21" t="str">
        <f t="shared" ca="1" si="13"/>
        <v>211,..,1611</v>
      </c>
      <c r="U134" s="21">
        <f t="shared" ca="1" si="8"/>
        <v>211</v>
      </c>
      <c r="V134" s="21">
        <f t="shared" ca="1" si="9"/>
        <v>1611</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2" customFormat="1" ht="20.25" customHeight="1" x14ac:dyDescent="0.25">
      <c r="A135" s="95">
        <v>12</v>
      </c>
      <c r="B135" s="95"/>
      <c r="C135" s="58" t="s">
        <v>309</v>
      </c>
      <c r="D135" s="58" t="s">
        <v>302</v>
      </c>
      <c r="E135" s="85">
        <f>(44.87)*(10.764)</f>
        <v>482.98067999999995</v>
      </c>
      <c r="F135" s="85">
        <f>(4.29)*(10.764)</f>
        <v>46.17756</v>
      </c>
      <c r="G135" s="85">
        <f t="shared" si="5"/>
        <v>0</v>
      </c>
      <c r="H135" s="82">
        <f t="shared" si="12"/>
        <v>529.15823999999998</v>
      </c>
      <c r="I135" s="1"/>
      <c r="J135" s="1">
        <f>2776660/H134</f>
        <v>6932.4914854985082</v>
      </c>
      <c r="K135" s="1"/>
      <c r="L135" s="1">
        <f>6000*1.5</f>
        <v>9000</v>
      </c>
      <c r="M135" s="1"/>
      <c r="N135" s="1"/>
      <c r="O135" s="1"/>
      <c r="P135" s="1"/>
      <c r="Q135" s="1"/>
      <c r="R135" s="1"/>
      <c r="S135" s="1"/>
      <c r="T135" s="21" t="str">
        <f t="shared" ca="1" si="13"/>
        <v>212,..,1612</v>
      </c>
      <c r="U135" s="21">
        <f t="shared" ca="1" si="8"/>
        <v>212</v>
      </c>
      <c r="V135" s="21">
        <f t="shared" ca="1" si="9"/>
        <v>1612</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2" customFormat="1" ht="20.25" x14ac:dyDescent="0.25">
      <c r="A136" s="96" t="s">
        <v>307</v>
      </c>
      <c r="B136" s="97"/>
      <c r="C136" s="97"/>
      <c r="D136" s="97"/>
      <c r="E136" s="97"/>
      <c r="F136" s="97"/>
      <c r="G136" s="97"/>
      <c r="H136" s="98"/>
      <c r="I136" s="1">
        <f>2</f>
        <v>2</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2" customFormat="1" ht="20.25" customHeight="1" x14ac:dyDescent="0.25">
      <c r="A137" s="95">
        <v>1</v>
      </c>
      <c r="B137" s="95"/>
      <c r="C137" s="58" t="s">
        <v>309</v>
      </c>
      <c r="D137" s="58" t="s">
        <v>302</v>
      </c>
      <c r="E137" s="85">
        <f>(44.87)*(10.764)</f>
        <v>482.98067999999995</v>
      </c>
      <c r="F137" s="85">
        <f>(4.29)*(10.764)</f>
        <v>46.17756</v>
      </c>
      <c r="G137" s="85">
        <f t="shared" ref="G137:G142" si="14">0*(10.764)</f>
        <v>0</v>
      </c>
      <c r="H137" s="82">
        <f>E137+F137+(IF(G137&lt;101,G137,IF(G137&lt;201,G137/2,IF(G137&lt;=301,G137/3,G137/4))))</f>
        <v>529.15823999999998</v>
      </c>
      <c r="I137" s="1"/>
      <c r="J137" s="1"/>
      <c r="K137" s="1"/>
      <c r="L137" s="1"/>
      <c r="M137" s="1"/>
      <c r="N137" s="1"/>
      <c r="O137" s="1"/>
      <c r="P137" s="1"/>
      <c r="Q137" s="1"/>
      <c r="R137" s="1"/>
      <c r="S137" s="1"/>
      <c r="T137" s="21" t="str">
        <f ca="1">U137&amp;""&amp;" to "&amp;""&amp;V137</f>
        <v>801 to 1301</v>
      </c>
      <c r="U137" s="21">
        <f ca="1">(SUMPRODUCT(MID(0&amp;(LEFT(A136,SUM(LEN(A136)-LEN(SUBSTITUTE(A136,{"0","1","2","3"},""))))), LARGE(INDEX(ISNUMBER(--MID((LEFT(A136,SUM(LEN(A136)-LEN(SUBSTITUTE(A136,{"0","1","2","3"},""))))), ROW(INDIRECT("1:"&amp;LEN((LEFT(A136,SUM(LEN(A136)-LEN(SUBSTITUTE(A136,{"0","1","2","3"},"")))))))), 1)) * ROW(INDIRECT("1:"&amp;LEN((LEFT(A136,SUM(LEN(A136)-LEN(SUBSTITUTE(A136,{"0","1","2","3"},"")))))))), 0), ROW(INDIRECT("1:"&amp;LEN((LEFT(A136,SUM(LEN(A136)-LEN(SUBSTITUTE(A136,{"0","1","2","3"},"")))))))))+1, 1) * 10^ROW(INDIRECT("1:"&amp;LEN((LEFT(A136,SUM(LEN(A136)-LEN(SUBSTITUTE(A136,{"0","1","2","3"},""))))))))/10))*100+1</f>
        <v>801</v>
      </c>
      <c r="V137" s="21">
        <f ca="1">(SUMPRODUCT(MID(0&amp;(--TRIM(RIGHT(SUBSTITUTE(LEFT(A136,_xlfn.AGGREGATE(16,6,FIND({0,1,2,3,4,5,6,7,8,9},A136,ROW(INDIRECT("1:"&amp;LEN(A136)))),1)),"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",LEN(A136))),LEN(A136)))))))/10))*100+1</f>
        <v>1301</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2" customFormat="1" ht="20.25" customHeight="1" x14ac:dyDescent="0.25">
      <c r="A138" s="95">
        <v>2</v>
      </c>
      <c r="B138" s="95"/>
      <c r="C138" s="58" t="s">
        <v>309</v>
      </c>
      <c r="D138" s="58" t="s">
        <v>303</v>
      </c>
      <c r="E138" s="85">
        <f>(34.19)*(10.764)</f>
        <v>368.02115999999995</v>
      </c>
      <c r="F138" s="85">
        <f>(0)*(10.764)</f>
        <v>0</v>
      </c>
      <c r="G138" s="85">
        <f t="shared" si="14"/>
        <v>0</v>
      </c>
      <c r="H138" s="82">
        <f t="shared" ref="H138:H144" si="15">E138+F138+(IF(G138&lt;101,G138,IF(G138&lt;201,G138/2,IF(G138&lt;=301,G138/3,G138/4))))</f>
        <v>368.02115999999995</v>
      </c>
      <c r="I138" s="1"/>
      <c r="J138" s="1"/>
      <c r="K138" s="1"/>
      <c r="L138" s="1"/>
      <c r="M138" s="1"/>
      <c r="N138" s="1"/>
      <c r="O138" s="1"/>
      <c r="P138" s="1"/>
      <c r="Q138" s="1"/>
      <c r="R138" s="1"/>
      <c r="S138" s="1"/>
      <c r="T138" s="21" t="str">
        <f t="shared" ref="T138:T144" ca="1" si="16">U138&amp;""&amp;" to "&amp;""&amp;V138</f>
        <v>802 to 1302</v>
      </c>
      <c r="U138" s="21">
        <f ca="1">U137+1</f>
        <v>802</v>
      </c>
      <c r="V138" s="21">
        <f ca="1">V137+1</f>
        <v>1302</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2" customFormat="1" ht="20.25" customHeight="1" x14ac:dyDescent="0.25">
      <c r="A139" s="95">
        <v>3</v>
      </c>
      <c r="B139" s="95"/>
      <c r="C139" s="58" t="s">
        <v>309</v>
      </c>
      <c r="D139" s="58" t="s">
        <v>303</v>
      </c>
      <c r="E139" s="85">
        <f>(34.74)*(10.764)</f>
        <v>373.94135999999997</v>
      </c>
      <c r="F139" s="85">
        <f>(2.47)*(10.764)</f>
        <v>26.58708</v>
      </c>
      <c r="G139" s="85">
        <f t="shared" si="14"/>
        <v>0</v>
      </c>
      <c r="H139" s="82">
        <f t="shared" si="15"/>
        <v>400.52843999999999</v>
      </c>
      <c r="I139" s="1"/>
      <c r="J139" s="1"/>
      <c r="K139" s="1"/>
      <c r="L139" s="1"/>
      <c r="M139" s="1"/>
      <c r="N139" s="1"/>
      <c r="O139" s="1"/>
      <c r="P139" s="1"/>
      <c r="Q139" s="1"/>
      <c r="R139" s="1"/>
      <c r="S139" s="1"/>
      <c r="T139" s="21" t="str">
        <f t="shared" ca="1" si="16"/>
        <v>803 to 1303</v>
      </c>
      <c r="U139" s="21">
        <f t="shared" ref="U139:U148" ca="1" si="17">U138+1</f>
        <v>803</v>
      </c>
      <c r="V139" s="21">
        <f t="shared" ref="V139:V148" ca="1" si="18">V138+1</f>
        <v>1303</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2" customFormat="1" ht="20.25" customHeight="1" x14ac:dyDescent="0.25">
      <c r="A140" s="95">
        <v>4</v>
      </c>
      <c r="B140" s="95"/>
      <c r="C140" s="58" t="s">
        <v>309</v>
      </c>
      <c r="D140" s="58" t="s">
        <v>303</v>
      </c>
      <c r="E140" s="85">
        <f>(34.19)*(10.764)</f>
        <v>368.02115999999995</v>
      </c>
      <c r="F140" s="85">
        <f>(0)*(10.764)</f>
        <v>0</v>
      </c>
      <c r="G140" s="85">
        <f t="shared" si="14"/>
        <v>0</v>
      </c>
      <c r="H140" s="82">
        <f t="shared" si="15"/>
        <v>368.02115999999995</v>
      </c>
      <c r="I140" s="1"/>
      <c r="J140" s="1"/>
      <c r="K140" s="1"/>
      <c r="L140" s="1"/>
      <c r="M140" s="1"/>
      <c r="N140" s="1"/>
      <c r="O140" s="1"/>
      <c r="P140" s="1"/>
      <c r="Q140" s="1"/>
      <c r="R140" s="1"/>
      <c r="S140" s="1"/>
      <c r="T140" s="21" t="str">
        <f t="shared" ca="1" si="16"/>
        <v>804 to 1304</v>
      </c>
      <c r="U140" s="21">
        <f t="shared" ca="1" si="17"/>
        <v>804</v>
      </c>
      <c r="V140" s="21">
        <f t="shared" ca="1" si="18"/>
        <v>1304</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2" customFormat="1" ht="20.25" customHeight="1" x14ac:dyDescent="0.25">
      <c r="A141" s="95">
        <v>5</v>
      </c>
      <c r="B141" s="95"/>
      <c r="C141" s="58" t="s">
        <v>309</v>
      </c>
      <c r="D141" s="58" t="s">
        <v>303</v>
      </c>
      <c r="E141" s="85">
        <f>(34.19)*(10.764)</f>
        <v>368.02115999999995</v>
      </c>
      <c r="F141" s="85">
        <f>(0)*(10.764)</f>
        <v>0</v>
      </c>
      <c r="G141" s="85">
        <f t="shared" si="14"/>
        <v>0</v>
      </c>
      <c r="H141" s="82">
        <f t="shared" si="15"/>
        <v>368.02115999999995</v>
      </c>
      <c r="I141" s="1"/>
      <c r="J141" s="1"/>
      <c r="K141" s="1"/>
      <c r="L141" s="1"/>
      <c r="M141" s="1"/>
      <c r="N141" s="1"/>
      <c r="O141" s="1"/>
      <c r="P141" s="1"/>
      <c r="Q141" s="1"/>
      <c r="R141" s="1"/>
      <c r="S141" s="1"/>
      <c r="T141" s="21" t="str">
        <f t="shared" ca="1" si="16"/>
        <v>805 to 1305</v>
      </c>
      <c r="U141" s="21">
        <f t="shared" ca="1" si="17"/>
        <v>805</v>
      </c>
      <c r="V141" s="21">
        <f t="shared" ca="1" si="18"/>
        <v>1305</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2" customFormat="1" ht="20.25" customHeight="1" x14ac:dyDescent="0.25">
      <c r="A142" s="95">
        <v>6</v>
      </c>
      <c r="B142" s="95"/>
      <c r="C142" s="58" t="s">
        <v>309</v>
      </c>
      <c r="D142" s="58" t="s">
        <v>303</v>
      </c>
      <c r="E142" s="85">
        <f>(34.74)*(10.764)</f>
        <v>373.94135999999997</v>
      </c>
      <c r="F142" s="85">
        <f>(2.47)*(10.764)</f>
        <v>26.58708</v>
      </c>
      <c r="G142" s="85">
        <f t="shared" si="14"/>
        <v>0</v>
      </c>
      <c r="H142" s="82">
        <f t="shared" si="15"/>
        <v>400.52843999999999</v>
      </c>
      <c r="I142" s="1"/>
      <c r="J142" s="1"/>
      <c r="K142" s="1"/>
      <c r="L142" s="1"/>
      <c r="M142" s="1"/>
      <c r="N142" s="1"/>
      <c r="O142" s="1"/>
      <c r="P142" s="1"/>
      <c r="Q142" s="1"/>
      <c r="R142" s="1"/>
      <c r="S142" s="1"/>
      <c r="T142" s="21" t="str">
        <f t="shared" ca="1" si="16"/>
        <v>806 to 1306</v>
      </c>
      <c r="U142" s="21">
        <f t="shared" ca="1" si="17"/>
        <v>806</v>
      </c>
      <c r="V142" s="21">
        <f t="shared" ca="1" si="18"/>
        <v>1306</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2" customFormat="1" ht="20.25" customHeight="1" x14ac:dyDescent="0.25">
      <c r="A143" s="95">
        <v>7</v>
      </c>
      <c r="B143" s="95"/>
      <c r="C143" s="99" t="s">
        <v>308</v>
      </c>
      <c r="D143" s="100"/>
      <c r="E143" s="100"/>
      <c r="F143" s="100"/>
      <c r="G143" s="100"/>
      <c r="H143" s="101"/>
      <c r="I143" s="1"/>
      <c r="J143" s="1"/>
      <c r="K143" s="1"/>
      <c r="L143" s="1"/>
      <c r="M143" s="1"/>
      <c r="N143" s="1"/>
      <c r="O143" s="1"/>
      <c r="P143" s="1"/>
      <c r="Q143" s="1"/>
      <c r="R143" s="1"/>
      <c r="S143" s="1"/>
      <c r="T143" s="21" t="str">
        <f t="shared" ca="1" si="16"/>
        <v>807 to 1307</v>
      </c>
      <c r="U143" s="21">
        <f t="shared" ca="1" si="17"/>
        <v>807</v>
      </c>
      <c r="V143" s="21">
        <f t="shared" ca="1" si="18"/>
        <v>1307</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2" customFormat="1" ht="20.25" customHeight="1" x14ac:dyDescent="0.25">
      <c r="A144" s="95">
        <v>8</v>
      </c>
      <c r="B144" s="95"/>
      <c r="C144" s="58" t="s">
        <v>309</v>
      </c>
      <c r="D144" s="58" t="s">
        <v>303</v>
      </c>
      <c r="E144" s="85">
        <f>(34.74)*(10.764)</f>
        <v>373.94135999999997</v>
      </c>
      <c r="F144" s="85">
        <f t="shared" ref="F144:F147" si="19">(2.47)*(10.764)</f>
        <v>26.58708</v>
      </c>
      <c r="G144" s="85">
        <f>0*(10.764)</f>
        <v>0</v>
      </c>
      <c r="H144" s="82">
        <f t="shared" si="15"/>
        <v>400.52843999999999</v>
      </c>
      <c r="I144" s="1"/>
      <c r="J144" s="1"/>
      <c r="K144" s="1"/>
      <c r="L144" s="1"/>
      <c r="M144" s="1"/>
      <c r="N144" s="1"/>
      <c r="O144" s="1"/>
      <c r="P144" s="1"/>
      <c r="Q144" s="1"/>
      <c r="R144" s="1"/>
      <c r="S144" s="1"/>
      <c r="T144" s="21" t="str">
        <f t="shared" ca="1" si="16"/>
        <v>808 to 1308</v>
      </c>
      <c r="U144" s="21">
        <f t="shared" ca="1" si="17"/>
        <v>808</v>
      </c>
      <c r="V144" s="21">
        <f t="shared" ca="1" si="18"/>
        <v>1308</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2" customFormat="1" ht="20.25" customHeight="1" x14ac:dyDescent="0.25">
      <c r="A145" s="95">
        <v>9</v>
      </c>
      <c r="B145" s="95"/>
      <c r="C145" s="58" t="s">
        <v>309</v>
      </c>
      <c r="D145" s="58" t="s">
        <v>303</v>
      </c>
      <c r="E145" s="85">
        <f>(34.74)*(10.764)</f>
        <v>373.94135999999997</v>
      </c>
      <c r="F145" s="85">
        <f t="shared" si="19"/>
        <v>26.58708</v>
      </c>
      <c r="G145" s="85">
        <f>0*(10.764)</f>
        <v>0</v>
      </c>
      <c r="H145" s="82">
        <f t="shared" ref="H145:H148" si="20">E145+F145+(IF(G145&lt;101,G145,IF(G145&lt;201,G145/2,IF(G145&lt;=301,G145/3,G145/4))))</f>
        <v>400.52843999999999</v>
      </c>
      <c r="I145" s="1"/>
      <c r="J145" s="1"/>
      <c r="K145" s="1"/>
      <c r="L145" s="1"/>
      <c r="M145" s="1"/>
      <c r="N145" s="1"/>
      <c r="O145" s="1"/>
      <c r="P145" s="1"/>
      <c r="Q145" s="1"/>
      <c r="R145" s="1"/>
      <c r="S145" s="1"/>
      <c r="T145" s="21" t="str">
        <f t="shared" ref="T145:T148" ca="1" si="21">U145&amp;""&amp;" to "&amp;""&amp;V145</f>
        <v>809 to 1309</v>
      </c>
      <c r="U145" s="21">
        <f t="shared" ca="1" si="17"/>
        <v>809</v>
      </c>
      <c r="V145" s="21">
        <f t="shared" ca="1" si="18"/>
        <v>1309</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2" customFormat="1" ht="20.25" customHeight="1" x14ac:dyDescent="0.25">
      <c r="A146" s="95">
        <v>10</v>
      </c>
      <c r="B146" s="95"/>
      <c r="C146" s="58" t="s">
        <v>309</v>
      </c>
      <c r="D146" s="58" t="s">
        <v>303</v>
      </c>
      <c r="E146" s="85">
        <f>(34.74)*(10.764)</f>
        <v>373.94135999999997</v>
      </c>
      <c r="F146" s="85">
        <f t="shared" si="19"/>
        <v>26.58708</v>
      </c>
      <c r="G146" s="85">
        <f>0*(10.764)</f>
        <v>0</v>
      </c>
      <c r="H146" s="82">
        <f t="shared" si="20"/>
        <v>400.52843999999999</v>
      </c>
      <c r="I146" s="1"/>
      <c r="J146" s="1"/>
      <c r="K146" s="1"/>
      <c r="L146" s="1"/>
      <c r="M146" s="1"/>
      <c r="N146" s="1"/>
      <c r="O146" s="1"/>
      <c r="P146" s="1"/>
      <c r="Q146" s="1"/>
      <c r="R146" s="1"/>
      <c r="S146" s="1"/>
      <c r="T146" s="21" t="str">
        <f t="shared" ca="1" si="21"/>
        <v>810 to 1310</v>
      </c>
      <c r="U146" s="21">
        <f t="shared" ca="1" si="17"/>
        <v>810</v>
      </c>
      <c r="V146" s="21">
        <f t="shared" ca="1" si="18"/>
        <v>1310</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2" customFormat="1" ht="20.25" customHeight="1" x14ac:dyDescent="0.25">
      <c r="A147" s="95">
        <v>11</v>
      </c>
      <c r="B147" s="95"/>
      <c r="C147" s="58" t="s">
        <v>309</v>
      </c>
      <c r="D147" s="58" t="s">
        <v>303</v>
      </c>
      <c r="E147" s="85">
        <f>(34.74)*(10.764)</f>
        <v>373.94135999999997</v>
      </c>
      <c r="F147" s="85">
        <f t="shared" si="19"/>
        <v>26.58708</v>
      </c>
      <c r="G147" s="85">
        <f>0*(10.764)</f>
        <v>0</v>
      </c>
      <c r="H147" s="82">
        <f t="shared" si="20"/>
        <v>400.52843999999999</v>
      </c>
      <c r="I147" s="1"/>
      <c r="J147" s="1"/>
      <c r="K147" s="1"/>
      <c r="L147" s="1"/>
      <c r="M147" s="1"/>
      <c r="N147" s="1"/>
      <c r="O147" s="1"/>
      <c r="P147" s="1"/>
      <c r="Q147" s="1"/>
      <c r="R147" s="1"/>
      <c r="S147" s="1"/>
      <c r="T147" s="21" t="str">
        <f t="shared" ca="1" si="21"/>
        <v>811 to 1311</v>
      </c>
      <c r="U147" s="21">
        <f t="shared" ca="1" si="17"/>
        <v>811</v>
      </c>
      <c r="V147" s="21">
        <f t="shared" ca="1" si="18"/>
        <v>1311</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2" customFormat="1" ht="20.25" customHeight="1" x14ac:dyDescent="0.25">
      <c r="A148" s="95">
        <v>12</v>
      </c>
      <c r="B148" s="95"/>
      <c r="C148" s="58" t="s">
        <v>309</v>
      </c>
      <c r="D148" s="58" t="s">
        <v>302</v>
      </c>
      <c r="E148" s="85">
        <f>(44.87)*(10.764)</f>
        <v>482.98067999999995</v>
      </c>
      <c r="F148" s="85">
        <f>(4.29)*(10.764)</f>
        <v>46.17756</v>
      </c>
      <c r="G148" s="85">
        <f>0*(10.764)</f>
        <v>0</v>
      </c>
      <c r="H148" s="82">
        <f t="shared" si="20"/>
        <v>529.15823999999998</v>
      </c>
      <c r="I148" s="1"/>
      <c r="J148" s="1"/>
      <c r="K148" s="1"/>
      <c r="L148" s="1"/>
      <c r="M148" s="1"/>
      <c r="N148" s="1"/>
      <c r="O148" s="1"/>
      <c r="P148" s="1"/>
      <c r="Q148" s="1"/>
      <c r="R148" s="1"/>
      <c r="S148" s="1"/>
      <c r="T148" s="21" t="str">
        <f t="shared" ca="1" si="21"/>
        <v>812 to 1312</v>
      </c>
      <c r="U148" s="21">
        <f t="shared" ca="1" si="17"/>
        <v>812</v>
      </c>
      <c r="V148" s="21">
        <f t="shared" ca="1" si="18"/>
        <v>1312</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2" customFormat="1" ht="20.25" x14ac:dyDescent="0.25">
      <c r="A149" s="102" t="s">
        <v>310</v>
      </c>
      <c r="B149" s="103"/>
      <c r="C149" s="103"/>
      <c r="D149" s="103"/>
      <c r="E149" s="103"/>
      <c r="F149" s="103"/>
      <c r="G149" s="103"/>
      <c r="H149" s="10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2" customFormat="1" ht="20.25" x14ac:dyDescent="0.25">
      <c r="A150" s="102" t="s">
        <v>301</v>
      </c>
      <c r="B150" s="103"/>
      <c r="C150" s="103"/>
      <c r="D150" s="103"/>
      <c r="E150" s="103"/>
      <c r="F150" s="103"/>
      <c r="G150" s="103"/>
      <c r="H150" s="10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2" customFormat="1" ht="20.25" x14ac:dyDescent="0.25">
      <c r="A151" s="102" t="s">
        <v>126</v>
      </c>
      <c r="B151" s="103"/>
      <c r="C151" s="103"/>
      <c r="D151" s="103"/>
      <c r="E151" s="103"/>
      <c r="F151" s="103"/>
      <c r="G151" s="103"/>
      <c r="H151" s="10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2" customFormat="1" ht="20.25" x14ac:dyDescent="0.25">
      <c r="A152" s="95">
        <v>1</v>
      </c>
      <c r="B152" s="95"/>
      <c r="C152" s="58" t="s">
        <v>309</v>
      </c>
      <c r="D152" s="58" t="s">
        <v>302</v>
      </c>
      <c r="E152" s="85">
        <f>(44.87)*(10.764)</f>
        <v>482.98067999999995</v>
      </c>
      <c r="F152" s="85">
        <f>(4.29)*(10.764)</f>
        <v>46.17756</v>
      </c>
      <c r="G152" s="85">
        <f t="shared" ref="G152:G157" si="22">0*(10.764)</f>
        <v>0</v>
      </c>
      <c r="H152" s="82">
        <f>E152+F152+(IF(G152&lt;101,G152,IF(G152&lt;201,G152/2,IF(G152&lt;=301,G152/3,G152/4))))</f>
        <v>529.15823999999998</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2" customFormat="1" ht="20.25" x14ac:dyDescent="0.25">
      <c r="A153" s="105">
        <f>A152+1</f>
        <v>2</v>
      </c>
      <c r="B153" s="106"/>
      <c r="C153" s="58" t="s">
        <v>309</v>
      </c>
      <c r="D153" s="58" t="s">
        <v>303</v>
      </c>
      <c r="E153" s="85">
        <f>(34.19)*(10.764)</f>
        <v>368.02115999999995</v>
      </c>
      <c r="F153" s="85">
        <f>(0)*(10.764)</f>
        <v>0</v>
      </c>
      <c r="G153" s="85">
        <f t="shared" si="22"/>
        <v>0</v>
      </c>
      <c r="H153" s="82">
        <f t="shared" ref="H153:H157" si="23">E153+F153+(IF(G153&lt;101,G153,IF(G153&lt;201,G153/2,IF(G153&lt;=301,G153/3,G153/4))))</f>
        <v>368.02115999999995</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2" customFormat="1" ht="20.25" x14ac:dyDescent="0.25">
      <c r="A154" s="105">
        <f t="shared" ref="A154:A163" si="24">A153+1</f>
        <v>3</v>
      </c>
      <c r="B154" s="106"/>
      <c r="C154" s="58" t="s">
        <v>309</v>
      </c>
      <c r="D154" s="58" t="s">
        <v>303</v>
      </c>
      <c r="E154" s="85">
        <f>(34.74)*(10.764)</f>
        <v>373.94135999999997</v>
      </c>
      <c r="F154" s="85">
        <f>(2.47)*(10.764)</f>
        <v>26.58708</v>
      </c>
      <c r="G154" s="85">
        <f t="shared" si="22"/>
        <v>0</v>
      </c>
      <c r="H154" s="82">
        <f t="shared" si="23"/>
        <v>400.52843999999999</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2" customFormat="1" ht="20.25" customHeight="1" x14ac:dyDescent="0.25">
      <c r="A155" s="105">
        <f t="shared" si="24"/>
        <v>4</v>
      </c>
      <c r="B155" s="106"/>
      <c r="C155" s="58" t="s">
        <v>309</v>
      </c>
      <c r="D155" s="58" t="s">
        <v>303</v>
      </c>
      <c r="E155" s="85">
        <f>(34.19)*(10.764)</f>
        <v>368.02115999999995</v>
      </c>
      <c r="F155" s="85">
        <f>(0)*(10.764)</f>
        <v>0</v>
      </c>
      <c r="G155" s="85">
        <f t="shared" si="22"/>
        <v>0</v>
      </c>
      <c r="H155" s="82">
        <f t="shared" si="23"/>
        <v>368.02115999999995</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2" customFormat="1" ht="20.25" customHeight="1" x14ac:dyDescent="0.25">
      <c r="A156" s="105">
        <f t="shared" si="24"/>
        <v>5</v>
      </c>
      <c r="B156" s="106"/>
      <c r="C156" s="58" t="s">
        <v>309</v>
      </c>
      <c r="D156" s="58" t="s">
        <v>303</v>
      </c>
      <c r="E156" s="85">
        <f>(34.19)*(10.764)</f>
        <v>368.02115999999995</v>
      </c>
      <c r="F156" s="85">
        <f>(0)*(10.764)</f>
        <v>0</v>
      </c>
      <c r="G156" s="85">
        <f t="shared" si="22"/>
        <v>0</v>
      </c>
      <c r="H156" s="82">
        <f t="shared" si="23"/>
        <v>368.02115999999995</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 customFormat="1" ht="20.25" customHeight="1" x14ac:dyDescent="0.25">
      <c r="A157" s="105">
        <f t="shared" si="24"/>
        <v>6</v>
      </c>
      <c r="B157" s="106"/>
      <c r="C157" s="58" t="s">
        <v>309</v>
      </c>
      <c r="D157" s="58" t="s">
        <v>303</v>
      </c>
      <c r="E157" s="85">
        <f>(34.74)*(10.764)</f>
        <v>373.94135999999997</v>
      </c>
      <c r="F157" s="85">
        <f>(2.47)*(10.764)</f>
        <v>26.58708</v>
      </c>
      <c r="G157" s="85">
        <f t="shared" si="22"/>
        <v>0</v>
      </c>
      <c r="H157" s="82">
        <f t="shared" si="23"/>
        <v>400.52843999999999</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2" customFormat="1" ht="20.25" customHeight="1" x14ac:dyDescent="0.25">
      <c r="A158" s="105">
        <f t="shared" si="24"/>
        <v>7</v>
      </c>
      <c r="B158" s="106"/>
      <c r="C158" s="99" t="s">
        <v>305</v>
      </c>
      <c r="D158" s="100"/>
      <c r="E158" s="100"/>
      <c r="F158" s="100"/>
      <c r="G158" s="100"/>
      <c r="H158" s="10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2" customFormat="1" ht="20.25" customHeight="1" x14ac:dyDescent="0.25">
      <c r="A159" s="105">
        <f t="shared" si="24"/>
        <v>8</v>
      </c>
      <c r="B159" s="106"/>
      <c r="C159" s="58" t="s">
        <v>309</v>
      </c>
      <c r="D159" s="58" t="s">
        <v>303</v>
      </c>
      <c r="E159" s="85">
        <f>(34.74)*(10.764)</f>
        <v>373.94135999999997</v>
      </c>
      <c r="F159" s="85">
        <f t="shared" ref="F159:F162" si="25">(2.47)*(10.764)</f>
        <v>26.58708</v>
      </c>
      <c r="G159" s="85">
        <f>0*(10.764)</f>
        <v>0</v>
      </c>
      <c r="H159" s="82">
        <f t="shared" ref="H159:H163" si="26">E159+F159+(IF(G159&lt;101,G159,IF(G159&lt;201,G159/2,IF(G159&lt;=301,G159/3,G159/4))))</f>
        <v>400.52843999999999</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2" customFormat="1" ht="20.25" customHeight="1" x14ac:dyDescent="0.25">
      <c r="A160" s="105">
        <f t="shared" si="24"/>
        <v>9</v>
      </c>
      <c r="B160" s="106"/>
      <c r="C160" s="58" t="s">
        <v>309</v>
      </c>
      <c r="D160" s="58" t="s">
        <v>303</v>
      </c>
      <c r="E160" s="85">
        <f>(34.74)*(10.764)</f>
        <v>373.94135999999997</v>
      </c>
      <c r="F160" s="85">
        <f t="shared" si="25"/>
        <v>26.58708</v>
      </c>
      <c r="G160" s="85">
        <f>0*(10.764)</f>
        <v>0</v>
      </c>
      <c r="H160" s="82">
        <f t="shared" si="26"/>
        <v>400.52843999999999</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2" customFormat="1" ht="20.25" customHeight="1" x14ac:dyDescent="0.25">
      <c r="A161" s="105">
        <f t="shared" si="24"/>
        <v>10</v>
      </c>
      <c r="B161" s="106"/>
      <c r="C161" s="58" t="s">
        <v>309</v>
      </c>
      <c r="D161" s="58" t="s">
        <v>303</v>
      </c>
      <c r="E161" s="85">
        <f>(34.74)*(10.764)</f>
        <v>373.94135999999997</v>
      </c>
      <c r="F161" s="85">
        <f t="shared" si="25"/>
        <v>26.58708</v>
      </c>
      <c r="G161" s="85">
        <f>0*(10.764)</f>
        <v>0</v>
      </c>
      <c r="H161" s="82">
        <f t="shared" si="26"/>
        <v>400.52843999999999</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2" customFormat="1" ht="20.25" customHeight="1" x14ac:dyDescent="0.25">
      <c r="A162" s="105">
        <f t="shared" si="24"/>
        <v>11</v>
      </c>
      <c r="B162" s="106"/>
      <c r="C162" s="58" t="s">
        <v>309</v>
      </c>
      <c r="D162" s="58" t="s">
        <v>303</v>
      </c>
      <c r="E162" s="85">
        <f>(34.74)*(10.764)</f>
        <v>373.94135999999997</v>
      </c>
      <c r="F162" s="85">
        <f t="shared" si="25"/>
        <v>26.58708</v>
      </c>
      <c r="G162" s="85">
        <f>0*(10.764)</f>
        <v>0</v>
      </c>
      <c r="H162" s="82">
        <f t="shared" si="26"/>
        <v>400.52843999999999</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2" customFormat="1" ht="20.25" customHeight="1" x14ac:dyDescent="0.25">
      <c r="A163" s="105">
        <f t="shared" si="24"/>
        <v>12</v>
      </c>
      <c r="B163" s="106"/>
      <c r="C163" s="58" t="s">
        <v>309</v>
      </c>
      <c r="D163" s="58" t="s">
        <v>302</v>
      </c>
      <c r="E163" s="85">
        <f>(44.87)*(10.764)</f>
        <v>482.98067999999995</v>
      </c>
      <c r="F163" s="85">
        <f>(4.29)*(10.764)</f>
        <v>46.17756</v>
      </c>
      <c r="G163" s="85">
        <f>0*(10.764)</f>
        <v>0</v>
      </c>
      <c r="H163" s="82">
        <f t="shared" si="26"/>
        <v>529.15823999999998</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2" customFormat="1" ht="20.25" x14ac:dyDescent="0.25">
      <c r="A164" s="96" t="s">
        <v>306</v>
      </c>
      <c r="B164" s="97"/>
      <c r="C164" s="97"/>
      <c r="D164" s="97"/>
      <c r="E164" s="97"/>
      <c r="F164" s="97"/>
      <c r="G164" s="97"/>
      <c r="H164" s="98"/>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2" customFormat="1" ht="20.25" customHeight="1" x14ac:dyDescent="0.25">
      <c r="A165" s="95">
        <v>1</v>
      </c>
      <c r="B165" s="95"/>
      <c r="C165" s="58" t="s">
        <v>309</v>
      </c>
      <c r="D165" s="58" t="s">
        <v>302</v>
      </c>
      <c r="E165" s="85">
        <f>(44.87)*(10.764)</f>
        <v>482.98067999999995</v>
      </c>
      <c r="F165" s="85">
        <f>(4.29)*(10.764)</f>
        <v>46.17756</v>
      </c>
      <c r="G165" s="85">
        <f t="shared" ref="G165:G176" si="27">0*(10.764)</f>
        <v>0</v>
      </c>
      <c r="H165" s="82">
        <f>E165+F165+(IF(G165&lt;101,G165,IF(G165&lt;201,G165/2,IF(G165&lt;=301,G165/3,G165/4))))</f>
        <v>529.15823999999998</v>
      </c>
      <c r="I165" s="1"/>
      <c r="J165" s="1"/>
      <c r="K165" s="1"/>
      <c r="L165" s="1"/>
      <c r="M165" s="1"/>
      <c r="N165" s="1"/>
      <c r="O165" s="1"/>
      <c r="P165" s="1"/>
      <c r="Q165" s="1"/>
      <c r="R165" s="1"/>
      <c r="S165" s="1"/>
      <c r="T165" s="21" t="str">
        <f t="shared" ref="T165:T176" ca="1" si="28">U165&amp;""&amp;",..,"&amp;""&amp;V165</f>
        <v>201,..,1601</v>
      </c>
      <c r="U165" s="21">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201</v>
      </c>
      <c r="V165" s="21">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1601</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2" customFormat="1" ht="20.25" customHeight="1" x14ac:dyDescent="0.25">
      <c r="A166" s="95">
        <v>2</v>
      </c>
      <c r="B166" s="95"/>
      <c r="C166" s="58" t="s">
        <v>309</v>
      </c>
      <c r="D166" s="58" t="s">
        <v>303</v>
      </c>
      <c r="E166" s="85">
        <f>(34.19)*(10.764)</f>
        <v>368.02115999999995</v>
      </c>
      <c r="F166" s="85">
        <f>(0)*(10.764)</f>
        <v>0</v>
      </c>
      <c r="G166" s="85">
        <f t="shared" si="27"/>
        <v>0</v>
      </c>
      <c r="H166" s="82">
        <f t="shared" ref="H166:H176" si="29">E166+F166+(IF(G166&lt;101,G166,IF(G166&lt;201,G166/2,IF(G166&lt;=301,G166/3,G166/4))))</f>
        <v>368.02115999999995</v>
      </c>
      <c r="I166" s="1"/>
      <c r="J166" s="1"/>
      <c r="K166" s="1"/>
      <c r="L166" s="1"/>
      <c r="M166" s="1"/>
      <c r="N166" s="1"/>
      <c r="O166" s="1"/>
      <c r="P166" s="1"/>
      <c r="Q166" s="1"/>
      <c r="R166" s="1"/>
      <c r="S166" s="1"/>
      <c r="T166" s="21" t="str">
        <f t="shared" ca="1" si="28"/>
        <v>202,..,1602</v>
      </c>
      <c r="U166" s="21">
        <f ca="1">U165+1</f>
        <v>202</v>
      </c>
      <c r="V166" s="21">
        <f ca="1">V165+1</f>
        <v>1602</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2" customFormat="1" ht="20.25" customHeight="1" x14ac:dyDescent="0.25">
      <c r="A167" s="95">
        <v>3</v>
      </c>
      <c r="B167" s="95"/>
      <c r="C167" s="58" t="s">
        <v>309</v>
      </c>
      <c r="D167" s="58" t="s">
        <v>303</v>
      </c>
      <c r="E167" s="85">
        <f>(34.74)*(10.764)</f>
        <v>373.94135999999997</v>
      </c>
      <c r="F167" s="85">
        <f>(2.47)*(10.764)</f>
        <v>26.58708</v>
      </c>
      <c r="G167" s="85">
        <f t="shared" si="27"/>
        <v>0</v>
      </c>
      <c r="H167" s="82">
        <f t="shared" si="29"/>
        <v>400.52843999999999</v>
      </c>
      <c r="I167" s="1"/>
      <c r="J167" s="1"/>
      <c r="K167" s="1"/>
      <c r="L167" s="1"/>
      <c r="M167" s="1"/>
      <c r="N167" s="1"/>
      <c r="O167" s="1"/>
      <c r="P167" s="1"/>
      <c r="Q167" s="1"/>
      <c r="R167" s="1"/>
      <c r="S167" s="1"/>
      <c r="T167" s="21" t="str">
        <f t="shared" ca="1" si="28"/>
        <v>203,..,1603</v>
      </c>
      <c r="U167" s="21">
        <f t="shared" ref="U167:V176" ca="1" si="30">U166+1</f>
        <v>203</v>
      </c>
      <c r="V167" s="21">
        <f t="shared" ca="1" si="30"/>
        <v>1603</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2" customFormat="1" ht="20.25" customHeight="1" x14ac:dyDescent="0.25">
      <c r="A168" s="95">
        <v>4</v>
      </c>
      <c r="B168" s="95"/>
      <c r="C168" s="58" t="s">
        <v>309</v>
      </c>
      <c r="D168" s="58" t="s">
        <v>303</v>
      </c>
      <c r="E168" s="85">
        <f>(34.19)*(10.764)</f>
        <v>368.02115999999995</v>
      </c>
      <c r="F168" s="85">
        <f>(0)*(10.764)</f>
        <v>0</v>
      </c>
      <c r="G168" s="85">
        <f t="shared" si="27"/>
        <v>0</v>
      </c>
      <c r="H168" s="82">
        <f t="shared" si="29"/>
        <v>368.02115999999995</v>
      </c>
      <c r="I168" s="1"/>
      <c r="J168" s="1"/>
      <c r="K168" s="1"/>
      <c r="L168" s="1"/>
      <c r="M168" s="1"/>
      <c r="N168" s="1"/>
      <c r="O168" s="1"/>
      <c r="P168" s="1"/>
      <c r="Q168" s="1"/>
      <c r="R168" s="1"/>
      <c r="S168" s="1"/>
      <c r="T168" s="21" t="str">
        <f t="shared" ca="1" si="28"/>
        <v>204,..,1604</v>
      </c>
      <c r="U168" s="21">
        <f t="shared" ca="1" si="30"/>
        <v>204</v>
      </c>
      <c r="V168" s="21">
        <f t="shared" ca="1" si="30"/>
        <v>1604</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2" customFormat="1" ht="20.25" customHeight="1" x14ac:dyDescent="0.25">
      <c r="A169" s="95">
        <v>5</v>
      </c>
      <c r="B169" s="95"/>
      <c r="C169" s="58" t="s">
        <v>309</v>
      </c>
      <c r="D169" s="58" t="s">
        <v>303</v>
      </c>
      <c r="E169" s="85">
        <f>(34.19)*(10.764)</f>
        <v>368.02115999999995</v>
      </c>
      <c r="F169" s="85">
        <f>(0)*(10.764)</f>
        <v>0</v>
      </c>
      <c r="G169" s="85">
        <f t="shared" si="27"/>
        <v>0</v>
      </c>
      <c r="H169" s="82">
        <f t="shared" si="29"/>
        <v>368.02115999999995</v>
      </c>
      <c r="I169" s="1"/>
      <c r="J169" s="1"/>
      <c r="K169" s="1"/>
      <c r="L169" s="1"/>
      <c r="M169" s="1"/>
      <c r="N169" s="1"/>
      <c r="O169" s="1"/>
      <c r="P169" s="1"/>
      <c r="Q169" s="1"/>
      <c r="R169" s="1"/>
      <c r="S169" s="1"/>
      <c r="T169" s="21" t="str">
        <f t="shared" ca="1" si="28"/>
        <v>205,..,1605</v>
      </c>
      <c r="U169" s="21">
        <f t="shared" ca="1" si="30"/>
        <v>205</v>
      </c>
      <c r="V169" s="21">
        <f t="shared" ca="1" si="30"/>
        <v>1605</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2" customFormat="1" ht="20.25" customHeight="1" x14ac:dyDescent="0.25">
      <c r="A170" s="95">
        <v>6</v>
      </c>
      <c r="B170" s="95"/>
      <c r="C170" s="58" t="s">
        <v>309</v>
      </c>
      <c r="D170" s="58" t="s">
        <v>303</v>
      </c>
      <c r="E170" s="85">
        <f t="shared" ref="E170:E175" si="31">(34.74)*(10.764)</f>
        <v>373.94135999999997</v>
      </c>
      <c r="F170" s="85">
        <f>(2.47)*(10.764)</f>
        <v>26.58708</v>
      </c>
      <c r="G170" s="85">
        <f t="shared" si="27"/>
        <v>0</v>
      </c>
      <c r="H170" s="82">
        <f t="shared" si="29"/>
        <v>400.52843999999999</v>
      </c>
      <c r="I170" s="1"/>
      <c r="J170" s="1"/>
      <c r="K170" s="1"/>
      <c r="L170" s="1"/>
      <c r="M170" s="1"/>
      <c r="N170" s="1"/>
      <c r="O170" s="1"/>
      <c r="P170" s="1"/>
      <c r="Q170" s="1"/>
      <c r="R170" s="1"/>
      <c r="S170" s="1"/>
      <c r="T170" s="21" t="str">
        <f t="shared" ca="1" si="28"/>
        <v>206,..,1606</v>
      </c>
      <c r="U170" s="21">
        <f t="shared" ca="1" si="30"/>
        <v>206</v>
      </c>
      <c r="V170" s="21">
        <f t="shared" ca="1" si="30"/>
        <v>1606</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2" customFormat="1" ht="20.25" customHeight="1" x14ac:dyDescent="0.25">
      <c r="A171" s="95">
        <v>7</v>
      </c>
      <c r="B171" s="95"/>
      <c r="C171" s="58" t="s">
        <v>309</v>
      </c>
      <c r="D171" s="58" t="s">
        <v>303</v>
      </c>
      <c r="E171" s="85">
        <f t="shared" si="31"/>
        <v>373.94135999999997</v>
      </c>
      <c r="F171" s="85">
        <f>(2.47)*(10.764)</f>
        <v>26.58708</v>
      </c>
      <c r="G171" s="85">
        <f t="shared" si="27"/>
        <v>0</v>
      </c>
      <c r="H171" s="82">
        <f t="shared" si="29"/>
        <v>400.52843999999999</v>
      </c>
      <c r="I171" s="1"/>
      <c r="J171" s="1"/>
      <c r="K171" s="1"/>
      <c r="L171" s="1"/>
      <c r="M171" s="1"/>
      <c r="N171" s="1"/>
      <c r="O171" s="1"/>
      <c r="P171" s="1"/>
      <c r="Q171" s="1"/>
      <c r="R171" s="1"/>
      <c r="S171" s="1"/>
      <c r="T171" s="21" t="str">
        <f t="shared" ca="1" si="28"/>
        <v>207,..,1607</v>
      </c>
      <c r="U171" s="21">
        <f t="shared" ca="1" si="30"/>
        <v>207</v>
      </c>
      <c r="V171" s="21">
        <f t="shared" ca="1" si="30"/>
        <v>1607</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2" customFormat="1" ht="20.25" customHeight="1" x14ac:dyDescent="0.25">
      <c r="A172" s="95">
        <v>8</v>
      </c>
      <c r="B172" s="95"/>
      <c r="C172" s="58" t="s">
        <v>309</v>
      </c>
      <c r="D172" s="58" t="s">
        <v>303</v>
      </c>
      <c r="E172" s="85">
        <f t="shared" si="31"/>
        <v>373.94135999999997</v>
      </c>
      <c r="F172" s="85">
        <f t="shared" ref="F172:F175" si="32">(2.47)*(10.764)</f>
        <v>26.58708</v>
      </c>
      <c r="G172" s="85">
        <f t="shared" si="27"/>
        <v>0</v>
      </c>
      <c r="H172" s="82">
        <f t="shared" si="29"/>
        <v>400.52843999999999</v>
      </c>
      <c r="I172" s="1"/>
      <c r="J172" s="1"/>
      <c r="K172" s="1"/>
      <c r="L172" s="1"/>
      <c r="M172" s="1"/>
      <c r="N172" s="1"/>
      <c r="O172" s="1"/>
      <c r="P172" s="1"/>
      <c r="Q172" s="1"/>
      <c r="R172" s="1"/>
      <c r="S172" s="1"/>
      <c r="T172" s="21" t="str">
        <f t="shared" ca="1" si="28"/>
        <v>208,..,1608</v>
      </c>
      <c r="U172" s="21">
        <f t="shared" ca="1" si="30"/>
        <v>208</v>
      </c>
      <c r="V172" s="21">
        <f t="shared" ca="1" si="30"/>
        <v>1608</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2" customFormat="1" ht="20.25" customHeight="1" x14ac:dyDescent="0.25">
      <c r="A173" s="95">
        <v>9</v>
      </c>
      <c r="B173" s="95"/>
      <c r="C173" s="58" t="s">
        <v>309</v>
      </c>
      <c r="D173" s="58" t="s">
        <v>303</v>
      </c>
      <c r="E173" s="85">
        <f t="shared" si="31"/>
        <v>373.94135999999997</v>
      </c>
      <c r="F173" s="85">
        <f t="shared" si="32"/>
        <v>26.58708</v>
      </c>
      <c r="G173" s="85">
        <f t="shared" si="27"/>
        <v>0</v>
      </c>
      <c r="H173" s="82">
        <f t="shared" si="29"/>
        <v>400.52843999999999</v>
      </c>
      <c r="I173" s="1"/>
      <c r="J173" s="1"/>
      <c r="K173" s="1"/>
      <c r="L173" s="1"/>
      <c r="M173" s="1"/>
      <c r="N173" s="1"/>
      <c r="O173" s="1"/>
      <c r="P173" s="1"/>
      <c r="Q173" s="1"/>
      <c r="R173" s="1"/>
      <c r="S173" s="1"/>
      <c r="T173" s="21" t="str">
        <f t="shared" ca="1" si="28"/>
        <v>209,..,1609</v>
      </c>
      <c r="U173" s="21">
        <f t="shared" ca="1" si="30"/>
        <v>209</v>
      </c>
      <c r="V173" s="21">
        <f t="shared" ca="1" si="30"/>
        <v>1609</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2" customFormat="1" ht="20.25" customHeight="1" x14ac:dyDescent="0.25">
      <c r="A174" s="95">
        <v>10</v>
      </c>
      <c r="B174" s="95"/>
      <c r="C174" s="58" t="s">
        <v>309</v>
      </c>
      <c r="D174" s="58" t="s">
        <v>303</v>
      </c>
      <c r="E174" s="85">
        <f t="shared" si="31"/>
        <v>373.94135999999997</v>
      </c>
      <c r="F174" s="85">
        <f t="shared" si="32"/>
        <v>26.58708</v>
      </c>
      <c r="G174" s="85">
        <f t="shared" si="27"/>
        <v>0</v>
      </c>
      <c r="H174" s="82">
        <f t="shared" si="29"/>
        <v>400.52843999999999</v>
      </c>
      <c r="I174" s="1"/>
      <c r="J174" s="1"/>
      <c r="K174" s="1"/>
      <c r="L174" s="1"/>
      <c r="M174" s="1"/>
      <c r="N174" s="1"/>
      <c r="O174" s="1"/>
      <c r="P174" s="1"/>
      <c r="Q174" s="1"/>
      <c r="R174" s="1"/>
      <c r="S174" s="1"/>
      <c r="T174" s="21" t="str">
        <f t="shared" ca="1" si="28"/>
        <v>210,..,1610</v>
      </c>
      <c r="U174" s="21">
        <f t="shared" ca="1" si="30"/>
        <v>210</v>
      </c>
      <c r="V174" s="21">
        <f t="shared" ca="1" si="30"/>
        <v>1610</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2" customFormat="1" ht="20.25" customHeight="1" x14ac:dyDescent="0.25">
      <c r="A175" s="95">
        <v>11</v>
      </c>
      <c r="B175" s="95"/>
      <c r="C175" s="58" t="s">
        <v>309</v>
      </c>
      <c r="D175" s="58" t="s">
        <v>303</v>
      </c>
      <c r="E175" s="85">
        <f t="shared" si="31"/>
        <v>373.94135999999997</v>
      </c>
      <c r="F175" s="85">
        <f t="shared" si="32"/>
        <v>26.58708</v>
      </c>
      <c r="G175" s="85">
        <f t="shared" si="27"/>
        <v>0</v>
      </c>
      <c r="H175" s="82">
        <f t="shared" si="29"/>
        <v>400.52843999999999</v>
      </c>
      <c r="I175" s="1"/>
      <c r="J175" s="1"/>
      <c r="K175" s="1"/>
      <c r="L175" s="1"/>
      <c r="M175" s="1"/>
      <c r="N175" s="1"/>
      <c r="O175" s="1"/>
      <c r="P175" s="1"/>
      <c r="Q175" s="1"/>
      <c r="R175" s="1"/>
      <c r="S175" s="1"/>
      <c r="T175" s="21" t="str">
        <f t="shared" ca="1" si="28"/>
        <v>211,..,1611</v>
      </c>
      <c r="U175" s="21">
        <f t="shared" ca="1" si="30"/>
        <v>211</v>
      </c>
      <c r="V175" s="21">
        <f t="shared" ca="1" si="30"/>
        <v>1611</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2" customFormat="1" ht="20.25" customHeight="1" x14ac:dyDescent="0.25">
      <c r="A176" s="95">
        <v>12</v>
      </c>
      <c r="B176" s="95"/>
      <c r="C176" s="58" t="s">
        <v>309</v>
      </c>
      <c r="D176" s="58" t="s">
        <v>302</v>
      </c>
      <c r="E176" s="85">
        <f>(44.87)*(10.764)</f>
        <v>482.98067999999995</v>
      </c>
      <c r="F176" s="85">
        <f>(4.29)*(10.764)</f>
        <v>46.17756</v>
      </c>
      <c r="G176" s="85">
        <f t="shared" si="27"/>
        <v>0</v>
      </c>
      <c r="H176" s="82">
        <f t="shared" si="29"/>
        <v>529.15823999999998</v>
      </c>
      <c r="I176" s="1"/>
      <c r="J176" s="1"/>
      <c r="K176" s="1"/>
      <c r="L176" s="1"/>
      <c r="M176" s="1"/>
      <c r="N176" s="1"/>
      <c r="O176" s="1"/>
      <c r="P176" s="1"/>
      <c r="Q176" s="1"/>
      <c r="R176" s="1"/>
      <c r="S176" s="1"/>
      <c r="T176" s="21" t="str">
        <f t="shared" ca="1" si="28"/>
        <v>212,..,1612</v>
      </c>
      <c r="U176" s="21">
        <f t="shared" ca="1" si="30"/>
        <v>212</v>
      </c>
      <c r="V176" s="21">
        <f t="shared" ca="1" si="30"/>
        <v>1612</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2" customFormat="1" ht="20.25" x14ac:dyDescent="0.25">
      <c r="A177" s="96" t="s">
        <v>307</v>
      </c>
      <c r="B177" s="97"/>
      <c r="C177" s="97"/>
      <c r="D177" s="97"/>
      <c r="E177" s="97"/>
      <c r="F177" s="97"/>
      <c r="G177" s="97"/>
      <c r="H177" s="98"/>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2" customFormat="1" ht="20.25" customHeight="1" x14ac:dyDescent="0.25">
      <c r="A178" s="95">
        <v>1</v>
      </c>
      <c r="B178" s="95"/>
      <c r="C178" s="58" t="s">
        <v>309</v>
      </c>
      <c r="D178" s="58" t="s">
        <v>302</v>
      </c>
      <c r="E178" s="85">
        <f>(44.87)*(10.764)</f>
        <v>482.98067999999995</v>
      </c>
      <c r="F178" s="85">
        <f>(4.29)*(10.764)</f>
        <v>46.17756</v>
      </c>
      <c r="G178" s="85">
        <f t="shared" ref="G178:G183" si="33">0*(10.764)</f>
        <v>0</v>
      </c>
      <c r="H178" s="82">
        <f>E178+F178+(IF(G178&lt;101,G178,IF(G178&lt;201,G178/2,IF(G178&lt;=301,G178/3,G178/4))))</f>
        <v>529.15823999999998</v>
      </c>
      <c r="I178" s="1"/>
      <c r="J178" s="1"/>
      <c r="K178" s="1"/>
      <c r="L178" s="1"/>
      <c r="M178" s="1"/>
      <c r="N178" s="1"/>
      <c r="O178" s="1"/>
      <c r="P178" s="1"/>
      <c r="Q178" s="1"/>
      <c r="R178" s="1"/>
      <c r="S178" s="1"/>
      <c r="T178" s="21" t="str">
        <f ca="1">U178&amp;""&amp;" to "&amp;""&amp;V178</f>
        <v>801 to 1301</v>
      </c>
      <c r="U178" s="21">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801</v>
      </c>
      <c r="V178" s="21">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1301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2" customFormat="1" ht="20.25" customHeight="1" x14ac:dyDescent="0.25">
      <c r="A179" s="95">
        <v>2</v>
      </c>
      <c r="B179" s="95"/>
      <c r="C179" s="58" t="s">
        <v>309</v>
      </c>
      <c r="D179" s="58" t="s">
        <v>303</v>
      </c>
      <c r="E179" s="85">
        <f>(34.19)*(10.764)</f>
        <v>368.02115999999995</v>
      </c>
      <c r="F179" s="85">
        <f>(0)*(10.764)</f>
        <v>0</v>
      </c>
      <c r="G179" s="85">
        <f t="shared" si="33"/>
        <v>0</v>
      </c>
      <c r="H179" s="82">
        <f t="shared" ref="H179:H183" si="34">E179+F179+(IF(G179&lt;101,G179,IF(G179&lt;201,G179/2,IF(G179&lt;=301,G179/3,G179/4))))</f>
        <v>368.02115999999995</v>
      </c>
      <c r="I179" s="1"/>
      <c r="J179" s="1"/>
      <c r="K179" s="1"/>
      <c r="L179" s="1"/>
      <c r="M179" s="1"/>
      <c r="N179" s="1"/>
      <c r="O179" s="1"/>
      <c r="P179" s="1"/>
      <c r="Q179" s="1"/>
      <c r="R179" s="1"/>
      <c r="S179" s="1"/>
      <c r="T179" s="21" t="str">
        <f t="shared" ref="T179:T189" ca="1" si="35">U179&amp;""&amp;" to "&amp;""&amp;V179</f>
        <v>802 to 1302</v>
      </c>
      <c r="U179" s="21">
        <f ca="1">U178+1</f>
        <v>802</v>
      </c>
      <c r="V179" s="21">
        <f ca="1">V178+1</f>
        <v>1302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2" customFormat="1" ht="20.25" customHeight="1" x14ac:dyDescent="0.25">
      <c r="A180" s="95">
        <v>3</v>
      </c>
      <c r="B180" s="95"/>
      <c r="C180" s="58" t="s">
        <v>309</v>
      </c>
      <c r="D180" s="58" t="s">
        <v>303</v>
      </c>
      <c r="E180" s="85">
        <f>(34.74)*(10.764)</f>
        <v>373.94135999999997</v>
      </c>
      <c r="F180" s="85">
        <f>(2.47)*(10.764)</f>
        <v>26.58708</v>
      </c>
      <c r="G180" s="85">
        <f t="shared" si="33"/>
        <v>0</v>
      </c>
      <c r="H180" s="82">
        <f t="shared" si="34"/>
        <v>400.52843999999999</v>
      </c>
      <c r="I180" s="1"/>
      <c r="J180" s="1"/>
      <c r="K180" s="1"/>
      <c r="L180" s="1"/>
      <c r="M180" s="1"/>
      <c r="N180" s="1"/>
      <c r="O180" s="1"/>
      <c r="P180" s="1"/>
      <c r="Q180" s="1"/>
      <c r="R180" s="1"/>
      <c r="S180" s="1"/>
      <c r="T180" s="21" t="str">
        <f t="shared" ca="1" si="35"/>
        <v>803 to 1303</v>
      </c>
      <c r="U180" s="21">
        <f t="shared" ref="U180:V189" ca="1" si="36">U179+1</f>
        <v>803</v>
      </c>
      <c r="V180" s="21">
        <f t="shared" ca="1" si="36"/>
        <v>1303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2" customFormat="1" ht="20.25" customHeight="1" x14ac:dyDescent="0.25">
      <c r="A181" s="95">
        <v>4</v>
      </c>
      <c r="B181" s="95"/>
      <c r="C181" s="58" t="s">
        <v>309</v>
      </c>
      <c r="D181" s="58" t="s">
        <v>303</v>
      </c>
      <c r="E181" s="85">
        <f>(34.19)*(10.764)</f>
        <v>368.02115999999995</v>
      </c>
      <c r="F181" s="85">
        <f>(0)*(10.764)</f>
        <v>0</v>
      </c>
      <c r="G181" s="85">
        <f t="shared" si="33"/>
        <v>0</v>
      </c>
      <c r="H181" s="82">
        <f t="shared" si="34"/>
        <v>368.02115999999995</v>
      </c>
      <c r="I181" s="1"/>
      <c r="J181" s="1"/>
      <c r="K181" s="1"/>
      <c r="L181" s="1"/>
      <c r="M181" s="1"/>
      <c r="N181" s="1"/>
      <c r="O181" s="1"/>
      <c r="P181" s="1"/>
      <c r="Q181" s="1"/>
      <c r="R181" s="1"/>
      <c r="S181" s="1"/>
      <c r="T181" s="21" t="str">
        <f t="shared" ca="1" si="35"/>
        <v>804 to 1304</v>
      </c>
      <c r="U181" s="21">
        <f t="shared" ca="1" si="36"/>
        <v>804</v>
      </c>
      <c r="V181" s="21">
        <f t="shared" ca="1" si="36"/>
        <v>1304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2" customFormat="1" ht="20.25" customHeight="1" x14ac:dyDescent="0.25">
      <c r="A182" s="95">
        <v>5</v>
      </c>
      <c r="B182" s="95"/>
      <c r="C182" s="58" t="s">
        <v>309</v>
      </c>
      <c r="D182" s="58" t="s">
        <v>303</v>
      </c>
      <c r="E182" s="85">
        <f>(34.19)*(10.764)</f>
        <v>368.02115999999995</v>
      </c>
      <c r="F182" s="85">
        <f>(0)*(10.764)</f>
        <v>0</v>
      </c>
      <c r="G182" s="85">
        <f t="shared" si="33"/>
        <v>0</v>
      </c>
      <c r="H182" s="82">
        <f t="shared" si="34"/>
        <v>368.02115999999995</v>
      </c>
      <c r="I182" s="1"/>
      <c r="J182" s="1"/>
      <c r="K182" s="1"/>
      <c r="L182" s="1"/>
      <c r="M182" s="1"/>
      <c r="N182" s="1"/>
      <c r="O182" s="1"/>
      <c r="P182" s="1"/>
      <c r="Q182" s="1"/>
      <c r="R182" s="1"/>
      <c r="S182" s="1"/>
      <c r="T182" s="21" t="str">
        <f t="shared" ca="1" si="35"/>
        <v>805 to 1305</v>
      </c>
      <c r="U182" s="21">
        <f t="shared" ca="1" si="36"/>
        <v>805</v>
      </c>
      <c r="V182" s="21">
        <f t="shared" ca="1" si="36"/>
        <v>1305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2" customFormat="1" ht="20.25" customHeight="1" x14ac:dyDescent="0.25">
      <c r="A183" s="95">
        <v>6</v>
      </c>
      <c r="B183" s="95"/>
      <c r="C183" s="58" t="s">
        <v>309</v>
      </c>
      <c r="D183" s="58" t="s">
        <v>303</v>
      </c>
      <c r="E183" s="85">
        <f>(34.74)*(10.764)</f>
        <v>373.94135999999997</v>
      </c>
      <c r="F183" s="85">
        <f>(2.47)*(10.764)</f>
        <v>26.58708</v>
      </c>
      <c r="G183" s="85">
        <f t="shared" si="33"/>
        <v>0</v>
      </c>
      <c r="H183" s="82">
        <f t="shared" si="34"/>
        <v>400.52843999999999</v>
      </c>
      <c r="I183" s="1"/>
      <c r="J183" s="1"/>
      <c r="K183" s="1"/>
      <c r="L183" s="1"/>
      <c r="M183" s="1"/>
      <c r="N183" s="1"/>
      <c r="O183" s="1"/>
      <c r="P183" s="1"/>
      <c r="Q183" s="1"/>
      <c r="R183" s="1"/>
      <c r="S183" s="1"/>
      <c r="T183" s="21" t="str">
        <f t="shared" ca="1" si="35"/>
        <v>806 to 1306</v>
      </c>
      <c r="U183" s="21">
        <f t="shared" ca="1" si="36"/>
        <v>806</v>
      </c>
      <c r="V183" s="21">
        <f t="shared" ca="1" si="36"/>
        <v>1306</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2" customFormat="1" ht="20.25" customHeight="1" x14ac:dyDescent="0.25">
      <c r="A184" s="95">
        <v>7</v>
      </c>
      <c r="B184" s="95"/>
      <c r="C184" s="99" t="s">
        <v>308</v>
      </c>
      <c r="D184" s="100"/>
      <c r="E184" s="100"/>
      <c r="F184" s="100"/>
      <c r="G184" s="100"/>
      <c r="H184" s="101"/>
      <c r="I184" s="1"/>
      <c r="J184" s="1"/>
      <c r="K184" s="1"/>
      <c r="L184" s="1"/>
      <c r="M184" s="1"/>
      <c r="N184" s="1"/>
      <c r="O184" s="1"/>
      <c r="P184" s="1"/>
      <c r="Q184" s="1"/>
      <c r="R184" s="1"/>
      <c r="S184" s="1"/>
      <c r="T184" s="21" t="str">
        <f t="shared" ca="1" si="35"/>
        <v>807 to 1307</v>
      </c>
      <c r="U184" s="21">
        <f t="shared" ca="1" si="36"/>
        <v>807</v>
      </c>
      <c r="V184" s="21">
        <f t="shared" ca="1" si="36"/>
        <v>1307</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2" customFormat="1" ht="20.25" customHeight="1" x14ac:dyDescent="0.25">
      <c r="A185" s="95">
        <v>8</v>
      </c>
      <c r="B185" s="95"/>
      <c r="C185" s="58" t="s">
        <v>309</v>
      </c>
      <c r="D185" s="58" t="s">
        <v>303</v>
      </c>
      <c r="E185" s="85">
        <f>(34.74)*(10.764)</f>
        <v>373.94135999999997</v>
      </c>
      <c r="F185" s="85">
        <f t="shared" ref="F185:F188" si="37">(2.47)*(10.764)</f>
        <v>26.58708</v>
      </c>
      <c r="G185" s="85">
        <f>0*(10.764)</f>
        <v>0</v>
      </c>
      <c r="H185" s="82">
        <f t="shared" ref="H185:H189" si="38">E185+F185+(IF(G185&lt;101,G185,IF(G185&lt;201,G185/2,IF(G185&lt;=301,G185/3,G185/4))))</f>
        <v>400.52843999999999</v>
      </c>
      <c r="I185" s="1"/>
      <c r="J185" s="1"/>
      <c r="K185" s="1"/>
      <c r="L185" s="1"/>
      <c r="M185" s="1"/>
      <c r="N185" s="1"/>
      <c r="O185" s="1"/>
      <c r="P185" s="1"/>
      <c r="Q185" s="1"/>
      <c r="R185" s="1"/>
      <c r="S185" s="1"/>
      <c r="T185" s="21" t="str">
        <f t="shared" ca="1" si="35"/>
        <v>808 to 1308</v>
      </c>
      <c r="U185" s="21">
        <f t="shared" ca="1" si="36"/>
        <v>808</v>
      </c>
      <c r="V185" s="21">
        <f t="shared" ca="1" si="36"/>
        <v>1308</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2" customFormat="1" ht="20.25" customHeight="1" x14ac:dyDescent="0.25">
      <c r="A186" s="95">
        <v>9</v>
      </c>
      <c r="B186" s="95"/>
      <c r="C186" s="58" t="s">
        <v>309</v>
      </c>
      <c r="D186" s="58" t="s">
        <v>303</v>
      </c>
      <c r="E186" s="85">
        <f>(34.74)*(10.764)</f>
        <v>373.94135999999997</v>
      </c>
      <c r="F186" s="85">
        <f t="shared" si="37"/>
        <v>26.58708</v>
      </c>
      <c r="G186" s="85">
        <f>0*(10.764)</f>
        <v>0</v>
      </c>
      <c r="H186" s="82">
        <f t="shared" si="38"/>
        <v>400.52843999999999</v>
      </c>
      <c r="I186" s="1"/>
      <c r="J186" s="1"/>
      <c r="K186" s="1"/>
      <c r="L186" s="1"/>
      <c r="M186" s="1"/>
      <c r="N186" s="1"/>
      <c r="O186" s="1"/>
      <c r="P186" s="1"/>
      <c r="Q186" s="1"/>
      <c r="R186" s="1"/>
      <c r="S186" s="1"/>
      <c r="T186" s="21" t="str">
        <f t="shared" ca="1" si="35"/>
        <v>809 to 1309</v>
      </c>
      <c r="U186" s="21">
        <f t="shared" ca="1" si="36"/>
        <v>809</v>
      </c>
      <c r="V186" s="21">
        <f t="shared" ca="1" si="36"/>
        <v>1309</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2" customFormat="1" ht="20.25" customHeight="1" x14ac:dyDescent="0.25">
      <c r="A187" s="95">
        <v>10</v>
      </c>
      <c r="B187" s="95"/>
      <c r="C187" s="58" t="s">
        <v>309</v>
      </c>
      <c r="D187" s="58" t="s">
        <v>303</v>
      </c>
      <c r="E187" s="85">
        <f>(34.74)*(10.764)</f>
        <v>373.94135999999997</v>
      </c>
      <c r="F187" s="85">
        <f t="shared" si="37"/>
        <v>26.58708</v>
      </c>
      <c r="G187" s="85">
        <f>0*(10.764)</f>
        <v>0</v>
      </c>
      <c r="H187" s="82">
        <f t="shared" si="38"/>
        <v>400.52843999999999</v>
      </c>
      <c r="I187" s="1"/>
      <c r="J187" s="1"/>
      <c r="K187" s="1"/>
      <c r="L187" s="1"/>
      <c r="M187" s="1"/>
      <c r="N187" s="1"/>
      <c r="O187" s="1"/>
      <c r="P187" s="1"/>
      <c r="Q187" s="1"/>
      <c r="R187" s="1"/>
      <c r="S187" s="1"/>
      <c r="T187" s="21" t="str">
        <f t="shared" ca="1" si="35"/>
        <v>810 to 1310</v>
      </c>
      <c r="U187" s="21">
        <f t="shared" ca="1" si="36"/>
        <v>810</v>
      </c>
      <c r="V187" s="21">
        <f t="shared" ca="1" si="36"/>
        <v>1310</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2" customFormat="1" ht="20.25" customHeight="1" x14ac:dyDescent="0.25">
      <c r="A188" s="95">
        <v>11</v>
      </c>
      <c r="B188" s="95"/>
      <c r="C188" s="58" t="s">
        <v>309</v>
      </c>
      <c r="D188" s="58" t="s">
        <v>303</v>
      </c>
      <c r="E188" s="85">
        <f>(34.74)*(10.764)</f>
        <v>373.94135999999997</v>
      </c>
      <c r="F188" s="85">
        <f t="shared" si="37"/>
        <v>26.58708</v>
      </c>
      <c r="G188" s="85">
        <f>0*(10.764)</f>
        <v>0</v>
      </c>
      <c r="H188" s="82">
        <f t="shared" si="38"/>
        <v>400.52843999999999</v>
      </c>
      <c r="I188" s="1"/>
      <c r="J188" s="1"/>
      <c r="K188" s="1"/>
      <c r="L188" s="1"/>
      <c r="M188" s="1"/>
      <c r="N188" s="1"/>
      <c r="O188" s="1"/>
      <c r="P188" s="1"/>
      <c r="Q188" s="1"/>
      <c r="R188" s="1"/>
      <c r="S188" s="1"/>
      <c r="T188" s="21" t="str">
        <f t="shared" ca="1" si="35"/>
        <v>811 to 1311</v>
      </c>
      <c r="U188" s="21">
        <f t="shared" ca="1" si="36"/>
        <v>811</v>
      </c>
      <c r="V188" s="21">
        <f t="shared" ca="1" si="36"/>
        <v>1311</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2" customFormat="1" ht="20.25" customHeight="1" x14ac:dyDescent="0.25">
      <c r="A189" s="95">
        <v>12</v>
      </c>
      <c r="B189" s="95"/>
      <c r="C189" s="58" t="s">
        <v>309</v>
      </c>
      <c r="D189" s="58" t="s">
        <v>302</v>
      </c>
      <c r="E189" s="85">
        <f>(44.87)*(10.764)</f>
        <v>482.98067999999995</v>
      </c>
      <c r="F189" s="85">
        <f>(4.29)*(10.764)</f>
        <v>46.17756</v>
      </c>
      <c r="G189" s="85">
        <f>0*(10.764)</f>
        <v>0</v>
      </c>
      <c r="H189" s="82">
        <f t="shared" si="38"/>
        <v>529.15823999999998</v>
      </c>
      <c r="I189" s="1"/>
      <c r="J189" s="1"/>
      <c r="K189" s="1"/>
      <c r="L189" s="1"/>
      <c r="M189" s="1"/>
      <c r="N189" s="1"/>
      <c r="O189" s="1"/>
      <c r="P189" s="1"/>
      <c r="Q189" s="1"/>
      <c r="R189" s="1"/>
      <c r="S189" s="1"/>
      <c r="T189" s="21" t="str">
        <f t="shared" ca="1" si="35"/>
        <v>812 to 1312</v>
      </c>
      <c r="U189" s="21">
        <f t="shared" ca="1" si="36"/>
        <v>812</v>
      </c>
      <c r="V189" s="21">
        <f t="shared" ca="1" si="36"/>
        <v>1312</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ht="20.25" x14ac:dyDescent="0.25">
      <c r="A190" s="112" t="s">
        <v>67</v>
      </c>
      <c r="B190" s="112"/>
      <c r="C190" s="112"/>
      <c r="D190" s="112"/>
      <c r="E190" s="112"/>
      <c r="F190" s="112"/>
      <c r="G190" s="112"/>
      <c r="H190" s="112"/>
    </row>
    <row r="191" spans="1:150 16226:16383" ht="63.75" customHeight="1" x14ac:dyDescent="0.25">
      <c r="A191" s="42">
        <v>1</v>
      </c>
      <c r="B191" s="108" t="s">
        <v>362</v>
      </c>
      <c r="C191" s="109"/>
      <c r="D191" s="109"/>
      <c r="E191" s="109"/>
      <c r="F191" s="109"/>
      <c r="G191" s="109"/>
      <c r="H191" s="110"/>
    </row>
    <row r="192" spans="1:150 16226:16383" ht="20.25" x14ac:dyDescent="0.25">
      <c r="A192" s="42">
        <f>A191+1</f>
        <v>2</v>
      </c>
      <c r="B192" s="108" t="s">
        <v>232</v>
      </c>
      <c r="C192" s="109"/>
      <c r="D192" s="109"/>
      <c r="E192" s="109"/>
      <c r="F192" s="109"/>
      <c r="G192" s="109"/>
      <c r="H192" s="110"/>
    </row>
    <row r="193" spans="1:8" ht="20.25" x14ac:dyDescent="0.25">
      <c r="A193" s="89">
        <f t="shared" ref="A193:A196" si="39">A192+1</f>
        <v>3</v>
      </c>
      <c r="B193" s="108" t="s">
        <v>354</v>
      </c>
      <c r="C193" s="109"/>
      <c r="D193" s="109"/>
      <c r="E193" s="109"/>
      <c r="F193" s="109"/>
      <c r="G193" s="109"/>
      <c r="H193" s="110"/>
    </row>
    <row r="194" spans="1:8" ht="20.25" x14ac:dyDescent="0.25">
      <c r="A194" s="89">
        <f t="shared" si="39"/>
        <v>4</v>
      </c>
      <c r="B194" s="108" t="s">
        <v>233</v>
      </c>
      <c r="C194" s="109"/>
      <c r="D194" s="109"/>
      <c r="E194" s="109"/>
      <c r="F194" s="109"/>
      <c r="G194" s="109"/>
      <c r="H194" s="110"/>
    </row>
    <row r="195" spans="1:8" ht="20.25" x14ac:dyDescent="0.25">
      <c r="A195" s="89">
        <f t="shared" si="39"/>
        <v>5</v>
      </c>
      <c r="B195" s="108" t="s">
        <v>234</v>
      </c>
      <c r="C195" s="109"/>
      <c r="D195" s="109"/>
      <c r="E195" s="109"/>
      <c r="F195" s="109"/>
      <c r="G195" s="109"/>
      <c r="H195" s="110"/>
    </row>
    <row r="196" spans="1:8" ht="47.25" customHeight="1" x14ac:dyDescent="0.25">
      <c r="A196" s="93">
        <f t="shared" si="39"/>
        <v>6</v>
      </c>
      <c r="B196" s="108" t="s">
        <v>350</v>
      </c>
      <c r="C196" s="109"/>
      <c r="D196" s="109"/>
      <c r="E196" s="109"/>
      <c r="F196" s="109"/>
      <c r="G196" s="109"/>
      <c r="H196" s="110"/>
    </row>
    <row r="197" spans="1:8" ht="20.25" x14ac:dyDescent="0.25">
      <c r="A197" s="159" t="s">
        <v>73</v>
      </c>
      <c r="B197" s="159"/>
      <c r="C197" s="159"/>
      <c r="D197" s="159"/>
      <c r="E197" s="159"/>
      <c r="F197" s="159"/>
      <c r="G197" s="159"/>
      <c r="H197" s="159"/>
    </row>
    <row r="198" spans="1:8" ht="20.25" x14ac:dyDescent="0.25">
      <c r="A198" s="119" t="s">
        <v>68</v>
      </c>
      <c r="B198" s="119"/>
      <c r="C198" s="119"/>
      <c r="D198" s="108" t="str">
        <f>C3</f>
        <v>Kohinoor Uptown Kalyan</v>
      </c>
      <c r="E198" s="109"/>
      <c r="F198" s="109"/>
      <c r="G198" s="109"/>
      <c r="H198" s="110"/>
    </row>
    <row r="199" spans="1:8" ht="40.5" customHeight="1" x14ac:dyDescent="0.25">
      <c r="A199" s="119" t="s">
        <v>101</v>
      </c>
      <c r="B199" s="119"/>
      <c r="C199" s="119"/>
      <c r="D199" s="108" t="str">
        <f>C9</f>
        <v>Kohinoor Uptown Kalyan, 17/1/A, 17/1/B/2/C, 53/2, 54/1/A/2/A,54/1/B/2/B, 54/2/C,55/1/B/2,62/1,62/2,62/3,65/18/5,65/19/A,65/20/1/A,65/20/3/20/2/B at Bapgaon, Bhiwandi, Thane, 421301</v>
      </c>
      <c r="E199" s="109"/>
      <c r="F199" s="109"/>
      <c r="G199" s="109"/>
      <c r="H199" s="110"/>
    </row>
    <row r="200" spans="1:8" ht="20.25" customHeight="1" x14ac:dyDescent="0.25">
      <c r="A200" s="169" t="s">
        <v>107</v>
      </c>
      <c r="B200" s="169"/>
      <c r="C200" s="169"/>
      <c r="D200" s="108" t="str">
        <f>G3</f>
        <v>04/07/2025 @11:03AM</v>
      </c>
      <c r="E200" s="109"/>
      <c r="F200" s="109"/>
      <c r="G200" s="109"/>
      <c r="H200" s="110"/>
    </row>
    <row r="201" spans="1:8" ht="20.25" x14ac:dyDescent="0.25">
      <c r="A201" s="8"/>
      <c r="B201" s="9"/>
      <c r="C201" s="9"/>
      <c r="D201" s="9"/>
      <c r="E201" s="9"/>
      <c r="F201" s="9"/>
      <c r="G201" s="9"/>
      <c r="H201" s="5"/>
    </row>
    <row r="202" spans="1:8" ht="20.25" x14ac:dyDescent="0.25">
      <c r="A202" s="10"/>
      <c r="B202" s="11"/>
      <c r="C202" s="11"/>
      <c r="D202" s="11"/>
      <c r="E202" s="11"/>
      <c r="F202" s="11"/>
      <c r="G202" s="11"/>
      <c r="H202" s="6"/>
    </row>
    <row r="203" spans="1:8" ht="20.25" x14ac:dyDescent="0.25">
      <c r="A203" s="10"/>
      <c r="B203" s="11"/>
      <c r="C203" s="11"/>
      <c r="D203" s="11"/>
      <c r="E203" s="11"/>
      <c r="F203" s="11"/>
      <c r="G203" s="11"/>
      <c r="H203" s="6"/>
    </row>
    <row r="204" spans="1:8" ht="20.25" x14ac:dyDescent="0.25">
      <c r="A204" s="10"/>
      <c r="B204" s="11"/>
      <c r="C204" s="11"/>
      <c r="D204" s="11"/>
      <c r="E204" s="11"/>
      <c r="F204" s="11"/>
      <c r="G204" s="11"/>
      <c r="H204" s="6"/>
    </row>
    <row r="205" spans="1:8" ht="20.25" x14ac:dyDescent="0.25">
      <c r="A205" s="10"/>
      <c r="B205" s="11"/>
      <c r="C205" s="11"/>
      <c r="D205" s="11"/>
      <c r="E205" s="11"/>
      <c r="F205" s="11"/>
      <c r="G205" s="11"/>
      <c r="H205" s="6"/>
    </row>
    <row r="206" spans="1:8" ht="20.25" x14ac:dyDescent="0.25">
      <c r="A206" s="10"/>
      <c r="B206" s="11"/>
      <c r="C206" s="11"/>
      <c r="D206" s="11"/>
      <c r="E206" s="11"/>
      <c r="F206" s="11"/>
      <c r="G206" s="11"/>
      <c r="H206" s="6"/>
    </row>
    <row r="207" spans="1:8" ht="20.25" x14ac:dyDescent="0.25">
      <c r="A207" s="10"/>
      <c r="B207" s="11"/>
      <c r="C207" s="11"/>
      <c r="D207" s="11"/>
      <c r="E207" s="11"/>
      <c r="F207" s="11"/>
      <c r="G207" s="11"/>
      <c r="H207" s="6"/>
    </row>
    <row r="208" spans="1:8" ht="20.25" x14ac:dyDescent="0.25">
      <c r="A208" s="10"/>
      <c r="B208" s="11"/>
      <c r="C208" s="11"/>
      <c r="D208" s="11"/>
      <c r="E208" s="11"/>
      <c r="F208" s="11"/>
      <c r="G208" s="11"/>
      <c r="H208" s="6"/>
    </row>
    <row r="209" spans="1:8" ht="20.25" x14ac:dyDescent="0.25">
      <c r="A209" s="10"/>
      <c r="B209" s="11"/>
      <c r="C209" s="11"/>
      <c r="D209" s="11"/>
      <c r="E209" s="11"/>
      <c r="F209" s="11"/>
      <c r="G209" s="11"/>
      <c r="H209" s="6"/>
    </row>
    <row r="210" spans="1:8" ht="20.25" x14ac:dyDescent="0.25">
      <c r="A210" s="10"/>
      <c r="B210" s="11"/>
      <c r="C210" s="11"/>
      <c r="D210" s="11"/>
      <c r="E210" s="11"/>
      <c r="F210" s="11"/>
      <c r="G210" s="11"/>
      <c r="H210" s="6"/>
    </row>
    <row r="211" spans="1:8" ht="20.25" x14ac:dyDescent="0.25">
      <c r="A211" s="10"/>
      <c r="B211" s="11"/>
      <c r="C211" s="11"/>
      <c r="D211" s="11"/>
      <c r="E211" s="11"/>
      <c r="F211" s="11"/>
      <c r="G211" s="11"/>
      <c r="H211" s="6"/>
    </row>
    <row r="212" spans="1:8" ht="20.25" x14ac:dyDescent="0.25">
      <c r="A212" s="10"/>
      <c r="B212" s="11"/>
      <c r="C212" s="11"/>
      <c r="D212" s="11"/>
      <c r="E212" s="11"/>
      <c r="F212" s="11"/>
      <c r="G212" s="11"/>
      <c r="H212" s="6"/>
    </row>
    <row r="213" spans="1:8" ht="20.25" x14ac:dyDescent="0.25">
      <c r="A213" s="10"/>
      <c r="B213" s="11"/>
      <c r="C213" s="11"/>
      <c r="D213" s="11"/>
      <c r="E213" s="11"/>
      <c r="F213" s="11"/>
      <c r="G213" s="11"/>
      <c r="H213" s="6"/>
    </row>
    <row r="214" spans="1:8" ht="20.25" x14ac:dyDescent="0.25">
      <c r="A214" s="10"/>
      <c r="B214" s="11"/>
      <c r="C214" s="11"/>
      <c r="D214" s="11"/>
      <c r="E214" s="11"/>
      <c r="F214" s="11"/>
      <c r="G214" s="11"/>
      <c r="H214" s="6"/>
    </row>
    <row r="215" spans="1:8" ht="20.25" x14ac:dyDescent="0.25">
      <c r="A215" s="10"/>
      <c r="B215" s="11"/>
      <c r="C215" s="11"/>
      <c r="D215" s="11"/>
      <c r="E215" s="11"/>
      <c r="F215" s="11"/>
      <c r="G215" s="11"/>
      <c r="H215" s="6"/>
    </row>
    <row r="216" spans="1:8" ht="20.25" x14ac:dyDescent="0.25">
      <c r="A216" s="10"/>
      <c r="B216" s="11"/>
      <c r="C216" s="11"/>
      <c r="D216" s="11"/>
      <c r="E216" s="11"/>
      <c r="F216" s="11"/>
      <c r="G216" s="11"/>
      <c r="H216" s="6"/>
    </row>
    <row r="217" spans="1:8" ht="20.25" x14ac:dyDescent="0.25">
      <c r="A217" s="10"/>
      <c r="B217" s="11"/>
      <c r="C217" s="11"/>
      <c r="D217" s="11"/>
      <c r="E217" s="11"/>
      <c r="F217" s="11"/>
      <c r="G217" s="11"/>
      <c r="H217" s="6"/>
    </row>
    <row r="218" spans="1:8" ht="20.25" x14ac:dyDescent="0.25">
      <c r="A218" s="10"/>
      <c r="B218" s="11"/>
      <c r="C218" s="11"/>
      <c r="D218" s="11"/>
      <c r="E218" s="11"/>
      <c r="F218" s="11"/>
      <c r="G218" s="11"/>
      <c r="H218" s="6"/>
    </row>
    <row r="219" spans="1:8" ht="20.25" x14ac:dyDescent="0.25">
      <c r="A219" s="10"/>
      <c r="B219" s="11"/>
      <c r="C219" s="11"/>
      <c r="D219" s="11"/>
      <c r="E219" s="11"/>
      <c r="F219" s="11"/>
      <c r="G219" s="11"/>
      <c r="H219" s="6"/>
    </row>
    <row r="220" spans="1:8" ht="20.25" x14ac:dyDescent="0.25">
      <c r="A220" s="10"/>
      <c r="B220" s="11"/>
      <c r="C220" s="11"/>
      <c r="D220" s="11"/>
      <c r="E220" s="11"/>
      <c r="F220" s="11"/>
      <c r="G220" s="11"/>
      <c r="H220" s="6"/>
    </row>
    <row r="221" spans="1:8" ht="20.25" x14ac:dyDescent="0.25">
      <c r="A221" s="10"/>
      <c r="B221" s="11"/>
      <c r="C221" s="11"/>
      <c r="D221" s="11"/>
      <c r="E221" s="11"/>
      <c r="F221" s="11"/>
      <c r="G221" s="11"/>
      <c r="H221" s="6"/>
    </row>
    <row r="222" spans="1:8" ht="20.25" x14ac:dyDescent="0.25">
      <c r="A222" s="10"/>
      <c r="B222" s="11"/>
      <c r="C222" s="11"/>
      <c r="D222" s="11"/>
      <c r="E222" s="11"/>
      <c r="F222" s="11"/>
      <c r="G222" s="11"/>
      <c r="H222" s="6"/>
    </row>
    <row r="223" spans="1:8" ht="20.25" x14ac:dyDescent="0.25">
      <c r="A223" s="10"/>
      <c r="B223" s="11"/>
      <c r="C223" s="11"/>
      <c r="D223" s="11"/>
      <c r="E223" s="11"/>
      <c r="F223" s="11"/>
      <c r="G223" s="11"/>
      <c r="H223" s="6"/>
    </row>
    <row r="224" spans="1:8" ht="20.25" x14ac:dyDescent="0.25">
      <c r="A224" s="10"/>
      <c r="B224" s="11"/>
      <c r="C224" s="11"/>
      <c r="D224" s="11"/>
      <c r="E224" s="11"/>
      <c r="F224" s="11"/>
      <c r="G224" s="11"/>
      <c r="H224" s="6"/>
    </row>
    <row r="225" spans="1:8" ht="20.25" x14ac:dyDescent="0.25">
      <c r="A225" s="10"/>
      <c r="B225" s="11"/>
      <c r="C225" s="11"/>
      <c r="D225" s="11"/>
      <c r="E225" s="11"/>
      <c r="F225" s="11"/>
      <c r="G225" s="11"/>
      <c r="H225" s="6"/>
    </row>
    <row r="226" spans="1:8" ht="20.25" x14ac:dyDescent="0.25">
      <c r="A226" s="10"/>
      <c r="B226" s="11"/>
      <c r="C226" s="11"/>
      <c r="D226" s="11"/>
      <c r="E226" s="11"/>
      <c r="F226" s="11"/>
      <c r="G226" s="11"/>
      <c r="H226" s="6"/>
    </row>
    <row r="227" spans="1:8" ht="20.25" x14ac:dyDescent="0.25">
      <c r="A227" s="10"/>
      <c r="B227" s="11"/>
      <c r="C227" s="11"/>
      <c r="D227" s="11"/>
      <c r="E227" s="11"/>
      <c r="F227" s="11"/>
      <c r="G227" s="11"/>
      <c r="H227" s="6"/>
    </row>
    <row r="228" spans="1:8" ht="20.25" x14ac:dyDescent="0.25">
      <c r="A228" s="10"/>
      <c r="B228" s="11"/>
      <c r="C228" s="11"/>
      <c r="D228" s="11"/>
      <c r="E228" s="11"/>
      <c r="F228" s="11"/>
      <c r="G228" s="11"/>
      <c r="H228" s="6"/>
    </row>
    <row r="229" spans="1:8" ht="20.25" x14ac:dyDescent="0.25">
      <c r="A229" s="10"/>
      <c r="B229" s="11"/>
      <c r="C229" s="11"/>
      <c r="D229" s="11"/>
      <c r="E229" s="11"/>
      <c r="F229" s="11"/>
      <c r="G229" s="11"/>
      <c r="H229" s="6"/>
    </row>
    <row r="230" spans="1:8" ht="20.25" x14ac:dyDescent="0.25">
      <c r="A230" s="10"/>
      <c r="B230" s="11"/>
      <c r="C230" s="11"/>
      <c r="D230" s="11"/>
      <c r="E230" s="11"/>
      <c r="F230" s="11"/>
      <c r="G230" s="11"/>
      <c r="H230" s="6"/>
    </row>
    <row r="231" spans="1:8" ht="20.25" x14ac:dyDescent="0.25">
      <c r="A231" s="10"/>
      <c r="B231" s="11"/>
      <c r="C231" s="11"/>
      <c r="D231" s="11"/>
      <c r="E231" s="11"/>
      <c r="F231" s="11"/>
      <c r="G231" s="11"/>
      <c r="H231" s="6"/>
    </row>
    <row r="232" spans="1:8" ht="20.25" x14ac:dyDescent="0.25">
      <c r="A232" s="10"/>
      <c r="B232" s="11"/>
      <c r="C232" s="11"/>
      <c r="D232" s="11"/>
      <c r="E232" s="11"/>
      <c r="F232" s="11"/>
      <c r="G232" s="11"/>
      <c r="H232" s="6"/>
    </row>
    <row r="233" spans="1:8" ht="20.25" x14ac:dyDescent="0.25">
      <c r="A233" s="10"/>
      <c r="B233" s="11"/>
      <c r="C233" s="11"/>
      <c r="D233" s="11"/>
      <c r="E233" s="11"/>
      <c r="F233" s="11"/>
      <c r="G233" s="11"/>
      <c r="H233" s="6"/>
    </row>
    <row r="234" spans="1:8" ht="20.25" x14ac:dyDescent="0.25">
      <c r="A234" s="10"/>
      <c r="B234" s="11"/>
      <c r="C234" s="11"/>
      <c r="D234" s="11"/>
      <c r="E234" s="11"/>
      <c r="F234" s="11"/>
      <c r="G234" s="11"/>
      <c r="H234" s="6"/>
    </row>
    <row r="235" spans="1:8" ht="20.25" x14ac:dyDescent="0.25">
      <c r="A235" s="10"/>
      <c r="B235" s="11"/>
      <c r="C235" s="11"/>
      <c r="D235" s="11"/>
      <c r="E235" s="11"/>
      <c r="F235" s="11"/>
      <c r="G235" s="11"/>
      <c r="H235" s="6"/>
    </row>
    <row r="236" spans="1:8" ht="20.25" x14ac:dyDescent="0.25">
      <c r="A236" s="10"/>
      <c r="B236" s="11"/>
      <c r="C236" s="11"/>
      <c r="D236" s="11"/>
      <c r="E236" s="11"/>
      <c r="F236" s="11"/>
      <c r="G236" s="11"/>
      <c r="H236" s="6"/>
    </row>
    <row r="237" spans="1:8" ht="20.25" x14ac:dyDescent="0.25">
      <c r="A237" s="10"/>
      <c r="B237" s="11"/>
      <c r="C237" s="11"/>
      <c r="D237" s="11"/>
      <c r="E237" s="11"/>
      <c r="F237" s="11"/>
      <c r="G237" s="11"/>
      <c r="H237" s="6"/>
    </row>
    <row r="238" spans="1:8" ht="20.25" x14ac:dyDescent="0.25">
      <c r="A238" s="10"/>
      <c r="B238" s="11"/>
      <c r="C238" s="11"/>
      <c r="D238" s="11"/>
      <c r="E238" s="11"/>
      <c r="F238" s="11"/>
      <c r="G238" s="11"/>
      <c r="H238" s="6"/>
    </row>
    <row r="239" spans="1:8" ht="20.25" x14ac:dyDescent="0.25">
      <c r="A239" s="10"/>
      <c r="B239" s="11"/>
      <c r="C239" s="11"/>
      <c r="D239" s="11"/>
      <c r="E239" s="11"/>
      <c r="F239" s="11"/>
      <c r="G239" s="11"/>
      <c r="H239" s="6"/>
    </row>
    <row r="240" spans="1:8" ht="20.25" x14ac:dyDescent="0.25">
      <c r="A240" s="10"/>
      <c r="B240" s="11"/>
      <c r="C240" s="11"/>
      <c r="D240" s="11"/>
      <c r="E240" s="11"/>
      <c r="F240" s="11"/>
      <c r="G240" s="11"/>
      <c r="H240" s="6"/>
    </row>
    <row r="241" spans="1:8" ht="20.25" x14ac:dyDescent="0.25">
      <c r="A241" s="10"/>
      <c r="B241" s="11"/>
      <c r="C241" s="11"/>
      <c r="D241" s="11"/>
      <c r="E241" s="11"/>
      <c r="F241" s="11"/>
      <c r="G241" s="11"/>
      <c r="H241" s="6"/>
    </row>
    <row r="242" spans="1:8" ht="20.25" x14ac:dyDescent="0.25">
      <c r="A242" s="10"/>
      <c r="B242" s="11"/>
      <c r="C242" s="11"/>
      <c r="D242" s="11"/>
      <c r="E242" s="11"/>
      <c r="F242" s="11"/>
      <c r="G242" s="11"/>
      <c r="H242" s="6"/>
    </row>
    <row r="243" spans="1:8" ht="20.25" x14ac:dyDescent="0.25">
      <c r="A243" s="10"/>
      <c r="B243" s="11"/>
      <c r="C243" s="11"/>
      <c r="D243" s="11"/>
      <c r="E243" s="11"/>
      <c r="F243" s="11"/>
      <c r="G243" s="11"/>
      <c r="H243" s="6"/>
    </row>
    <row r="244" spans="1:8" ht="20.25" x14ac:dyDescent="0.25">
      <c r="A244" s="12"/>
      <c r="B244" s="13"/>
      <c r="C244" s="13"/>
      <c r="D244" s="13"/>
      <c r="E244" s="13"/>
      <c r="F244" s="13"/>
      <c r="G244" s="13"/>
      <c r="H244" s="7"/>
    </row>
    <row r="245" spans="1:8" ht="20.25" x14ac:dyDescent="0.25">
      <c r="A245" s="112" t="s">
        <v>355</v>
      </c>
      <c r="B245" s="112"/>
      <c r="C245" s="112"/>
      <c r="D245" s="112"/>
      <c r="E245" s="112"/>
      <c r="F245" s="112"/>
      <c r="G245" s="112"/>
      <c r="H245" s="112"/>
    </row>
    <row r="246" spans="1:8" ht="20.25" x14ac:dyDescent="0.25">
      <c r="A246" s="8"/>
      <c r="B246" s="9"/>
      <c r="C246" s="9"/>
      <c r="D246" s="9"/>
      <c r="E246" s="9"/>
      <c r="F246" s="9"/>
      <c r="G246" s="9"/>
      <c r="H246" s="5"/>
    </row>
    <row r="247" spans="1:8" ht="20.25" x14ac:dyDescent="0.25">
      <c r="A247" s="10"/>
      <c r="B247" s="59"/>
      <c r="C247" s="59"/>
      <c r="D247" s="59"/>
      <c r="E247" s="59"/>
      <c r="F247" s="59"/>
      <c r="G247" s="59"/>
      <c r="H247" s="6"/>
    </row>
    <row r="248" spans="1:8" ht="20.25" x14ac:dyDescent="0.25">
      <c r="A248" s="10"/>
      <c r="B248" s="59"/>
      <c r="C248" s="59"/>
      <c r="D248" s="59"/>
      <c r="E248" s="59"/>
      <c r="F248" s="59"/>
      <c r="G248" s="59"/>
      <c r="H248" s="6"/>
    </row>
    <row r="249" spans="1:8" ht="20.25" x14ac:dyDescent="0.25">
      <c r="A249" s="10"/>
      <c r="B249" s="59"/>
      <c r="C249" s="59"/>
      <c r="D249" s="59"/>
      <c r="E249" s="59"/>
      <c r="F249" s="59"/>
      <c r="G249" s="59"/>
      <c r="H249" s="6"/>
    </row>
    <row r="250" spans="1:8" ht="20.25" x14ac:dyDescent="0.25">
      <c r="A250" s="10"/>
      <c r="B250" s="59"/>
      <c r="C250" s="59"/>
      <c r="D250" s="59"/>
      <c r="E250" s="59"/>
      <c r="F250" s="59"/>
      <c r="G250" s="59"/>
      <c r="H250" s="6"/>
    </row>
    <row r="251" spans="1:8" ht="20.25" x14ac:dyDescent="0.25">
      <c r="A251" s="10"/>
      <c r="B251" s="59"/>
      <c r="C251" s="59"/>
      <c r="D251" s="59"/>
      <c r="E251" s="59"/>
      <c r="F251" s="59"/>
      <c r="G251" s="59"/>
      <c r="H251" s="6"/>
    </row>
    <row r="252" spans="1:8" ht="20.25" x14ac:dyDescent="0.25">
      <c r="A252" s="10"/>
      <c r="B252" s="59"/>
      <c r="C252" s="59"/>
      <c r="D252" s="59"/>
      <c r="E252" s="59"/>
      <c r="F252" s="59"/>
      <c r="G252" s="59"/>
      <c r="H252" s="6"/>
    </row>
    <row r="253" spans="1:8" ht="20.25" x14ac:dyDescent="0.25">
      <c r="A253" s="10"/>
      <c r="B253" s="59"/>
      <c r="C253" s="59"/>
      <c r="D253" s="59"/>
      <c r="E253" s="59"/>
      <c r="F253" s="59"/>
      <c r="G253" s="59"/>
      <c r="H253" s="6"/>
    </row>
    <row r="254" spans="1:8" ht="20.25" x14ac:dyDescent="0.25">
      <c r="A254" s="10"/>
      <c r="B254" s="59"/>
      <c r="C254" s="59"/>
      <c r="D254" s="59"/>
      <c r="E254" s="59"/>
      <c r="F254" s="59"/>
      <c r="G254" s="59"/>
      <c r="H254" s="6"/>
    </row>
    <row r="255" spans="1:8" ht="20.25" x14ac:dyDescent="0.25">
      <c r="A255" s="10"/>
      <c r="B255" s="59"/>
      <c r="C255" s="59"/>
      <c r="D255" s="59"/>
      <c r="E255" s="59"/>
      <c r="F255" s="59"/>
      <c r="G255" s="59"/>
      <c r="H255" s="6"/>
    </row>
    <row r="256" spans="1:8" ht="20.25" x14ac:dyDescent="0.25">
      <c r="A256" s="10"/>
      <c r="B256" s="59"/>
      <c r="C256" s="59"/>
      <c r="D256" s="59"/>
      <c r="E256" s="59"/>
      <c r="F256" s="59"/>
      <c r="G256" s="59"/>
      <c r="H256" s="6"/>
    </row>
    <row r="257" spans="1:8" ht="20.25" x14ac:dyDescent="0.25">
      <c r="A257" s="10"/>
      <c r="B257" s="59"/>
      <c r="C257" s="59"/>
      <c r="D257" s="59"/>
      <c r="E257" s="59"/>
      <c r="F257" s="59"/>
      <c r="G257" s="59"/>
      <c r="H257" s="6"/>
    </row>
    <row r="258" spans="1:8" ht="20.25" x14ac:dyDescent="0.25">
      <c r="A258" s="10"/>
      <c r="B258" s="59"/>
      <c r="C258" s="59"/>
      <c r="D258" s="59"/>
      <c r="E258" s="59"/>
      <c r="F258" s="59"/>
      <c r="G258" s="59"/>
      <c r="H258" s="6"/>
    </row>
    <row r="259" spans="1:8" ht="20.25" x14ac:dyDescent="0.25">
      <c r="A259" s="10"/>
      <c r="B259" s="59"/>
      <c r="C259" s="59"/>
      <c r="D259" s="59"/>
      <c r="E259" s="59"/>
      <c r="F259" s="59"/>
      <c r="G259" s="59"/>
      <c r="H259" s="6"/>
    </row>
    <row r="260" spans="1:8" ht="20.25" x14ac:dyDescent="0.25">
      <c r="A260" s="10"/>
      <c r="B260" s="59"/>
      <c r="C260" s="59"/>
      <c r="D260" s="59"/>
      <c r="E260" s="59"/>
      <c r="F260" s="59"/>
      <c r="G260" s="59"/>
      <c r="H260" s="6"/>
    </row>
    <row r="261" spans="1:8" ht="20.25" x14ac:dyDescent="0.25">
      <c r="A261" s="10"/>
      <c r="B261" s="59"/>
      <c r="C261" s="59"/>
      <c r="D261" s="59"/>
      <c r="E261" s="59"/>
      <c r="F261" s="59"/>
      <c r="G261" s="59"/>
      <c r="H261" s="6"/>
    </row>
    <row r="262" spans="1:8" ht="20.25" x14ac:dyDescent="0.25">
      <c r="A262" s="10"/>
      <c r="B262" s="59"/>
      <c r="C262" s="59"/>
      <c r="D262" s="59"/>
      <c r="E262" s="59"/>
      <c r="F262" s="59"/>
      <c r="G262" s="59"/>
      <c r="H262" s="6"/>
    </row>
    <row r="263" spans="1:8" ht="20.25" x14ac:dyDescent="0.25">
      <c r="A263" s="10"/>
      <c r="B263" s="59"/>
      <c r="C263" s="59"/>
      <c r="D263" s="59"/>
      <c r="E263" s="59"/>
      <c r="F263" s="59"/>
      <c r="G263" s="59"/>
      <c r="H263" s="6"/>
    </row>
    <row r="264" spans="1:8" ht="20.25" x14ac:dyDescent="0.25">
      <c r="A264" s="10"/>
      <c r="B264" s="59"/>
      <c r="C264" s="59"/>
      <c r="D264" s="59"/>
      <c r="E264" s="59"/>
      <c r="F264" s="59"/>
      <c r="G264" s="59"/>
      <c r="H264" s="6"/>
    </row>
    <row r="265" spans="1:8" ht="20.25" x14ac:dyDescent="0.25">
      <c r="A265" s="10"/>
      <c r="B265" s="59"/>
      <c r="C265" s="59"/>
      <c r="D265" s="59"/>
      <c r="E265" s="59"/>
      <c r="F265" s="59"/>
      <c r="G265" s="59"/>
      <c r="H265" s="6"/>
    </row>
    <row r="266" spans="1:8" ht="20.25" x14ac:dyDescent="0.25">
      <c r="A266" s="10"/>
      <c r="B266" s="59"/>
      <c r="C266" s="59"/>
      <c r="D266" s="59"/>
      <c r="E266" s="59"/>
      <c r="F266" s="59"/>
      <c r="G266" s="59"/>
      <c r="H266" s="6"/>
    </row>
    <row r="267" spans="1:8" ht="20.25" x14ac:dyDescent="0.25">
      <c r="A267" s="10"/>
      <c r="B267" s="59"/>
      <c r="C267" s="59"/>
      <c r="D267" s="59"/>
      <c r="E267" s="59"/>
      <c r="F267" s="59"/>
      <c r="G267" s="59"/>
      <c r="H267" s="6"/>
    </row>
    <row r="268" spans="1:8" ht="20.25" x14ac:dyDescent="0.25">
      <c r="A268" s="10"/>
      <c r="B268" s="59"/>
      <c r="C268" s="59"/>
      <c r="D268" s="59"/>
      <c r="E268" s="59"/>
      <c r="F268" s="59"/>
      <c r="G268" s="59"/>
      <c r="H268" s="6"/>
    </row>
    <row r="269" spans="1:8" ht="20.25" x14ac:dyDescent="0.25">
      <c r="A269" s="10"/>
      <c r="B269" s="59"/>
      <c r="C269" s="59"/>
      <c r="D269" s="59"/>
      <c r="E269" s="59"/>
      <c r="F269" s="59"/>
      <c r="G269" s="59"/>
      <c r="H269" s="6"/>
    </row>
    <row r="270" spans="1:8" ht="20.25" x14ac:dyDescent="0.25">
      <c r="A270" s="10"/>
      <c r="B270" s="59"/>
      <c r="C270" s="59"/>
      <c r="D270" s="59"/>
      <c r="E270" s="59"/>
      <c r="F270" s="59"/>
      <c r="G270" s="59"/>
      <c r="H270" s="6"/>
    </row>
    <row r="271" spans="1:8" ht="20.25" x14ac:dyDescent="0.25">
      <c r="A271" s="10"/>
      <c r="B271" s="59"/>
      <c r="C271" s="59"/>
      <c r="D271" s="59"/>
      <c r="E271" s="59"/>
      <c r="F271" s="59"/>
      <c r="G271" s="59"/>
      <c r="H271" s="6"/>
    </row>
    <row r="272" spans="1:8" ht="20.25" x14ac:dyDescent="0.25">
      <c r="A272" s="10"/>
      <c r="B272" s="59"/>
      <c r="C272" s="59"/>
      <c r="D272" s="59"/>
      <c r="E272" s="59"/>
      <c r="F272" s="59"/>
      <c r="G272" s="59"/>
      <c r="H272" s="6"/>
    </row>
    <row r="273" spans="1:8" ht="20.25" x14ac:dyDescent="0.25">
      <c r="A273" s="10"/>
      <c r="B273" s="59"/>
      <c r="C273" s="59"/>
      <c r="D273" s="59"/>
      <c r="E273" s="59"/>
      <c r="F273" s="59"/>
      <c r="G273" s="59"/>
      <c r="H273" s="6"/>
    </row>
    <row r="274" spans="1:8" ht="20.25" x14ac:dyDescent="0.25">
      <c r="A274" s="10"/>
      <c r="B274" s="59"/>
      <c r="C274" s="59"/>
      <c r="D274" s="59"/>
      <c r="E274" s="59"/>
      <c r="F274" s="59"/>
      <c r="G274" s="59"/>
      <c r="H274" s="6"/>
    </row>
    <row r="275" spans="1:8" ht="20.25" x14ac:dyDescent="0.25">
      <c r="A275" s="10"/>
      <c r="B275" s="59"/>
      <c r="C275" s="59"/>
      <c r="D275" s="59"/>
      <c r="E275" s="59"/>
      <c r="F275" s="59"/>
      <c r="G275" s="59"/>
      <c r="H275" s="6"/>
    </row>
    <row r="276" spans="1:8" ht="20.25" x14ac:dyDescent="0.25">
      <c r="A276" s="10"/>
      <c r="B276" s="59"/>
      <c r="C276" s="59"/>
      <c r="D276" s="59"/>
      <c r="E276" s="59"/>
      <c r="F276" s="59"/>
      <c r="G276" s="59"/>
      <c r="H276" s="6"/>
    </row>
    <row r="277" spans="1:8" ht="20.25" x14ac:dyDescent="0.25">
      <c r="A277" s="10"/>
      <c r="B277" s="59"/>
      <c r="C277" s="59"/>
      <c r="D277" s="59"/>
      <c r="E277" s="59"/>
      <c r="F277" s="59"/>
      <c r="G277" s="59"/>
      <c r="H277" s="6"/>
    </row>
    <row r="278" spans="1:8" ht="20.25" x14ac:dyDescent="0.25">
      <c r="A278" s="10"/>
      <c r="B278" s="59"/>
      <c r="C278" s="59"/>
      <c r="D278" s="59"/>
      <c r="E278" s="59"/>
      <c r="F278" s="59"/>
      <c r="G278" s="59"/>
      <c r="H278" s="6"/>
    </row>
    <row r="279" spans="1:8" ht="20.25" x14ac:dyDescent="0.25">
      <c r="A279" s="10"/>
      <c r="B279" s="59"/>
      <c r="C279" s="59"/>
      <c r="D279" s="59"/>
      <c r="E279" s="59"/>
      <c r="F279" s="59"/>
      <c r="G279" s="59"/>
      <c r="H279" s="6"/>
    </row>
    <row r="280" spans="1:8" ht="20.25" x14ac:dyDescent="0.25">
      <c r="A280" s="10"/>
      <c r="B280" s="59"/>
      <c r="C280" s="59"/>
      <c r="D280" s="59"/>
      <c r="E280" s="59"/>
      <c r="F280" s="59"/>
      <c r="G280" s="59"/>
      <c r="H280" s="6"/>
    </row>
    <row r="281" spans="1:8" ht="20.25" x14ac:dyDescent="0.25">
      <c r="A281" s="10"/>
      <c r="B281" s="59"/>
      <c r="C281" s="59"/>
      <c r="D281" s="59"/>
      <c r="E281" s="59"/>
      <c r="F281" s="59"/>
      <c r="G281" s="59"/>
      <c r="H281" s="6"/>
    </row>
    <row r="282" spans="1:8" ht="20.25" x14ac:dyDescent="0.25">
      <c r="A282" s="10"/>
      <c r="B282" s="59"/>
      <c r="C282" s="59"/>
      <c r="D282" s="59"/>
      <c r="E282" s="59"/>
      <c r="F282" s="59"/>
      <c r="G282" s="59"/>
      <c r="H282" s="6"/>
    </row>
    <row r="283" spans="1:8" ht="20.25" x14ac:dyDescent="0.25">
      <c r="A283" s="10"/>
      <c r="B283" s="59"/>
      <c r="C283" s="59"/>
      <c r="D283" s="59"/>
      <c r="E283" s="59"/>
      <c r="F283" s="59"/>
      <c r="G283" s="59"/>
      <c r="H283" s="6"/>
    </row>
    <row r="284" spans="1:8" ht="20.25" x14ac:dyDescent="0.25">
      <c r="A284" s="10"/>
      <c r="B284" s="59"/>
      <c r="C284" s="59"/>
      <c r="D284" s="59"/>
      <c r="E284" s="59"/>
      <c r="F284" s="59"/>
      <c r="G284" s="59"/>
      <c r="H284" s="6"/>
    </row>
    <row r="285" spans="1:8" ht="20.25" x14ac:dyDescent="0.25">
      <c r="A285" s="10"/>
      <c r="B285" s="59"/>
      <c r="C285" s="59"/>
      <c r="D285" s="59"/>
      <c r="E285" s="59"/>
      <c r="F285" s="59"/>
      <c r="G285" s="59"/>
      <c r="H285" s="6"/>
    </row>
    <row r="286" spans="1:8" ht="20.25" x14ac:dyDescent="0.25">
      <c r="A286" s="10"/>
      <c r="B286" s="59"/>
      <c r="C286" s="59"/>
      <c r="D286" s="59"/>
      <c r="E286" s="59"/>
      <c r="F286" s="59"/>
      <c r="G286" s="59"/>
      <c r="H286" s="6"/>
    </row>
    <row r="287" spans="1:8" ht="20.25" x14ac:dyDescent="0.25">
      <c r="A287" s="10"/>
      <c r="B287" s="59"/>
      <c r="C287" s="59"/>
      <c r="D287" s="59"/>
      <c r="E287" s="59"/>
      <c r="F287" s="59"/>
      <c r="G287" s="59"/>
      <c r="H287" s="6"/>
    </row>
    <row r="288" spans="1:8" ht="20.25" x14ac:dyDescent="0.25">
      <c r="A288" s="10"/>
      <c r="B288" s="59"/>
      <c r="C288" s="59"/>
      <c r="D288" s="59"/>
      <c r="E288" s="59"/>
      <c r="F288" s="59"/>
      <c r="G288" s="59"/>
      <c r="H288" s="6"/>
    </row>
    <row r="289" spans="1:8" ht="20.25" x14ac:dyDescent="0.25">
      <c r="A289" s="10"/>
      <c r="B289" s="59"/>
      <c r="C289" s="59"/>
      <c r="D289" s="59"/>
      <c r="E289" s="59"/>
      <c r="F289" s="59"/>
      <c r="G289" s="59"/>
      <c r="H289" s="6"/>
    </row>
    <row r="290" spans="1:8" ht="20.25" x14ac:dyDescent="0.25">
      <c r="A290" s="10"/>
      <c r="B290" s="59"/>
      <c r="C290" s="59"/>
      <c r="D290" s="59"/>
      <c r="E290" s="59"/>
      <c r="F290" s="59"/>
      <c r="G290" s="59"/>
      <c r="H290" s="6"/>
    </row>
    <row r="291" spans="1:8" ht="20.25" x14ac:dyDescent="0.25">
      <c r="A291" s="10"/>
      <c r="B291" s="59"/>
      <c r="C291" s="59"/>
      <c r="D291" s="59"/>
      <c r="E291" s="59"/>
      <c r="F291" s="59"/>
      <c r="G291" s="59"/>
      <c r="H291" s="6"/>
    </row>
    <row r="292" spans="1:8" ht="20.25" x14ac:dyDescent="0.25">
      <c r="A292" s="10"/>
      <c r="B292" s="59"/>
      <c r="C292" s="59"/>
      <c r="D292" s="59"/>
      <c r="E292" s="59"/>
      <c r="F292" s="59"/>
      <c r="G292" s="59"/>
      <c r="H292" s="6"/>
    </row>
    <row r="293" spans="1:8" ht="20.25" x14ac:dyDescent="0.25">
      <c r="A293" s="10"/>
      <c r="B293" s="59"/>
      <c r="C293" s="59"/>
      <c r="D293" s="59"/>
      <c r="E293" s="59"/>
      <c r="F293" s="59"/>
      <c r="G293" s="59"/>
      <c r="H293" s="6"/>
    </row>
    <row r="294" spans="1:8" ht="20.25" x14ac:dyDescent="0.25">
      <c r="A294" s="12"/>
      <c r="B294" s="13"/>
      <c r="C294" s="13"/>
      <c r="D294" s="13"/>
      <c r="E294" s="13"/>
      <c r="F294" s="13"/>
      <c r="G294" s="13"/>
      <c r="H294" s="7"/>
    </row>
    <row r="295" spans="1:8" ht="20.25" x14ac:dyDescent="0.25">
      <c r="A295" s="112" t="s">
        <v>355</v>
      </c>
      <c r="B295" s="112"/>
      <c r="C295" s="112"/>
      <c r="D295" s="112"/>
      <c r="E295" s="112"/>
      <c r="F295" s="112"/>
      <c r="G295" s="112"/>
      <c r="H295" s="112"/>
    </row>
    <row r="296" spans="1:8" ht="20.25" x14ac:dyDescent="0.25">
      <c r="A296" s="8"/>
      <c r="B296" s="9"/>
      <c r="C296" s="9"/>
      <c r="D296" s="9"/>
      <c r="E296" s="9"/>
      <c r="F296" s="9"/>
      <c r="G296" s="9"/>
      <c r="H296" s="5"/>
    </row>
    <row r="297" spans="1:8" ht="20.25" x14ac:dyDescent="0.25">
      <c r="A297" s="10"/>
      <c r="B297" s="59"/>
      <c r="C297" s="59"/>
      <c r="D297" s="59"/>
      <c r="E297" s="59"/>
      <c r="F297" s="59"/>
      <c r="G297" s="59"/>
      <c r="H297" s="6"/>
    </row>
    <row r="298" spans="1:8" ht="20.25" x14ac:dyDescent="0.25">
      <c r="A298" s="10"/>
      <c r="B298" s="59"/>
      <c r="C298" s="59"/>
      <c r="D298" s="59"/>
      <c r="E298" s="59"/>
      <c r="F298" s="59"/>
      <c r="G298" s="59"/>
      <c r="H298" s="6"/>
    </row>
    <row r="299" spans="1:8" ht="20.25" x14ac:dyDescent="0.25">
      <c r="A299" s="10"/>
      <c r="B299" s="59"/>
      <c r="C299" s="59"/>
      <c r="D299" s="59"/>
      <c r="E299" s="59"/>
      <c r="F299" s="59"/>
      <c r="G299" s="59"/>
      <c r="H299" s="6"/>
    </row>
    <row r="300" spans="1:8" ht="20.25" x14ac:dyDescent="0.25">
      <c r="A300" s="10"/>
      <c r="B300" s="59"/>
      <c r="C300" s="59"/>
      <c r="D300" s="59"/>
      <c r="E300" s="59"/>
      <c r="F300" s="59"/>
      <c r="G300" s="59"/>
      <c r="H300" s="6"/>
    </row>
    <row r="301" spans="1:8" ht="20.25" x14ac:dyDescent="0.25">
      <c r="A301" s="10"/>
      <c r="B301" s="59"/>
      <c r="C301" s="59"/>
      <c r="D301" s="59"/>
      <c r="E301" s="59"/>
      <c r="F301" s="59"/>
      <c r="G301" s="59"/>
      <c r="H301" s="6"/>
    </row>
    <row r="302" spans="1:8" ht="20.25" x14ac:dyDescent="0.25">
      <c r="A302" s="10"/>
      <c r="B302" s="59"/>
      <c r="C302" s="59"/>
      <c r="D302" s="59"/>
      <c r="E302" s="59"/>
      <c r="F302" s="59"/>
      <c r="G302" s="59"/>
      <c r="H302" s="6"/>
    </row>
    <row r="303" spans="1:8" ht="20.25" x14ac:dyDescent="0.25">
      <c r="A303" s="10"/>
      <c r="B303" s="59"/>
      <c r="C303" s="59"/>
      <c r="D303" s="59"/>
      <c r="E303" s="59"/>
      <c r="F303" s="59"/>
      <c r="G303" s="59"/>
      <c r="H303" s="6"/>
    </row>
    <row r="304" spans="1:8" ht="20.25" x14ac:dyDescent="0.25">
      <c r="A304" s="10"/>
      <c r="B304" s="59"/>
      <c r="C304" s="59"/>
      <c r="D304" s="59"/>
      <c r="E304" s="59"/>
      <c r="F304" s="59"/>
      <c r="G304" s="59"/>
      <c r="H304" s="6"/>
    </row>
    <row r="305" spans="1:8" ht="20.25" x14ac:dyDescent="0.25">
      <c r="A305" s="10"/>
      <c r="B305" s="59"/>
      <c r="C305" s="59"/>
      <c r="D305" s="59"/>
      <c r="E305" s="59"/>
      <c r="F305" s="59"/>
      <c r="G305" s="59"/>
      <c r="H305" s="6"/>
    </row>
    <row r="306" spans="1:8" ht="20.25" x14ac:dyDescent="0.25">
      <c r="A306" s="10"/>
      <c r="B306" s="59"/>
      <c r="C306" s="59"/>
      <c r="D306" s="59"/>
      <c r="E306" s="59"/>
      <c r="F306" s="59"/>
      <c r="G306" s="59"/>
      <c r="H306" s="6"/>
    </row>
    <row r="307" spans="1:8" ht="20.25" x14ac:dyDescent="0.25">
      <c r="A307" s="10"/>
      <c r="B307" s="59"/>
      <c r="C307" s="59"/>
      <c r="D307" s="59"/>
      <c r="E307" s="59"/>
      <c r="F307" s="59"/>
      <c r="G307" s="59"/>
      <c r="H307" s="6"/>
    </row>
    <row r="308" spans="1:8" ht="20.25" x14ac:dyDescent="0.25">
      <c r="A308" s="10"/>
      <c r="B308" s="59"/>
      <c r="C308" s="59"/>
      <c r="D308" s="59"/>
      <c r="E308" s="59"/>
      <c r="F308" s="59"/>
      <c r="G308" s="59"/>
      <c r="H308" s="6"/>
    </row>
    <row r="309" spans="1:8" ht="20.25" x14ac:dyDescent="0.25">
      <c r="A309" s="10"/>
      <c r="B309" s="59"/>
      <c r="C309" s="59"/>
      <c r="D309" s="59"/>
      <c r="E309" s="59"/>
      <c r="F309" s="59"/>
      <c r="G309" s="59"/>
      <c r="H309" s="6"/>
    </row>
    <row r="310" spans="1:8" ht="20.25" x14ac:dyDescent="0.25">
      <c r="A310" s="10"/>
      <c r="B310" s="59"/>
      <c r="C310" s="59"/>
      <c r="D310" s="59"/>
      <c r="E310" s="59"/>
      <c r="F310" s="59"/>
      <c r="G310" s="59"/>
      <c r="H310" s="6"/>
    </row>
    <row r="311" spans="1:8" ht="20.25" x14ac:dyDescent="0.25">
      <c r="A311" s="10"/>
      <c r="B311" s="59"/>
      <c r="C311" s="59"/>
      <c r="D311" s="59"/>
      <c r="E311" s="59"/>
      <c r="F311" s="59"/>
      <c r="G311" s="59"/>
      <c r="H311" s="6"/>
    </row>
    <row r="312" spans="1:8" ht="20.25" x14ac:dyDescent="0.25">
      <c r="A312" s="10"/>
      <c r="B312" s="59"/>
      <c r="C312" s="59"/>
      <c r="D312" s="59"/>
      <c r="E312" s="59"/>
      <c r="F312" s="59"/>
      <c r="G312" s="59"/>
      <c r="H312" s="6"/>
    </row>
    <row r="313" spans="1:8" ht="20.25" x14ac:dyDescent="0.25">
      <c r="A313" s="10"/>
      <c r="B313" s="59"/>
      <c r="C313" s="59"/>
      <c r="D313" s="59"/>
      <c r="E313" s="59"/>
      <c r="F313" s="59"/>
      <c r="G313" s="59"/>
      <c r="H313" s="6"/>
    </row>
    <row r="314" spans="1:8" ht="20.25" x14ac:dyDescent="0.25">
      <c r="A314" s="10"/>
      <c r="B314" s="59"/>
      <c r="C314" s="59"/>
      <c r="D314" s="59"/>
      <c r="E314" s="59"/>
      <c r="F314" s="59"/>
      <c r="G314" s="59"/>
      <c r="H314" s="6"/>
    </row>
    <row r="315" spans="1:8" ht="20.25" x14ac:dyDescent="0.25">
      <c r="A315" s="10"/>
      <c r="B315" s="59"/>
      <c r="C315" s="59"/>
      <c r="D315" s="59"/>
      <c r="E315" s="59"/>
      <c r="F315" s="59"/>
      <c r="G315" s="59"/>
      <c r="H315" s="6"/>
    </row>
    <row r="316" spans="1:8" ht="20.25" x14ac:dyDescent="0.25">
      <c r="A316" s="10"/>
      <c r="B316" s="59"/>
      <c r="C316" s="59"/>
      <c r="D316" s="59"/>
      <c r="E316" s="59"/>
      <c r="F316" s="59"/>
      <c r="G316" s="59"/>
      <c r="H316" s="6"/>
    </row>
    <row r="317" spans="1:8" ht="20.25" x14ac:dyDescent="0.25">
      <c r="A317" s="10"/>
      <c r="B317" s="59"/>
      <c r="C317" s="59"/>
      <c r="D317" s="59"/>
      <c r="E317" s="59"/>
      <c r="F317" s="59"/>
      <c r="G317" s="59"/>
      <c r="H317" s="6"/>
    </row>
    <row r="318" spans="1:8" ht="20.25" x14ac:dyDescent="0.25">
      <c r="A318" s="10"/>
      <c r="B318" s="59"/>
      <c r="C318" s="59"/>
      <c r="D318" s="59"/>
      <c r="E318" s="59"/>
      <c r="F318" s="59"/>
      <c r="G318" s="59"/>
      <c r="H318" s="6"/>
    </row>
    <row r="319" spans="1:8" ht="20.25" x14ac:dyDescent="0.25">
      <c r="A319" s="10"/>
      <c r="B319" s="59"/>
      <c r="C319" s="59"/>
      <c r="D319" s="59"/>
      <c r="E319" s="59"/>
      <c r="F319" s="59"/>
      <c r="G319" s="59"/>
      <c r="H319" s="6"/>
    </row>
    <row r="320" spans="1:8" ht="20.25" x14ac:dyDescent="0.25">
      <c r="A320" s="10"/>
      <c r="B320" s="59"/>
      <c r="C320" s="59"/>
      <c r="D320" s="59"/>
      <c r="E320" s="59"/>
      <c r="F320" s="59"/>
      <c r="G320" s="59"/>
      <c r="H320" s="6"/>
    </row>
    <row r="321" spans="1:8" ht="20.25" x14ac:dyDescent="0.25">
      <c r="A321" s="10"/>
      <c r="B321" s="59"/>
      <c r="C321" s="59"/>
      <c r="D321" s="59"/>
      <c r="E321" s="59"/>
      <c r="F321" s="59"/>
      <c r="G321" s="59"/>
      <c r="H321" s="6"/>
    </row>
    <row r="322" spans="1:8" ht="20.25" x14ac:dyDescent="0.25">
      <c r="A322" s="10"/>
      <c r="B322" s="59"/>
      <c r="C322" s="59"/>
      <c r="D322" s="59"/>
      <c r="E322" s="59"/>
      <c r="F322" s="59"/>
      <c r="G322" s="59"/>
      <c r="H322" s="6"/>
    </row>
    <row r="323" spans="1:8" ht="20.25" x14ac:dyDescent="0.25">
      <c r="A323" s="10"/>
      <c r="B323" s="59"/>
      <c r="C323" s="59"/>
      <c r="D323" s="59"/>
      <c r="E323" s="59"/>
      <c r="F323" s="59"/>
      <c r="G323" s="59"/>
      <c r="H323" s="6"/>
    </row>
    <row r="324" spans="1:8" ht="20.25" x14ac:dyDescent="0.25">
      <c r="A324" s="10"/>
      <c r="B324" s="59"/>
      <c r="C324" s="59"/>
      <c r="D324" s="59"/>
      <c r="E324" s="59"/>
      <c r="F324" s="59"/>
      <c r="G324" s="59"/>
      <c r="H324" s="6"/>
    </row>
    <row r="325" spans="1:8" ht="20.25" x14ac:dyDescent="0.25">
      <c r="A325" s="10"/>
      <c r="B325" s="59"/>
      <c r="C325" s="59"/>
      <c r="D325" s="59"/>
      <c r="E325" s="59"/>
      <c r="F325" s="59"/>
      <c r="G325" s="59"/>
      <c r="H325" s="6"/>
    </row>
    <row r="326" spans="1:8" ht="20.25" x14ac:dyDescent="0.25">
      <c r="A326" s="10"/>
      <c r="B326" s="59"/>
      <c r="C326" s="59"/>
      <c r="D326" s="59"/>
      <c r="E326" s="59"/>
      <c r="F326" s="59"/>
      <c r="G326" s="59"/>
      <c r="H326" s="6"/>
    </row>
    <row r="327" spans="1:8" ht="20.25" x14ac:dyDescent="0.25">
      <c r="A327" s="10"/>
      <c r="B327" s="59"/>
      <c r="C327" s="59"/>
      <c r="D327" s="59"/>
      <c r="E327" s="59"/>
      <c r="F327" s="59"/>
      <c r="G327" s="59"/>
      <c r="H327" s="6"/>
    </row>
    <row r="328" spans="1:8" ht="20.25" x14ac:dyDescent="0.25">
      <c r="A328" s="10"/>
      <c r="B328" s="59"/>
      <c r="C328" s="59"/>
      <c r="D328" s="59"/>
      <c r="E328" s="59"/>
      <c r="F328" s="59"/>
      <c r="G328" s="59"/>
      <c r="H328" s="6"/>
    </row>
    <row r="329" spans="1:8" ht="20.25" x14ac:dyDescent="0.25">
      <c r="A329" s="10"/>
      <c r="B329" s="59"/>
      <c r="C329" s="59"/>
      <c r="D329" s="59"/>
      <c r="E329" s="59"/>
      <c r="F329" s="59"/>
      <c r="G329" s="59"/>
      <c r="H329" s="6"/>
    </row>
    <row r="330" spans="1:8" ht="20.25" x14ac:dyDescent="0.25">
      <c r="A330" s="10"/>
      <c r="B330" s="59"/>
      <c r="C330" s="59"/>
      <c r="D330" s="59"/>
      <c r="E330" s="59"/>
      <c r="F330" s="59"/>
      <c r="G330" s="59"/>
      <c r="H330" s="6"/>
    </row>
    <row r="331" spans="1:8" ht="20.25" x14ac:dyDescent="0.25">
      <c r="A331" s="10"/>
      <c r="B331" s="59"/>
      <c r="C331" s="59"/>
      <c r="D331" s="59"/>
      <c r="E331" s="59"/>
      <c r="F331" s="59"/>
      <c r="G331" s="59"/>
      <c r="H331" s="6"/>
    </row>
    <row r="332" spans="1:8" ht="20.25" x14ac:dyDescent="0.25">
      <c r="A332" s="10"/>
      <c r="B332" s="59"/>
      <c r="C332" s="59"/>
      <c r="D332" s="59"/>
      <c r="E332" s="59"/>
      <c r="F332" s="59"/>
      <c r="G332" s="59"/>
      <c r="H332" s="6"/>
    </row>
    <row r="333" spans="1:8" ht="20.25" x14ac:dyDescent="0.25">
      <c r="A333" s="10"/>
      <c r="B333" s="59"/>
      <c r="C333" s="59"/>
      <c r="D333" s="59"/>
      <c r="E333" s="59"/>
      <c r="F333" s="59"/>
      <c r="G333" s="59"/>
      <c r="H333" s="6"/>
    </row>
    <row r="334" spans="1:8" ht="20.25" x14ac:dyDescent="0.25">
      <c r="A334" s="10"/>
      <c r="B334" s="59"/>
      <c r="C334" s="59"/>
      <c r="D334" s="59"/>
      <c r="E334" s="59"/>
      <c r="F334" s="59"/>
      <c r="G334" s="59"/>
      <c r="H334" s="6"/>
    </row>
    <row r="335" spans="1:8" ht="20.25" x14ac:dyDescent="0.25">
      <c r="A335" s="10"/>
      <c r="B335" s="59"/>
      <c r="C335" s="59"/>
      <c r="D335" s="59"/>
      <c r="E335" s="59"/>
      <c r="F335" s="59"/>
      <c r="G335" s="59"/>
      <c r="H335" s="6"/>
    </row>
    <row r="336" spans="1:8" ht="20.25" x14ac:dyDescent="0.25">
      <c r="A336" s="10"/>
      <c r="B336" s="59"/>
      <c r="C336" s="59"/>
      <c r="D336" s="59"/>
      <c r="E336" s="59"/>
      <c r="F336" s="59"/>
      <c r="G336" s="59"/>
      <c r="H336" s="6"/>
    </row>
    <row r="337" spans="1:8" ht="20.25" x14ac:dyDescent="0.25">
      <c r="A337" s="10"/>
      <c r="B337" s="59"/>
      <c r="C337" s="59"/>
      <c r="D337" s="59"/>
      <c r="E337" s="59"/>
      <c r="F337" s="59"/>
      <c r="G337" s="59"/>
      <c r="H337" s="6"/>
    </row>
    <row r="338" spans="1:8" ht="20.25" x14ac:dyDescent="0.25">
      <c r="A338" s="10"/>
      <c r="B338" s="59"/>
      <c r="C338" s="59"/>
      <c r="D338" s="59"/>
      <c r="E338" s="59"/>
      <c r="F338" s="59"/>
      <c r="G338" s="59"/>
      <c r="H338" s="6"/>
    </row>
    <row r="339" spans="1:8" ht="20.25" x14ac:dyDescent="0.25">
      <c r="A339" s="10"/>
      <c r="B339" s="59"/>
      <c r="C339" s="59"/>
      <c r="D339" s="59"/>
      <c r="E339" s="59"/>
      <c r="F339" s="59"/>
      <c r="G339" s="59"/>
      <c r="H339" s="6"/>
    </row>
    <row r="340" spans="1:8" ht="20.25" x14ac:dyDescent="0.25">
      <c r="A340" s="10"/>
      <c r="B340" s="59"/>
      <c r="C340" s="59"/>
      <c r="D340" s="59"/>
      <c r="E340" s="59"/>
      <c r="F340" s="59"/>
      <c r="G340" s="59"/>
      <c r="H340" s="6"/>
    </row>
    <row r="341" spans="1:8" ht="20.25" x14ac:dyDescent="0.25">
      <c r="A341" s="10"/>
      <c r="B341" s="59"/>
      <c r="C341" s="59"/>
      <c r="D341" s="59"/>
      <c r="E341" s="59"/>
      <c r="F341" s="59"/>
      <c r="G341" s="59"/>
      <c r="H341" s="6"/>
    </row>
    <row r="342" spans="1:8" ht="20.25" x14ac:dyDescent="0.25">
      <c r="A342" s="10"/>
      <c r="B342" s="59"/>
      <c r="C342" s="59"/>
      <c r="D342" s="59"/>
      <c r="E342" s="59"/>
      <c r="F342" s="59"/>
      <c r="G342" s="59"/>
      <c r="H342" s="6"/>
    </row>
    <row r="343" spans="1:8" ht="20.25" x14ac:dyDescent="0.25">
      <c r="A343" s="10"/>
      <c r="B343" s="59"/>
      <c r="C343" s="59"/>
      <c r="D343" s="59"/>
      <c r="E343" s="59"/>
      <c r="F343" s="59"/>
      <c r="G343" s="59"/>
      <c r="H343" s="6"/>
    </row>
    <row r="344" spans="1:8" ht="20.25" x14ac:dyDescent="0.25">
      <c r="A344" s="143" t="s">
        <v>156</v>
      </c>
      <c r="B344" s="144"/>
      <c r="C344" s="144"/>
      <c r="D344" s="144"/>
      <c r="E344" s="144"/>
      <c r="F344" s="144"/>
      <c r="G344" s="144"/>
      <c r="H344" s="145"/>
    </row>
    <row r="345" spans="1:8" ht="20.25" x14ac:dyDescent="0.25">
      <c r="A345" s="8"/>
      <c r="B345" s="9"/>
      <c r="C345" s="9"/>
      <c r="D345" s="9"/>
      <c r="E345" s="9"/>
      <c r="F345" s="9"/>
      <c r="G345" s="9"/>
      <c r="H345" s="5"/>
    </row>
    <row r="346" spans="1:8" ht="20.25" x14ac:dyDescent="0.25">
      <c r="A346" s="10"/>
      <c r="B346" s="59"/>
      <c r="C346" s="59"/>
      <c r="D346" s="59"/>
      <c r="E346" s="59"/>
      <c r="F346" s="59"/>
      <c r="G346" s="59"/>
      <c r="H346" s="6"/>
    </row>
    <row r="347" spans="1:8" ht="20.25" x14ac:dyDescent="0.25">
      <c r="A347" s="10"/>
      <c r="B347" s="59"/>
      <c r="C347" s="59"/>
      <c r="D347" s="59"/>
      <c r="E347" s="59"/>
      <c r="F347" s="59"/>
      <c r="G347" s="59"/>
      <c r="H347" s="6"/>
    </row>
    <row r="348" spans="1:8" ht="20.25" x14ac:dyDescent="0.25">
      <c r="A348" s="10"/>
      <c r="B348" s="59"/>
      <c r="C348" s="59"/>
      <c r="D348" s="59"/>
      <c r="E348" s="59"/>
      <c r="F348" s="59"/>
      <c r="G348" s="59"/>
      <c r="H348" s="6"/>
    </row>
    <row r="349" spans="1:8" ht="20.25" x14ac:dyDescent="0.25">
      <c r="A349" s="10"/>
      <c r="B349" s="59"/>
      <c r="C349" s="59"/>
      <c r="D349" s="59"/>
      <c r="E349" s="59"/>
      <c r="F349" s="59"/>
      <c r="G349" s="59"/>
      <c r="H349" s="6"/>
    </row>
    <row r="350" spans="1:8" ht="20.25" x14ac:dyDescent="0.25">
      <c r="A350" s="10"/>
      <c r="B350" s="59"/>
      <c r="C350" s="59"/>
      <c r="D350" s="59"/>
      <c r="E350" s="59"/>
      <c r="F350" s="59"/>
      <c r="G350" s="59"/>
      <c r="H350" s="6"/>
    </row>
    <row r="351" spans="1:8" ht="20.25" x14ac:dyDescent="0.25">
      <c r="A351" s="10"/>
      <c r="B351" s="59"/>
      <c r="C351" s="59"/>
      <c r="D351" s="59"/>
      <c r="E351" s="59"/>
      <c r="F351" s="59"/>
      <c r="G351" s="59"/>
      <c r="H351" s="6"/>
    </row>
    <row r="352" spans="1:8" ht="20.25" x14ac:dyDescent="0.25">
      <c r="A352" s="10"/>
      <c r="B352" s="59"/>
      <c r="C352" s="59"/>
      <c r="D352" s="59"/>
      <c r="E352" s="59"/>
      <c r="F352" s="59"/>
      <c r="G352" s="59"/>
      <c r="H352" s="6"/>
    </row>
    <row r="353" spans="1:8" ht="20.25" x14ac:dyDescent="0.25">
      <c r="A353" s="10"/>
      <c r="B353" s="59"/>
      <c r="C353" s="59"/>
      <c r="D353" s="59"/>
      <c r="E353" s="59"/>
      <c r="F353" s="59"/>
      <c r="G353" s="59"/>
      <c r="H353" s="6"/>
    </row>
    <row r="354" spans="1:8" ht="20.25" x14ac:dyDescent="0.25">
      <c r="A354" s="10"/>
      <c r="B354" s="59"/>
      <c r="C354" s="59"/>
      <c r="D354" s="59"/>
      <c r="E354" s="59"/>
      <c r="F354" s="59"/>
      <c r="G354" s="59"/>
      <c r="H354" s="6"/>
    </row>
    <row r="355" spans="1:8" ht="20.25" x14ac:dyDescent="0.25">
      <c r="A355" s="10"/>
      <c r="B355" s="59"/>
      <c r="C355" s="59"/>
      <c r="D355" s="59"/>
      <c r="E355" s="59"/>
      <c r="F355" s="59"/>
      <c r="G355" s="59"/>
      <c r="H355" s="6"/>
    </row>
    <row r="356" spans="1:8" ht="20.25" x14ac:dyDescent="0.25">
      <c r="A356" s="10"/>
      <c r="B356" s="59"/>
      <c r="C356" s="59"/>
      <c r="D356" s="59"/>
      <c r="E356" s="59"/>
      <c r="F356" s="59"/>
      <c r="G356" s="59"/>
      <c r="H356" s="6"/>
    </row>
    <row r="357" spans="1:8" ht="20.25" x14ac:dyDescent="0.25">
      <c r="A357" s="10"/>
      <c r="B357" s="59"/>
      <c r="C357" s="59"/>
      <c r="D357" s="59"/>
      <c r="E357" s="59"/>
      <c r="F357" s="59"/>
      <c r="G357" s="59"/>
      <c r="H357" s="6"/>
    </row>
    <row r="358" spans="1:8" ht="20.25" x14ac:dyDescent="0.25">
      <c r="A358" s="10"/>
      <c r="B358" s="59"/>
      <c r="C358" s="59"/>
      <c r="D358" s="59"/>
      <c r="E358" s="59"/>
      <c r="F358" s="59"/>
      <c r="G358" s="59"/>
      <c r="H358" s="6"/>
    </row>
    <row r="359" spans="1:8" ht="20.25" x14ac:dyDescent="0.25">
      <c r="A359" s="10"/>
      <c r="B359" s="59"/>
      <c r="C359" s="59"/>
      <c r="D359" s="59"/>
      <c r="E359" s="59"/>
      <c r="F359" s="59"/>
      <c r="G359" s="59"/>
      <c r="H359" s="6"/>
    </row>
    <row r="360" spans="1:8" ht="20.25" x14ac:dyDescent="0.25">
      <c r="A360" s="10"/>
      <c r="B360" s="59"/>
      <c r="C360" s="59"/>
      <c r="D360" s="59"/>
      <c r="E360" s="59"/>
      <c r="F360" s="59"/>
      <c r="G360" s="59"/>
      <c r="H360" s="6"/>
    </row>
    <row r="361" spans="1:8" ht="20.25" x14ac:dyDescent="0.25">
      <c r="A361" s="10"/>
      <c r="B361" s="59"/>
      <c r="C361" s="59"/>
      <c r="D361" s="59"/>
      <c r="E361" s="59"/>
      <c r="F361" s="59"/>
      <c r="G361" s="59"/>
      <c r="H361" s="6"/>
    </row>
    <row r="362" spans="1:8" ht="20.25" x14ac:dyDescent="0.25">
      <c r="A362" s="10"/>
      <c r="B362" s="59"/>
      <c r="C362" s="59"/>
      <c r="D362" s="59"/>
      <c r="E362" s="59"/>
      <c r="F362" s="59"/>
      <c r="G362" s="59"/>
      <c r="H362" s="6"/>
    </row>
    <row r="363" spans="1:8" ht="20.25" x14ac:dyDescent="0.25">
      <c r="A363" s="10"/>
      <c r="B363" s="59"/>
      <c r="C363" s="59"/>
      <c r="D363" s="59"/>
      <c r="E363" s="59"/>
      <c r="F363" s="59"/>
      <c r="G363" s="59"/>
      <c r="H363" s="6"/>
    </row>
    <row r="364" spans="1:8" ht="20.25" x14ac:dyDescent="0.25">
      <c r="A364" s="10"/>
      <c r="B364" s="59"/>
      <c r="C364" s="59"/>
      <c r="D364" s="59"/>
      <c r="E364" s="59"/>
      <c r="F364" s="59"/>
      <c r="G364" s="59"/>
      <c r="H364" s="6"/>
    </row>
    <row r="365" spans="1:8" ht="20.25" x14ac:dyDescent="0.25">
      <c r="A365" s="10"/>
      <c r="B365" s="59"/>
      <c r="C365" s="59"/>
      <c r="D365" s="59"/>
      <c r="E365" s="59"/>
      <c r="F365" s="59"/>
      <c r="G365" s="59"/>
      <c r="H365" s="6"/>
    </row>
    <row r="366" spans="1:8" ht="20.25" x14ac:dyDescent="0.25">
      <c r="A366" s="10"/>
      <c r="B366" s="59"/>
      <c r="C366" s="59"/>
      <c r="D366" s="59"/>
      <c r="E366" s="59"/>
      <c r="F366" s="59"/>
      <c r="G366" s="59"/>
      <c r="H366" s="6"/>
    </row>
    <row r="367" spans="1:8" ht="20.25" x14ac:dyDescent="0.25">
      <c r="A367" s="10"/>
      <c r="B367" s="59"/>
      <c r="C367" s="59"/>
      <c r="D367" s="59"/>
      <c r="E367" s="59"/>
      <c r="F367" s="59"/>
      <c r="G367" s="59"/>
      <c r="H367" s="6"/>
    </row>
    <row r="368" spans="1:8" ht="20.25" x14ac:dyDescent="0.25">
      <c r="A368" s="10"/>
      <c r="B368" s="59"/>
      <c r="C368" s="59"/>
      <c r="D368" s="59"/>
      <c r="E368" s="59"/>
      <c r="F368" s="59"/>
      <c r="G368" s="59"/>
      <c r="H368" s="6"/>
    </row>
    <row r="369" spans="1:8" ht="20.25" x14ac:dyDescent="0.25">
      <c r="A369" s="10"/>
      <c r="B369" s="59"/>
      <c r="C369" s="59"/>
      <c r="D369" s="59"/>
      <c r="E369" s="59"/>
      <c r="F369" s="59"/>
      <c r="G369" s="59"/>
      <c r="H369" s="6"/>
    </row>
    <row r="370" spans="1:8" ht="20.25" x14ac:dyDescent="0.25">
      <c r="A370" s="10"/>
      <c r="B370" s="59"/>
      <c r="C370" s="59"/>
      <c r="D370" s="59"/>
      <c r="E370" s="59"/>
      <c r="F370" s="59"/>
      <c r="G370" s="59"/>
      <c r="H370" s="6"/>
    </row>
    <row r="371" spans="1:8" ht="20.25" x14ac:dyDescent="0.25">
      <c r="A371" s="10"/>
      <c r="B371" s="59"/>
      <c r="C371" s="59"/>
      <c r="D371" s="59"/>
      <c r="E371" s="59"/>
      <c r="F371" s="59"/>
      <c r="G371" s="59"/>
      <c r="H371" s="6"/>
    </row>
    <row r="372" spans="1:8" ht="20.25" x14ac:dyDescent="0.25">
      <c r="A372" s="10"/>
      <c r="B372" s="59"/>
      <c r="C372" s="59"/>
      <c r="D372" s="59"/>
      <c r="E372" s="59"/>
      <c r="F372" s="59"/>
      <c r="G372" s="59"/>
      <c r="H372" s="6"/>
    </row>
    <row r="373" spans="1:8" ht="20.25" x14ac:dyDescent="0.25">
      <c r="A373" s="10"/>
      <c r="B373" s="59"/>
      <c r="C373" s="59"/>
      <c r="D373" s="59"/>
      <c r="E373" s="59"/>
      <c r="F373" s="59"/>
      <c r="G373" s="59"/>
      <c r="H373" s="6"/>
    </row>
    <row r="374" spans="1:8" ht="20.25" x14ac:dyDescent="0.25">
      <c r="A374" s="10"/>
      <c r="B374" s="59"/>
      <c r="C374" s="59"/>
      <c r="D374" s="59"/>
      <c r="E374" s="59"/>
      <c r="F374" s="59"/>
      <c r="G374" s="59"/>
      <c r="H374" s="6"/>
    </row>
    <row r="375" spans="1:8" ht="20.25" x14ac:dyDescent="0.25">
      <c r="A375" s="10"/>
      <c r="B375" s="59"/>
      <c r="C375" s="59"/>
      <c r="D375" s="59"/>
      <c r="E375" s="59"/>
      <c r="F375" s="59"/>
      <c r="G375" s="59"/>
      <c r="H375" s="6"/>
    </row>
    <row r="376" spans="1:8" ht="20.25" x14ac:dyDescent="0.25">
      <c r="A376" s="10"/>
      <c r="B376" s="59"/>
      <c r="C376" s="59"/>
      <c r="D376" s="59"/>
      <c r="E376" s="59"/>
      <c r="F376" s="59"/>
      <c r="G376" s="59"/>
      <c r="H376" s="6"/>
    </row>
    <row r="377" spans="1:8" ht="20.25" x14ac:dyDescent="0.25">
      <c r="A377" s="10"/>
      <c r="B377" s="59"/>
      <c r="C377" s="59"/>
      <c r="D377" s="59"/>
      <c r="E377" s="59"/>
      <c r="F377" s="59"/>
      <c r="G377" s="59"/>
      <c r="H377" s="6"/>
    </row>
    <row r="378" spans="1:8" ht="20.25" x14ac:dyDescent="0.25">
      <c r="A378" s="10"/>
      <c r="B378" s="59"/>
      <c r="C378" s="59"/>
      <c r="D378" s="59"/>
      <c r="E378" s="59"/>
      <c r="F378" s="59"/>
      <c r="G378" s="59"/>
      <c r="H378" s="6"/>
    </row>
    <row r="379" spans="1:8" ht="45" customHeight="1" x14ac:dyDescent="0.25">
      <c r="A379" s="10"/>
      <c r="B379" s="59"/>
      <c r="C379" s="59"/>
      <c r="D379" s="59"/>
      <c r="E379" s="59"/>
      <c r="F379" s="59"/>
      <c r="G379" s="59"/>
      <c r="H379" s="6"/>
    </row>
    <row r="380" spans="1:8" ht="42.75" customHeight="1" x14ac:dyDescent="0.25">
      <c r="A380" s="10"/>
      <c r="B380" s="59"/>
      <c r="C380" s="59"/>
      <c r="D380" s="59"/>
      <c r="E380" s="59"/>
      <c r="F380" s="59"/>
      <c r="G380" s="59"/>
      <c r="H380" s="6"/>
    </row>
    <row r="381" spans="1:8" ht="20.25" x14ac:dyDescent="0.25">
      <c r="A381" s="10"/>
      <c r="B381" s="59"/>
      <c r="C381" s="59"/>
      <c r="D381" s="59"/>
      <c r="E381" s="59"/>
      <c r="F381" s="59"/>
      <c r="G381" s="59"/>
      <c r="H381" s="6"/>
    </row>
    <row r="382" spans="1:8" ht="20.25" x14ac:dyDescent="0.25">
      <c r="A382" s="10"/>
      <c r="B382" s="59"/>
      <c r="C382" s="59"/>
      <c r="D382" s="59"/>
      <c r="E382" s="59"/>
      <c r="F382" s="59"/>
      <c r="G382" s="59"/>
      <c r="H382" s="6"/>
    </row>
    <row r="383" spans="1:8" ht="45" customHeight="1" x14ac:dyDescent="0.25">
      <c r="A383" s="10"/>
      <c r="B383" s="59"/>
      <c r="C383" s="59"/>
      <c r="D383" s="59"/>
      <c r="E383" s="59"/>
      <c r="F383" s="59"/>
      <c r="G383" s="59"/>
      <c r="H383" s="6"/>
    </row>
    <row r="384" spans="1:8" ht="45" customHeight="1" x14ac:dyDescent="0.25">
      <c r="A384" s="10"/>
      <c r="B384" s="59"/>
      <c r="C384" s="59"/>
      <c r="D384" s="59"/>
      <c r="E384" s="59"/>
      <c r="F384" s="59"/>
      <c r="G384" s="59"/>
      <c r="H384" s="6"/>
    </row>
    <row r="385" spans="1:8" ht="20.25" x14ac:dyDescent="0.25">
      <c r="A385" s="10"/>
      <c r="B385" s="59"/>
      <c r="C385" s="59"/>
      <c r="D385" s="59"/>
      <c r="E385" s="59"/>
      <c r="F385" s="59"/>
      <c r="G385" s="59"/>
      <c r="H385" s="6"/>
    </row>
    <row r="386" spans="1:8" ht="57" customHeight="1" x14ac:dyDescent="0.25">
      <c r="A386" s="10"/>
      <c r="B386" s="59"/>
      <c r="C386" s="59"/>
      <c r="D386" s="59"/>
      <c r="E386" s="59"/>
      <c r="F386" s="59"/>
      <c r="G386" s="59"/>
      <c r="H386" s="6"/>
    </row>
    <row r="387" spans="1:8" ht="17.100000000000001" hidden="1" customHeight="1" x14ac:dyDescent="0.25">
      <c r="A387" s="10"/>
      <c r="B387" s="59"/>
      <c r="C387" s="59"/>
      <c r="D387" s="59"/>
      <c r="E387" s="59"/>
      <c r="F387" s="59"/>
      <c r="G387" s="59"/>
      <c r="H387" s="6"/>
    </row>
    <row r="388" spans="1:8" ht="17.100000000000001" hidden="1" customHeight="1" x14ac:dyDescent="0.25">
      <c r="A388" s="10"/>
      <c r="B388" s="59"/>
      <c r="C388" s="59"/>
      <c r="D388" s="59"/>
      <c r="E388" s="59"/>
      <c r="F388" s="59"/>
      <c r="G388" s="59"/>
      <c r="H388" s="6"/>
    </row>
    <row r="389" spans="1:8" ht="17.100000000000001" hidden="1" customHeight="1" x14ac:dyDescent="0.25">
      <c r="A389" s="10"/>
      <c r="B389" s="59"/>
      <c r="C389" s="59"/>
      <c r="D389" s="59"/>
      <c r="E389" s="59"/>
      <c r="F389" s="59"/>
      <c r="G389" s="59"/>
      <c r="H389" s="6"/>
    </row>
    <row r="390" spans="1:8" ht="17.100000000000001" hidden="1" customHeight="1" x14ac:dyDescent="0.25">
      <c r="A390" s="10"/>
      <c r="B390" s="59"/>
      <c r="C390" s="59"/>
      <c r="D390" s="59"/>
      <c r="E390" s="59"/>
      <c r="F390" s="59"/>
      <c r="G390" s="59"/>
      <c r="H390" s="6"/>
    </row>
    <row r="391" spans="1:8" ht="17.100000000000001" hidden="1" customHeight="1" x14ac:dyDescent="0.25">
      <c r="A391" s="10"/>
      <c r="B391" s="59"/>
      <c r="C391" s="59"/>
      <c r="D391" s="59"/>
      <c r="E391" s="59"/>
      <c r="F391" s="59"/>
      <c r="G391" s="59"/>
      <c r="H391" s="6"/>
    </row>
    <row r="392" spans="1:8" ht="17.100000000000001" customHeight="1" x14ac:dyDescent="0.25">
      <c r="A392" s="10"/>
      <c r="B392" s="59"/>
      <c r="C392" s="59"/>
      <c r="D392" s="59"/>
      <c r="E392" s="59"/>
      <c r="F392" s="59"/>
      <c r="G392" s="59"/>
      <c r="H392" s="6"/>
    </row>
    <row r="393" spans="1:8" ht="17.100000000000001" customHeight="1" x14ac:dyDescent="0.25">
      <c r="A393" s="12"/>
      <c r="B393" s="13"/>
      <c r="C393" s="13"/>
      <c r="D393" s="13"/>
      <c r="E393" s="13"/>
      <c r="F393" s="13"/>
      <c r="G393" s="13"/>
      <c r="H393" s="7"/>
    </row>
    <row r="394" spans="1:8" ht="24" customHeight="1" x14ac:dyDescent="0.25">
      <c r="A394" s="143" t="s">
        <v>74</v>
      </c>
      <c r="B394" s="144"/>
      <c r="C394" s="144"/>
      <c r="D394" s="144"/>
      <c r="E394" s="144"/>
      <c r="F394" s="144"/>
      <c r="G394" s="144"/>
      <c r="H394" s="145"/>
    </row>
    <row r="395" spans="1:8" ht="17.100000000000001" customHeight="1" x14ac:dyDescent="0.25">
      <c r="A395" s="8"/>
      <c r="B395" s="9"/>
      <c r="C395" s="9"/>
      <c r="D395" s="9"/>
      <c r="E395" s="9"/>
      <c r="F395" s="9"/>
      <c r="G395" s="9"/>
      <c r="H395" s="5"/>
    </row>
    <row r="396" spans="1:8" ht="17.100000000000001" customHeight="1" x14ac:dyDescent="0.25">
      <c r="A396" s="10"/>
      <c r="B396" s="59"/>
      <c r="C396" s="59"/>
      <c r="D396" s="59"/>
      <c r="E396" s="59"/>
      <c r="F396" s="59"/>
      <c r="G396" s="59"/>
      <c r="H396" s="6"/>
    </row>
    <row r="397" spans="1:8" ht="17.100000000000001" customHeight="1" x14ac:dyDescent="0.25">
      <c r="A397" s="10"/>
      <c r="B397" s="59"/>
      <c r="C397" s="59"/>
      <c r="D397" s="59"/>
      <c r="E397" s="59"/>
      <c r="F397" s="59"/>
      <c r="G397" s="59"/>
      <c r="H397" s="6"/>
    </row>
    <row r="398" spans="1:8" ht="17.100000000000001" customHeight="1" x14ac:dyDescent="0.25">
      <c r="A398" s="10"/>
      <c r="B398" s="59"/>
      <c r="C398" s="59"/>
      <c r="D398" s="59"/>
      <c r="E398" s="59"/>
      <c r="F398" s="59"/>
      <c r="G398" s="59"/>
      <c r="H398" s="6"/>
    </row>
    <row r="399" spans="1:8" ht="17.100000000000001" customHeight="1" x14ac:dyDescent="0.25">
      <c r="A399" s="10"/>
      <c r="B399" s="59"/>
      <c r="C399" s="59"/>
      <c r="D399" s="59"/>
      <c r="E399" s="59"/>
      <c r="F399" s="59"/>
      <c r="G399" s="59"/>
      <c r="H399" s="6"/>
    </row>
    <row r="400" spans="1:8" ht="17.100000000000001" customHeight="1" x14ac:dyDescent="0.25">
      <c r="A400" s="10"/>
      <c r="B400" s="59"/>
      <c r="C400" s="59"/>
      <c r="D400" s="59"/>
      <c r="E400" s="59"/>
      <c r="F400" s="59"/>
      <c r="G400" s="59"/>
      <c r="H400" s="6"/>
    </row>
    <row r="401" spans="1:8" ht="17.100000000000001" customHeight="1" x14ac:dyDescent="0.25">
      <c r="A401" s="10"/>
      <c r="B401" s="59"/>
      <c r="C401" s="59"/>
      <c r="D401" s="59"/>
      <c r="E401" s="59"/>
      <c r="F401" s="59"/>
      <c r="G401" s="59"/>
      <c r="H401" s="6"/>
    </row>
    <row r="402" spans="1:8" ht="17.100000000000001" customHeight="1" x14ac:dyDescent="0.25">
      <c r="A402" s="10"/>
      <c r="B402" s="59"/>
      <c r="C402" s="59"/>
      <c r="D402" s="59"/>
      <c r="E402" s="59"/>
      <c r="F402" s="59"/>
      <c r="G402" s="59"/>
      <c r="H402" s="6"/>
    </row>
    <row r="403" spans="1:8" ht="17.100000000000001" customHeight="1" x14ac:dyDescent="0.25">
      <c r="A403" s="10"/>
      <c r="B403" s="59"/>
      <c r="C403" s="59"/>
      <c r="D403" s="59"/>
      <c r="E403" s="59"/>
      <c r="F403" s="59"/>
      <c r="G403" s="59"/>
      <c r="H403" s="6"/>
    </row>
    <row r="404" spans="1:8" ht="17.100000000000001" customHeight="1" x14ac:dyDescent="0.25">
      <c r="A404" s="10"/>
      <c r="B404" s="59"/>
      <c r="C404" s="59"/>
      <c r="D404" s="59"/>
      <c r="E404" s="59"/>
      <c r="F404" s="59"/>
      <c r="G404" s="59"/>
      <c r="H404" s="6"/>
    </row>
    <row r="405" spans="1:8" ht="17.100000000000001" customHeight="1" x14ac:dyDescent="0.25">
      <c r="A405" s="10"/>
      <c r="B405" s="59"/>
      <c r="C405" s="59"/>
      <c r="D405" s="59"/>
      <c r="E405" s="59"/>
      <c r="F405" s="59"/>
      <c r="G405" s="59"/>
      <c r="H405" s="6"/>
    </row>
    <row r="406" spans="1:8" ht="17.100000000000001" customHeight="1" x14ac:dyDescent="0.25">
      <c r="A406" s="10"/>
      <c r="B406" s="59"/>
      <c r="C406" s="59"/>
      <c r="D406" s="59"/>
      <c r="E406" s="59"/>
      <c r="F406" s="59"/>
      <c r="G406" s="59"/>
      <c r="H406" s="6"/>
    </row>
    <row r="407" spans="1:8" ht="17.100000000000001" customHeight="1" x14ac:dyDescent="0.25">
      <c r="A407" s="10"/>
      <c r="B407" s="59"/>
      <c r="C407" s="59"/>
      <c r="D407" s="59"/>
      <c r="E407" s="59"/>
      <c r="F407" s="59"/>
      <c r="G407" s="59"/>
      <c r="H407" s="6"/>
    </row>
    <row r="408" spans="1:8" ht="17.100000000000001" customHeight="1" x14ac:dyDescent="0.25">
      <c r="A408" s="10"/>
      <c r="B408" s="59"/>
      <c r="C408" s="59"/>
      <c r="D408" s="59"/>
      <c r="E408" s="59"/>
      <c r="F408" s="59"/>
      <c r="G408" s="59"/>
      <c r="H408" s="6"/>
    </row>
    <row r="409" spans="1:8" ht="17.100000000000001" customHeight="1" x14ac:dyDescent="0.25">
      <c r="A409" s="10"/>
      <c r="B409" s="59"/>
      <c r="C409" s="59"/>
      <c r="D409" s="59"/>
      <c r="E409" s="59"/>
      <c r="F409" s="59"/>
      <c r="G409" s="59"/>
      <c r="H409" s="6"/>
    </row>
    <row r="410" spans="1:8" ht="17.100000000000001" customHeight="1" x14ac:dyDescent="0.25">
      <c r="A410" s="10"/>
      <c r="B410" s="59"/>
      <c r="C410" s="59"/>
      <c r="D410" s="59"/>
      <c r="E410" s="59"/>
      <c r="F410" s="59"/>
      <c r="G410" s="59"/>
      <c r="H410" s="6"/>
    </row>
    <row r="411" spans="1:8" ht="17.100000000000001" customHeight="1" x14ac:dyDescent="0.25">
      <c r="A411" s="10"/>
      <c r="B411" s="59"/>
      <c r="C411" s="59"/>
      <c r="D411" s="59"/>
      <c r="E411" s="59"/>
      <c r="F411" s="59"/>
      <c r="G411" s="59"/>
      <c r="H411" s="6"/>
    </row>
    <row r="412" spans="1:8" ht="17.100000000000001" customHeight="1" x14ac:dyDescent="0.25">
      <c r="A412" s="10"/>
      <c r="B412" s="59"/>
      <c r="C412" s="59"/>
      <c r="D412" s="59"/>
      <c r="E412" s="59"/>
      <c r="F412" s="59"/>
      <c r="G412" s="59"/>
      <c r="H412" s="6"/>
    </row>
    <row r="413" spans="1:8" ht="17.100000000000001" customHeight="1" x14ac:dyDescent="0.25">
      <c r="A413" s="10"/>
      <c r="B413" s="59"/>
      <c r="C413" s="59"/>
      <c r="D413" s="59"/>
      <c r="E413" s="59"/>
      <c r="F413" s="59"/>
      <c r="G413" s="59"/>
      <c r="H413" s="6"/>
    </row>
    <row r="414" spans="1:8" ht="17.100000000000001" customHeight="1" x14ac:dyDescent="0.25">
      <c r="A414" s="10"/>
      <c r="B414" s="59"/>
      <c r="C414" s="59"/>
      <c r="D414" s="59"/>
      <c r="E414" s="59"/>
      <c r="F414" s="59"/>
      <c r="G414" s="59"/>
      <c r="H414" s="6"/>
    </row>
    <row r="415" spans="1:8" ht="17.100000000000001" customHeight="1" x14ac:dyDescent="0.25">
      <c r="A415" s="10"/>
      <c r="B415" s="59"/>
      <c r="C415" s="59"/>
      <c r="D415" s="59"/>
      <c r="E415" s="59"/>
      <c r="F415" s="59"/>
      <c r="G415" s="59"/>
      <c r="H415" s="6"/>
    </row>
    <row r="416" spans="1:8" ht="17.100000000000001" customHeight="1" x14ac:dyDescent="0.25">
      <c r="A416" s="10"/>
      <c r="B416" s="59"/>
      <c r="C416" s="59"/>
      <c r="D416" s="59"/>
      <c r="E416" s="59"/>
      <c r="F416" s="59"/>
      <c r="G416" s="59"/>
      <c r="H416" s="6"/>
    </row>
    <row r="417" spans="1:8" ht="17.100000000000001" customHeight="1" x14ac:dyDescent="0.25">
      <c r="A417" s="10"/>
      <c r="B417" s="59"/>
      <c r="C417" s="59"/>
      <c r="D417" s="59"/>
      <c r="E417" s="59"/>
      <c r="F417" s="59"/>
      <c r="G417" s="59"/>
      <c r="H417" s="6"/>
    </row>
    <row r="418" spans="1:8" ht="17.100000000000001" customHeight="1" x14ac:dyDescent="0.25">
      <c r="A418" s="10"/>
      <c r="B418" s="59"/>
      <c r="C418" s="59"/>
      <c r="D418" s="59"/>
      <c r="E418" s="59"/>
      <c r="F418" s="59"/>
      <c r="G418" s="59"/>
      <c r="H418" s="6"/>
    </row>
    <row r="419" spans="1:8" ht="17.100000000000001" customHeight="1" x14ac:dyDescent="0.25">
      <c r="A419" s="10"/>
      <c r="B419" s="59"/>
      <c r="C419" s="59"/>
      <c r="D419" s="59"/>
      <c r="E419" s="59"/>
      <c r="F419" s="59"/>
      <c r="G419" s="59"/>
      <c r="H419" s="6"/>
    </row>
    <row r="420" spans="1:8" ht="17.100000000000001" customHeight="1" x14ac:dyDescent="0.25">
      <c r="A420" s="10"/>
      <c r="B420" s="59"/>
      <c r="C420" s="59"/>
      <c r="D420" s="59"/>
      <c r="E420" s="59"/>
      <c r="F420" s="59"/>
      <c r="G420" s="59"/>
      <c r="H420" s="6"/>
    </row>
    <row r="421" spans="1:8" ht="17.100000000000001" customHeight="1" x14ac:dyDescent="0.25">
      <c r="A421" s="10"/>
      <c r="B421" s="59"/>
      <c r="C421" s="59"/>
      <c r="D421" s="59"/>
      <c r="E421" s="59"/>
      <c r="F421" s="59"/>
      <c r="G421" s="59"/>
      <c r="H421" s="6"/>
    </row>
    <row r="422" spans="1:8" ht="17.100000000000001" customHeight="1" x14ac:dyDescent="0.25">
      <c r="A422" s="10"/>
      <c r="B422" s="59"/>
      <c r="C422" s="59"/>
      <c r="D422" s="59"/>
      <c r="E422" s="59"/>
      <c r="F422" s="59"/>
      <c r="G422" s="59"/>
      <c r="H422" s="6"/>
    </row>
    <row r="423" spans="1:8" ht="17.100000000000001" customHeight="1" x14ac:dyDescent="0.25">
      <c r="A423" s="10"/>
      <c r="B423" s="59"/>
      <c r="C423" s="59"/>
      <c r="D423" s="59"/>
      <c r="E423" s="59"/>
      <c r="F423" s="59"/>
      <c r="G423" s="59"/>
      <c r="H423" s="6"/>
    </row>
    <row r="424" spans="1:8" ht="17.100000000000001" customHeight="1" x14ac:dyDescent="0.25">
      <c r="A424" s="10"/>
      <c r="B424" s="59"/>
      <c r="C424" s="59"/>
      <c r="D424" s="59"/>
      <c r="E424" s="59"/>
      <c r="F424" s="59"/>
      <c r="G424" s="59"/>
      <c r="H424" s="6"/>
    </row>
    <row r="425" spans="1:8" ht="17.100000000000001" customHeight="1" x14ac:dyDescent="0.25">
      <c r="A425" s="10"/>
      <c r="B425" s="59"/>
      <c r="C425" s="59"/>
      <c r="D425" s="59"/>
      <c r="E425" s="59"/>
      <c r="F425" s="59"/>
      <c r="G425" s="59"/>
      <c r="H425" s="6"/>
    </row>
    <row r="426" spans="1:8" ht="17.100000000000001" customHeight="1" x14ac:dyDescent="0.25">
      <c r="A426" s="10"/>
      <c r="B426" s="59"/>
      <c r="C426" s="59"/>
      <c r="D426" s="59"/>
      <c r="E426" s="59"/>
      <c r="F426" s="59"/>
      <c r="G426" s="59"/>
      <c r="H426" s="6"/>
    </row>
    <row r="427" spans="1:8" ht="17.100000000000001" customHeight="1" x14ac:dyDescent="0.25">
      <c r="A427" s="10"/>
      <c r="B427" s="59"/>
      <c r="C427" s="59"/>
      <c r="D427" s="59"/>
      <c r="E427" s="59"/>
      <c r="F427" s="59"/>
      <c r="G427" s="59"/>
      <c r="H427" s="6"/>
    </row>
    <row r="428" spans="1:8" ht="17.100000000000001" customHeight="1" x14ac:dyDescent="0.25">
      <c r="A428" s="10"/>
      <c r="B428" s="59"/>
      <c r="C428" s="59"/>
      <c r="D428" s="59"/>
      <c r="E428" s="59"/>
      <c r="F428" s="59"/>
      <c r="G428" s="59"/>
      <c r="H428" s="6"/>
    </row>
    <row r="429" spans="1:8" ht="17.100000000000001" customHeight="1" x14ac:dyDescent="0.25">
      <c r="A429" s="10"/>
      <c r="B429" s="59"/>
      <c r="C429" s="59"/>
      <c r="D429" s="59"/>
      <c r="E429" s="59"/>
      <c r="F429" s="59"/>
      <c r="G429" s="59"/>
      <c r="H429" s="6"/>
    </row>
    <row r="430" spans="1:8" ht="17.100000000000001" customHeight="1" x14ac:dyDescent="0.25">
      <c r="A430" s="10"/>
      <c r="B430" s="59"/>
      <c r="C430" s="59"/>
      <c r="D430" s="59"/>
      <c r="E430" s="59"/>
      <c r="F430" s="59"/>
      <c r="G430" s="59"/>
      <c r="H430" s="6"/>
    </row>
    <row r="431" spans="1:8" ht="17.100000000000001" customHeight="1" x14ac:dyDescent="0.25">
      <c r="A431" s="10"/>
      <c r="B431" s="59"/>
      <c r="C431" s="59"/>
      <c r="D431" s="59"/>
      <c r="E431" s="59"/>
      <c r="F431" s="59"/>
      <c r="G431" s="59"/>
      <c r="H431" s="6"/>
    </row>
    <row r="432" spans="1:8" ht="17.100000000000001" customHeight="1" x14ac:dyDescent="0.25">
      <c r="A432" s="10"/>
      <c r="B432" s="59"/>
      <c r="C432" s="59"/>
      <c r="D432" s="59"/>
      <c r="E432" s="59"/>
      <c r="F432" s="59"/>
      <c r="G432" s="59"/>
      <c r="H432" s="6"/>
    </row>
    <row r="433" spans="1:8" ht="17.100000000000001" customHeight="1" x14ac:dyDescent="0.25">
      <c r="A433" s="10"/>
      <c r="B433" s="59"/>
      <c r="C433" s="59"/>
      <c r="D433" s="59"/>
      <c r="E433" s="59"/>
      <c r="F433" s="59"/>
      <c r="G433" s="59"/>
      <c r="H433" s="6"/>
    </row>
    <row r="434" spans="1:8" ht="17.100000000000001" customHeight="1" x14ac:dyDescent="0.25">
      <c r="A434" s="10"/>
      <c r="B434" s="59"/>
      <c r="C434" s="59"/>
      <c r="D434" s="59"/>
      <c r="E434" s="59"/>
      <c r="F434" s="59"/>
      <c r="G434" s="59"/>
      <c r="H434" s="6"/>
    </row>
    <row r="435" spans="1:8" ht="17.100000000000001" customHeight="1" x14ac:dyDescent="0.25">
      <c r="A435" s="10"/>
      <c r="B435" s="59"/>
      <c r="C435" s="59"/>
      <c r="D435" s="59"/>
      <c r="E435" s="59"/>
      <c r="F435" s="59"/>
      <c r="G435" s="59"/>
      <c r="H435" s="6"/>
    </row>
    <row r="436" spans="1:8" ht="20.25" x14ac:dyDescent="0.25">
      <c r="A436" s="112" t="s">
        <v>24</v>
      </c>
      <c r="B436" s="112"/>
      <c r="C436" s="112"/>
      <c r="D436" s="112"/>
      <c r="E436" s="112"/>
      <c r="F436" s="112"/>
      <c r="G436" s="112"/>
      <c r="H436" s="112"/>
    </row>
    <row r="437" spans="1:8" ht="20.25" x14ac:dyDescent="0.25">
      <c r="A437" s="160" t="s">
        <v>75</v>
      </c>
      <c r="B437" s="161"/>
      <c r="C437" s="161"/>
      <c r="D437" s="161"/>
      <c r="E437" s="161"/>
      <c r="F437" s="161"/>
      <c r="G437" s="161"/>
      <c r="H437" s="162"/>
    </row>
    <row r="438" spans="1:8" ht="20.25" x14ac:dyDescent="0.25">
      <c r="A438" s="163" t="s">
        <v>76</v>
      </c>
      <c r="B438" s="164"/>
      <c r="C438" s="164"/>
      <c r="D438" s="164"/>
      <c r="E438" s="164"/>
      <c r="F438" s="164"/>
      <c r="G438" s="164"/>
      <c r="H438" s="165"/>
    </row>
    <row r="439" spans="1:8" ht="20.25" x14ac:dyDescent="0.25">
      <c r="A439" s="163" t="s">
        <v>77</v>
      </c>
      <c r="B439" s="164"/>
      <c r="C439" s="164"/>
      <c r="D439" s="164"/>
      <c r="E439" s="164"/>
      <c r="F439" s="164"/>
      <c r="G439" s="164"/>
      <c r="H439" s="165"/>
    </row>
    <row r="440" spans="1:8" ht="20.25" x14ac:dyDescent="0.25">
      <c r="A440" s="163" t="s">
        <v>78</v>
      </c>
      <c r="B440" s="164"/>
      <c r="C440" s="164"/>
      <c r="D440" s="164"/>
      <c r="E440" s="164"/>
      <c r="F440" s="164"/>
      <c r="G440" s="164"/>
      <c r="H440" s="165"/>
    </row>
    <row r="441" spans="1:8" ht="20.25" x14ac:dyDescent="0.25">
      <c r="A441" s="163" t="s">
        <v>79</v>
      </c>
      <c r="B441" s="164"/>
      <c r="C441" s="164"/>
      <c r="D441" s="164"/>
      <c r="E441" s="164"/>
      <c r="F441" s="164"/>
      <c r="G441" s="164"/>
      <c r="H441" s="165"/>
    </row>
    <row r="442" spans="1:8" ht="20.25" x14ac:dyDescent="0.25">
      <c r="A442" s="163" t="s">
        <v>80</v>
      </c>
      <c r="B442" s="164"/>
      <c r="C442" s="164"/>
      <c r="D442" s="164"/>
      <c r="E442" s="164"/>
      <c r="F442" s="164"/>
      <c r="G442" s="164"/>
      <c r="H442" s="165"/>
    </row>
    <row r="443" spans="1:8" ht="20.25" x14ac:dyDescent="0.25">
      <c r="A443" s="163" t="s">
        <v>81</v>
      </c>
      <c r="B443" s="164"/>
      <c r="C443" s="164"/>
      <c r="D443" s="164"/>
      <c r="E443" s="164"/>
      <c r="F443" s="164"/>
      <c r="G443" s="164"/>
      <c r="H443" s="165"/>
    </row>
    <row r="444" spans="1:8" ht="20.25" x14ac:dyDescent="0.25">
      <c r="A444" s="163" t="s">
        <v>82</v>
      </c>
      <c r="B444" s="164"/>
      <c r="C444" s="164"/>
      <c r="D444" s="164"/>
      <c r="E444" s="164"/>
      <c r="F444" s="164"/>
      <c r="G444" s="164"/>
      <c r="H444" s="165"/>
    </row>
    <row r="445" spans="1:8" ht="20.25" x14ac:dyDescent="0.25">
      <c r="A445" s="166" t="s">
        <v>83</v>
      </c>
      <c r="B445" s="167"/>
      <c r="C445" s="167"/>
      <c r="D445" s="167"/>
      <c r="E445" s="167"/>
      <c r="F445" s="167"/>
      <c r="G445" s="167"/>
      <c r="H445" s="168"/>
    </row>
    <row r="446" spans="1:8" ht="71.25" customHeight="1" x14ac:dyDescent="0.25">
      <c r="A446" s="170" t="s">
        <v>30</v>
      </c>
      <c r="B446" s="171"/>
      <c r="C446" s="172" t="s">
        <v>361</v>
      </c>
      <c r="D446" s="173"/>
      <c r="E446" s="170" t="s">
        <v>9</v>
      </c>
      <c r="F446" s="171"/>
      <c r="G446" s="158"/>
      <c r="H446" s="158"/>
    </row>
    <row r="447" spans="1:8" ht="71.25" customHeight="1" x14ac:dyDescent="0.25"/>
    <row r="448" spans="1:8" ht="71.25" customHeight="1" x14ac:dyDescent="0.25"/>
  </sheetData>
  <mergeCells count="363">
    <mergeCell ref="G63:H63"/>
    <mergeCell ref="G79:H79"/>
    <mergeCell ref="A54:B54"/>
    <mergeCell ref="A55:B55"/>
    <mergeCell ref="A50:B50"/>
    <mergeCell ref="C49:H49"/>
    <mergeCell ref="C50:F50"/>
    <mergeCell ref="C51:F51"/>
    <mergeCell ref="C52:F52"/>
    <mergeCell ref="A52:B53"/>
    <mergeCell ref="C54:F54"/>
    <mergeCell ref="C55:F55"/>
    <mergeCell ref="J38:K38"/>
    <mergeCell ref="M38:N38"/>
    <mergeCell ref="C38:E38"/>
    <mergeCell ref="F38:H38"/>
    <mergeCell ref="C39:E39"/>
    <mergeCell ref="F39:H39"/>
    <mergeCell ref="F40:H40"/>
    <mergeCell ref="C40:E40"/>
    <mergeCell ref="A41:B41"/>
    <mergeCell ref="C41:E41"/>
    <mergeCell ref="F41:H41"/>
    <mergeCell ref="A39:B39"/>
    <mergeCell ref="A40:B40"/>
    <mergeCell ref="A28:B28"/>
    <mergeCell ref="A29:B29"/>
    <mergeCell ref="A30:B30"/>
    <mergeCell ref="A26:B26"/>
    <mergeCell ref="A27:B27"/>
    <mergeCell ref="C26:D26"/>
    <mergeCell ref="C27:D27"/>
    <mergeCell ref="G29:H29"/>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E26:F26"/>
    <mergeCell ref="E27:F27"/>
    <mergeCell ref="E28:F28"/>
    <mergeCell ref="E29:F29"/>
    <mergeCell ref="E30:F30"/>
    <mergeCell ref="E31:F31"/>
    <mergeCell ref="C28:D28"/>
    <mergeCell ref="C29:D29"/>
    <mergeCell ref="C30:D30"/>
    <mergeCell ref="C31:D31"/>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20:D20"/>
    <mergeCell ref="C21:D21"/>
    <mergeCell ref="C22:D22"/>
    <mergeCell ref="C24:H24"/>
    <mergeCell ref="C23:H23"/>
    <mergeCell ref="E14:F14"/>
    <mergeCell ref="E15:F15"/>
    <mergeCell ref="E16:F16"/>
    <mergeCell ref="E17:F17"/>
    <mergeCell ref="E18:F18"/>
    <mergeCell ref="E19:F19"/>
    <mergeCell ref="C18:D18"/>
    <mergeCell ref="C19:D19"/>
    <mergeCell ref="A23:B23"/>
    <mergeCell ref="G2:H2"/>
    <mergeCell ref="G3:H3"/>
    <mergeCell ref="G4:H4"/>
    <mergeCell ref="A13:H13"/>
    <mergeCell ref="G16:H16"/>
    <mergeCell ref="G17:H17"/>
    <mergeCell ref="G15:H15"/>
    <mergeCell ref="G18:H18"/>
    <mergeCell ref="G19:H19"/>
    <mergeCell ref="G22:H22"/>
    <mergeCell ref="A91:B91"/>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A82:B82"/>
    <mergeCell ref="A83:B83"/>
    <mergeCell ref="A84:B84"/>
    <mergeCell ref="A85:B85"/>
    <mergeCell ref="A86:B86"/>
    <mergeCell ref="A87:B87"/>
    <mergeCell ref="A88:B88"/>
    <mergeCell ref="A89:B89"/>
    <mergeCell ref="A90:B90"/>
    <mergeCell ref="A69:B69"/>
    <mergeCell ref="A33:H33"/>
    <mergeCell ref="G30:H30"/>
    <mergeCell ref="A64:B64"/>
    <mergeCell ref="E63:F63"/>
    <mergeCell ref="E61:F61"/>
    <mergeCell ref="E62:F62"/>
    <mergeCell ref="A61:C62"/>
    <mergeCell ref="A70:B70"/>
    <mergeCell ref="A68:B68"/>
    <mergeCell ref="A45:B45"/>
    <mergeCell ref="A46:B46"/>
    <mergeCell ref="A47:B47"/>
    <mergeCell ref="D46:F46"/>
    <mergeCell ref="D45:F45"/>
    <mergeCell ref="A31:B31"/>
    <mergeCell ref="G46:H46"/>
    <mergeCell ref="G31:H31"/>
    <mergeCell ref="A32:B32"/>
    <mergeCell ref="C32:H32"/>
    <mergeCell ref="G36:H36"/>
    <mergeCell ref="G35:H35"/>
    <mergeCell ref="A49:B49"/>
    <mergeCell ref="A51:B51"/>
    <mergeCell ref="B196:H196"/>
    <mergeCell ref="B192:H192"/>
    <mergeCell ref="B191:H191"/>
    <mergeCell ref="B195:H195"/>
    <mergeCell ref="B194:H194"/>
    <mergeCell ref="B193:H193"/>
    <mergeCell ref="A141:B141"/>
    <mergeCell ref="A142:B142"/>
    <mergeCell ref="A143:B143"/>
    <mergeCell ref="A156:B156"/>
    <mergeCell ref="A157:B157"/>
    <mergeCell ref="A153:B153"/>
    <mergeCell ref="A154:B154"/>
    <mergeCell ref="A155:B155"/>
    <mergeCell ref="A149:H149"/>
    <mergeCell ref="A152:B152"/>
    <mergeCell ref="A190:H190"/>
    <mergeCell ref="C143:H143"/>
    <mergeCell ref="A161:B161"/>
    <mergeCell ref="A162:B162"/>
    <mergeCell ref="A163:B163"/>
    <mergeCell ref="A187:B187"/>
    <mergeCell ref="A188:B188"/>
    <mergeCell ref="A140:B140"/>
    <mergeCell ref="A129:B129"/>
    <mergeCell ref="A127:B127"/>
    <mergeCell ref="E105:F105"/>
    <mergeCell ref="E103:F103"/>
    <mergeCell ref="C102:D102"/>
    <mergeCell ref="E104:F104"/>
    <mergeCell ref="A124:B124"/>
    <mergeCell ref="C104:D104"/>
    <mergeCell ref="A131:B131"/>
    <mergeCell ref="A126:B126"/>
    <mergeCell ref="A136:H136"/>
    <mergeCell ref="A137:B137"/>
    <mergeCell ref="A125:B125"/>
    <mergeCell ref="A123:H123"/>
    <mergeCell ref="A116:B116"/>
    <mergeCell ref="A117:B117"/>
    <mergeCell ref="A118:B118"/>
    <mergeCell ref="A111:B111"/>
    <mergeCell ref="A128:B128"/>
    <mergeCell ref="A130:B130"/>
    <mergeCell ref="A108:H108"/>
    <mergeCell ref="A109:H109"/>
    <mergeCell ref="A119:B119"/>
    <mergeCell ref="G446:H446"/>
    <mergeCell ref="A197:H197"/>
    <mergeCell ref="D199:H199"/>
    <mergeCell ref="A437:H437"/>
    <mergeCell ref="A443:H443"/>
    <mergeCell ref="A444:H444"/>
    <mergeCell ref="A445:H445"/>
    <mergeCell ref="A438:H438"/>
    <mergeCell ref="A439:H439"/>
    <mergeCell ref="A440:H440"/>
    <mergeCell ref="A441:H441"/>
    <mergeCell ref="A199:C199"/>
    <mergeCell ref="A436:H436"/>
    <mergeCell ref="A442:H442"/>
    <mergeCell ref="A394:H394"/>
    <mergeCell ref="D198:H198"/>
    <mergeCell ref="A200:C200"/>
    <mergeCell ref="D200:H200"/>
    <mergeCell ref="A344:H344"/>
    <mergeCell ref="A245:H245"/>
    <mergeCell ref="E446:F446"/>
    <mergeCell ref="A446:B446"/>
    <mergeCell ref="C446:D446"/>
    <mergeCell ref="A295:H295"/>
    <mergeCell ref="A1:H1"/>
    <mergeCell ref="A198:C198"/>
    <mergeCell ref="G27:H27"/>
    <mergeCell ref="G28:H28"/>
    <mergeCell ref="A37:H37"/>
    <mergeCell ref="A44:H44"/>
    <mergeCell ref="A48:H48"/>
    <mergeCell ref="G99:H99"/>
    <mergeCell ref="G7:H7"/>
    <mergeCell ref="G47:H47"/>
    <mergeCell ref="G45:H45"/>
    <mergeCell ref="A25:H25"/>
    <mergeCell ref="G26:H26"/>
    <mergeCell ref="G20:H20"/>
    <mergeCell ref="G21:H21"/>
    <mergeCell ref="A9:A11"/>
    <mergeCell ref="A138:B138"/>
    <mergeCell ref="A139:B139"/>
    <mergeCell ref="G98:H98"/>
    <mergeCell ref="A110:H110"/>
    <mergeCell ref="A144:B144"/>
    <mergeCell ref="G6:H6"/>
    <mergeCell ref="A5:H5"/>
    <mergeCell ref="G14:H14"/>
    <mergeCell ref="A58:B58"/>
    <mergeCell ref="A71:B71"/>
    <mergeCell ref="E78:F78"/>
    <mergeCell ref="A79:B79"/>
    <mergeCell ref="E79:F79"/>
    <mergeCell ref="A80:B80"/>
    <mergeCell ref="A92:F92"/>
    <mergeCell ref="A106:H106"/>
    <mergeCell ref="A101:H101"/>
    <mergeCell ref="A102:B102"/>
    <mergeCell ref="E102:F102"/>
    <mergeCell ref="C103:D103"/>
    <mergeCell ref="A104:B104"/>
    <mergeCell ref="G104:H104"/>
    <mergeCell ref="A105:B105"/>
    <mergeCell ref="C105:D105"/>
    <mergeCell ref="A93:H93"/>
    <mergeCell ref="G94:H94"/>
    <mergeCell ref="A72:B72"/>
    <mergeCell ref="A73:B73"/>
    <mergeCell ref="A74:B74"/>
    <mergeCell ref="A75:B75"/>
    <mergeCell ref="A66:B66"/>
    <mergeCell ref="A67:B67"/>
    <mergeCell ref="A120:B120"/>
    <mergeCell ref="A121:B121"/>
    <mergeCell ref="A122:B122"/>
    <mergeCell ref="C117:H117"/>
    <mergeCell ref="A94:B94"/>
    <mergeCell ref="C94:D94"/>
    <mergeCell ref="C95:D95"/>
    <mergeCell ref="C96:D96"/>
    <mergeCell ref="G102:H102"/>
    <mergeCell ref="A103:B103"/>
    <mergeCell ref="G103:H103"/>
    <mergeCell ref="G105:H105"/>
    <mergeCell ref="E96:F96"/>
    <mergeCell ref="A98:F98"/>
    <mergeCell ref="A99:F99"/>
    <mergeCell ref="A100:F100"/>
    <mergeCell ref="A95:B95"/>
    <mergeCell ref="G96:H96"/>
    <mergeCell ref="G100:H100"/>
    <mergeCell ref="A97:H97"/>
    <mergeCell ref="E94:F94"/>
    <mergeCell ref="A96:B96"/>
    <mergeCell ref="E95:F95"/>
    <mergeCell ref="G95:H95"/>
    <mergeCell ref="D47:F47"/>
    <mergeCell ref="C53:H53"/>
    <mergeCell ref="C56:F56"/>
    <mergeCell ref="C58:F58"/>
    <mergeCell ref="A112:B112"/>
    <mergeCell ref="A113:B113"/>
    <mergeCell ref="A114:B114"/>
    <mergeCell ref="A115:B115"/>
    <mergeCell ref="A76:H76"/>
    <mergeCell ref="A77:C78"/>
    <mergeCell ref="E77:F77"/>
    <mergeCell ref="G92:H92"/>
    <mergeCell ref="G64:H75"/>
    <mergeCell ref="A60:H60"/>
    <mergeCell ref="A63:B63"/>
    <mergeCell ref="A59:B59"/>
    <mergeCell ref="C59:F59"/>
    <mergeCell ref="C57:H57"/>
    <mergeCell ref="A56:B57"/>
    <mergeCell ref="E64:F75"/>
    <mergeCell ref="A65:B65"/>
    <mergeCell ref="E80:F91"/>
    <mergeCell ref="G80:H91"/>
    <mergeCell ref="A81:B81"/>
    <mergeCell ref="A132:B132"/>
    <mergeCell ref="A133:B133"/>
    <mergeCell ref="A134:B134"/>
    <mergeCell ref="A135:B135"/>
    <mergeCell ref="A145:B145"/>
    <mergeCell ref="A146:B146"/>
    <mergeCell ref="A147:B147"/>
    <mergeCell ref="A148:B148"/>
    <mergeCell ref="A186:B186"/>
    <mergeCell ref="A164:H164"/>
    <mergeCell ref="A165:B165"/>
    <mergeCell ref="A166:B166"/>
    <mergeCell ref="A167:B167"/>
    <mergeCell ref="A168:B168"/>
    <mergeCell ref="A169:B169"/>
    <mergeCell ref="A170:B170"/>
    <mergeCell ref="A171:B171"/>
    <mergeCell ref="A172:B172"/>
    <mergeCell ref="A150:H150"/>
    <mergeCell ref="A151:H151"/>
    <mergeCell ref="A158:B158"/>
    <mergeCell ref="C158:H158"/>
    <mergeCell ref="A159:B159"/>
    <mergeCell ref="A160:B160"/>
    <mergeCell ref="A189:B189"/>
    <mergeCell ref="A173:B173"/>
    <mergeCell ref="A174:B174"/>
    <mergeCell ref="A175:B175"/>
    <mergeCell ref="A176:B176"/>
    <mergeCell ref="A177:H177"/>
    <mergeCell ref="A178:B178"/>
    <mergeCell ref="A179:B179"/>
    <mergeCell ref="A180:B180"/>
    <mergeCell ref="A181:B181"/>
    <mergeCell ref="A182:B182"/>
    <mergeCell ref="A183:B183"/>
    <mergeCell ref="A184:B184"/>
    <mergeCell ref="C184:H184"/>
    <mergeCell ref="A185:B185"/>
  </mergeCells>
  <dataValidations count="7">
    <dataValidation type="list" allowBlank="1" showInputMessage="1" showErrorMessage="1" sqref="G6:H6">
      <formula1>"Mr. Suraj Khare,Mr.Vinayak,Mr.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96">
      <formula1>"300000,350000,400000,500000,600000,700000,800000,900000,1000000,1200000,1400000,1500000,1600000"</formula1>
    </dataValidation>
    <dataValidation type="list" allowBlank="1" showInputMessage="1" showErrorMessage="1" sqref="F107">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9:H49 G35:H35">
      <formula1>"Yes,No"</formula1>
    </dataValidation>
    <dataValidation type="list" allowBlank="1" showInputMessage="1" showErrorMessage="1" sqref="C107">
      <formula1>"Sale /         Rehab /           PAP,Sale / Mhada,Sale / Landowner"</formula1>
    </dataValidation>
  </dataValidations>
  <hyperlinks>
    <hyperlink ref="C23" r:id="rId1"/>
    <hyperlink ref="I24" r:id="rId2"/>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5" manualBreakCount="5">
    <brk id="196" max="8" man="1"/>
    <brk id="244" max="7" man="1"/>
    <brk id="294" max="7" man="1"/>
    <brk id="343" max="7" man="1"/>
    <brk id="393"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16" zoomScale="70" zoomScaleNormal="70" workbookViewId="0">
      <selection activeCell="A36" sqref="A36"/>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2" t="s">
        <v>66</v>
      </c>
      <c r="B3" s="112"/>
      <c r="C3" s="112"/>
      <c r="D3" s="112"/>
      <c r="E3" s="112"/>
      <c r="F3" s="112"/>
      <c r="G3" s="112"/>
      <c r="H3" s="112"/>
      <c r="I3" s="112"/>
    </row>
    <row r="4" spans="1:11" s="1" customFormat="1" ht="20.25" customHeight="1" x14ac:dyDescent="0.3">
      <c r="A4" s="196">
        <v>1</v>
      </c>
      <c r="B4" s="196"/>
      <c r="C4" s="196"/>
      <c r="D4" s="197" t="s">
        <v>4</v>
      </c>
      <c r="E4" s="33" t="s">
        <v>112</v>
      </c>
      <c r="F4" s="114" t="s">
        <v>99</v>
      </c>
      <c r="G4" s="114"/>
      <c r="H4" s="33" t="s">
        <v>113</v>
      </c>
      <c r="I4" s="33" t="s">
        <v>114</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25" x14ac:dyDescent="0.3">
      <c r="A5" s="196"/>
      <c r="B5" s="196"/>
      <c r="C5" s="196"/>
      <c r="D5" s="197"/>
      <c r="E5" s="33">
        <v>3</v>
      </c>
      <c r="F5" s="114">
        <v>1</v>
      </c>
      <c r="G5" s="114"/>
      <c r="H5" s="33">
        <v>0</v>
      </c>
      <c r="I5" s="33">
        <f ca="1">--TRIM(RIGHT(SUBSTITUTE(LEFT(A4,_xlfn.AGGREGATE(16,6,FIND({0,1,2,3,4,5,6,7,8,9},A4,ROW(INDIRECT("1:"&amp;LEN(A4)))),1))," ",REPT(" ",LEN(A4))),LEN(A4)))</f>
        <v>1</v>
      </c>
      <c r="J5" s="15" t="s">
        <v>118</v>
      </c>
      <c r="K5" s="16"/>
    </row>
    <row r="6" spans="1:11" s="1" customFormat="1" ht="20.25" customHeight="1" x14ac:dyDescent="0.3">
      <c r="A6" s="118" t="s">
        <v>116</v>
      </c>
      <c r="B6" s="118"/>
      <c r="C6" s="118" t="s">
        <v>127</v>
      </c>
      <c r="D6" s="118"/>
      <c r="E6" s="34" t="s">
        <v>128</v>
      </c>
      <c r="F6" s="118" t="s">
        <v>117</v>
      </c>
      <c r="G6" s="118"/>
      <c r="H6" s="27" t="s">
        <v>115</v>
      </c>
      <c r="I6" s="27"/>
      <c r="J6" s="18" t="s">
        <v>129</v>
      </c>
      <c r="K6" s="17">
        <f ca="1">I5*25%</f>
        <v>0.25</v>
      </c>
    </row>
    <row r="7" spans="1:11" s="1" customFormat="1" ht="20.25" customHeight="1" x14ac:dyDescent="0.3">
      <c r="A7" s="117" t="s">
        <v>130</v>
      </c>
      <c r="B7" s="117"/>
      <c r="C7" s="114">
        <f ca="1">K8</f>
        <v>1</v>
      </c>
      <c r="D7" s="114"/>
      <c r="E7" s="32">
        <f ca="1">((100/I5)*C7)/100</f>
        <v>1</v>
      </c>
      <c r="F7" s="117">
        <f ca="1">(((C7/I5*5)+(C8/I5*20)+(25/(F5+H5+I5)*C9)+(5/(I5)*C10)+(2.5/(I5)*C11)+(2.5/(I5)*C12)+(5/I5*C13)+(10/I5*C14)+(2.5/I5*C15)+(2.5/I5*C16)+(10/I5*C17)+(10/I5*C18))/100)</f>
        <v>0.25</v>
      </c>
      <c r="G7" s="117"/>
      <c r="H7" s="117" t="str">
        <f ca="1">J4</f>
        <v>Excavation work Completed. Plinth work completed</v>
      </c>
      <c r="I7" s="117"/>
      <c r="J7" s="18" t="s">
        <v>119</v>
      </c>
      <c r="K7" s="22">
        <f ca="1">I5*50%</f>
        <v>0.5</v>
      </c>
    </row>
    <row r="8" spans="1:11" s="1" customFormat="1" ht="20.25" x14ac:dyDescent="0.3">
      <c r="A8" s="117" t="s">
        <v>100</v>
      </c>
      <c r="B8" s="117"/>
      <c r="C8" s="195">
        <f ca="1">K16</f>
        <v>1</v>
      </c>
      <c r="D8" s="114"/>
      <c r="E8" s="32">
        <f ca="1">((100/I5)*C8)/100</f>
        <v>1</v>
      </c>
      <c r="F8" s="117"/>
      <c r="G8" s="117"/>
      <c r="H8" s="117"/>
      <c r="I8" s="117"/>
      <c r="J8" s="18" t="s">
        <v>120</v>
      </c>
      <c r="K8" s="22">
        <f ca="1">I5</f>
        <v>1</v>
      </c>
    </row>
    <row r="9" spans="1:11" s="1" customFormat="1" ht="21" customHeight="1" x14ac:dyDescent="0.35">
      <c r="A9" s="117" t="s">
        <v>131</v>
      </c>
      <c r="B9" s="117"/>
      <c r="C9" s="114">
        <v>0</v>
      </c>
      <c r="D9" s="114"/>
      <c r="E9" s="32">
        <f ca="1">((100/(F5+H5+I5))*C9)/100</f>
        <v>0</v>
      </c>
      <c r="F9" s="117"/>
      <c r="G9" s="117"/>
      <c r="H9" s="117"/>
      <c r="I9" s="117"/>
      <c r="J9" s="18" t="s">
        <v>121</v>
      </c>
      <c r="K9" s="23">
        <f ca="1">(IF(E5&gt;1,(I5/(E5+2)),I5*0.2))</f>
        <v>0.2</v>
      </c>
    </row>
    <row r="10" spans="1:11" s="1" customFormat="1" ht="21" customHeight="1" x14ac:dyDescent="0.35">
      <c r="A10" s="117" t="s">
        <v>132</v>
      </c>
      <c r="B10" s="117"/>
      <c r="C10" s="114">
        <v>0</v>
      </c>
      <c r="D10" s="114"/>
      <c r="E10" s="32">
        <f ca="1">((100/I5)*C10)/100</f>
        <v>0</v>
      </c>
      <c r="F10" s="117"/>
      <c r="G10" s="117"/>
      <c r="H10" s="117"/>
      <c r="I10" s="117"/>
      <c r="J10" s="18" t="s">
        <v>122</v>
      </c>
      <c r="K10" s="23">
        <f ca="1">(IF(E5&gt;1,(I5/(E5+2)+K9),I5*0.2+K9))</f>
        <v>0.4</v>
      </c>
    </row>
    <row r="11" spans="1:11" s="1" customFormat="1" ht="21" customHeight="1" x14ac:dyDescent="0.35">
      <c r="A11" s="174" t="s">
        <v>133</v>
      </c>
      <c r="B11" s="175"/>
      <c r="C11" s="114">
        <v>0</v>
      </c>
      <c r="D11" s="114"/>
      <c r="E11" s="32">
        <f ca="1">((100/I5)*C11)/100</f>
        <v>0</v>
      </c>
      <c r="F11" s="117"/>
      <c r="G11" s="117"/>
      <c r="H11" s="117"/>
      <c r="I11" s="117"/>
      <c r="J11" s="18" t="s">
        <v>134</v>
      </c>
      <c r="K11" s="23">
        <f ca="1">(IF(E5&gt;1,(I5/(E5+2)+K10),0))</f>
        <v>0.60000000000000009</v>
      </c>
    </row>
    <row r="12" spans="1:11" s="1" customFormat="1" ht="21" customHeight="1" x14ac:dyDescent="0.35">
      <c r="A12" s="174" t="s">
        <v>165</v>
      </c>
      <c r="B12" s="175"/>
      <c r="C12" s="114">
        <v>0</v>
      </c>
      <c r="D12" s="114"/>
      <c r="E12" s="32">
        <f ca="1">((100/I5)*C12)/100</f>
        <v>0</v>
      </c>
      <c r="F12" s="117"/>
      <c r="G12" s="117"/>
      <c r="H12" s="117"/>
      <c r="I12" s="117"/>
      <c r="J12" s="18" t="s">
        <v>135</v>
      </c>
      <c r="K12" s="23">
        <f ca="1">(IF(E5&gt;2,(I5/(E5+2)+K11),0))</f>
        <v>0.8</v>
      </c>
    </row>
    <row r="13" spans="1:11" s="1" customFormat="1" ht="57.75" customHeight="1" x14ac:dyDescent="0.35">
      <c r="A13" s="174" t="s">
        <v>162</v>
      </c>
      <c r="B13" s="175"/>
      <c r="C13" s="114">
        <v>0</v>
      </c>
      <c r="D13" s="114"/>
      <c r="E13" s="32">
        <f ca="1">((100/(I5))*C13)/100</f>
        <v>0</v>
      </c>
      <c r="F13" s="117"/>
      <c r="G13" s="117"/>
      <c r="H13" s="117"/>
      <c r="I13" s="117"/>
      <c r="J13" s="18" t="s">
        <v>137</v>
      </c>
      <c r="K13" s="24">
        <f>(IF(E5&gt;3,(I5/(E5+2)+K12),0))</f>
        <v>0</v>
      </c>
    </row>
    <row r="14" spans="1:11" s="1" customFormat="1" ht="21" x14ac:dyDescent="0.35">
      <c r="A14" s="117" t="s">
        <v>136</v>
      </c>
      <c r="B14" s="117"/>
      <c r="C14" s="114">
        <v>0</v>
      </c>
      <c r="D14" s="114"/>
      <c r="E14" s="32">
        <f ca="1">((100/(I5))*C14)/100</f>
        <v>0</v>
      </c>
      <c r="F14" s="117"/>
      <c r="G14" s="117"/>
      <c r="H14" s="117"/>
      <c r="I14" s="117"/>
      <c r="J14" s="18" t="s">
        <v>138</v>
      </c>
      <c r="K14" s="23">
        <f>(IF(E5&gt;4,(I5/(E5+2)+K13),0))</f>
        <v>0</v>
      </c>
    </row>
    <row r="15" spans="1:11" s="1" customFormat="1" ht="21" customHeight="1" x14ac:dyDescent="0.35">
      <c r="A15" s="117" t="s">
        <v>164</v>
      </c>
      <c r="B15" s="117"/>
      <c r="C15" s="114">
        <v>0</v>
      </c>
      <c r="D15" s="114"/>
      <c r="E15" s="32">
        <f ca="1">((100/I5)*C15)/100</f>
        <v>0</v>
      </c>
      <c r="F15" s="117"/>
      <c r="G15" s="117"/>
      <c r="H15" s="117"/>
      <c r="I15" s="117"/>
      <c r="J15" s="18" t="s">
        <v>123</v>
      </c>
      <c r="K15" s="23">
        <f>(IF(E5=1,(I5/(E5+3)+K10),IF(E5=0,(I5*0.3+K10),IF(E5&gt;1,0))))</f>
        <v>0</v>
      </c>
    </row>
    <row r="16" spans="1:11" s="1" customFormat="1" ht="21.75" thickBot="1" x14ac:dyDescent="0.4">
      <c r="A16" s="117" t="s">
        <v>163</v>
      </c>
      <c r="B16" s="117"/>
      <c r="C16" s="114">
        <v>0</v>
      </c>
      <c r="D16" s="114"/>
      <c r="E16" s="32">
        <f ca="1">((100/I5)*C16)/100</f>
        <v>0</v>
      </c>
      <c r="F16" s="117"/>
      <c r="G16" s="117"/>
      <c r="H16" s="117"/>
      <c r="I16" s="117"/>
      <c r="J16" s="20" t="s">
        <v>124</v>
      </c>
      <c r="K16" s="25">
        <f ca="1">(IF(E5&gt;1.5,(I5/(E5+2)+K10+MAX(0,K11-K10)+MAX(0,K12-K11)+MAX(0,K13-K12)+MAX(0,K14-K13)+MAX(0,K15-K14)),IF(E5=1,(I5/(E5+3)+K15),IF(E5=0,I5*0.3+K15))))</f>
        <v>1</v>
      </c>
    </row>
    <row r="17" spans="1:9" s="1" customFormat="1" ht="20.25" x14ac:dyDescent="0.25">
      <c r="A17" s="117" t="s">
        <v>139</v>
      </c>
      <c r="B17" s="117"/>
      <c r="C17" s="114">
        <v>0</v>
      </c>
      <c r="D17" s="114"/>
      <c r="E17" s="32">
        <f ca="1">((100/(I5))*C17)/100</f>
        <v>0</v>
      </c>
      <c r="F17" s="117"/>
      <c r="G17" s="117"/>
      <c r="H17" s="117"/>
      <c r="I17" s="117"/>
    </row>
    <row r="18" spans="1:9" s="1" customFormat="1" ht="20.25" x14ac:dyDescent="0.25">
      <c r="A18" s="117" t="s">
        <v>140</v>
      </c>
      <c r="B18" s="117"/>
      <c r="C18" s="114">
        <v>0</v>
      </c>
      <c r="D18" s="114"/>
      <c r="E18" s="32">
        <f ca="1">((100/(I5))*C18)/100</f>
        <v>0</v>
      </c>
      <c r="F18" s="117"/>
      <c r="G18" s="117"/>
      <c r="H18" s="117"/>
      <c r="I18" s="117"/>
    </row>
    <row r="23" spans="1:9" x14ac:dyDescent="0.25">
      <c r="B23" s="194" t="s">
        <v>166</v>
      </c>
      <c r="C23" s="194"/>
      <c r="D23" s="194"/>
      <c r="E23" s="194"/>
      <c r="F23" s="194"/>
      <c r="G23" s="194"/>
    </row>
    <row r="24" spans="1:9" ht="14.45" customHeight="1" x14ac:dyDescent="0.25">
      <c r="B24" s="189" t="s">
        <v>167</v>
      </c>
      <c r="C24" s="189" t="s">
        <v>168</v>
      </c>
      <c r="D24" s="192" t="s">
        <v>169</v>
      </c>
      <c r="E24" s="193" t="s">
        <v>170</v>
      </c>
      <c r="F24" s="190" t="s">
        <v>171</v>
      </c>
      <c r="G24" s="189" t="s">
        <v>172</v>
      </c>
    </row>
    <row r="25" spans="1:9" x14ac:dyDescent="0.25">
      <c r="B25" s="189"/>
      <c r="C25" s="189"/>
      <c r="D25" s="192"/>
      <c r="E25" s="193"/>
      <c r="F25" s="190"/>
      <c r="G25" s="189"/>
    </row>
    <row r="26" spans="1:9" x14ac:dyDescent="0.25">
      <c r="B26" s="43" t="s">
        <v>173</v>
      </c>
      <c r="C26" s="44">
        <v>10</v>
      </c>
      <c r="D26" s="44">
        <v>1</v>
      </c>
      <c r="E26" s="45"/>
      <c r="F26" s="46">
        <f>((E26/D26)*0.05)*100</f>
        <v>0</v>
      </c>
      <c r="G26" s="46">
        <f t="shared" ref="G26:G37" si="0">((E26/D26)*(C26/100))*100</f>
        <v>0</v>
      </c>
    </row>
    <row r="27" spans="1:9" x14ac:dyDescent="0.25">
      <c r="B27" s="43" t="s">
        <v>174</v>
      </c>
      <c r="C27" s="45">
        <v>10</v>
      </c>
      <c r="D27" s="45">
        <v>1</v>
      </c>
      <c r="E27" s="45"/>
      <c r="F27" s="46">
        <f>((E27/D27)*0.05)*100</f>
        <v>0</v>
      </c>
      <c r="G27" s="46">
        <f t="shared" si="0"/>
        <v>0</v>
      </c>
    </row>
    <row r="28" spans="1:9" x14ac:dyDescent="0.25">
      <c r="B28" s="43" t="s">
        <v>175</v>
      </c>
      <c r="C28" s="45">
        <v>15</v>
      </c>
      <c r="D28" s="45">
        <v>1</v>
      </c>
      <c r="E28" s="45"/>
      <c r="F28" s="46">
        <f>((E28/D28)*0.15)*100</f>
        <v>0</v>
      </c>
      <c r="G28" s="46">
        <f t="shared" si="0"/>
        <v>0</v>
      </c>
    </row>
    <row r="29" spans="1:9" x14ac:dyDescent="0.25">
      <c r="B29" s="47" t="s">
        <v>176</v>
      </c>
      <c r="C29" s="45">
        <v>25</v>
      </c>
      <c r="D29" s="45">
        <v>40</v>
      </c>
      <c r="E29" s="45"/>
      <c r="F29" s="46">
        <f>((E29/D29)*0.25)*100</f>
        <v>0</v>
      </c>
      <c r="G29" s="46">
        <f t="shared" si="0"/>
        <v>0</v>
      </c>
    </row>
    <row r="30" spans="1:9" x14ac:dyDescent="0.25">
      <c r="B30" s="47" t="s">
        <v>177</v>
      </c>
      <c r="C30" s="45">
        <v>5</v>
      </c>
      <c r="D30" s="45">
        <v>39</v>
      </c>
      <c r="E30" s="45"/>
      <c r="F30" s="46">
        <f>((E30/D30)*0.05)*100</f>
        <v>0</v>
      </c>
      <c r="G30" s="46">
        <f t="shared" si="0"/>
        <v>0</v>
      </c>
    </row>
    <row r="31" spans="1:9" ht="30" x14ac:dyDescent="0.25">
      <c r="B31" s="47" t="s">
        <v>178</v>
      </c>
      <c r="C31" s="45">
        <v>2.5</v>
      </c>
      <c r="D31" s="45">
        <v>39</v>
      </c>
      <c r="E31" s="45"/>
      <c r="F31" s="46">
        <f>((E31/D31)*0.025)*100</f>
        <v>0</v>
      </c>
      <c r="G31" s="46">
        <f t="shared" si="0"/>
        <v>0</v>
      </c>
    </row>
    <row r="32" spans="1:9" ht="30" x14ac:dyDescent="0.25">
      <c r="B32" s="47" t="s">
        <v>179</v>
      </c>
      <c r="C32" s="45">
        <v>2.5</v>
      </c>
      <c r="D32" s="45">
        <v>39</v>
      </c>
      <c r="E32" s="45"/>
      <c r="F32" s="46">
        <f>((E32/D32)*0.025)*100</f>
        <v>0</v>
      </c>
      <c r="G32" s="46">
        <f t="shared" si="0"/>
        <v>0</v>
      </c>
    </row>
    <row r="33" spans="1:7" ht="45" x14ac:dyDescent="0.25">
      <c r="B33" s="48" t="s">
        <v>180</v>
      </c>
      <c r="C33" s="45">
        <v>5</v>
      </c>
      <c r="D33" s="45">
        <v>39</v>
      </c>
      <c r="E33" s="45"/>
      <c r="F33" s="46">
        <f>((E33/D33)*0.05)*100</f>
        <v>0</v>
      </c>
      <c r="G33" s="46">
        <f t="shared" si="0"/>
        <v>0</v>
      </c>
    </row>
    <row r="34" spans="1:7" ht="30" x14ac:dyDescent="0.25">
      <c r="B34" s="48" t="s">
        <v>181</v>
      </c>
      <c r="C34" s="45">
        <v>5</v>
      </c>
      <c r="D34" s="45">
        <v>39</v>
      </c>
      <c r="E34" s="45"/>
      <c r="F34" s="46">
        <f>((E34/D34)*0.1)*100</f>
        <v>0</v>
      </c>
      <c r="G34" s="46">
        <f t="shared" si="0"/>
        <v>0</v>
      </c>
    </row>
    <row r="35" spans="1:7" ht="30" x14ac:dyDescent="0.25">
      <c r="B35" s="48" t="s">
        <v>182</v>
      </c>
      <c r="C35" s="45">
        <v>5</v>
      </c>
      <c r="D35" s="45">
        <v>39</v>
      </c>
      <c r="E35" s="45"/>
      <c r="F35" s="46">
        <f>((E35/D35)*0.05)*100</f>
        <v>0</v>
      </c>
      <c r="G35" s="46">
        <f t="shared" si="0"/>
        <v>0</v>
      </c>
    </row>
    <row r="36" spans="1:7" ht="60" x14ac:dyDescent="0.25">
      <c r="B36" s="48" t="s">
        <v>183</v>
      </c>
      <c r="C36" s="45">
        <v>10</v>
      </c>
      <c r="D36" s="45">
        <v>39</v>
      </c>
      <c r="E36" s="45"/>
      <c r="F36" s="46">
        <f>((E36/D36)*0.1)*100</f>
        <v>0</v>
      </c>
      <c r="G36" s="46">
        <f t="shared" si="0"/>
        <v>0</v>
      </c>
    </row>
    <row r="37" spans="1:7" ht="45" x14ac:dyDescent="0.25">
      <c r="B37" s="48" t="s">
        <v>184</v>
      </c>
      <c r="C37" s="45">
        <v>5</v>
      </c>
      <c r="D37" s="45">
        <v>39</v>
      </c>
      <c r="E37" s="45"/>
      <c r="F37" s="46">
        <f>((E37/D37)*0.1)*100</f>
        <v>0</v>
      </c>
      <c r="G37" s="46">
        <f t="shared" si="0"/>
        <v>0</v>
      </c>
    </row>
    <row r="38" spans="1:7" ht="15.75" x14ac:dyDescent="0.25">
      <c r="B38" s="49" t="s">
        <v>185</v>
      </c>
      <c r="C38" s="50">
        <f>SUM(C26:C37)</f>
        <v>100</v>
      </c>
      <c r="D38" s="49"/>
      <c r="E38" s="49"/>
      <c r="F38" s="50">
        <f>SUM(F26:F37)</f>
        <v>0</v>
      </c>
      <c r="G38" s="50">
        <f>SUM(G26:G37)</f>
        <v>0</v>
      </c>
    </row>
    <row r="39" spans="1:7" x14ac:dyDescent="0.25">
      <c r="B39" s="190" t="s">
        <v>186</v>
      </c>
      <c r="C39" s="190"/>
      <c r="D39" s="190"/>
      <c r="E39" s="190"/>
      <c r="F39" s="190"/>
      <c r="G39" s="190"/>
    </row>
    <row r="40" spans="1:7" x14ac:dyDescent="0.25">
      <c r="B40" s="191" t="s">
        <v>187</v>
      </c>
      <c r="C40" s="191"/>
      <c r="D40" s="191"/>
      <c r="E40" s="191" t="s">
        <v>188</v>
      </c>
      <c r="F40" s="191"/>
      <c r="G40" s="191"/>
    </row>
    <row r="41" spans="1:7" x14ac:dyDescent="0.25">
      <c r="B41" s="187" t="s">
        <v>189</v>
      </c>
      <c r="C41" s="187"/>
      <c r="D41" s="187"/>
      <c r="E41" s="187" t="s">
        <v>190</v>
      </c>
      <c r="F41" s="187"/>
      <c r="G41" s="187"/>
    </row>
    <row r="42" spans="1:7" x14ac:dyDescent="0.25">
      <c r="B42" s="187" t="s">
        <v>191</v>
      </c>
      <c r="C42" s="187"/>
      <c r="D42" s="187"/>
      <c r="E42" s="187" t="s">
        <v>192</v>
      </c>
      <c r="F42" s="187"/>
      <c r="G42" s="187"/>
    </row>
    <row r="43" spans="1:7" x14ac:dyDescent="0.25">
      <c r="B43" s="188" t="s">
        <v>193</v>
      </c>
      <c r="C43" s="188"/>
      <c r="D43" s="188"/>
      <c r="E43" s="188" t="s">
        <v>194</v>
      </c>
      <c r="F43" s="188"/>
      <c r="G43" s="188"/>
    </row>
    <row r="45" spans="1:7" ht="15.75" thickBot="1" x14ac:dyDescent="0.3"/>
    <row r="46" spans="1:7" ht="17.25" thickTop="1" thickBot="1" x14ac:dyDescent="0.3">
      <c r="A46" s="51" t="s">
        <v>195</v>
      </c>
      <c r="B46" s="51" t="s">
        <v>167</v>
      </c>
      <c r="C46" s="52" t="s">
        <v>196</v>
      </c>
      <c r="D46" s="52" t="s">
        <v>197</v>
      </c>
      <c r="E46" s="52" t="s">
        <v>198</v>
      </c>
    </row>
    <row r="47" spans="1:7" ht="31.5" thickTop="1" thickBot="1" x14ac:dyDescent="0.3">
      <c r="A47" s="53">
        <v>1</v>
      </c>
      <c r="B47" s="54" t="s">
        <v>199</v>
      </c>
      <c r="C47" s="55">
        <v>0</v>
      </c>
      <c r="D47" s="56">
        <v>0.1</v>
      </c>
      <c r="E47" s="55">
        <v>0.1</v>
      </c>
    </row>
    <row r="48" spans="1:7" ht="31.5" thickTop="1" thickBot="1" x14ac:dyDescent="0.3">
      <c r="A48" s="53">
        <v>2</v>
      </c>
      <c r="B48" s="54" t="s">
        <v>200</v>
      </c>
      <c r="C48" s="55" t="s">
        <v>201</v>
      </c>
      <c r="D48" s="56" t="s">
        <v>202</v>
      </c>
      <c r="E48" s="55">
        <v>0.3</v>
      </c>
    </row>
    <row r="49" spans="1:5" ht="61.5" thickTop="1" thickBot="1" x14ac:dyDescent="0.3">
      <c r="A49" s="53">
        <v>3</v>
      </c>
      <c r="B49" s="54" t="s">
        <v>203</v>
      </c>
      <c r="C49" s="55" t="s">
        <v>204</v>
      </c>
      <c r="D49" s="56" t="s">
        <v>205</v>
      </c>
      <c r="E49" s="55">
        <v>0.45</v>
      </c>
    </row>
    <row r="50" spans="1:5" ht="76.5" thickTop="1" thickBot="1" x14ac:dyDescent="0.3">
      <c r="A50" s="53">
        <v>4</v>
      </c>
      <c r="B50" s="54" t="s">
        <v>206</v>
      </c>
      <c r="C50" s="55" t="s">
        <v>207</v>
      </c>
      <c r="D50" s="56" t="s">
        <v>208</v>
      </c>
      <c r="E50" s="55">
        <v>0.7</v>
      </c>
    </row>
    <row r="51" spans="1:5" ht="76.5" thickTop="1" thickBot="1" x14ac:dyDescent="0.3">
      <c r="A51" s="53">
        <v>5</v>
      </c>
      <c r="B51" s="54" t="s">
        <v>209</v>
      </c>
      <c r="C51" s="55" t="s">
        <v>210</v>
      </c>
      <c r="D51" s="56" t="s">
        <v>211</v>
      </c>
      <c r="E51" s="55">
        <v>0.75</v>
      </c>
    </row>
    <row r="52" spans="1:5" ht="76.5" thickTop="1" thickBot="1" x14ac:dyDescent="0.3">
      <c r="A52" s="53">
        <v>6</v>
      </c>
      <c r="B52" s="54" t="s">
        <v>212</v>
      </c>
      <c r="C52" s="55" t="s">
        <v>213</v>
      </c>
      <c r="D52" s="56" t="s">
        <v>214</v>
      </c>
      <c r="E52" s="55">
        <v>0.8</v>
      </c>
    </row>
    <row r="53" spans="1:5" ht="121.5" thickTop="1" thickBot="1" x14ac:dyDescent="0.3">
      <c r="A53" s="53">
        <v>7</v>
      </c>
      <c r="B53" s="54" t="s">
        <v>215</v>
      </c>
      <c r="C53" s="55" t="s">
        <v>216</v>
      </c>
      <c r="D53" s="56" t="s">
        <v>217</v>
      </c>
      <c r="E53" s="55">
        <v>0.85</v>
      </c>
    </row>
    <row r="54" spans="1:5" ht="211.5" thickTop="1" thickBot="1" x14ac:dyDescent="0.3">
      <c r="A54" s="53">
        <v>8</v>
      </c>
      <c r="B54" s="54" t="s">
        <v>218</v>
      </c>
      <c r="C54" s="55" t="s">
        <v>219</v>
      </c>
      <c r="D54" s="56" t="s">
        <v>220</v>
      </c>
      <c r="E54" s="55">
        <v>0.95</v>
      </c>
    </row>
    <row r="55" spans="1:5" ht="91.5" thickTop="1" thickBot="1" x14ac:dyDescent="0.3">
      <c r="A55" s="53">
        <v>9</v>
      </c>
      <c r="B55" s="54" t="s">
        <v>221</v>
      </c>
      <c r="C55" s="55" t="s">
        <v>222</v>
      </c>
      <c r="D55" s="56" t="s">
        <v>223</v>
      </c>
      <c r="E55" s="55">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45">
        <v>1</v>
      </c>
      <c r="C2" s="62" t="s">
        <v>238</v>
      </c>
    </row>
    <row r="3" spans="2:3" x14ac:dyDescent="0.25">
      <c r="B3" s="45">
        <v>2</v>
      </c>
      <c r="C3" s="63" t="s">
        <v>239</v>
      </c>
    </row>
    <row r="4" spans="2:3" x14ac:dyDescent="0.25">
      <c r="B4" s="45">
        <v>3</v>
      </c>
      <c r="C4" s="64" t="s">
        <v>240</v>
      </c>
    </row>
    <row r="5" spans="2:3" x14ac:dyDescent="0.25">
      <c r="B5" s="45">
        <v>4</v>
      </c>
      <c r="C5" s="63" t="s">
        <v>241</v>
      </c>
    </row>
    <row r="6" spans="2:3" x14ac:dyDescent="0.25">
      <c r="B6" s="45">
        <v>5</v>
      </c>
      <c r="C6" s="64" t="s">
        <v>242</v>
      </c>
    </row>
    <row r="7" spans="2:3" ht="30" x14ac:dyDescent="0.25">
      <c r="B7" s="45">
        <v>6</v>
      </c>
      <c r="C7" s="63" t="s">
        <v>243</v>
      </c>
    </row>
    <row r="8" spans="2:3" ht="75" x14ac:dyDescent="0.25">
      <c r="B8" s="45">
        <v>7</v>
      </c>
      <c r="C8" s="63" t="s">
        <v>244</v>
      </c>
    </row>
    <row r="9" spans="2:3" x14ac:dyDescent="0.25">
      <c r="B9" s="45">
        <v>8</v>
      </c>
      <c r="C9" s="64" t="s">
        <v>245</v>
      </c>
    </row>
    <row r="10" spans="2:3" x14ac:dyDescent="0.25">
      <c r="B10" s="45">
        <v>9</v>
      </c>
      <c r="C10" s="64" t="s">
        <v>246</v>
      </c>
    </row>
    <row r="11" spans="2:3" x14ac:dyDescent="0.25">
      <c r="B11" s="45">
        <v>10</v>
      </c>
      <c r="C11" s="64" t="s">
        <v>247</v>
      </c>
    </row>
    <row r="12" spans="2:3" x14ac:dyDescent="0.25">
      <c r="B12" s="45">
        <v>11</v>
      </c>
      <c r="C12" s="64" t="s">
        <v>248</v>
      </c>
    </row>
    <row r="13" spans="2:3" x14ac:dyDescent="0.25">
      <c r="B13" s="45">
        <v>12</v>
      </c>
      <c r="C13" s="64" t="s">
        <v>249</v>
      </c>
    </row>
    <row r="14" spans="2:3" x14ac:dyDescent="0.25">
      <c r="B14" s="45">
        <v>13</v>
      </c>
      <c r="C14" s="64" t="s">
        <v>250</v>
      </c>
    </row>
    <row r="15" spans="2:3" x14ac:dyDescent="0.25">
      <c r="B15" s="45">
        <v>14</v>
      </c>
      <c r="C15" s="64" t="s">
        <v>240</v>
      </c>
    </row>
    <row r="16" spans="2:3" x14ac:dyDescent="0.25">
      <c r="B16" s="45">
        <v>15</v>
      </c>
      <c r="C16" s="64" t="s">
        <v>235</v>
      </c>
    </row>
    <row r="17" spans="2:3" x14ac:dyDescent="0.25">
      <c r="B17" s="65">
        <v>16</v>
      </c>
      <c r="C17" s="66" t="s">
        <v>251</v>
      </c>
    </row>
    <row r="18" spans="2:3" x14ac:dyDescent="0.25">
      <c r="B18" s="67">
        <v>17</v>
      </c>
      <c r="C18" s="66" t="s">
        <v>252</v>
      </c>
    </row>
    <row r="19" spans="2:3" x14ac:dyDescent="0.25">
      <c r="B19" s="68">
        <v>18</v>
      </c>
      <c r="C19" s="45" t="s">
        <v>253</v>
      </c>
    </row>
    <row r="20" spans="2:3" x14ac:dyDescent="0.25">
      <c r="B20" s="67">
        <v>19</v>
      </c>
      <c r="C20" s="45" t="s">
        <v>254</v>
      </c>
    </row>
    <row r="21" spans="2:3" x14ac:dyDescent="0.25">
      <c r="B21" s="69">
        <v>20</v>
      </c>
      <c r="C21" s="45" t="s">
        <v>255</v>
      </c>
    </row>
    <row r="22" spans="2:3" x14ac:dyDescent="0.25">
      <c r="B22" s="67">
        <v>21</v>
      </c>
      <c r="C22" s="45" t="s">
        <v>253</v>
      </c>
    </row>
    <row r="23" spans="2:3" s="71" customFormat="1" ht="30" x14ac:dyDescent="0.25">
      <c r="B23" s="70">
        <v>22</v>
      </c>
      <c r="C23" s="62" t="s">
        <v>256</v>
      </c>
    </row>
    <row r="24" spans="2:3" s="71" customFormat="1" ht="30" x14ac:dyDescent="0.25">
      <c r="B24" s="72">
        <v>23</v>
      </c>
      <c r="C24" s="62" t="s">
        <v>257</v>
      </c>
    </row>
    <row r="25" spans="2:3" x14ac:dyDescent="0.25">
      <c r="B25" s="69">
        <v>24</v>
      </c>
      <c r="C25" s="45" t="s">
        <v>258</v>
      </c>
    </row>
    <row r="26" spans="2:3" x14ac:dyDescent="0.25">
      <c r="B26" s="67">
        <v>25</v>
      </c>
      <c r="C26" s="45" t="s">
        <v>259</v>
      </c>
    </row>
    <row r="27" spans="2:3" x14ac:dyDescent="0.25">
      <c r="B27" s="72">
        <v>26</v>
      </c>
      <c r="C27" s="69" t="s">
        <v>260</v>
      </c>
    </row>
    <row r="28" spans="2:3" x14ac:dyDescent="0.25">
      <c r="B28" s="73">
        <v>27</v>
      </c>
      <c r="C28" s="45" t="s">
        <v>261</v>
      </c>
    </row>
    <row r="29" spans="2:3" ht="60" x14ac:dyDescent="0.25">
      <c r="B29" s="74">
        <v>28</v>
      </c>
      <c r="C29" s="63" t="s">
        <v>262</v>
      </c>
    </row>
    <row r="30" spans="2:3" x14ac:dyDescent="0.25">
      <c r="B30" s="72">
        <v>29</v>
      </c>
      <c r="C30" s="45" t="s">
        <v>263</v>
      </c>
    </row>
    <row r="31" spans="2:3" ht="30" x14ac:dyDescent="0.25">
      <c r="B31" s="75">
        <v>30</v>
      </c>
      <c r="C31" s="63" t="s">
        <v>291</v>
      </c>
    </row>
    <row r="32" spans="2:3" x14ac:dyDescent="0.25">
      <c r="B32" s="72">
        <v>31</v>
      </c>
      <c r="C32" s="45" t="s">
        <v>292</v>
      </c>
    </row>
    <row r="33" spans="2:3" x14ac:dyDescent="0.25">
      <c r="B33" s="72">
        <v>32</v>
      </c>
      <c r="C33" s="45" t="s">
        <v>293</v>
      </c>
    </row>
    <row r="34" spans="2:3" ht="30" x14ac:dyDescent="0.25">
      <c r="B34" s="75">
        <v>33</v>
      </c>
      <c r="C34" s="66" t="s">
        <v>294</v>
      </c>
    </row>
    <row r="35" spans="2:3" x14ac:dyDescent="0.25">
      <c r="B35" s="72">
        <v>34</v>
      </c>
      <c r="C35" s="45"/>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76"/>
    <col min="2" max="2" width="12.28515625" style="76" customWidth="1"/>
    <col min="3" max="16384" width="9.140625" style="76"/>
  </cols>
  <sheetData>
    <row r="2" spans="1:12" x14ac:dyDescent="0.25">
      <c r="B2" s="77" t="s">
        <v>264</v>
      </c>
      <c r="C2" s="198"/>
      <c r="D2" s="198"/>
    </row>
    <row r="3" spans="1:12" x14ac:dyDescent="0.25">
      <c r="D3" s="78"/>
      <c r="E3" s="78"/>
      <c r="F3" s="78"/>
      <c r="G3" s="78"/>
      <c r="H3" s="78"/>
      <c r="I3" s="78"/>
    </row>
    <row r="4" spans="1:12" x14ac:dyDescent="0.25">
      <c r="A4" s="77" t="s">
        <v>265</v>
      </c>
      <c r="B4" s="61" t="s">
        <v>266</v>
      </c>
      <c r="C4" s="199" t="s">
        <v>267</v>
      </c>
      <c r="D4" s="199"/>
      <c r="E4" s="199"/>
      <c r="F4" s="61"/>
      <c r="G4" s="200" t="s">
        <v>268</v>
      </c>
      <c r="H4" s="200"/>
      <c r="I4" s="200"/>
      <c r="J4" s="201" t="s">
        <v>269</v>
      </c>
      <c r="K4" s="201"/>
      <c r="L4" s="201"/>
    </row>
    <row r="5" spans="1:12" x14ac:dyDescent="0.25">
      <c r="A5" s="77"/>
      <c r="B5" s="61"/>
      <c r="C5" s="61" t="s">
        <v>270</v>
      </c>
      <c r="D5" s="61" t="s">
        <v>271</v>
      </c>
      <c r="E5" s="61" t="s">
        <v>272</v>
      </c>
      <c r="F5" s="61"/>
      <c r="G5" s="61" t="s">
        <v>270</v>
      </c>
      <c r="H5" s="61" t="s">
        <v>271</v>
      </c>
      <c r="I5" s="61" t="s">
        <v>272</v>
      </c>
      <c r="J5" s="61" t="s">
        <v>270</v>
      </c>
      <c r="K5" s="61" t="s">
        <v>271</v>
      </c>
      <c r="L5" s="61" t="s">
        <v>272</v>
      </c>
    </row>
    <row r="6" spans="1:12" x14ac:dyDescent="0.25">
      <c r="B6" s="60" t="s">
        <v>273</v>
      </c>
      <c r="C6" s="60"/>
      <c r="D6" s="60"/>
      <c r="E6" s="60">
        <f>C6*D6</f>
        <v>0</v>
      </c>
      <c r="F6" s="60" t="s">
        <v>274</v>
      </c>
      <c r="G6" s="60"/>
      <c r="H6" s="60"/>
      <c r="I6" s="60">
        <f>G6*H6</f>
        <v>0</v>
      </c>
      <c r="J6" s="60"/>
      <c r="K6" s="60"/>
      <c r="L6" s="60">
        <f>J6*K6</f>
        <v>0</v>
      </c>
    </row>
    <row r="7" spans="1:12" x14ac:dyDescent="0.25">
      <c r="B7" s="60"/>
      <c r="C7" s="60"/>
      <c r="D7" s="60"/>
      <c r="E7" s="60">
        <f t="shared" ref="E7:E41" si="0">C7*D7</f>
        <v>0</v>
      </c>
      <c r="F7" s="60" t="s">
        <v>274</v>
      </c>
      <c r="G7" s="60"/>
      <c r="H7" s="60"/>
      <c r="I7" s="60">
        <f t="shared" ref="I7:I35" si="1">G7*H7</f>
        <v>0</v>
      </c>
      <c r="J7" s="60"/>
      <c r="K7" s="60"/>
      <c r="L7" s="60">
        <f t="shared" ref="L7:L35" si="2">J7*K7</f>
        <v>0</v>
      </c>
    </row>
    <row r="8" spans="1:12" x14ac:dyDescent="0.25">
      <c r="B8" s="60"/>
      <c r="C8" s="60"/>
      <c r="D8" s="60"/>
      <c r="E8" s="60">
        <f t="shared" si="0"/>
        <v>0</v>
      </c>
      <c r="F8" s="60"/>
      <c r="G8" s="60"/>
      <c r="H8" s="60"/>
      <c r="I8" s="60">
        <f t="shared" si="1"/>
        <v>0</v>
      </c>
      <c r="J8" s="60"/>
      <c r="K8" s="60"/>
      <c r="L8" s="60">
        <f t="shared" si="2"/>
        <v>0</v>
      </c>
    </row>
    <row r="9" spans="1:12" x14ac:dyDescent="0.25">
      <c r="B9" s="60"/>
      <c r="C9" s="60"/>
      <c r="D9" s="60"/>
      <c r="E9" s="60">
        <f t="shared" si="0"/>
        <v>0</v>
      </c>
      <c r="F9" s="60" t="s">
        <v>275</v>
      </c>
      <c r="G9" s="60"/>
      <c r="H9" s="60"/>
      <c r="I9" s="60">
        <f t="shared" si="1"/>
        <v>0</v>
      </c>
      <c r="J9" s="60"/>
      <c r="K9" s="60"/>
      <c r="L9" s="60">
        <f t="shared" si="2"/>
        <v>0</v>
      </c>
    </row>
    <row r="10" spans="1:12" x14ac:dyDescent="0.25">
      <c r="B10" s="60" t="s">
        <v>276</v>
      </c>
      <c r="C10" s="60"/>
      <c r="D10" s="60"/>
      <c r="E10" s="60">
        <f t="shared" si="0"/>
        <v>0</v>
      </c>
      <c r="F10" s="60" t="s">
        <v>275</v>
      </c>
      <c r="G10" s="60"/>
      <c r="H10" s="60"/>
      <c r="I10" s="60">
        <f t="shared" si="1"/>
        <v>0</v>
      </c>
      <c r="J10" s="60"/>
      <c r="K10" s="60"/>
      <c r="L10" s="60">
        <f t="shared" si="2"/>
        <v>0</v>
      </c>
    </row>
    <row r="11" spans="1:12" x14ac:dyDescent="0.25">
      <c r="B11" s="60"/>
      <c r="C11" s="60"/>
      <c r="D11" s="60"/>
      <c r="E11" s="60">
        <f t="shared" si="0"/>
        <v>0</v>
      </c>
      <c r="F11" s="60" t="s">
        <v>277</v>
      </c>
      <c r="G11" s="60"/>
      <c r="H11" s="60"/>
      <c r="I11" s="60">
        <f t="shared" si="1"/>
        <v>0</v>
      </c>
      <c r="J11" s="60"/>
      <c r="K11" s="60"/>
      <c r="L11" s="60">
        <f t="shared" si="2"/>
        <v>0</v>
      </c>
    </row>
    <row r="12" spans="1:12" x14ac:dyDescent="0.25">
      <c r="B12" s="60"/>
      <c r="C12" s="60"/>
      <c r="D12" s="60"/>
      <c r="E12" s="60">
        <f t="shared" si="0"/>
        <v>0</v>
      </c>
      <c r="F12" s="60"/>
      <c r="G12" s="60"/>
      <c r="H12" s="60"/>
      <c r="I12" s="60">
        <f t="shared" si="1"/>
        <v>0</v>
      </c>
      <c r="J12" s="60"/>
      <c r="K12" s="60"/>
      <c r="L12" s="60">
        <f t="shared" si="2"/>
        <v>0</v>
      </c>
    </row>
    <row r="13" spans="1:12" x14ac:dyDescent="0.25">
      <c r="B13" s="60"/>
      <c r="C13" s="60"/>
      <c r="D13" s="60"/>
      <c r="E13" s="60">
        <f t="shared" si="0"/>
        <v>0</v>
      </c>
      <c r="F13" s="60"/>
      <c r="G13" s="60"/>
      <c r="H13" s="60"/>
      <c r="I13" s="60">
        <f t="shared" si="1"/>
        <v>0</v>
      </c>
      <c r="J13" s="60"/>
      <c r="K13" s="60"/>
      <c r="L13" s="60">
        <f t="shared" si="2"/>
        <v>0</v>
      </c>
    </row>
    <row r="14" spans="1:12" x14ac:dyDescent="0.25">
      <c r="B14" s="60" t="s">
        <v>278</v>
      </c>
      <c r="C14" s="60"/>
      <c r="D14" s="60"/>
      <c r="E14" s="60">
        <f t="shared" si="0"/>
        <v>0</v>
      </c>
      <c r="F14" s="60" t="s">
        <v>275</v>
      </c>
      <c r="G14" s="60"/>
      <c r="H14" s="60"/>
      <c r="I14" s="60">
        <f t="shared" si="1"/>
        <v>0</v>
      </c>
      <c r="J14" s="60"/>
      <c r="K14" s="60"/>
      <c r="L14" s="60">
        <f t="shared" si="2"/>
        <v>0</v>
      </c>
    </row>
    <row r="15" spans="1:12" x14ac:dyDescent="0.25">
      <c r="B15" s="60"/>
      <c r="C15" s="60"/>
      <c r="D15" s="60"/>
      <c r="E15" s="60">
        <f t="shared" si="0"/>
        <v>0</v>
      </c>
      <c r="F15" s="60" t="s">
        <v>277</v>
      </c>
      <c r="G15" s="60"/>
      <c r="H15" s="60"/>
      <c r="I15" s="60">
        <f t="shared" si="1"/>
        <v>0</v>
      </c>
      <c r="J15" s="60"/>
      <c r="K15" s="60"/>
      <c r="L15" s="60">
        <f t="shared" si="2"/>
        <v>0</v>
      </c>
    </row>
    <row r="16" spans="1:12" x14ac:dyDescent="0.25">
      <c r="B16" s="60"/>
      <c r="C16" s="60"/>
      <c r="D16" s="60"/>
      <c r="E16" s="60">
        <f t="shared" si="0"/>
        <v>0</v>
      </c>
      <c r="F16" s="60"/>
      <c r="G16" s="60"/>
      <c r="H16" s="60"/>
      <c r="I16" s="60">
        <f t="shared" si="1"/>
        <v>0</v>
      </c>
      <c r="J16" s="60"/>
      <c r="K16" s="60"/>
      <c r="L16" s="60">
        <f t="shared" si="2"/>
        <v>0</v>
      </c>
    </row>
    <row r="17" spans="2:12" x14ac:dyDescent="0.25">
      <c r="B17" s="60"/>
      <c r="C17" s="60"/>
      <c r="D17" s="60"/>
      <c r="E17" s="60">
        <f t="shared" si="0"/>
        <v>0</v>
      </c>
      <c r="F17" s="60"/>
      <c r="G17" s="60"/>
      <c r="H17" s="60"/>
      <c r="I17" s="60">
        <f t="shared" si="1"/>
        <v>0</v>
      </c>
      <c r="J17" s="60"/>
      <c r="K17" s="60"/>
      <c r="L17" s="60">
        <f t="shared" si="2"/>
        <v>0</v>
      </c>
    </row>
    <row r="18" spans="2:12" x14ac:dyDescent="0.25">
      <c r="B18" s="60" t="s">
        <v>279</v>
      </c>
      <c r="C18" s="60"/>
      <c r="D18" s="60"/>
      <c r="E18" s="60">
        <f t="shared" si="0"/>
        <v>0</v>
      </c>
      <c r="F18" s="60" t="s">
        <v>275</v>
      </c>
      <c r="G18" s="60"/>
      <c r="H18" s="60"/>
      <c r="I18" s="60">
        <f t="shared" si="1"/>
        <v>0</v>
      </c>
      <c r="J18" s="60"/>
      <c r="K18" s="60"/>
      <c r="L18" s="60">
        <f t="shared" si="2"/>
        <v>0</v>
      </c>
    </row>
    <row r="19" spans="2:12" x14ac:dyDescent="0.25">
      <c r="B19" s="60"/>
      <c r="C19" s="60"/>
      <c r="D19" s="60"/>
      <c r="E19" s="60">
        <f t="shared" si="0"/>
        <v>0</v>
      </c>
      <c r="F19" s="60" t="s">
        <v>277</v>
      </c>
      <c r="G19" s="60"/>
      <c r="H19" s="60"/>
      <c r="I19" s="60">
        <f t="shared" si="1"/>
        <v>0</v>
      </c>
      <c r="J19" s="60"/>
      <c r="K19" s="60"/>
      <c r="L19" s="60">
        <f t="shared" si="2"/>
        <v>0</v>
      </c>
    </row>
    <row r="20" spans="2:12" x14ac:dyDescent="0.25">
      <c r="B20" s="60"/>
      <c r="C20" s="60"/>
      <c r="D20" s="60"/>
      <c r="E20" s="60">
        <f t="shared" si="0"/>
        <v>0</v>
      </c>
      <c r="F20" s="60"/>
      <c r="G20" s="60"/>
      <c r="H20" s="60"/>
      <c r="I20" s="60">
        <f t="shared" si="1"/>
        <v>0</v>
      </c>
      <c r="J20" s="60"/>
      <c r="K20" s="60"/>
      <c r="L20" s="60">
        <f t="shared" si="2"/>
        <v>0</v>
      </c>
    </row>
    <row r="21" spans="2:12" x14ac:dyDescent="0.25">
      <c r="B21" s="60" t="s">
        <v>280</v>
      </c>
      <c r="C21" s="60"/>
      <c r="D21" s="60"/>
      <c r="E21" s="60">
        <f t="shared" si="0"/>
        <v>0</v>
      </c>
      <c r="F21" s="60" t="s">
        <v>275</v>
      </c>
      <c r="G21" s="60"/>
      <c r="H21" s="60"/>
      <c r="I21" s="60">
        <f t="shared" si="1"/>
        <v>0</v>
      </c>
      <c r="J21" s="60"/>
      <c r="K21" s="60"/>
      <c r="L21" s="60">
        <f t="shared" si="2"/>
        <v>0</v>
      </c>
    </row>
    <row r="22" spans="2:12" x14ac:dyDescent="0.25">
      <c r="B22" s="60"/>
      <c r="C22" s="60"/>
      <c r="D22" s="60"/>
      <c r="E22" s="60">
        <f t="shared" si="0"/>
        <v>0</v>
      </c>
      <c r="F22" s="60" t="s">
        <v>277</v>
      </c>
      <c r="G22" s="60"/>
      <c r="H22" s="60"/>
      <c r="I22" s="60">
        <f t="shared" si="1"/>
        <v>0</v>
      </c>
      <c r="J22" s="60"/>
      <c r="K22" s="60"/>
      <c r="L22" s="60">
        <f t="shared" si="2"/>
        <v>0</v>
      </c>
    </row>
    <row r="23" spans="2:12" x14ac:dyDescent="0.25">
      <c r="B23" s="60"/>
      <c r="C23" s="60"/>
      <c r="D23" s="60"/>
      <c r="E23" s="60">
        <f t="shared" si="0"/>
        <v>0</v>
      </c>
      <c r="F23" s="60"/>
      <c r="G23" s="60"/>
      <c r="H23" s="60"/>
      <c r="I23" s="60">
        <f t="shared" si="1"/>
        <v>0</v>
      </c>
      <c r="J23" s="60"/>
      <c r="K23" s="60"/>
      <c r="L23" s="60">
        <f t="shared" si="2"/>
        <v>0</v>
      </c>
    </row>
    <row r="24" spans="2:12" x14ac:dyDescent="0.25">
      <c r="B24" s="60" t="s">
        <v>281</v>
      </c>
      <c r="C24" s="60"/>
      <c r="D24" s="60"/>
      <c r="E24" s="60">
        <f t="shared" si="0"/>
        <v>0</v>
      </c>
      <c r="F24" s="60" t="s">
        <v>282</v>
      </c>
      <c r="G24" s="60"/>
      <c r="H24" s="60"/>
      <c r="I24" s="60">
        <f t="shared" si="1"/>
        <v>0</v>
      </c>
      <c r="J24" s="60"/>
      <c r="K24" s="60"/>
      <c r="L24" s="60">
        <f t="shared" si="2"/>
        <v>0</v>
      </c>
    </row>
    <row r="25" spans="2:12" x14ac:dyDescent="0.25">
      <c r="B25" s="60"/>
      <c r="C25" s="60"/>
      <c r="D25" s="60"/>
      <c r="E25" s="60">
        <f t="shared" si="0"/>
        <v>0</v>
      </c>
      <c r="F25" s="60" t="s">
        <v>282</v>
      </c>
      <c r="G25" s="60"/>
      <c r="H25" s="60"/>
      <c r="I25" s="60">
        <f t="shared" si="1"/>
        <v>0</v>
      </c>
      <c r="J25" s="60"/>
      <c r="K25" s="60"/>
      <c r="L25" s="60">
        <f t="shared" si="2"/>
        <v>0</v>
      </c>
    </row>
    <row r="26" spans="2:12" x14ac:dyDescent="0.25">
      <c r="B26" s="60"/>
      <c r="C26" s="60"/>
      <c r="D26" s="60"/>
      <c r="E26" s="60">
        <f t="shared" si="0"/>
        <v>0</v>
      </c>
      <c r="F26" s="60" t="s">
        <v>282</v>
      </c>
      <c r="G26" s="60"/>
      <c r="H26" s="60"/>
      <c r="I26" s="60">
        <f t="shared" si="1"/>
        <v>0</v>
      </c>
      <c r="J26" s="60"/>
      <c r="K26" s="60"/>
      <c r="L26" s="60">
        <f t="shared" si="2"/>
        <v>0</v>
      </c>
    </row>
    <row r="27" spans="2:12" x14ac:dyDescent="0.25">
      <c r="B27" s="60"/>
      <c r="C27" s="60"/>
      <c r="D27" s="60"/>
      <c r="E27" s="60">
        <f t="shared" si="0"/>
        <v>0</v>
      </c>
      <c r="F27" s="60" t="s">
        <v>282</v>
      </c>
      <c r="G27" s="60"/>
      <c r="H27" s="60"/>
      <c r="I27" s="60">
        <f t="shared" si="1"/>
        <v>0</v>
      </c>
      <c r="J27" s="60"/>
      <c r="K27" s="60"/>
      <c r="L27" s="60">
        <f t="shared" si="2"/>
        <v>0</v>
      </c>
    </row>
    <row r="28" spans="2:12" x14ac:dyDescent="0.25">
      <c r="B28" s="60" t="s">
        <v>283</v>
      </c>
      <c r="C28" s="60"/>
      <c r="D28" s="60"/>
      <c r="E28" s="60">
        <f t="shared" si="0"/>
        <v>0</v>
      </c>
      <c r="F28" s="60" t="s">
        <v>282</v>
      </c>
      <c r="G28" s="60"/>
      <c r="H28" s="60"/>
      <c r="I28" s="60">
        <f t="shared" si="1"/>
        <v>0</v>
      </c>
      <c r="J28" s="60"/>
      <c r="K28" s="60"/>
      <c r="L28" s="60">
        <f t="shared" si="2"/>
        <v>0</v>
      </c>
    </row>
    <row r="29" spans="2:12" x14ac:dyDescent="0.25">
      <c r="B29" s="60" t="s">
        <v>284</v>
      </c>
      <c r="C29" s="60"/>
      <c r="D29" s="60"/>
      <c r="E29" s="60">
        <f t="shared" si="0"/>
        <v>0</v>
      </c>
      <c r="F29" s="60" t="s">
        <v>282</v>
      </c>
      <c r="G29" s="60"/>
      <c r="H29" s="60"/>
      <c r="I29" s="60">
        <f t="shared" si="1"/>
        <v>0</v>
      </c>
      <c r="J29" s="60"/>
      <c r="K29" s="60"/>
      <c r="L29" s="60">
        <f t="shared" si="2"/>
        <v>0</v>
      </c>
    </row>
    <row r="30" spans="2:12" x14ac:dyDescent="0.25">
      <c r="B30" s="60" t="s">
        <v>285</v>
      </c>
      <c r="C30" s="60"/>
      <c r="D30" s="60"/>
      <c r="E30" s="60">
        <f t="shared" si="0"/>
        <v>0</v>
      </c>
      <c r="F30" s="60"/>
      <c r="G30" s="60"/>
      <c r="H30" s="60"/>
      <c r="I30" s="60">
        <f t="shared" si="1"/>
        <v>0</v>
      </c>
      <c r="J30" s="60"/>
      <c r="K30" s="60"/>
      <c r="L30" s="60">
        <f t="shared" si="2"/>
        <v>0</v>
      </c>
    </row>
    <row r="31" spans="2:12" x14ac:dyDescent="0.25">
      <c r="B31" s="60"/>
      <c r="C31" s="60"/>
      <c r="D31" s="60"/>
      <c r="E31" s="60">
        <f t="shared" si="0"/>
        <v>0</v>
      </c>
      <c r="F31" s="60"/>
      <c r="G31" s="60"/>
      <c r="H31" s="60"/>
      <c r="I31" s="60">
        <f t="shared" si="1"/>
        <v>0</v>
      </c>
      <c r="J31" s="60"/>
      <c r="K31" s="60"/>
      <c r="L31" s="60">
        <f t="shared" si="2"/>
        <v>0</v>
      </c>
    </row>
    <row r="32" spans="2:12" x14ac:dyDescent="0.25">
      <c r="B32" s="60"/>
      <c r="C32" s="60"/>
      <c r="D32" s="60"/>
      <c r="E32" s="60">
        <f t="shared" si="0"/>
        <v>0</v>
      </c>
      <c r="F32" s="60"/>
      <c r="G32" s="60"/>
      <c r="H32" s="60"/>
      <c r="I32" s="60">
        <f t="shared" si="1"/>
        <v>0</v>
      </c>
      <c r="J32" s="60"/>
      <c r="K32" s="60"/>
      <c r="L32" s="60">
        <f t="shared" si="2"/>
        <v>0</v>
      </c>
    </row>
    <row r="33" spans="2:12" x14ac:dyDescent="0.25">
      <c r="B33" s="60" t="s">
        <v>286</v>
      </c>
      <c r="C33" s="60"/>
      <c r="D33" s="60"/>
      <c r="E33" s="60">
        <f t="shared" si="0"/>
        <v>0</v>
      </c>
      <c r="F33" s="60"/>
      <c r="G33" s="60"/>
      <c r="H33" s="60"/>
      <c r="I33" s="60">
        <f t="shared" si="1"/>
        <v>0</v>
      </c>
      <c r="J33" s="60"/>
      <c r="K33" s="60"/>
      <c r="L33" s="60">
        <f t="shared" si="2"/>
        <v>0</v>
      </c>
    </row>
    <row r="34" spans="2:12" x14ac:dyDescent="0.25">
      <c r="B34" s="60" t="s">
        <v>287</v>
      </c>
      <c r="C34" s="60"/>
      <c r="D34" s="60"/>
      <c r="E34" s="60">
        <f t="shared" si="0"/>
        <v>0</v>
      </c>
      <c r="F34" s="60"/>
      <c r="G34" s="60"/>
      <c r="H34" s="60"/>
      <c r="I34" s="60">
        <f t="shared" si="1"/>
        <v>0</v>
      </c>
      <c r="J34" s="60"/>
      <c r="K34" s="60"/>
      <c r="L34" s="60">
        <f t="shared" si="2"/>
        <v>0</v>
      </c>
    </row>
    <row r="35" spans="2:12" x14ac:dyDescent="0.25">
      <c r="B35" s="60" t="s">
        <v>288</v>
      </c>
      <c r="C35" s="60"/>
      <c r="D35" s="60"/>
      <c r="E35" s="60">
        <f t="shared" si="0"/>
        <v>0</v>
      </c>
      <c r="F35" s="60"/>
      <c r="G35" s="60"/>
      <c r="H35" s="60"/>
      <c r="I35" s="60">
        <f t="shared" si="1"/>
        <v>0</v>
      </c>
      <c r="J35" s="60"/>
      <c r="K35" s="60"/>
      <c r="L35" s="60">
        <f t="shared" si="2"/>
        <v>0</v>
      </c>
    </row>
    <row r="36" spans="2:12" x14ac:dyDescent="0.25">
      <c r="B36" s="60" t="s">
        <v>289</v>
      </c>
      <c r="C36" s="60"/>
      <c r="D36" s="60"/>
      <c r="E36" s="60">
        <f t="shared" si="0"/>
        <v>0</v>
      </c>
      <c r="F36" s="60"/>
      <c r="G36" s="60"/>
      <c r="H36" s="60"/>
      <c r="I36" s="60">
        <f>G36*H36</f>
        <v>0</v>
      </c>
      <c r="J36" s="60"/>
      <c r="K36" s="60"/>
      <c r="L36" s="60">
        <f>J36*K36</f>
        <v>0</v>
      </c>
    </row>
    <row r="37" spans="2:12" x14ac:dyDescent="0.25">
      <c r="B37" s="60"/>
      <c r="C37" s="60"/>
      <c r="D37" s="60"/>
      <c r="E37" s="60">
        <f t="shared" si="0"/>
        <v>0</v>
      </c>
      <c r="F37" s="60"/>
      <c r="G37" s="60"/>
      <c r="H37" s="60"/>
      <c r="I37" s="60">
        <f t="shared" ref="I37:I38" si="3">G37*H37</f>
        <v>0</v>
      </c>
      <c r="J37" s="60"/>
      <c r="K37" s="60"/>
      <c r="L37" s="60">
        <f t="shared" ref="L37:L38" si="4">J37*K37</f>
        <v>0</v>
      </c>
    </row>
    <row r="38" spans="2:12" x14ac:dyDescent="0.25">
      <c r="B38" s="60" t="s">
        <v>290</v>
      </c>
      <c r="C38" s="60"/>
      <c r="D38" s="60"/>
      <c r="E38" s="60">
        <f t="shared" si="0"/>
        <v>0</v>
      </c>
      <c r="F38" s="60"/>
      <c r="G38" s="60"/>
      <c r="H38" s="60"/>
      <c r="I38" s="60">
        <f t="shared" si="3"/>
        <v>0</v>
      </c>
      <c r="J38" s="60"/>
      <c r="K38" s="60"/>
      <c r="L38" s="60">
        <f t="shared" si="4"/>
        <v>0</v>
      </c>
    </row>
    <row r="39" spans="2:12" x14ac:dyDescent="0.25">
      <c r="B39" s="60"/>
      <c r="C39" s="60"/>
      <c r="D39" s="60"/>
      <c r="E39" s="60">
        <f t="shared" si="0"/>
        <v>0</v>
      </c>
      <c r="F39" s="60"/>
      <c r="G39" s="60"/>
      <c r="H39" s="60"/>
      <c r="I39" s="60">
        <f>G39*H39</f>
        <v>0</v>
      </c>
      <c r="J39" s="60"/>
      <c r="K39" s="60"/>
      <c r="L39" s="60">
        <f>J39*K39</f>
        <v>0</v>
      </c>
    </row>
    <row r="40" spans="2:12" x14ac:dyDescent="0.25">
      <c r="B40" s="60"/>
      <c r="C40" s="60"/>
      <c r="D40" s="60"/>
      <c r="E40" s="60">
        <f t="shared" si="0"/>
        <v>0</v>
      </c>
      <c r="F40" s="60"/>
      <c r="G40" s="60"/>
      <c r="H40" s="60"/>
      <c r="I40" s="60">
        <f>G40*H40</f>
        <v>0</v>
      </c>
      <c r="J40" s="60"/>
      <c r="K40" s="60"/>
      <c r="L40" s="60">
        <f>J40*K40</f>
        <v>0</v>
      </c>
    </row>
    <row r="41" spans="2:12" x14ac:dyDescent="0.25">
      <c r="B41" s="60"/>
      <c r="C41" s="60"/>
      <c r="D41" s="60"/>
      <c r="E41" s="60">
        <f t="shared" si="0"/>
        <v>0</v>
      </c>
      <c r="F41" s="60"/>
      <c r="G41" s="60"/>
      <c r="H41" s="60"/>
      <c r="I41" s="60">
        <f>G41*H41</f>
        <v>0</v>
      </c>
      <c r="J41" s="60"/>
      <c r="K41" s="60"/>
      <c r="L41" s="60">
        <f>J41*K41</f>
        <v>0</v>
      </c>
    </row>
    <row r="42" spans="2:12" x14ac:dyDescent="0.25">
      <c r="B42" s="60" t="s">
        <v>150</v>
      </c>
      <c r="C42" s="60"/>
      <c r="D42" s="60">
        <f>E42*10.764</f>
        <v>0</v>
      </c>
      <c r="E42" s="79">
        <f>SUM(E6:E41)</f>
        <v>0</v>
      </c>
      <c r="F42" s="60"/>
      <c r="G42" s="60"/>
      <c r="H42" s="60">
        <f>I42*10.764</f>
        <v>0</v>
      </c>
      <c r="I42" s="80">
        <f>SUM(I6:I41)</f>
        <v>0</v>
      </c>
      <c r="J42" s="60"/>
      <c r="K42" s="60">
        <f>L42*10.764</f>
        <v>0</v>
      </c>
      <c r="L42" s="81">
        <f>SUM(L6:L41)</f>
        <v>0</v>
      </c>
    </row>
    <row r="44" spans="2:12" x14ac:dyDescent="0.25">
      <c r="D44" s="76">
        <f>D42+H42</f>
        <v>0</v>
      </c>
      <c r="E44" s="7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2025-07-04T09:24:00Z</cp:lastPrinted>
  <dcterms:created xsi:type="dcterms:W3CDTF">2010-11-23T11:42:48Z</dcterms:created>
  <dcterms:modified xsi:type="dcterms:W3CDTF">2025-07-04T09:25:43Z</dcterms:modified>
</cp:coreProperties>
</file>