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Construction table" sheetId="4" r:id="rId2"/>
  </sheets>
  <definedNames>
    <definedName name="_xlnm.Print_Area" localSheetId="0">Report!$A$1:$H$304</definedName>
  </definedNames>
  <calcPr calcId="152511"/>
</workbook>
</file>

<file path=xl/calcChain.xml><?xml version="1.0" encoding="utf-8"?>
<calcChain xmlns="http://schemas.openxmlformats.org/spreadsheetml/2006/main">
  <c r="D176" i="3" l="1"/>
  <c r="C98" i="3"/>
  <c r="C66" i="3"/>
  <c r="C67" i="3" s="1"/>
  <c r="C68" i="3" s="1"/>
  <c r="J70" i="3"/>
  <c r="J69" i="3"/>
  <c r="J86" i="3"/>
  <c r="J85" i="3"/>
  <c r="J102" i="3"/>
  <c r="J101" i="3"/>
  <c r="H61" i="3"/>
  <c r="H77" i="3"/>
  <c r="H93" i="3"/>
  <c r="J64" i="3" l="1"/>
  <c r="C63" i="3" s="1"/>
  <c r="J62" i="3"/>
  <c r="D72" i="3"/>
  <c r="D68" i="3"/>
  <c r="D71" i="3"/>
  <c r="D67" i="3"/>
  <c r="J63" i="3"/>
  <c r="D70" i="3"/>
  <c r="D74" i="3"/>
  <c r="J65" i="3"/>
  <c r="J66" i="3" s="1"/>
  <c r="J71" i="3" s="1"/>
  <c r="D65" i="3"/>
  <c r="D66" i="3"/>
  <c r="D73" i="3"/>
  <c r="D69" i="3"/>
  <c r="J80" i="3"/>
  <c r="C79" i="3" s="1"/>
  <c r="D79" i="3" s="1"/>
  <c r="J78" i="3"/>
  <c r="D88" i="3"/>
  <c r="D84" i="3"/>
  <c r="D87" i="3"/>
  <c r="D83" i="3"/>
  <c r="J79" i="3"/>
  <c r="D86" i="3"/>
  <c r="D82" i="3"/>
  <c r="D90" i="3"/>
  <c r="J81" i="3"/>
  <c r="J82" i="3" s="1"/>
  <c r="J87" i="3" s="1"/>
  <c r="D89" i="3"/>
  <c r="D85" i="3"/>
  <c r="D81" i="3"/>
  <c r="J96" i="3"/>
  <c r="C95" i="3" s="1"/>
  <c r="D95" i="3" s="1"/>
  <c r="J94" i="3"/>
  <c r="D104" i="3"/>
  <c r="D100" i="3"/>
  <c r="D103" i="3"/>
  <c r="D99" i="3"/>
  <c r="J95" i="3"/>
  <c r="D102" i="3"/>
  <c r="D98" i="3"/>
  <c r="D106" i="3"/>
  <c r="J97" i="3"/>
  <c r="J98" i="3" s="1"/>
  <c r="J103" i="3" s="1"/>
  <c r="D105" i="3"/>
  <c r="D101" i="3"/>
  <c r="D97" i="3"/>
  <c r="D178" i="3"/>
  <c r="D177" i="3"/>
  <c r="C26" i="3"/>
  <c r="C18" i="3"/>
  <c r="H164" i="3"/>
  <c r="H163" i="3"/>
  <c r="H162" i="3"/>
  <c r="H161" i="3"/>
  <c r="H160" i="3"/>
  <c r="H159" i="3"/>
  <c r="H158" i="3"/>
  <c r="H157" i="3"/>
  <c r="H155" i="3"/>
  <c r="H154" i="3"/>
  <c r="H153" i="3"/>
  <c r="H152" i="3"/>
  <c r="H151" i="3"/>
  <c r="H150" i="3"/>
  <c r="H149" i="3"/>
  <c r="H148" i="3"/>
  <c r="H146" i="3"/>
  <c r="H145" i="3"/>
  <c r="H144" i="3"/>
  <c r="H143" i="3"/>
  <c r="H142" i="3"/>
  <c r="H141" i="3"/>
  <c r="H140" i="3"/>
  <c r="H139" i="3"/>
  <c r="E126" i="3"/>
  <c r="H125" i="3"/>
  <c r="G125" i="3"/>
  <c r="E125" i="3"/>
  <c r="H131" i="3"/>
  <c r="H132" i="3"/>
  <c r="H133" i="3"/>
  <c r="H134" i="3"/>
  <c r="H135" i="3"/>
  <c r="H136" i="3"/>
  <c r="H137" i="3"/>
  <c r="H130" i="3"/>
  <c r="J99" i="3" l="1"/>
  <c r="J100" i="3" s="1"/>
  <c r="J83" i="3"/>
  <c r="J84" i="3" s="1"/>
  <c r="J67" i="3"/>
  <c r="J68" i="3" s="1"/>
  <c r="D63" i="3"/>
  <c r="G120" i="3"/>
  <c r="E120" i="3"/>
  <c r="J104" i="3" l="1"/>
  <c r="C96" i="3" s="1"/>
  <c r="D96" i="3" s="1"/>
  <c r="J72" i="3"/>
  <c r="C64" i="3" s="1"/>
  <c r="D64" i="3" s="1"/>
  <c r="J88" i="3"/>
  <c r="C80" i="3" s="1"/>
  <c r="D80" i="3" s="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E95" i="3" l="1"/>
  <c r="I92" i="3" s="1"/>
  <c r="G95" i="3" s="1"/>
  <c r="E63" i="3"/>
  <c r="E79" i="3"/>
  <c r="I76" i="3" s="1"/>
  <c r="G79" i="3" s="1"/>
  <c r="F38" i="4"/>
  <c r="G38" i="4"/>
  <c r="E18" i="4"/>
  <c r="E15" i="4"/>
  <c r="E17" i="4"/>
  <c r="E11" i="4"/>
  <c r="K6" i="4"/>
  <c r="E9" i="4"/>
  <c r="K8" i="4"/>
  <c r="C7" i="4" s="1"/>
  <c r="E14" i="4"/>
  <c r="E12" i="4"/>
  <c r="E16" i="4"/>
  <c r="E10" i="4"/>
  <c r="K9" i="4"/>
  <c r="K10" i="4" s="1"/>
  <c r="K11" i="4" s="1"/>
  <c r="E13" i="4"/>
  <c r="K7" i="4"/>
  <c r="G107" i="3" l="1"/>
  <c r="I60" i="3"/>
  <c r="G63" i="3" s="1"/>
  <c r="K12" i="4"/>
  <c r="K16" i="4" s="1"/>
  <c r="C8" i="4" s="1"/>
  <c r="E8" i="4" s="1"/>
  <c r="E7" i="4"/>
  <c r="A130" i="3"/>
  <c r="A131" i="3" s="1"/>
  <c r="A132" i="3" s="1"/>
  <c r="A133" i="3" s="1"/>
  <c r="A134" i="3" s="1"/>
  <c r="A135" i="3" s="1"/>
  <c r="A136" i="3" s="1"/>
  <c r="A137" i="3" s="1"/>
  <c r="F7" i="4" l="1"/>
  <c r="J4" i="4" s="1"/>
  <c r="H7" i="4" s="1"/>
  <c r="G4" i="3" l="1"/>
  <c r="H120" i="3" l="1"/>
  <c r="G126" i="3" s="1"/>
  <c r="G115" i="3" l="1"/>
  <c r="V139" i="3"/>
  <c r="U148" i="3"/>
  <c r="U157" i="3"/>
  <c r="U139" i="3"/>
  <c r="V157" i="3"/>
  <c r="V148" i="3"/>
  <c r="T157" i="3" l="1"/>
  <c r="U158" i="3"/>
  <c r="V158" i="3"/>
  <c r="V159" i="3" s="1"/>
  <c r="V160" i="3" s="1"/>
  <c r="V161" i="3" s="1"/>
  <c r="V162" i="3" s="1"/>
  <c r="V163" i="3" s="1"/>
  <c r="V164" i="3" s="1"/>
  <c r="T148" i="3"/>
  <c r="U149" i="3"/>
  <c r="V149" i="3"/>
  <c r="V150" i="3" s="1"/>
  <c r="V151" i="3" s="1"/>
  <c r="V152" i="3" s="1"/>
  <c r="V153" i="3" s="1"/>
  <c r="V154" i="3" s="1"/>
  <c r="V155" i="3" s="1"/>
  <c r="V140" i="3"/>
  <c r="V141" i="3" s="1"/>
  <c r="V142" i="3" s="1"/>
  <c r="V143" i="3" s="1"/>
  <c r="V144" i="3" s="1"/>
  <c r="V145" i="3" s="1"/>
  <c r="V146" i="3" s="1"/>
  <c r="U140" i="3"/>
  <c r="T139" i="3"/>
  <c r="A157" i="3" l="1"/>
  <c r="A148" i="3"/>
  <c r="A139" i="3"/>
  <c r="T158" i="3"/>
  <c r="A158" i="3" s="1"/>
  <c r="U159" i="3"/>
  <c r="T159" i="3" s="1"/>
  <c r="T149" i="3"/>
  <c r="A149" i="3" s="1"/>
  <c r="U150" i="3"/>
  <c r="T150" i="3" s="1"/>
  <c r="U141" i="3"/>
  <c r="T140" i="3"/>
  <c r="A140" i="3" s="1"/>
  <c r="A159" i="3" l="1"/>
  <c r="A150" i="3"/>
  <c r="U160" i="3"/>
  <c r="T160" i="3" s="1"/>
  <c r="U151" i="3"/>
  <c r="T151" i="3" s="1"/>
  <c r="U142" i="3"/>
  <c r="T141" i="3"/>
  <c r="A141" i="3" s="1"/>
  <c r="A160" i="3" l="1"/>
  <c r="A151" i="3"/>
  <c r="U161" i="3"/>
  <c r="T161" i="3" s="1"/>
  <c r="U152" i="3"/>
  <c r="T152" i="3" s="1"/>
  <c r="U143" i="3"/>
  <c r="T142" i="3"/>
  <c r="A142" i="3" s="1"/>
  <c r="A161" i="3" l="1"/>
  <c r="A152" i="3"/>
  <c r="U162" i="3"/>
  <c r="T162" i="3" s="1"/>
  <c r="U153" i="3"/>
  <c r="T153" i="3" s="1"/>
  <c r="U144" i="3"/>
  <c r="T143" i="3"/>
  <c r="A143" i="3" s="1"/>
  <c r="A162" i="3" l="1"/>
  <c r="A153" i="3"/>
  <c r="U163" i="3"/>
  <c r="T163" i="3" s="1"/>
  <c r="U154" i="3"/>
  <c r="T154" i="3" s="1"/>
  <c r="U145" i="3"/>
  <c r="T144" i="3"/>
  <c r="A144" i="3" s="1"/>
  <c r="A163" i="3" l="1"/>
  <c r="A154" i="3"/>
  <c r="U164" i="3"/>
  <c r="T164" i="3" s="1"/>
  <c r="U155" i="3"/>
  <c r="T155" i="3" s="1"/>
  <c r="U146" i="3"/>
  <c r="T145" i="3"/>
  <c r="A145" i="3" s="1"/>
  <c r="A164" i="3" l="1"/>
  <c r="A155" i="3"/>
  <c r="T146" i="3"/>
  <c r="A146"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3" authorId="0" shapeId="0">
      <text>
        <r>
          <rPr>
            <b/>
            <sz val="16"/>
            <color indexed="81"/>
            <rFont val="Tahoma"/>
            <family val="2"/>
          </rPr>
          <t>Ready Recknor</t>
        </r>
      </text>
    </comment>
  </commentList>
</comments>
</file>

<file path=xl/sharedStrings.xml><?xml version="1.0" encoding="utf-8"?>
<sst xmlns="http://schemas.openxmlformats.org/spreadsheetml/2006/main" count="492" uniqueCount="296">
  <si>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</si>
  <si>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</si>
  <si>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</si>
  <si>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</si>
  <si>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</si>
  <si>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</si>
  <si>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</si>
  <si>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</si>
  <si>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</si>
  <si>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</si>
  <si>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</si>
  <si>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</si>
  <si>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</si>
  <si>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</si>
  <si>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</si>
  <si>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</si>
  <si>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</si>
  <si>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</si>
  <si>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</si>
  <si>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</si>
  <si>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</si>
  <si>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</si>
  <si>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</si>
  <si>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</si>
  <si>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</si>
  <si>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</si>
  <si>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</si>
  <si>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</si>
  <si>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</si>
  <si>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</si>
  <si>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</si>
  <si>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</si>
  <si>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</si>
  <si>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</si>
  <si>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</si>
  <si>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</si>
  <si>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</si>
  <si>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</si>
  <si>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</si>
  <si>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</si>
  <si>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</si>
  <si>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</si>
  <si>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</si>
  <si>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</si>
  <si>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</si>
  <si>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</si>
  <si>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</si>
  <si>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</si>
  <si>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</si>
  <si>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</si>
  <si>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</si>
  <si>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</si>
  <si>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</si>
  <si>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</si>
  <si>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</si>
  <si>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</si>
  <si>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</si>
  <si>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</si>
  <si>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</si>
  <si>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</si>
  <si>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</si>
  <si>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</si>
  <si>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</si>
  <si>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</si>
  <si>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</si>
  <si>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</si>
  <si>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</si>
  <si>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</si>
  <si>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</si>
  <si>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</si>
  <si>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</si>
  <si>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</si>
  <si>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</si>
  <si>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</si>
  <si>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</si>
  <si>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</si>
  <si>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</si>
  <si>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</si>
  <si>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</si>
  <si>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</si>
  <si>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</si>
  <si>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</si>
  <si>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</si>
  <si>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</si>
  <si>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</si>
  <si>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</si>
  <si>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</si>
  <si>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</si>
  <si>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</si>
  <si>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</si>
  <si>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</si>
  <si>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</si>
  <si>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</si>
  <si>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</si>
  <si>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</si>
  <si>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5.4KM from Somatne Railway Station
10.5KM from Panvel Railway Station</t>
  </si>
  <si>
    <t xml:space="preserve">Bitumen </t>
  </si>
  <si>
    <t>III</t>
  </si>
  <si>
    <t>No</t>
  </si>
  <si>
    <t>Low</t>
  </si>
  <si>
    <t>None</t>
  </si>
  <si>
    <t>Other Charges</t>
  </si>
  <si>
    <t>Ground</t>
  </si>
  <si>
    <t>Plinth</t>
  </si>
  <si>
    <t>1. Approx. 2KM from Village Market.
2. Approx. 10KM from Panvel Main Market.</t>
  </si>
  <si>
    <t>Project Site Address</t>
  </si>
  <si>
    <t>Distance from the nearest School (Km)</t>
  </si>
  <si>
    <t>About 4KM from School</t>
  </si>
  <si>
    <t>Distance from Hospital (Km)</t>
  </si>
  <si>
    <t>About 4K form Hospital</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</si>
  <si>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</si>
  <si>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</si>
  <si>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</si>
  <si>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</si>
  <si>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</si>
  <si>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</si>
  <si>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</si>
  <si>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</si>
  <si>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</si>
  <si>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</si>
  <si>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</si>
  <si>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</si>
  <si>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</si>
  <si>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</si>
  <si>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</si>
  <si>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</si>
  <si>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</si>
  <si>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</si>
  <si>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</si>
  <si>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</si>
  <si>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</si>
  <si>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</si>
  <si>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</si>
  <si>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</si>
  <si>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</si>
  <si>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</si>
  <si>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</si>
  <si>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</si>
  <si>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</si>
  <si>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</si>
  <si>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</si>
  <si>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</si>
  <si>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</si>
  <si>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</si>
  <si>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</si>
  <si>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</si>
  <si>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</si>
  <si>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</si>
  <si>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</si>
  <si>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</si>
  <si>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</si>
  <si>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</si>
  <si>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</si>
  <si>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</si>
  <si>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</si>
  <si>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</si>
  <si>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</si>
  <si>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</si>
  <si>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</si>
  <si>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</si>
  <si>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</si>
  <si>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</si>
  <si>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</si>
  <si>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Approved Layout &amp; Floor Plans, CC, RERA certificate, NOC</t>
  </si>
  <si>
    <t>On Carpet area</t>
  </si>
  <si>
    <t>Location Link</t>
  </si>
  <si>
    <t>(Building name, CTS No., Plot No., Survey No., Road., Locality/Village., Near by Landmark., City., District., Taluka., Pin Code -)</t>
  </si>
  <si>
    <t xml:space="preserve">Layout </t>
  </si>
  <si>
    <t xml:space="preserve">As per RERA Site Flats =  &amp; Shop =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</si>
  <si>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</si>
  <si>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</si>
  <si>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</si>
  <si>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</si>
  <si>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</si>
  <si>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</si>
  <si>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</si>
  <si>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</si>
  <si>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</si>
  <si>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</si>
  <si>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</si>
  <si>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</si>
  <si>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</si>
  <si>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</si>
  <si>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</si>
  <si>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</si>
  <si>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</si>
  <si>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</si>
  <si>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</si>
  <si>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</si>
  <si>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</si>
  <si>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</si>
  <si>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</si>
  <si>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</si>
  <si>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</si>
  <si>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</si>
  <si>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</si>
  <si>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</si>
  <si>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</si>
  <si>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</si>
  <si>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</si>
  <si>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</si>
  <si>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</si>
  <si>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</si>
  <si>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</si>
  <si>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</si>
  <si>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</si>
  <si>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</si>
  <si>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</si>
  <si>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</si>
  <si>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</si>
  <si>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</si>
  <si>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</si>
  <si>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</si>
  <si>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</si>
  <si>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</si>
  <si>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</si>
  <si>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</si>
  <si>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</si>
  <si>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</si>
  <si>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</si>
  <si>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</si>
  <si>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</si>
  <si>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</si>
  <si>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</si>
  <si>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</si>
  <si>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</si>
  <si>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</si>
  <si>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</si>
  <si>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</si>
  <si>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</si>
  <si>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</si>
  <si>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</si>
  <si>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</si>
  <si>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</si>
  <si>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</si>
  <si>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</si>
  <si>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</si>
  <si>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</si>
  <si>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</si>
  <si>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</si>
  <si>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</si>
  <si>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</si>
  <si>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</si>
  <si>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</si>
  <si>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</si>
  <si>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considered Gross carpet area = Net carpet + Enclose balcony + D.B Area + F.B Area.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</si>
  <si>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</si>
  <si>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</si>
  <si>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</si>
  <si>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</si>
  <si>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</si>
  <si>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Flats =      &amp; 
Shop = </t>
  </si>
  <si>
    <t>9m</t>
  </si>
  <si>
    <t>Valid Upto 
Date</t>
  </si>
  <si>
    <t>Unit Details, Nomenclature and Area Details (Commercial)</t>
  </si>
  <si>
    <t>Grand Total</t>
  </si>
  <si>
    <t>Distance from Train stand (Km)</t>
  </si>
  <si>
    <t>We are releasing stage updation report</t>
  </si>
  <si>
    <t>Mahindra Lifespace Developers limited</t>
  </si>
  <si>
    <t>Mahindra Lifespace Developers limited, 5th Floor, Mahindra Towers, Dr. G.M Bhosale, Near Doordarshan, Worli, Mumbai City -400018</t>
  </si>
  <si>
    <t>Mahindra Alcove, CTS No.95, 95/1 to 5, near J. B. Metal Compound, Saki Vihar
Road, Saki, Ghatkopar, Kurla, Mumbai - 400072</t>
  </si>
  <si>
    <t>Mahindra Alcove, Saki Vihar Complex, Saki Vihar Complex Rd, Ansa Industrial Estate, Chandivali, Powai, Mumbai, Maharashtra 400072</t>
  </si>
  <si>
    <t>MCGM</t>
  </si>
  <si>
    <t>Wing B = P51800031699
Wing A &amp; C = P51800033573
Wing D &amp; E = P51800028352</t>
  </si>
  <si>
    <t>AXIS BANK</t>
  </si>
  <si>
    <t>https://maps.app.goo.gl/ENojD8GgvEmt5QUc6</t>
  </si>
  <si>
    <t>19.107742,72.8901317</t>
  </si>
  <si>
    <t>Gundecha Onclave</t>
  </si>
  <si>
    <t>Upper</t>
  </si>
  <si>
    <t>4Km from Ghatkopar
Railway Station</t>
  </si>
  <si>
    <t>0.5 KM from Marva Road Junction Bus Stop</t>
  </si>
  <si>
    <t>Ansa Industrial Estate</t>
  </si>
  <si>
    <t>Saki Vihar Road</t>
  </si>
  <si>
    <t>Slum</t>
  </si>
  <si>
    <t>Wing A</t>
  </si>
  <si>
    <t>Wing B</t>
  </si>
  <si>
    <t>Wing C</t>
  </si>
  <si>
    <t>Wing D</t>
  </si>
  <si>
    <t>Wing E</t>
  </si>
  <si>
    <t>Bs + 1st &amp; 2nd Prk Floor + St + 1st to 16th Floor</t>
  </si>
  <si>
    <t>CHE/ES/2226/L/337(NEW)/FCC/5/Amend</t>
  </si>
  <si>
    <t xml:space="preserve">CC Details
Valid Up to: </t>
  </si>
  <si>
    <t>"Full C.C. to Wing ‘C’, ‘D’ &amp; ‘E’ and Further C.C. up to top of 8th floor only for Wing ‘A’ &amp; ‘B’ as per approved amended plans dated 12.08.2022 excluding 9th to 16th floors for Wing ‘A’ &amp; ‘B’ (restricted for non-handing over of setback area)</t>
  </si>
  <si>
    <t>CHE/ES/2226/L/337(NEW)/FCC/6/Amend</t>
  </si>
  <si>
    <t>Further C.C. up to top of 11th floor only for Wing ‘A’ &amp; ‘B’ as per approved amended plans dated 12.08.2022
excluding 12th to 16th floors for Wing ‘A’ &amp; ‘B’ (restricted for non-handing over of setback area)"</t>
  </si>
  <si>
    <t>Wing A &amp; B = B + 1st &amp; 2nd Prk Floor + St + 1st to 16th Floor</t>
  </si>
  <si>
    <t>Wing D &amp; E = B + 1st &amp; 2nd Prk Floor + St + 1st to 16th Floor</t>
  </si>
  <si>
    <t>27000 to 28000</t>
  </si>
  <si>
    <t>Mahindra Alcove
(Wing A to E)</t>
  </si>
  <si>
    <t>Please provide revised CC for A &amp; B Wing.</t>
  </si>
  <si>
    <t>Wing C, D &amp; E = B + 1st &amp; 2nd Prk Floor + St + 1st to 16th Floor</t>
  </si>
  <si>
    <t>04/07/2025 @ 01:56 PM</t>
  </si>
  <si>
    <t>Mr. Suraj Khare</t>
  </si>
  <si>
    <t xml:space="preserve">Ms. Gauri 8692011409
</t>
  </si>
  <si>
    <t>Wing A &amp; B = Construction work is same as last visit dtd. 30/09/2024
Wing C, D &amp; E = Finishing work is in process at the time of Visit. Internal visit was not allowed.</t>
  </si>
  <si>
    <t>Mr. Ganesh Wadkar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</si>
</sst>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u/>
      <sz val="11"/>
      <color theme="10"/>
      <name val="Calibri"/>
      <family val="2"/>
    </font>
    <font>
      <u/>
      <sz val="16"/>
      <color theme="10"/>
      <name val="Calibri"/>
      <family val="2"/>
    </font>
  </fonts>
  <fills count="12">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0" fillId="0" borderId="0" applyNumberFormat="0" applyFill="0" applyBorder="0" applyAlignment="0" applyProtection="0"/>
  </cellStyleXfs>
  <cellXfs count="152">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8" fillId="0" borderId="0" xfId="0" applyFont="1" applyProtection="1">
      <protection hidden="1"/>
    </xf>
    <xf numFmtId="9" fontId="8" fillId="0" borderId="0" xfId="0" applyNumberFormat="1" applyFont="1" applyProtection="1">
      <protection hidden="1"/>
    </xf>
    <xf numFmtId="0" fontId="8" fillId="0" borderId="16" xfId="0" applyFont="1" applyBorder="1" applyProtection="1">
      <protection hidden="1"/>
    </xf>
    <xf numFmtId="0" fontId="5" fillId="0" borderId="0" xfId="1" applyFont="1" applyAlignment="1">
      <alignment horizontal="center" vertical="center"/>
    </xf>
    <xf numFmtId="0" fontId="8" fillId="0" borderId="15" xfId="0" applyFont="1" applyBorder="1" applyProtection="1">
      <protection hidden="1"/>
    </xf>
    <xf numFmtId="1" fontId="9" fillId="0" borderId="15" xfId="0" applyNumberFormat="1" applyFont="1" applyBorder="1"/>
    <xf numFmtId="1" fontId="9" fillId="0" borderId="15" xfId="0" applyNumberFormat="1" applyFont="1" applyBorder="1" applyAlignment="1">
      <alignment horizontal="right"/>
    </xf>
    <xf numFmtId="1" fontId="9"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5"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6" fillId="0" borderId="1" xfId="0" applyFont="1" applyBorder="1"/>
    <xf numFmtId="1" fontId="16" fillId="0" borderId="1" xfId="0" applyNumberFormat="1" applyFont="1" applyBorder="1"/>
    <xf numFmtId="0" fontId="17" fillId="10" borderId="18" xfId="0" applyFont="1" applyFill="1" applyBorder="1" applyAlignment="1">
      <alignment vertical="center"/>
    </xf>
    <xf numFmtId="0" fontId="17" fillId="10" borderId="18" xfId="0" applyFont="1" applyFill="1" applyBorder="1" applyAlignment="1">
      <alignment horizontal="center" vertical="center"/>
    </xf>
    <xf numFmtId="0" fontId="15" fillId="0" borderId="18" xfId="0" applyFont="1" applyBorder="1" applyAlignment="1">
      <alignment horizontal="right" vertical="center"/>
    </xf>
    <xf numFmtId="0" fontId="15" fillId="0" borderId="18" xfId="0" applyFont="1" applyBorder="1" applyAlignment="1">
      <alignment vertical="center" wrapText="1"/>
    </xf>
    <xf numFmtId="9" fontId="15" fillId="0" borderId="18" xfId="0" applyNumberFormat="1" applyFont="1" applyBorder="1" applyAlignment="1">
      <alignment horizontal="center" vertical="center"/>
    </xf>
    <xf numFmtId="9" fontId="15" fillId="0" borderId="19" xfId="0" applyNumberFormat="1" applyFont="1" applyBorder="1" applyAlignment="1">
      <alignment horizontal="center" vertical="center"/>
    </xf>
    <xf numFmtId="0" fontId="4" fillId="11" borderId="1" xfId="0" applyFont="1" applyFill="1" applyBorder="1" applyAlignment="1">
      <alignment vertical="top" wrapText="1"/>
    </xf>
    <xf numFmtId="14" fontId="4" fillId="4" borderId="1" xfId="0" applyNumberFormat="1" applyFont="1" applyFill="1" applyBorder="1" applyAlignment="1">
      <alignment horizontal="left" vertical="top" wrapText="1"/>
    </xf>
    <xf numFmtId="1" fontId="2" fillId="0" borderId="1" xfId="1" applyNumberFormat="1" applyFont="1" applyBorder="1" applyAlignment="1">
      <alignment horizontal="center" vertical="center" wrapText="1"/>
    </xf>
    <xf numFmtId="0" fontId="4" fillId="4" borderId="1" xfId="1" applyFont="1" applyFill="1" applyBorder="1" applyAlignment="1">
      <alignment horizontal="center" vertical="center" wrapText="1"/>
    </xf>
    <xf numFmtId="1" fontId="4" fillId="4" borderId="2" xfId="1" applyNumberFormat="1" applyFont="1" applyFill="1" applyBorder="1" applyAlignment="1">
      <alignment horizontal="center" vertical="center" wrapText="1"/>
    </xf>
    <xf numFmtId="1" fontId="4" fillId="4" borderId="1" xfId="1" applyNumberFormat="1" applyFont="1" applyFill="1" applyBorder="1" applyAlignment="1">
      <alignment horizontal="center" vertical="center" wrapText="1"/>
    </xf>
    <xf numFmtId="1" fontId="4" fillId="4" borderId="1" xfId="1" applyNumberFormat="1" applyFont="1" applyFill="1" applyBorder="1" applyAlignment="1" applyProtection="1">
      <alignment horizontal="center" vertical="center" wrapText="1"/>
      <protection hidden="1"/>
    </xf>
    <xf numFmtId="0" fontId="4" fillId="4" borderId="0" xfId="0" applyFont="1" applyFill="1" applyBorder="1" applyAlignment="1">
      <alignmen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0" fontId="4" fillId="0" borderId="1"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0" borderId="3" xfId="0" applyFont="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3" xfId="0" applyFont="1" applyFill="1" applyBorder="1" applyAlignment="1">
      <alignment horizontal="center"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3" xfId="0" applyFont="1" applyBorder="1" applyAlignment="1">
      <alignment horizontal="left" vertical="top" wrapText="1"/>
    </xf>
    <xf numFmtId="0" fontId="2"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1" fontId="4" fillId="4" borderId="2" xfId="1" applyNumberFormat="1" applyFont="1" applyFill="1" applyBorder="1" applyAlignment="1">
      <alignment horizontal="center" vertical="top" wrapText="1"/>
    </xf>
    <xf numFmtId="1" fontId="4" fillId="4" borderId="5" xfId="1" applyNumberFormat="1" applyFont="1" applyFill="1" applyBorder="1" applyAlignment="1">
      <alignment horizontal="center" vertical="top" wrapText="1"/>
    </xf>
    <xf numFmtId="9" fontId="2" fillId="4" borderId="1" xfId="1" applyNumberFormat="1" applyFont="1" applyFill="1" applyBorder="1" applyAlignment="1" applyProtection="1">
      <alignment horizontal="left" vertical="top" wrapText="1"/>
      <protection hidden="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7"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1" fillId="4" borderId="1" xfId="2" applyFont="1" applyFill="1" applyBorder="1" applyAlignment="1">
      <alignment horizontal="left" vertical="top" wrapText="1"/>
    </xf>
    <xf numFmtId="0" fontId="2" fillId="4" borderId="1" xfId="0" applyFont="1" applyFill="1" applyBorder="1" applyAlignment="1">
      <alignment horizontal="left" vertical="top" wrapText="1"/>
    </xf>
    <xf numFmtId="0" fontId="7"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1" fontId="4" fillId="4" borderId="1" xfId="1" applyNumberFormat="1" applyFont="1" applyFill="1" applyBorder="1" applyAlignment="1">
      <alignment horizontal="center" vertical="center" wrapText="1"/>
    </xf>
    <xf numFmtId="1" fontId="2" fillId="4" borderId="2" xfId="1" applyNumberFormat="1" applyFont="1" applyFill="1" applyBorder="1" applyAlignment="1">
      <alignment horizontal="center" vertical="top" wrapText="1"/>
    </xf>
    <xf numFmtId="1" fontId="2"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2" fontId="4" fillId="4" borderId="1" xfId="0" applyNumberFormat="1" applyFont="1" applyFill="1" applyBorder="1" applyAlignment="1">
      <alignment horizontal="left" vertical="top" wrapText="1"/>
    </xf>
    <xf numFmtId="1" fontId="2" fillId="4" borderId="2"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1" fontId="2" fillId="4" borderId="5" xfId="1" applyNumberFormat="1"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2" fillId="4" borderId="12" xfId="1" applyNumberFormat="1" applyFont="1" applyFill="1" applyBorder="1" applyAlignment="1">
      <alignment horizontal="center" vertical="center" wrapText="1"/>
    </xf>
    <xf numFmtId="1" fontId="2" fillId="4" borderId="8" xfId="1" applyNumberFormat="1" applyFont="1" applyFill="1" applyBorder="1" applyAlignment="1">
      <alignment horizontal="center" vertical="center" wrapText="1"/>
    </xf>
    <xf numFmtId="1" fontId="2" fillId="4" borderId="13" xfId="1" applyNumberFormat="1" applyFont="1" applyFill="1" applyBorder="1" applyAlignment="1">
      <alignment horizontal="center" vertical="center" wrapText="1"/>
    </xf>
    <xf numFmtId="1" fontId="4" fillId="4" borderId="2" xfId="1" applyNumberFormat="1" applyFont="1" applyFill="1" applyBorder="1" applyAlignment="1">
      <alignment horizontal="center" vertical="center" wrapText="1"/>
    </xf>
    <xf numFmtId="1" fontId="4" fillId="4" borderId="5" xfId="1" applyNumberFormat="1"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3"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4" fillId="6" borderId="1" xfId="0" applyFont="1" applyFill="1" applyBorder="1" applyAlignment="1">
      <alignment horizontal="center" vertical="center"/>
    </xf>
    <xf numFmtId="0" fontId="13" fillId="6" borderId="1" xfId="0" applyFont="1" applyFill="1" applyBorder="1" applyAlignment="1">
      <alignment horizontal="center" vertical="center"/>
    </xf>
    <xf numFmtId="0" fontId="13" fillId="0" borderId="1" xfId="0" applyFont="1" applyBorder="1" applyAlignment="1">
      <alignment horizontal="center" vertical="center"/>
    </xf>
    <xf numFmtId="0" fontId="14"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0" borderId="2" xfId="0" applyFont="1" applyBorder="1" applyAlignment="1">
      <alignment horizontal="left" vertical="center" wrapText="1"/>
    </xf>
    <xf numFmtId="0" fontId="2" fillId="0" borderId="5" xfId="0" applyFont="1" applyBorder="1" applyAlignment="1">
      <alignment horizontal="left"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0</xdr:col>
      <xdr:colOff>889266</xdr:colOff>
      <xdr:row>219</xdr:row>
      <xdr:rowOff>192101</xdr:rowOff>
    </xdr:from>
    <xdr:to>
      <xdr:col>7</xdr:col>
      <xdr:colOff>312964</xdr:colOff>
      <xdr:row>249</xdr:row>
      <xdr:rowOff>169689</xdr:rowOff>
    </xdr:to>
    <xdr:grpSp>
      <xdr:nvGrpSpPr>
        <xdr:cNvPr id="6" name="Group 5">
          <a:extLst>
            <a:ext uri="{FF2B5EF4-FFF2-40B4-BE49-F238E27FC236}">
              <a16:creationId xmlns:a16="http://schemas.microsoft.com/office/drawing/2014/main" xmlns="" id="{9EB551A2-C008-4BB3-B7A0-A6B7C5679EE8}"/>
            </a:ext>
          </a:extLst>
        </xdr:cNvPr>
        <xdr:cNvGrpSpPr/>
      </xdr:nvGrpSpPr>
      <xdr:grpSpPr>
        <a:xfrm>
          <a:off x="889266" y="45800042"/>
          <a:ext cx="7660022" cy="7709647"/>
          <a:chOff x="1352550" y="120605550"/>
          <a:chExt cx="3742267" cy="4639733"/>
        </a:xfrm>
      </xdr:grpSpPr>
      <xdr:pic>
        <xdr:nvPicPr>
          <xdr:cNvPr id="7" name="Picture 6">
            <a:extLst>
              <a:ext uri="{FF2B5EF4-FFF2-40B4-BE49-F238E27FC236}">
                <a16:creationId xmlns:a16="http://schemas.microsoft.com/office/drawing/2014/main" xmlns="" id="{470861D4-148D-B3AB-323F-57A6CE51D48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352550" y="120605550"/>
            <a:ext cx="3742267" cy="4639733"/>
          </a:xfrm>
          <a:prstGeom prst="rect">
            <a:avLst/>
          </a:prstGeom>
          <a:solidFill>
            <a:srgbClr val="FFFF00"/>
          </a:solidFill>
          <a:ln>
            <a:solidFill>
              <a:schemeClr val="tx1"/>
            </a:solidFill>
          </a:ln>
        </xdr:spPr>
      </xdr:pic>
      <xdr:sp macro="" textlink="">
        <xdr:nvSpPr>
          <xdr:cNvPr id="8" name="TextBox 2136">
            <a:extLst>
              <a:ext uri="{FF2B5EF4-FFF2-40B4-BE49-F238E27FC236}">
                <a16:creationId xmlns:a16="http://schemas.microsoft.com/office/drawing/2014/main" xmlns="" id="{6C08FD3A-564C-7891-4182-7311B2D324B2}"/>
              </a:ext>
            </a:extLst>
          </xdr:cNvPr>
          <xdr:cNvSpPr txBox="1"/>
        </xdr:nvSpPr>
        <xdr:spPr>
          <a:xfrm>
            <a:off x="1428751" y="123024900"/>
            <a:ext cx="466237" cy="197571"/>
          </a:xfrm>
          <a:prstGeom prst="rect">
            <a:avLst/>
          </a:prstGeom>
          <a:solidFill>
            <a:srgbClr val="FFFF00"/>
          </a:solidFill>
          <a:ln>
            <a:solidFill>
              <a:schemeClr val="tx1"/>
            </a:solidFill>
          </a:ln>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1" i="0" u="none" strike="noStrike" kern="1200" cap="none" spc="0" normalizeH="0" baseline="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 Wing</a:t>
            </a:r>
            <a:endParaRPr kumimoji="0" lang="en-IN" sz="1600" b="1" i="0" u="none" strike="noStrike" kern="1200" cap="none" spc="0" normalizeH="0" baseline="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xdr:txBody>
      </xdr:sp>
      <xdr:cxnSp macro="">
        <xdr:nvCxnSpPr>
          <xdr:cNvPr id="9" name="Straight Arrow Connector 8">
            <a:extLst>
              <a:ext uri="{FF2B5EF4-FFF2-40B4-BE49-F238E27FC236}">
                <a16:creationId xmlns:a16="http://schemas.microsoft.com/office/drawing/2014/main" xmlns="" id="{42C28935-9E17-8084-F091-B051F19263C4}"/>
              </a:ext>
            </a:extLst>
          </xdr:cNvPr>
          <xdr:cNvCxnSpPr>
            <a:stCxn id="8" idx="2"/>
          </xdr:cNvCxnSpPr>
        </xdr:nvCxnSpPr>
        <xdr:spPr>
          <a:xfrm>
            <a:off x="1661870" y="123222471"/>
            <a:ext cx="528880" cy="507280"/>
          </a:xfrm>
          <a:prstGeom prst="straightConnector1">
            <a:avLst/>
          </a:prstGeom>
          <a:ln>
            <a:solidFill>
              <a:schemeClr val="tx1"/>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10" name="TextBox 2136">
            <a:extLst>
              <a:ext uri="{FF2B5EF4-FFF2-40B4-BE49-F238E27FC236}">
                <a16:creationId xmlns:a16="http://schemas.microsoft.com/office/drawing/2014/main" xmlns="" id="{14BB96EA-CBCD-CB54-9ACB-AA32CE17C96C}"/>
              </a:ext>
            </a:extLst>
          </xdr:cNvPr>
          <xdr:cNvSpPr txBox="1"/>
        </xdr:nvSpPr>
        <xdr:spPr>
          <a:xfrm>
            <a:off x="3181350" y="124025025"/>
            <a:ext cx="488885" cy="262639"/>
          </a:xfrm>
          <a:prstGeom prst="rect">
            <a:avLst/>
          </a:prstGeom>
          <a:solidFill>
            <a:srgbClr val="FFFF00"/>
          </a:solidFill>
          <a:ln>
            <a:solidFill>
              <a:schemeClr val="tx1"/>
            </a:solidFill>
          </a:ln>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1" i="0" u="none" strike="noStrike" kern="1200" cap="none" spc="0" normalizeH="0" baseline="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B Wing</a:t>
            </a:r>
            <a:endParaRPr kumimoji="0" lang="en-IN" sz="1600" b="1" i="0" u="none" strike="noStrike" kern="1200" cap="none" spc="0" normalizeH="0" baseline="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xdr:txBody>
      </xdr:sp>
      <xdr:cxnSp macro="">
        <xdr:nvCxnSpPr>
          <xdr:cNvPr id="11" name="Straight Arrow Connector 10">
            <a:extLst>
              <a:ext uri="{FF2B5EF4-FFF2-40B4-BE49-F238E27FC236}">
                <a16:creationId xmlns:a16="http://schemas.microsoft.com/office/drawing/2014/main" xmlns="" id="{AD73C859-CAC7-8178-C66A-E0667D569434}"/>
              </a:ext>
            </a:extLst>
          </xdr:cNvPr>
          <xdr:cNvCxnSpPr/>
        </xdr:nvCxnSpPr>
        <xdr:spPr>
          <a:xfrm flipH="1" flipV="1">
            <a:off x="3238501" y="123663077"/>
            <a:ext cx="257174" cy="371473"/>
          </a:xfrm>
          <a:prstGeom prst="straightConnector1">
            <a:avLst/>
          </a:prstGeom>
          <a:ln>
            <a:solidFill>
              <a:schemeClr val="tx1"/>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12" name="TextBox 2136">
            <a:extLst>
              <a:ext uri="{FF2B5EF4-FFF2-40B4-BE49-F238E27FC236}">
                <a16:creationId xmlns:a16="http://schemas.microsoft.com/office/drawing/2014/main" xmlns="" id="{B286F64F-2D41-A759-10D3-02335A7A12A4}"/>
              </a:ext>
            </a:extLst>
          </xdr:cNvPr>
          <xdr:cNvSpPr txBox="1"/>
        </xdr:nvSpPr>
        <xdr:spPr>
          <a:xfrm>
            <a:off x="3876676" y="123310650"/>
            <a:ext cx="489414" cy="197571"/>
          </a:xfrm>
          <a:prstGeom prst="rect">
            <a:avLst/>
          </a:prstGeom>
          <a:solidFill>
            <a:srgbClr val="FFFF00"/>
          </a:solidFill>
          <a:ln>
            <a:solidFill>
              <a:schemeClr val="tx1"/>
            </a:solidFill>
          </a:ln>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1" i="0" u="none" strike="noStrike" kern="1200" cap="none" spc="0" normalizeH="0" baseline="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C Wing</a:t>
            </a:r>
            <a:endParaRPr kumimoji="0" lang="en-IN" sz="1600" b="1" i="0" u="none" strike="noStrike" kern="1200" cap="none" spc="0" normalizeH="0" baseline="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xdr:txBody>
      </xdr:sp>
      <xdr:cxnSp macro="">
        <xdr:nvCxnSpPr>
          <xdr:cNvPr id="13" name="Straight Arrow Connector 12">
            <a:extLst>
              <a:ext uri="{FF2B5EF4-FFF2-40B4-BE49-F238E27FC236}">
                <a16:creationId xmlns:a16="http://schemas.microsoft.com/office/drawing/2014/main" xmlns="" id="{B8EF6767-C01D-77EF-5D97-94AFF6FD3AED}"/>
              </a:ext>
            </a:extLst>
          </xdr:cNvPr>
          <xdr:cNvCxnSpPr/>
        </xdr:nvCxnSpPr>
        <xdr:spPr>
          <a:xfrm flipH="1" flipV="1">
            <a:off x="3590925" y="122986800"/>
            <a:ext cx="600075" cy="333376"/>
          </a:xfrm>
          <a:prstGeom prst="straightConnector1">
            <a:avLst/>
          </a:prstGeom>
          <a:ln>
            <a:solidFill>
              <a:schemeClr val="tx1"/>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14" name="TextBox 2136">
            <a:extLst>
              <a:ext uri="{FF2B5EF4-FFF2-40B4-BE49-F238E27FC236}">
                <a16:creationId xmlns:a16="http://schemas.microsoft.com/office/drawing/2014/main" xmlns="" id="{C25A5055-7CF9-91E4-175E-705C7B47574C}"/>
              </a:ext>
            </a:extLst>
          </xdr:cNvPr>
          <xdr:cNvSpPr txBox="1"/>
        </xdr:nvSpPr>
        <xdr:spPr>
          <a:xfrm>
            <a:off x="3933826" y="122596273"/>
            <a:ext cx="481576" cy="197571"/>
          </a:xfrm>
          <a:prstGeom prst="rect">
            <a:avLst/>
          </a:prstGeom>
          <a:solidFill>
            <a:srgbClr val="FFFF00"/>
          </a:solidFill>
          <a:ln>
            <a:solidFill>
              <a:schemeClr val="tx1"/>
            </a:solidFill>
          </a:ln>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1" i="0" u="none" strike="noStrike" kern="1200" cap="none" spc="0" normalizeH="0" baseline="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D Wing</a:t>
            </a:r>
            <a:endParaRPr kumimoji="0" lang="en-IN" sz="1600" b="1" i="0" u="none" strike="noStrike" kern="1200" cap="none" spc="0" normalizeH="0" baseline="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xdr:txBody>
      </xdr:sp>
      <xdr:cxnSp macro="">
        <xdr:nvCxnSpPr>
          <xdr:cNvPr id="15" name="Straight Arrow Connector 14">
            <a:extLst>
              <a:ext uri="{FF2B5EF4-FFF2-40B4-BE49-F238E27FC236}">
                <a16:creationId xmlns:a16="http://schemas.microsoft.com/office/drawing/2014/main" xmlns="" id="{2844C77F-6437-AA9A-74FD-F8F785801925}"/>
              </a:ext>
            </a:extLst>
          </xdr:cNvPr>
          <xdr:cNvCxnSpPr/>
        </xdr:nvCxnSpPr>
        <xdr:spPr>
          <a:xfrm flipH="1" flipV="1">
            <a:off x="3990976" y="122234325"/>
            <a:ext cx="257174" cy="371473"/>
          </a:xfrm>
          <a:prstGeom prst="straightConnector1">
            <a:avLst/>
          </a:prstGeom>
          <a:ln>
            <a:solidFill>
              <a:schemeClr val="tx1"/>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16" name="TextBox 2136">
            <a:extLst>
              <a:ext uri="{FF2B5EF4-FFF2-40B4-BE49-F238E27FC236}">
                <a16:creationId xmlns:a16="http://schemas.microsoft.com/office/drawing/2014/main" xmlns="" id="{C58CCE01-F064-D710-51E2-FD99B5292B68}"/>
              </a:ext>
            </a:extLst>
          </xdr:cNvPr>
          <xdr:cNvSpPr txBox="1"/>
        </xdr:nvSpPr>
        <xdr:spPr>
          <a:xfrm>
            <a:off x="2638425" y="121196098"/>
            <a:ext cx="500331" cy="232195"/>
          </a:xfrm>
          <a:prstGeom prst="rect">
            <a:avLst/>
          </a:prstGeom>
          <a:solidFill>
            <a:srgbClr val="FFFF00"/>
          </a:solidFill>
          <a:ln>
            <a:solidFill>
              <a:schemeClr val="tx1"/>
            </a:solidFill>
          </a:ln>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1" i="0" u="none" strike="noStrike" kern="1200" cap="none" spc="0" normalizeH="0" baseline="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E Wing</a:t>
            </a:r>
            <a:endParaRPr kumimoji="0" lang="en-IN" sz="1600" b="1" i="0" u="none" strike="noStrike" kern="1200" cap="none" spc="0" normalizeH="0" baseline="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xdr:txBody>
      </xdr:sp>
      <xdr:cxnSp macro="">
        <xdr:nvCxnSpPr>
          <xdr:cNvPr id="17" name="Straight Arrow Connector 16">
            <a:extLst>
              <a:ext uri="{FF2B5EF4-FFF2-40B4-BE49-F238E27FC236}">
                <a16:creationId xmlns:a16="http://schemas.microsoft.com/office/drawing/2014/main" xmlns="" id="{FC5D8B56-D338-5D87-5494-FAEE88989D71}"/>
              </a:ext>
            </a:extLst>
          </xdr:cNvPr>
          <xdr:cNvCxnSpPr/>
        </xdr:nvCxnSpPr>
        <xdr:spPr>
          <a:xfrm>
            <a:off x="3352801" y="121539001"/>
            <a:ext cx="161924" cy="257174"/>
          </a:xfrm>
          <a:prstGeom prst="straightConnector1">
            <a:avLst/>
          </a:prstGeom>
          <a:ln>
            <a:solidFill>
              <a:schemeClr val="tx1"/>
            </a:solidFill>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2</xdr:col>
      <xdr:colOff>788414</xdr:colOff>
      <xdr:row>250</xdr:row>
      <xdr:rowOff>90446</xdr:rowOff>
    </xdr:from>
    <xdr:to>
      <xdr:col>5</xdr:col>
      <xdr:colOff>788414</xdr:colOff>
      <xdr:row>262</xdr:row>
      <xdr:rowOff>218337</xdr:rowOff>
    </xdr:to>
    <xdr:pic>
      <xdr:nvPicPr>
        <xdr:cNvPr id="18" name="Picture 17">
          <a:extLst>
            <a:ext uri="{FF2B5EF4-FFF2-40B4-BE49-F238E27FC236}">
              <a16:creationId xmlns:a16="http://schemas.microsoft.com/office/drawing/2014/main" xmlns="" id="{6AA1A7EB-AA98-4E1F-A359-13E55C03B2FD}"/>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128843" y="54342125"/>
          <a:ext cx="3510642" cy="3230320"/>
        </a:xfrm>
        <a:prstGeom prst="rect">
          <a:avLst/>
        </a:prstGeom>
        <a:ln>
          <a:solidFill>
            <a:schemeClr val="tx1"/>
          </a:solidFill>
        </a:ln>
      </xdr:spPr>
    </xdr:pic>
    <xdr:clientData/>
  </xdr:twoCellAnchor>
  <xdr:twoCellAnchor editAs="oneCell">
    <xdr:from>
      <xdr:col>2</xdr:col>
      <xdr:colOff>474649</xdr:colOff>
      <xdr:row>266</xdr:row>
      <xdr:rowOff>147277</xdr:rowOff>
    </xdr:from>
    <xdr:to>
      <xdr:col>5</xdr:col>
      <xdr:colOff>914432</xdr:colOff>
      <xdr:row>276</xdr:row>
      <xdr:rowOff>68036</xdr:rowOff>
    </xdr:to>
    <xdr:pic>
      <xdr:nvPicPr>
        <xdr:cNvPr id="20" name="Picture 19">
          <a:extLst>
            <a:ext uri="{FF2B5EF4-FFF2-40B4-BE49-F238E27FC236}">
              <a16:creationId xmlns:a16="http://schemas.microsoft.com/office/drawing/2014/main" xmlns="" id="{2DAAF921-69C9-447A-91D4-337796511A5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2827884" y="57868777"/>
          <a:ext cx="3969636" cy="2498112"/>
        </a:xfrm>
        <a:prstGeom prst="rect">
          <a:avLst/>
        </a:prstGeom>
        <a:ln>
          <a:solidFill>
            <a:schemeClr val="tx1"/>
          </a:solidFill>
        </a:ln>
      </xdr:spPr>
    </xdr:pic>
    <xdr:clientData/>
  </xdr:twoCellAnchor>
  <xdr:twoCellAnchor editAs="oneCell">
    <xdr:from>
      <xdr:col>2</xdr:col>
      <xdr:colOff>441032</xdr:colOff>
      <xdr:row>277</xdr:row>
      <xdr:rowOff>80545</xdr:rowOff>
    </xdr:from>
    <xdr:to>
      <xdr:col>5</xdr:col>
      <xdr:colOff>945331</xdr:colOff>
      <xdr:row>287</xdr:row>
      <xdr:rowOff>45625</xdr:rowOff>
    </xdr:to>
    <xdr:pic>
      <xdr:nvPicPr>
        <xdr:cNvPr id="21" name="Picture 20">
          <a:extLst>
            <a:ext uri="{FF2B5EF4-FFF2-40B4-BE49-F238E27FC236}">
              <a16:creationId xmlns:a16="http://schemas.microsoft.com/office/drawing/2014/main" xmlns="" id="{EB5F5929-85D4-4822-A368-D328FA0016B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2794267" y="60637133"/>
          <a:ext cx="4034152" cy="2542433"/>
        </a:xfrm>
        <a:prstGeom prst="rect">
          <a:avLst/>
        </a:prstGeom>
        <a:ln>
          <a:solidFill>
            <a:schemeClr val="tx1"/>
          </a:solidFill>
        </a:ln>
      </xdr:spPr>
    </xdr:pic>
    <xdr:clientData/>
  </xdr:twoCellAnchor>
  <xdr:oneCellAnchor>
    <xdr:from>
      <xdr:col>9</xdr:col>
      <xdr:colOff>326572</xdr:colOff>
      <xdr:row>182</xdr:row>
      <xdr:rowOff>244928</xdr:rowOff>
    </xdr:from>
    <xdr:ext cx="858697" cy="374141"/>
    <xdr:sp macro="" textlink="">
      <xdr:nvSpPr>
        <xdr:cNvPr id="24" name="TextBox 23"/>
        <xdr:cNvSpPr txBox="1"/>
      </xdr:nvSpPr>
      <xdr:spPr>
        <a:xfrm>
          <a:off x="12482286" y="36349214"/>
          <a:ext cx="8586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0" cap="none" spc="0">
              <a:ln w="0"/>
              <a:solidFill>
                <a:sysClr val="windowText" lastClr="000000"/>
              </a:solidFill>
              <a:effectLst>
                <a:outerShdw blurRad="38100" dist="25400" dir="5400000" algn="ctr" rotWithShape="0">
                  <a:srgbClr val="6E747A">
                    <a:alpha val="43000"/>
                  </a:srgbClr>
                </a:outerShdw>
              </a:effectLst>
            </a:rPr>
            <a:t>Wing A</a:t>
          </a:r>
        </a:p>
      </xdr:txBody>
    </xdr:sp>
    <xdr:clientData/>
  </xdr:oneCellAnchor>
  <xdr:twoCellAnchor>
    <xdr:from>
      <xdr:col>8</xdr:col>
      <xdr:colOff>1081635</xdr:colOff>
      <xdr:row>179</xdr:row>
      <xdr:rowOff>101387</xdr:rowOff>
    </xdr:from>
    <xdr:to>
      <xdr:col>18</xdr:col>
      <xdr:colOff>405488</xdr:colOff>
      <xdr:row>212</xdr:row>
      <xdr:rowOff>252359</xdr:rowOff>
    </xdr:to>
    <xdr:grpSp>
      <xdr:nvGrpSpPr>
        <xdr:cNvPr id="48" name="Group 47"/>
        <xdr:cNvGrpSpPr/>
      </xdr:nvGrpSpPr>
      <xdr:grpSpPr>
        <a:xfrm>
          <a:off x="10494576" y="35399916"/>
          <a:ext cx="7212794" cy="8656237"/>
          <a:chOff x="1070429" y="35360429"/>
          <a:chExt cx="7548970" cy="8832330"/>
        </a:xfrm>
      </xdr:grpSpPr>
      <xdr:pic>
        <xdr:nvPicPr>
          <xdr:cNvPr id="29" name="Picture 2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070429" y="35360429"/>
            <a:ext cx="2430000" cy="3240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29914" y="35360429"/>
            <a:ext cx="2430000" cy="324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6189399" y="35360429"/>
            <a:ext cx="2430000" cy="324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034914" y="42032759"/>
            <a:ext cx="1620000" cy="216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070429" y="38696594"/>
            <a:ext cx="2430000" cy="3240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629914" y="38696594"/>
            <a:ext cx="2430000" cy="3240000"/>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6189399" y="38696594"/>
            <a:ext cx="2430000" cy="3240000"/>
          </a:xfrm>
          <a:prstGeom prst="rect">
            <a:avLst/>
          </a:prstGeom>
          <a:ln>
            <a:solidFill>
              <a:schemeClr val="tx1"/>
            </a:solidFill>
          </a:ln>
        </xdr:spPr>
      </xdr:pic>
      <xdr:sp macro="" textlink="">
        <xdr:nvSpPr>
          <xdr:cNvPr id="36" name="TextBox 35"/>
          <xdr:cNvSpPr txBox="1"/>
        </xdr:nvSpPr>
        <xdr:spPr>
          <a:xfrm>
            <a:off x="1759858" y="35605357"/>
            <a:ext cx="8586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0" cap="none" spc="0">
                <a:ln w="0"/>
                <a:solidFill>
                  <a:srgbClr val="FFFF00"/>
                </a:solidFill>
                <a:effectLst>
                  <a:outerShdw blurRad="38100" dist="25400" dir="5400000" algn="ctr" rotWithShape="0">
                    <a:srgbClr val="6E747A">
                      <a:alpha val="43000"/>
                    </a:srgbClr>
                  </a:outerShdw>
                </a:effectLst>
              </a:rPr>
              <a:t>Wing A</a:t>
            </a:r>
          </a:p>
        </xdr:txBody>
      </xdr:sp>
      <xdr:sp macro="" textlink="">
        <xdr:nvSpPr>
          <xdr:cNvPr id="38" name="TextBox 37"/>
          <xdr:cNvSpPr txBox="1"/>
        </xdr:nvSpPr>
        <xdr:spPr>
          <a:xfrm>
            <a:off x="4319343" y="35877500"/>
            <a:ext cx="8586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0" cap="none" spc="0">
                <a:ln w="0"/>
                <a:solidFill>
                  <a:srgbClr val="FFFF00"/>
                </a:solidFill>
                <a:effectLst>
                  <a:outerShdw blurRad="38100" dist="25400" dir="5400000" algn="ctr" rotWithShape="0">
                    <a:srgbClr val="6E747A">
                      <a:alpha val="43000"/>
                    </a:srgbClr>
                  </a:outerShdw>
                </a:effectLst>
              </a:rPr>
              <a:t>Wing B</a:t>
            </a:r>
          </a:p>
        </xdr:txBody>
      </xdr:sp>
      <xdr:sp macro="" textlink="">
        <xdr:nvSpPr>
          <xdr:cNvPr id="40" name="TextBox 39"/>
          <xdr:cNvSpPr txBox="1"/>
        </xdr:nvSpPr>
        <xdr:spPr>
          <a:xfrm>
            <a:off x="6642970" y="35423930"/>
            <a:ext cx="142244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0" cap="none" spc="0">
                <a:ln w="0"/>
                <a:solidFill>
                  <a:sysClr val="windowText" lastClr="000000"/>
                </a:solidFill>
                <a:effectLst>
                  <a:outerShdw blurRad="38100" dist="25400" dir="5400000" algn="ctr" rotWithShape="0">
                    <a:srgbClr val="6E747A">
                      <a:alpha val="43000"/>
                    </a:srgbClr>
                  </a:outerShdw>
                </a:effectLst>
              </a:rPr>
              <a:t>Wing C,D &amp; E</a:t>
            </a:r>
          </a:p>
        </xdr:txBody>
      </xdr:sp>
    </xdr:grpSp>
    <xdr:clientData/>
  </xdr:twoCellAnchor>
  <xdr:twoCellAnchor>
    <xdr:from>
      <xdr:col>0</xdr:col>
      <xdr:colOff>322729</xdr:colOff>
      <xdr:row>179</xdr:row>
      <xdr:rowOff>147915</xdr:rowOff>
    </xdr:from>
    <xdr:to>
      <xdr:col>7</xdr:col>
      <xdr:colOff>888896</xdr:colOff>
      <xdr:row>209</xdr:row>
      <xdr:rowOff>198969</xdr:rowOff>
    </xdr:to>
    <xdr:grpSp>
      <xdr:nvGrpSpPr>
        <xdr:cNvPr id="3" name="Group 2"/>
        <xdr:cNvGrpSpPr/>
      </xdr:nvGrpSpPr>
      <xdr:grpSpPr>
        <a:xfrm>
          <a:off x="322729" y="35446444"/>
          <a:ext cx="8802491" cy="7783113"/>
          <a:chOff x="356347" y="35412827"/>
          <a:chExt cx="8802491" cy="7783113"/>
        </a:xfrm>
      </xdr:grpSpPr>
      <xdr:grpSp>
        <xdr:nvGrpSpPr>
          <xdr:cNvPr id="2" name="Group 1"/>
          <xdr:cNvGrpSpPr/>
        </xdr:nvGrpSpPr>
        <xdr:grpSpPr>
          <a:xfrm>
            <a:off x="356347" y="35428515"/>
            <a:ext cx="8802491" cy="7767425"/>
            <a:chOff x="322730" y="35260427"/>
            <a:chExt cx="8802491" cy="7767425"/>
          </a:xfrm>
        </xdr:grpSpPr>
        <xdr:pic>
          <xdr:nvPicPr>
            <xdr:cNvPr id="37" name="Picture 36" descr="https://vsjcllp.vsjadon.com/upload/insp-239251-1525.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4784911" y="40867851"/>
              <a:ext cx="2723031"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39251-843.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779929" y="35260427"/>
              <a:ext cx="3767850" cy="301438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39251-845.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355977" y="38371182"/>
              <a:ext cx="2769244" cy="239581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39251-844.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322730" y="38366699"/>
              <a:ext cx="2769244" cy="239581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9251-847.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3198158" y="38373423"/>
              <a:ext cx="3042785" cy="239581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39251-851.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4674532" y="35264911"/>
              <a:ext cx="3784480" cy="30143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39251-928.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1804148" y="40867852"/>
              <a:ext cx="2866715"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46" name="TextBox 45"/>
          <xdr:cNvSpPr txBox="1"/>
        </xdr:nvSpPr>
        <xdr:spPr>
          <a:xfrm>
            <a:off x="5242112" y="35619015"/>
            <a:ext cx="820457" cy="366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800" b="0" cap="none" spc="0">
                <a:ln w="0"/>
                <a:solidFill>
                  <a:sysClr val="windowText" lastClr="000000"/>
                </a:solidFill>
                <a:effectLst>
                  <a:outerShdw blurRad="38100" dist="25400" dir="5400000" algn="ctr" rotWithShape="0">
                    <a:srgbClr val="6E747A">
                      <a:alpha val="43000"/>
                    </a:srgbClr>
                  </a:outerShdw>
                </a:effectLst>
              </a:rPr>
              <a:t>Wing B</a:t>
            </a:r>
          </a:p>
        </xdr:txBody>
      </xdr:sp>
      <xdr:sp macro="" textlink="">
        <xdr:nvSpPr>
          <xdr:cNvPr id="47" name="TextBox 46"/>
          <xdr:cNvSpPr txBox="1"/>
        </xdr:nvSpPr>
        <xdr:spPr>
          <a:xfrm>
            <a:off x="6447864" y="35412827"/>
            <a:ext cx="820457" cy="366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800" b="0" cap="none" spc="0">
                <a:ln w="0"/>
                <a:solidFill>
                  <a:sysClr val="windowText" lastClr="000000"/>
                </a:solidFill>
                <a:effectLst>
                  <a:outerShdw blurRad="38100" dist="25400" dir="5400000" algn="ctr" rotWithShape="0">
                    <a:srgbClr val="6E747A">
                      <a:alpha val="43000"/>
                    </a:srgbClr>
                  </a:outerShdw>
                </a:effectLst>
              </a:rPr>
              <a:t>Wing A</a:t>
            </a:r>
          </a:p>
        </xdr:txBody>
      </xdr:sp>
      <xdr:sp macro="" textlink="">
        <xdr:nvSpPr>
          <xdr:cNvPr id="49" name="TextBox 48"/>
          <xdr:cNvSpPr txBox="1"/>
        </xdr:nvSpPr>
        <xdr:spPr>
          <a:xfrm>
            <a:off x="1140759" y="35854338"/>
            <a:ext cx="820457" cy="366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800" b="0" cap="none" spc="0">
                <a:ln w="0"/>
                <a:solidFill>
                  <a:sysClr val="windowText" lastClr="000000"/>
                </a:solidFill>
                <a:effectLst>
                  <a:outerShdw blurRad="38100" dist="25400" dir="5400000" algn="ctr" rotWithShape="0">
                    <a:srgbClr val="6E747A">
                      <a:alpha val="43000"/>
                    </a:srgbClr>
                  </a:outerShdw>
                </a:effectLst>
              </a:rPr>
              <a:t>Wing E</a:t>
            </a:r>
          </a:p>
        </xdr:txBody>
      </xdr:sp>
      <xdr:sp macro="" textlink="">
        <xdr:nvSpPr>
          <xdr:cNvPr id="50" name="TextBox 49"/>
          <xdr:cNvSpPr txBox="1"/>
        </xdr:nvSpPr>
        <xdr:spPr>
          <a:xfrm>
            <a:off x="2010335" y="35715387"/>
            <a:ext cx="820457" cy="366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800" b="0" cap="none" spc="0">
                <a:ln w="0"/>
                <a:solidFill>
                  <a:sysClr val="windowText" lastClr="000000"/>
                </a:solidFill>
                <a:effectLst>
                  <a:outerShdw blurRad="38100" dist="25400" dir="5400000" algn="ctr" rotWithShape="0">
                    <a:srgbClr val="6E747A">
                      <a:alpha val="43000"/>
                    </a:srgbClr>
                  </a:outerShdw>
                </a:effectLst>
              </a:rPr>
              <a:t>Wing D</a:t>
            </a:r>
          </a:p>
        </xdr:txBody>
      </xdr:sp>
      <xdr:sp macro="" textlink="">
        <xdr:nvSpPr>
          <xdr:cNvPr id="51" name="TextBox 50"/>
          <xdr:cNvSpPr txBox="1"/>
        </xdr:nvSpPr>
        <xdr:spPr>
          <a:xfrm>
            <a:off x="2868706" y="35509197"/>
            <a:ext cx="820457" cy="366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800" b="0" cap="none" spc="0">
                <a:ln w="0"/>
                <a:solidFill>
                  <a:sysClr val="windowText" lastClr="000000"/>
                </a:solidFill>
                <a:effectLst>
                  <a:outerShdw blurRad="38100" dist="25400" dir="5400000" algn="ctr" rotWithShape="0">
                    <a:srgbClr val="6E747A">
                      <a:alpha val="43000"/>
                    </a:srgbClr>
                  </a:outerShdw>
                </a:effectLst>
              </a:rPr>
              <a:t>Wing C</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ENojD8GgvEmt5QUc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04"/>
  <sheetViews>
    <sheetView tabSelected="1" view="pageBreakPreview" zoomScale="85" zoomScaleNormal="85" zoomScaleSheetLayoutView="85" zoomScalePageLayoutView="70" workbookViewId="0">
      <selection activeCell="K7" sqref="K7"/>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99" t="s">
        <v>37</v>
      </c>
      <c r="B1" s="100"/>
      <c r="C1" s="100"/>
      <c r="D1" s="100"/>
      <c r="E1" s="100"/>
      <c r="F1" s="100"/>
      <c r="G1" s="100"/>
      <c r="H1" s="101"/>
    </row>
    <row r="2" spans="1:11" ht="42" customHeight="1" x14ac:dyDescent="0.25">
      <c r="A2" s="59" t="s">
        <v>10</v>
      </c>
      <c r="B2" s="59"/>
      <c r="C2" s="58" t="s">
        <v>82</v>
      </c>
      <c r="D2" s="58"/>
      <c r="E2" s="59" t="s">
        <v>12</v>
      </c>
      <c r="F2" s="59"/>
      <c r="G2" s="91">
        <v>45840</v>
      </c>
      <c r="H2" s="91"/>
      <c r="J2" s="65"/>
      <c r="K2" s="66"/>
    </row>
    <row r="3" spans="1:11" ht="42.75" customHeight="1" x14ac:dyDescent="0.25">
      <c r="A3" s="59" t="s">
        <v>38</v>
      </c>
      <c r="B3" s="59"/>
      <c r="C3" s="93" t="s">
        <v>288</v>
      </c>
      <c r="D3" s="93"/>
      <c r="E3" s="59" t="s">
        <v>162</v>
      </c>
      <c r="F3" s="59"/>
      <c r="G3" s="91" t="s">
        <v>291</v>
      </c>
      <c r="H3" s="91"/>
    </row>
    <row r="4" spans="1:11" ht="43.5" customHeight="1" x14ac:dyDescent="0.25">
      <c r="A4" s="59" t="s">
        <v>35</v>
      </c>
      <c r="B4" s="59"/>
      <c r="C4" s="58" t="s">
        <v>293</v>
      </c>
      <c r="D4" s="58"/>
      <c r="E4" s="59" t="s">
        <v>32</v>
      </c>
      <c r="F4" s="59"/>
      <c r="G4" s="58" t="str">
        <f ca="1">TEXT(TODAY(),"DD/MM/YYYY")</f>
        <v>05/07/2025</v>
      </c>
      <c r="H4" s="58"/>
    </row>
    <row r="5" spans="1:11" ht="20.25" x14ac:dyDescent="0.25">
      <c r="A5" s="75" t="s">
        <v>39</v>
      </c>
      <c r="B5" s="75"/>
      <c r="C5" s="75"/>
      <c r="D5" s="75"/>
      <c r="E5" s="75"/>
      <c r="F5" s="75"/>
      <c r="G5" s="75"/>
      <c r="H5" s="75"/>
    </row>
    <row r="6" spans="1:11" ht="43.5" customHeight="1" x14ac:dyDescent="0.25">
      <c r="A6" s="59" t="s">
        <v>28</v>
      </c>
      <c r="B6" s="59"/>
      <c r="C6" s="58" t="s">
        <v>88</v>
      </c>
      <c r="D6" s="58"/>
      <c r="E6" s="59" t="s">
        <v>34</v>
      </c>
      <c r="F6" s="59"/>
      <c r="G6" s="58" t="s">
        <v>292</v>
      </c>
      <c r="H6" s="58"/>
    </row>
    <row r="7" spans="1:11" ht="50.25" customHeight="1" x14ac:dyDescent="0.25">
      <c r="A7" s="59" t="s">
        <v>41</v>
      </c>
      <c r="B7" s="59"/>
      <c r="C7" s="58" t="s">
        <v>258</v>
      </c>
      <c r="D7" s="58"/>
      <c r="E7" s="59" t="s">
        <v>42</v>
      </c>
      <c r="F7" s="59"/>
      <c r="G7" s="58" t="s">
        <v>258</v>
      </c>
      <c r="H7" s="58"/>
    </row>
    <row r="8" spans="1:11" ht="48.75" customHeight="1" x14ac:dyDescent="0.25">
      <c r="A8" s="59" t="s">
        <v>43</v>
      </c>
      <c r="B8" s="59"/>
      <c r="C8" s="58" t="s">
        <v>259</v>
      </c>
      <c r="D8" s="58"/>
      <c r="E8" s="58"/>
      <c r="F8" s="58"/>
      <c r="G8" s="58"/>
      <c r="H8" s="58"/>
    </row>
    <row r="9" spans="1:11" ht="45" hidden="1" customHeight="1" x14ac:dyDescent="0.25">
      <c r="A9" s="89" t="s">
        <v>153</v>
      </c>
      <c r="B9" s="32" t="s">
        <v>40</v>
      </c>
      <c r="C9" s="58" t="s">
        <v>166</v>
      </c>
      <c r="D9" s="58"/>
      <c r="E9" s="58"/>
      <c r="F9" s="58"/>
      <c r="G9" s="58"/>
      <c r="H9" s="58"/>
    </row>
    <row r="10" spans="1:11" ht="47.25" customHeight="1" x14ac:dyDescent="0.25">
      <c r="A10" s="89"/>
      <c r="B10" s="32" t="s">
        <v>11</v>
      </c>
      <c r="C10" s="58" t="s">
        <v>260</v>
      </c>
      <c r="D10" s="58"/>
      <c r="E10" s="58"/>
      <c r="F10" s="58"/>
      <c r="G10" s="58"/>
      <c r="H10" s="58"/>
    </row>
    <row r="11" spans="1:11" ht="42" customHeight="1" x14ac:dyDescent="0.25">
      <c r="A11" s="89"/>
      <c r="B11" s="32" t="s">
        <v>5</v>
      </c>
      <c r="C11" s="58" t="s">
        <v>261</v>
      </c>
      <c r="D11" s="58"/>
      <c r="E11" s="58"/>
      <c r="F11" s="58"/>
      <c r="G11" s="58"/>
      <c r="H11" s="58"/>
    </row>
    <row r="12" spans="1:11" ht="40.5" hidden="1" customHeight="1" x14ac:dyDescent="0.25">
      <c r="A12" s="59" t="s">
        <v>33</v>
      </c>
      <c r="B12" s="59"/>
      <c r="C12" s="90" t="s">
        <v>163</v>
      </c>
      <c r="D12" s="90"/>
      <c r="E12" s="90"/>
      <c r="F12" s="90"/>
      <c r="G12" s="90"/>
      <c r="H12" s="90"/>
    </row>
    <row r="13" spans="1:11" ht="20.100000000000001" customHeight="1" x14ac:dyDescent="0.25">
      <c r="A13" s="75" t="s">
        <v>44</v>
      </c>
      <c r="B13" s="75"/>
      <c r="C13" s="75"/>
      <c r="D13" s="75"/>
      <c r="E13" s="75"/>
      <c r="F13" s="75"/>
      <c r="G13" s="75"/>
      <c r="H13" s="75"/>
    </row>
    <row r="14" spans="1:11" ht="41.25" customHeight="1" x14ac:dyDescent="0.25">
      <c r="A14" s="59" t="s">
        <v>26</v>
      </c>
      <c r="B14" s="59" t="s">
        <v>4</v>
      </c>
      <c r="C14" s="58" t="s">
        <v>83</v>
      </c>
      <c r="D14" s="58"/>
      <c r="E14" s="59" t="s">
        <v>45</v>
      </c>
      <c r="F14" s="59" t="s">
        <v>4</v>
      </c>
      <c r="G14" s="58" t="s">
        <v>262</v>
      </c>
      <c r="H14" s="58"/>
    </row>
    <row r="15" spans="1:11" ht="102" customHeight="1" x14ac:dyDescent="0.25">
      <c r="A15" s="59" t="s">
        <v>46</v>
      </c>
      <c r="B15" s="59" t="s">
        <v>4</v>
      </c>
      <c r="C15" s="58" t="s">
        <v>263</v>
      </c>
      <c r="D15" s="58"/>
      <c r="E15" s="59" t="s">
        <v>47</v>
      </c>
      <c r="F15" s="59" t="s">
        <v>4</v>
      </c>
      <c r="G15" s="91">
        <v>46203</v>
      </c>
      <c r="H15" s="58"/>
    </row>
    <row r="16" spans="1:11" ht="41.25" hidden="1" customHeight="1" x14ac:dyDescent="0.25">
      <c r="A16" s="59" t="s">
        <v>48</v>
      </c>
      <c r="B16" s="59" t="s">
        <v>4</v>
      </c>
      <c r="C16" s="58"/>
      <c r="D16" s="58"/>
      <c r="E16" s="59" t="s">
        <v>49</v>
      </c>
      <c r="F16" s="59" t="s">
        <v>4</v>
      </c>
      <c r="G16" s="107"/>
      <c r="H16" s="58"/>
    </row>
    <row r="17" spans="1:8" ht="41.25" customHeight="1" x14ac:dyDescent="0.25">
      <c r="A17" s="59" t="s">
        <v>50</v>
      </c>
      <c r="B17" s="59" t="s">
        <v>4</v>
      </c>
      <c r="C17" s="91">
        <v>46203</v>
      </c>
      <c r="D17" s="58"/>
      <c r="E17" s="59" t="s">
        <v>51</v>
      </c>
      <c r="F17" s="59" t="s">
        <v>4</v>
      </c>
      <c r="G17" s="58" t="s">
        <v>264</v>
      </c>
      <c r="H17" s="58"/>
    </row>
    <row r="18" spans="1:8" ht="41.25" hidden="1" customHeight="1" x14ac:dyDescent="0.25">
      <c r="A18" s="59" t="s">
        <v>52</v>
      </c>
      <c r="B18" s="59" t="s">
        <v>4</v>
      </c>
      <c r="C18" s="58"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58"/>
      <c r="E18" s="59" t="s">
        <v>91</v>
      </c>
      <c r="F18" s="59" t="s">
        <v>4</v>
      </c>
      <c r="G18" s="58"/>
      <c r="H18" s="58"/>
    </row>
    <row r="19" spans="1:8" ht="41.25" hidden="1" customHeight="1" x14ac:dyDescent="0.25">
      <c r="A19" s="59" t="s">
        <v>53</v>
      </c>
      <c r="B19" s="59" t="s">
        <v>4</v>
      </c>
      <c r="C19" s="58"/>
      <c r="D19" s="58"/>
      <c r="E19" s="59" t="s">
        <v>250</v>
      </c>
      <c r="F19" s="59" t="s">
        <v>4</v>
      </c>
      <c r="G19" s="58"/>
      <c r="H19" s="58"/>
    </row>
    <row r="20" spans="1:8" ht="41.25" hidden="1" customHeight="1" x14ac:dyDescent="0.25">
      <c r="A20" s="59" t="s">
        <v>89</v>
      </c>
      <c r="B20" s="59" t="s">
        <v>4</v>
      </c>
      <c r="C20" s="58"/>
      <c r="D20" s="58"/>
      <c r="E20" s="59" t="s">
        <v>90</v>
      </c>
      <c r="F20" s="59" t="s">
        <v>4</v>
      </c>
      <c r="G20" s="58"/>
      <c r="H20" s="58"/>
    </row>
    <row r="21" spans="1:8" ht="41.25" hidden="1" customHeight="1" x14ac:dyDescent="0.25">
      <c r="A21" s="59" t="s">
        <v>55</v>
      </c>
      <c r="B21" s="59" t="s">
        <v>4</v>
      </c>
      <c r="C21" s="58" t="s">
        <v>251</v>
      </c>
      <c r="D21" s="58"/>
      <c r="E21" s="59" t="s">
        <v>54</v>
      </c>
      <c r="F21" s="59" t="s">
        <v>4</v>
      </c>
      <c r="G21" s="58" t="s">
        <v>168</v>
      </c>
      <c r="H21" s="58"/>
    </row>
    <row r="22" spans="1:8" ht="41.25" customHeight="1" x14ac:dyDescent="0.25">
      <c r="A22" s="59" t="s">
        <v>169</v>
      </c>
      <c r="B22" s="59" t="s">
        <v>4</v>
      </c>
      <c r="C22" s="58" t="s">
        <v>266</v>
      </c>
      <c r="D22" s="58"/>
      <c r="E22" s="59" t="s">
        <v>170</v>
      </c>
      <c r="F22" s="59" t="s">
        <v>4</v>
      </c>
      <c r="G22" s="58" t="s">
        <v>267</v>
      </c>
      <c r="H22" s="58"/>
    </row>
    <row r="23" spans="1:8" ht="38.25" customHeight="1" x14ac:dyDescent="0.25">
      <c r="A23" s="59" t="s">
        <v>165</v>
      </c>
      <c r="B23" s="59" t="s">
        <v>4</v>
      </c>
      <c r="C23" s="92" t="s">
        <v>265</v>
      </c>
      <c r="D23" s="58"/>
      <c r="E23" s="58"/>
      <c r="F23" s="58"/>
      <c r="G23" s="58"/>
      <c r="H23" s="58"/>
    </row>
    <row r="24" spans="1:8" ht="129.75" hidden="1" customHeight="1" x14ac:dyDescent="0.25">
      <c r="A24" s="59" t="s">
        <v>24</v>
      </c>
      <c r="B24" s="59" t="s">
        <v>4</v>
      </c>
      <c r="C24" s="90" t="s">
        <v>92</v>
      </c>
      <c r="D24" s="90"/>
      <c r="E24" s="90"/>
      <c r="F24" s="90"/>
      <c r="G24" s="90"/>
      <c r="H24" s="90"/>
    </row>
    <row r="25" spans="1:8" ht="24" customHeight="1" x14ac:dyDescent="0.25">
      <c r="A25" s="75" t="s">
        <v>20</v>
      </c>
      <c r="B25" s="75"/>
      <c r="C25" s="75"/>
      <c r="D25" s="75"/>
      <c r="E25" s="75"/>
      <c r="F25" s="75"/>
      <c r="G25" s="75"/>
      <c r="H25" s="75"/>
    </row>
    <row r="26" spans="1:8" ht="43.5" customHeight="1" x14ac:dyDescent="0.25">
      <c r="A26" s="59" t="s">
        <v>25</v>
      </c>
      <c r="B26" s="59" t="s">
        <v>4</v>
      </c>
      <c r="C26" s="58" t="str">
        <f>IF(AND(G26="Upper"),"Developed","Developing")</f>
        <v>Developed</v>
      </c>
      <c r="D26" s="58"/>
      <c r="E26" s="59" t="s">
        <v>13</v>
      </c>
      <c r="F26" s="59" t="s">
        <v>4</v>
      </c>
      <c r="G26" s="58" t="s">
        <v>268</v>
      </c>
      <c r="H26" s="58"/>
    </row>
    <row r="27" spans="1:8" ht="43.5" hidden="1" customHeight="1" x14ac:dyDescent="0.25">
      <c r="A27" s="59" t="s">
        <v>14</v>
      </c>
      <c r="B27" s="59" t="s">
        <v>4</v>
      </c>
      <c r="C27" s="58" t="s">
        <v>96</v>
      </c>
      <c r="D27" s="58"/>
      <c r="E27" s="59" t="s">
        <v>154</v>
      </c>
      <c r="F27" s="59" t="s">
        <v>4</v>
      </c>
      <c r="G27" s="58" t="s">
        <v>252</v>
      </c>
      <c r="H27" s="58"/>
    </row>
    <row r="28" spans="1:8" ht="43.5" customHeight="1" x14ac:dyDescent="0.25">
      <c r="A28" s="59" t="s">
        <v>256</v>
      </c>
      <c r="B28" s="59" t="s">
        <v>4</v>
      </c>
      <c r="C28" s="58" t="s">
        <v>269</v>
      </c>
      <c r="D28" s="58"/>
      <c r="E28" s="59" t="s">
        <v>16</v>
      </c>
      <c r="F28" s="59" t="s">
        <v>4</v>
      </c>
      <c r="G28" s="58" t="s">
        <v>270</v>
      </c>
      <c r="H28" s="58"/>
    </row>
    <row r="29" spans="1:8" ht="43.5" hidden="1" customHeight="1" x14ac:dyDescent="0.25">
      <c r="A29" s="59" t="s">
        <v>106</v>
      </c>
      <c r="B29" s="59" t="s">
        <v>4</v>
      </c>
      <c r="C29" s="90" t="s">
        <v>107</v>
      </c>
      <c r="D29" s="90"/>
      <c r="E29" s="59" t="s">
        <v>108</v>
      </c>
      <c r="F29" s="59" t="s">
        <v>4</v>
      </c>
      <c r="G29" s="90" t="s">
        <v>109</v>
      </c>
      <c r="H29" s="90"/>
    </row>
    <row r="30" spans="1:8" ht="84" hidden="1" customHeight="1" x14ac:dyDescent="0.25">
      <c r="A30" s="59" t="s">
        <v>17</v>
      </c>
      <c r="B30" s="59" t="s">
        <v>4</v>
      </c>
      <c r="C30" s="90" t="s">
        <v>104</v>
      </c>
      <c r="D30" s="90"/>
      <c r="E30" s="59" t="s">
        <v>15</v>
      </c>
      <c r="F30" s="59" t="s">
        <v>4</v>
      </c>
      <c r="G30" s="90" t="s">
        <v>95</v>
      </c>
      <c r="H30" s="90"/>
    </row>
    <row r="31" spans="1:8" ht="20.25" hidden="1" x14ac:dyDescent="0.25">
      <c r="A31" s="59" t="s">
        <v>114</v>
      </c>
      <c r="B31" s="59" t="s">
        <v>4</v>
      </c>
      <c r="C31" s="58" t="s">
        <v>115</v>
      </c>
      <c r="D31" s="58"/>
      <c r="E31" s="59" t="s">
        <v>116</v>
      </c>
      <c r="F31" s="59" t="s">
        <v>4</v>
      </c>
      <c r="G31" s="58" t="s">
        <v>115</v>
      </c>
      <c r="H31" s="58"/>
    </row>
    <row r="32" spans="1:8" ht="21.75" hidden="1" customHeight="1" x14ac:dyDescent="0.25">
      <c r="A32" s="59" t="s">
        <v>117</v>
      </c>
      <c r="B32" s="59" t="s">
        <v>4</v>
      </c>
      <c r="C32" s="58" t="s">
        <v>115</v>
      </c>
      <c r="D32" s="58"/>
      <c r="E32" s="58"/>
      <c r="F32" s="58"/>
      <c r="G32" s="58"/>
      <c r="H32" s="58"/>
    </row>
    <row r="33" spans="1:15" ht="20.25" hidden="1" x14ac:dyDescent="0.25">
      <c r="A33" s="108" t="s">
        <v>36</v>
      </c>
      <c r="B33" s="108"/>
      <c r="C33" s="108"/>
      <c r="D33" s="108"/>
      <c r="E33" s="108"/>
      <c r="F33" s="108"/>
      <c r="G33" s="108"/>
      <c r="H33" s="108"/>
    </row>
    <row r="34" spans="1:15" ht="43.5" hidden="1" customHeight="1" x14ac:dyDescent="0.25">
      <c r="A34" s="59" t="s">
        <v>18</v>
      </c>
      <c r="B34" s="59"/>
      <c r="C34" s="58" t="s">
        <v>97</v>
      </c>
      <c r="D34" s="58"/>
      <c r="E34" s="59" t="s">
        <v>19</v>
      </c>
      <c r="F34" s="59" t="s">
        <v>4</v>
      </c>
      <c r="G34" s="58" t="s">
        <v>98</v>
      </c>
      <c r="H34" s="58"/>
    </row>
    <row r="35" spans="1:15" ht="43.5" hidden="1" customHeight="1" x14ac:dyDescent="0.25">
      <c r="A35" s="59" t="s">
        <v>22</v>
      </c>
      <c r="B35" s="59"/>
      <c r="C35" s="58" t="s">
        <v>98</v>
      </c>
      <c r="D35" s="58"/>
      <c r="E35" s="59" t="s">
        <v>31</v>
      </c>
      <c r="F35" s="59" t="s">
        <v>4</v>
      </c>
      <c r="G35" s="90" t="s">
        <v>98</v>
      </c>
      <c r="H35" s="90"/>
    </row>
    <row r="36" spans="1:15" ht="20.25" hidden="1" x14ac:dyDescent="0.25">
      <c r="A36" s="59" t="s">
        <v>30</v>
      </c>
      <c r="B36" s="59"/>
      <c r="C36" s="58" t="s">
        <v>99</v>
      </c>
      <c r="D36" s="58"/>
      <c r="E36" s="59" t="s">
        <v>21</v>
      </c>
      <c r="F36" s="59" t="s">
        <v>4</v>
      </c>
      <c r="G36" s="58" t="s">
        <v>100</v>
      </c>
      <c r="H36" s="58"/>
    </row>
    <row r="37" spans="1:15" ht="20.25" x14ac:dyDescent="0.25">
      <c r="A37" s="75" t="s">
        <v>0</v>
      </c>
      <c r="B37" s="75"/>
      <c r="C37" s="75"/>
      <c r="D37" s="75"/>
      <c r="E37" s="75"/>
      <c r="F37" s="75"/>
      <c r="G37" s="75"/>
      <c r="H37" s="75"/>
    </row>
    <row r="38" spans="1:15" ht="20.25" x14ac:dyDescent="0.25">
      <c r="A38" s="87" t="s">
        <v>0</v>
      </c>
      <c r="B38" s="87"/>
      <c r="C38" s="87" t="s">
        <v>235</v>
      </c>
      <c r="D38" s="87"/>
      <c r="E38" s="87"/>
      <c r="F38" s="87" t="s">
        <v>7</v>
      </c>
      <c r="G38" s="87"/>
      <c r="H38" s="87"/>
      <c r="J38" s="56" t="s">
        <v>1</v>
      </c>
      <c r="K38" s="57"/>
      <c r="L38" s="2" t="s">
        <v>6</v>
      </c>
      <c r="M38" s="56" t="s">
        <v>2</v>
      </c>
      <c r="N38" s="57"/>
      <c r="O38" s="2" t="s">
        <v>3</v>
      </c>
    </row>
    <row r="39" spans="1:15" ht="20.25" x14ac:dyDescent="0.25">
      <c r="A39" s="89" t="s">
        <v>2</v>
      </c>
      <c r="B39" s="89"/>
      <c r="C39" s="88" t="s">
        <v>151</v>
      </c>
      <c r="D39" s="88"/>
      <c r="E39" s="88"/>
      <c r="F39" s="88" t="s">
        <v>271</v>
      </c>
      <c r="G39" s="88"/>
      <c r="H39" s="88"/>
    </row>
    <row r="40" spans="1:15" ht="20.25" x14ac:dyDescent="0.25">
      <c r="A40" s="89" t="s">
        <v>3</v>
      </c>
      <c r="B40" s="89"/>
      <c r="C40" s="88" t="s">
        <v>151</v>
      </c>
      <c r="D40" s="88"/>
      <c r="E40" s="88"/>
      <c r="F40" s="88" t="s">
        <v>272</v>
      </c>
      <c r="G40" s="88"/>
      <c r="H40" s="88"/>
    </row>
    <row r="41" spans="1:15" ht="20.25" x14ac:dyDescent="0.25">
      <c r="A41" s="89" t="s">
        <v>1</v>
      </c>
      <c r="B41" s="89"/>
      <c r="C41" s="88" t="s">
        <v>151</v>
      </c>
      <c r="D41" s="88"/>
      <c r="E41" s="88"/>
      <c r="F41" s="88" t="s">
        <v>273</v>
      </c>
      <c r="G41" s="88"/>
      <c r="H41" s="88"/>
    </row>
    <row r="42" spans="1:15" ht="20.25" x14ac:dyDescent="0.25">
      <c r="A42" s="89" t="s">
        <v>6</v>
      </c>
      <c r="B42" s="89"/>
      <c r="C42" s="88" t="s">
        <v>151</v>
      </c>
      <c r="D42" s="88"/>
      <c r="E42" s="88"/>
      <c r="F42" s="88" t="s">
        <v>267</v>
      </c>
      <c r="G42" s="88"/>
      <c r="H42" s="88"/>
    </row>
    <row r="43" spans="1:15" ht="51" customHeight="1" x14ac:dyDescent="0.25">
      <c r="A43" s="59" t="s">
        <v>236</v>
      </c>
      <c r="B43" s="59"/>
      <c r="C43" s="58" t="s">
        <v>94</v>
      </c>
      <c r="D43" s="58"/>
      <c r="E43" s="58"/>
      <c r="F43" s="58"/>
      <c r="G43" s="58"/>
      <c r="H43" s="58"/>
    </row>
    <row r="44" spans="1:15" ht="20.25" x14ac:dyDescent="0.25">
      <c r="A44" s="75" t="s">
        <v>56</v>
      </c>
      <c r="B44" s="75"/>
      <c r="C44" s="75"/>
      <c r="D44" s="75"/>
      <c r="E44" s="75"/>
      <c r="F44" s="75"/>
      <c r="G44" s="75"/>
      <c r="H44" s="75"/>
    </row>
    <row r="45" spans="1:15" ht="21" customHeight="1" x14ac:dyDescent="0.25">
      <c r="A45" s="87" t="s">
        <v>57</v>
      </c>
      <c r="B45" s="87"/>
      <c r="C45" s="2" t="s">
        <v>58</v>
      </c>
      <c r="D45" s="56" t="s">
        <v>152</v>
      </c>
      <c r="E45" s="57"/>
      <c r="F45" s="56" t="s">
        <v>59</v>
      </c>
      <c r="G45" s="64"/>
      <c r="H45" s="57"/>
    </row>
    <row r="46" spans="1:15" ht="43.5" customHeight="1" x14ac:dyDescent="0.25">
      <c r="A46" s="60" t="s">
        <v>274</v>
      </c>
      <c r="B46" s="60"/>
      <c r="C46" s="31" t="s">
        <v>84</v>
      </c>
      <c r="D46" s="65" t="s">
        <v>279</v>
      </c>
      <c r="E46" s="66"/>
      <c r="F46" s="65" t="s">
        <v>279</v>
      </c>
      <c r="G46" s="67"/>
      <c r="H46" s="66"/>
    </row>
    <row r="47" spans="1:15" ht="43.5" customHeight="1" x14ac:dyDescent="0.25">
      <c r="A47" s="60" t="s">
        <v>275</v>
      </c>
      <c r="B47" s="60"/>
      <c r="C47" s="31" t="s">
        <v>84</v>
      </c>
      <c r="D47" s="65" t="s">
        <v>279</v>
      </c>
      <c r="E47" s="66"/>
      <c r="F47" s="65" t="s">
        <v>279</v>
      </c>
      <c r="G47" s="67"/>
      <c r="H47" s="66"/>
    </row>
    <row r="48" spans="1:15" ht="43.5" customHeight="1" x14ac:dyDescent="0.25">
      <c r="A48" s="60" t="s">
        <v>276</v>
      </c>
      <c r="B48" s="60"/>
      <c r="C48" s="31" t="s">
        <v>84</v>
      </c>
      <c r="D48" s="65" t="s">
        <v>279</v>
      </c>
      <c r="E48" s="66"/>
      <c r="F48" s="65" t="s">
        <v>279</v>
      </c>
      <c r="G48" s="67"/>
      <c r="H48" s="66"/>
    </row>
    <row r="49" spans="1:10" ht="43.5" customHeight="1" x14ac:dyDescent="0.25">
      <c r="A49" s="60" t="s">
        <v>277</v>
      </c>
      <c r="B49" s="60"/>
      <c r="C49" s="31" t="s">
        <v>84</v>
      </c>
      <c r="D49" s="65" t="s">
        <v>279</v>
      </c>
      <c r="E49" s="66"/>
      <c r="F49" s="65" t="s">
        <v>279</v>
      </c>
      <c r="G49" s="67"/>
      <c r="H49" s="66"/>
    </row>
    <row r="50" spans="1:10" ht="43.5" customHeight="1" x14ac:dyDescent="0.25">
      <c r="A50" s="60" t="s">
        <v>278</v>
      </c>
      <c r="B50" s="60"/>
      <c r="C50" s="31" t="s">
        <v>84</v>
      </c>
      <c r="D50" s="65" t="s">
        <v>279</v>
      </c>
      <c r="E50" s="66"/>
      <c r="F50" s="65" t="s">
        <v>279</v>
      </c>
      <c r="G50" s="67"/>
      <c r="H50" s="66"/>
    </row>
    <row r="51" spans="1:10" ht="20.25" x14ac:dyDescent="0.25">
      <c r="A51" s="75" t="s">
        <v>60</v>
      </c>
      <c r="B51" s="75"/>
      <c r="C51" s="75"/>
      <c r="D51" s="75"/>
      <c r="E51" s="75"/>
      <c r="F51" s="75"/>
      <c r="G51" s="75"/>
      <c r="H51" s="75"/>
    </row>
    <row r="52" spans="1:10" ht="42.75" customHeight="1" x14ac:dyDescent="0.25">
      <c r="A52" s="59" t="s">
        <v>61</v>
      </c>
      <c r="B52" s="59" t="s">
        <v>4</v>
      </c>
      <c r="C52" s="58" t="s">
        <v>94</v>
      </c>
      <c r="D52" s="58"/>
      <c r="E52" s="58"/>
      <c r="F52" s="58"/>
      <c r="G52" s="58"/>
      <c r="H52" s="58"/>
    </row>
    <row r="53" spans="1:10" ht="44.25" hidden="1" customHeight="1" x14ac:dyDescent="0.25">
      <c r="A53" s="59" t="s">
        <v>62</v>
      </c>
      <c r="B53" s="59" t="s">
        <v>4</v>
      </c>
      <c r="C53" s="58"/>
      <c r="D53" s="58"/>
      <c r="E53" s="58"/>
      <c r="F53" s="58"/>
      <c r="G53" s="48" t="s">
        <v>237</v>
      </c>
      <c r="H53" s="33"/>
    </row>
    <row r="54" spans="1:10" ht="44.25" hidden="1" customHeight="1" x14ac:dyDescent="0.25">
      <c r="A54" s="59" t="s">
        <v>63</v>
      </c>
      <c r="B54" s="59" t="s">
        <v>4</v>
      </c>
      <c r="C54" s="58"/>
      <c r="D54" s="58"/>
      <c r="E54" s="58"/>
      <c r="F54" s="58"/>
      <c r="G54" s="48" t="s">
        <v>237</v>
      </c>
      <c r="H54" s="33"/>
    </row>
    <row r="55" spans="1:10" ht="20.25" x14ac:dyDescent="0.25">
      <c r="A55" s="59" t="s">
        <v>281</v>
      </c>
      <c r="B55" s="59"/>
      <c r="C55" s="58" t="s">
        <v>280</v>
      </c>
      <c r="D55" s="58"/>
      <c r="E55" s="58"/>
      <c r="F55" s="58"/>
      <c r="G55" s="48" t="s">
        <v>237</v>
      </c>
      <c r="H55" s="49">
        <v>45110</v>
      </c>
    </row>
    <row r="56" spans="1:10" ht="112.5" customHeight="1" x14ac:dyDescent="0.25">
      <c r="A56" s="59"/>
      <c r="B56" s="59"/>
      <c r="C56" s="58" t="s">
        <v>282</v>
      </c>
      <c r="D56" s="58"/>
      <c r="E56" s="58"/>
      <c r="F56" s="58"/>
      <c r="G56" s="48" t="s">
        <v>253</v>
      </c>
      <c r="H56" s="49">
        <v>45475</v>
      </c>
    </row>
    <row r="57" spans="1:10" ht="20.25" x14ac:dyDescent="0.25">
      <c r="A57" s="59" t="s">
        <v>281</v>
      </c>
      <c r="B57" s="59"/>
      <c r="C57" s="58" t="s">
        <v>283</v>
      </c>
      <c r="D57" s="58"/>
      <c r="E57" s="58"/>
      <c r="F57" s="58"/>
      <c r="G57" s="48" t="s">
        <v>237</v>
      </c>
      <c r="H57" s="49">
        <v>45251</v>
      </c>
    </row>
    <row r="58" spans="1:10" ht="84" customHeight="1" x14ac:dyDescent="0.25">
      <c r="A58" s="59"/>
      <c r="B58" s="59"/>
      <c r="C58" s="58" t="s">
        <v>284</v>
      </c>
      <c r="D58" s="58"/>
      <c r="E58" s="58"/>
      <c r="F58" s="58"/>
      <c r="G58" s="48" t="s">
        <v>253</v>
      </c>
      <c r="H58" s="49">
        <v>45419</v>
      </c>
    </row>
    <row r="59" spans="1:10" ht="21" thickBot="1" x14ac:dyDescent="0.3">
      <c r="A59" s="75" t="s">
        <v>64</v>
      </c>
      <c r="B59" s="75"/>
      <c r="C59" s="75"/>
      <c r="D59" s="75"/>
      <c r="E59" s="75"/>
      <c r="F59" s="75"/>
      <c r="G59" s="75"/>
      <c r="H59" s="75"/>
    </row>
    <row r="60" spans="1:10" ht="20.25" customHeight="1" x14ac:dyDescent="0.3">
      <c r="A60" s="86" t="s">
        <v>285</v>
      </c>
      <c r="B60" s="86"/>
      <c r="C60" s="86"/>
      <c r="D60" s="29" t="s">
        <v>118</v>
      </c>
      <c r="E60" s="76" t="s">
        <v>102</v>
      </c>
      <c r="F60" s="76"/>
      <c r="G60" s="29" t="s">
        <v>119</v>
      </c>
      <c r="H60" s="29" t="s">
        <v>120</v>
      </c>
      <c r="I60" s="15" t="str">
        <f ca="1">(IF(E63&gt;99%,"All work completed. Please provide OC.",IF(E63&gt;89.8%,"Plinth, RCC, Brick, Plaster, Flooring, Wooden, Plumbing, Electrification, etc., work Completed. Finishing work is in process.",IF(E63&lt;94%,(IF(C63=0,"Work not yet Started.",IF(D63=25%,"Piling work in process",IF(D63=50%,"Excavation work in process",IF(D63=100%,"Excavation work Completed. ","0")))&amp;(IF(C64=0%,"",IF(C64=J65,"Footing work is process",IF(C64=J66,"Footing work Completed",IF(C64=J67,"1st Basement Completed",IF(C64=J68,"1st &amp; 2nd Basement Completed",IF(C64=J69,"1st to 3rd Basement Completed",IF(C64=J70,"1st to 4th Basement Completed",IF(C64=J71,"Plinth work is process",IF(C64=J72,"Plinth work completed","0")))))))))))&amp;(IF(C65=(E61+G61+H61),", RCC Slab",IF(C65&gt;0,", RCC upto "&amp;C65&amp;" Slab",""))&amp;(IF(C66=H61,", Brickwork",IF(C66&gt;0,", Brickwork upto "&amp;C66&amp;" Floor",""))&amp;(IF(C67=H61,", Internal Plaster",IF(C67&gt;0,", Internal Plaster upto "&amp;C67&amp;" Floor",""))&amp;(IF(C68=H61,", External Plaster",IF(C68&gt;0,", External Plaster upto "&amp;C68&amp;" Floor",""))&amp;(IF(C69=H61,", External Plumbing, Elevation and Waterproofing",IF(C69&gt;0,", External Plumbing, Elevation and Waterproofing upto "&amp;C69&amp;" Floor",""))&amp;(IF(C70=H61,", Flooring &amp; Fitting",IF(C70&gt;0,", Flooring &amp; Fitting upto "&amp;C70&amp;" Floor",""))&amp;(IF(C71=H61,", Wooden Work",IF(C71&gt;0,", Wooden Work upto "&amp;C71&amp;" Floor",""))&amp;(IF(C72=H61,", Electrical &amp; Sanitary fittings",IF(C72&gt;0,", Electrical &amp; Sanitary fittings upto "&amp;C72&amp;" Floor",""))&amp;(IF(C73&gt;0,", Finishing upto "&amp;C73&amp;" Floor","")&amp;(IF(C65&gt;0.5," Completed",""))))))))))))))))</f>
        <v>Excavation work Completed. Plinth work completed, RCC upto 12 Slab, Brickwork upto 11 Floor, Internal Plaster upto 8.8 Floor, External Plaster upto 8.8 Floor, External Plumbing, Elevation and Waterproofing upto 1 Floor, Flooring &amp; Fitting upto 4 Floor Completed</v>
      </c>
      <c r="J60" s="17"/>
    </row>
    <row r="61" spans="1:10" ht="20.25" x14ac:dyDescent="0.3">
      <c r="A61" s="86"/>
      <c r="B61" s="86"/>
      <c r="C61" s="86"/>
      <c r="D61" s="29">
        <v>2</v>
      </c>
      <c r="E61" s="76">
        <v>1</v>
      </c>
      <c r="F61" s="76"/>
      <c r="G61" s="29">
        <v>1</v>
      </c>
      <c r="H61" s="29">
        <f ca="1">--TRIM(RIGHT(SUBSTITUTE(LEFT(A60,_xlfn.AGGREGATE(16,6,FIND({0,1,2,3,4,5,6,7,8,9},A60,ROW(INDIRECT("1:"&amp;LEN(A60)))),1))," ",REPT(" ",LEN(A60))),LEN(A60)))</f>
        <v>16</v>
      </c>
      <c r="I61" s="16" t="s">
        <v>124</v>
      </c>
      <c r="J61" s="17"/>
    </row>
    <row r="62" spans="1:10" ht="20.25" customHeight="1" x14ac:dyDescent="0.3">
      <c r="A62" s="77" t="s">
        <v>122</v>
      </c>
      <c r="B62" s="77"/>
      <c r="C62" s="27" t="s">
        <v>136</v>
      </c>
      <c r="D62" s="27" t="s">
        <v>137</v>
      </c>
      <c r="E62" s="77" t="s">
        <v>123</v>
      </c>
      <c r="F62" s="77"/>
      <c r="G62" s="28" t="s">
        <v>121</v>
      </c>
      <c r="H62" s="28"/>
      <c r="I62" s="19" t="s">
        <v>138</v>
      </c>
      <c r="J62" s="18">
        <f ca="1">H61*25%</f>
        <v>4</v>
      </c>
    </row>
    <row r="63" spans="1:10" ht="20.25" customHeight="1" x14ac:dyDescent="0.3">
      <c r="A63" s="61" t="s">
        <v>139</v>
      </c>
      <c r="B63" s="61"/>
      <c r="C63" s="29">
        <f ca="1">J64</f>
        <v>16</v>
      </c>
      <c r="D63" s="5">
        <f ca="1">((100/H61)*C63)/100</f>
        <v>1</v>
      </c>
      <c r="E63" s="78">
        <f ca="1">(((C63/H61*10)+(C64/H61*15)+(25/(E61+G61+H61)*C65)+(5/(H61)*C66)+(2.5/(H61)*C67)+(2.5/(H61)*C68)+(5/H61*C69)+(10/H61*C70)+(2.5/H61*C71)+(2.5/H61*C72)+(10/H61*C73)+(10/H61*C74))/100)</f>
        <v>0.5066666666666666</v>
      </c>
      <c r="F63" s="79"/>
      <c r="G63" s="61" t="str">
        <f ca="1">I60</f>
        <v>Excavation work Completed. Plinth work completed, RCC upto 12 Slab, Brickwork upto 11 Floor, Internal Plaster upto 8.8 Floor, External Plaster upto 8.8 Floor, External Plumbing, Elevation and Waterproofing upto 1 Floor, Flooring &amp; Fitting upto 4 Floor Completed</v>
      </c>
      <c r="H63" s="61"/>
      <c r="I63" s="19" t="s">
        <v>125</v>
      </c>
      <c r="J63" s="23">
        <f ca="1">H61*50%</f>
        <v>8</v>
      </c>
    </row>
    <row r="64" spans="1:10" ht="20.25" x14ac:dyDescent="0.3">
      <c r="A64" s="61" t="s">
        <v>103</v>
      </c>
      <c r="B64" s="61"/>
      <c r="C64" s="54">
        <f ca="1">J72</f>
        <v>16</v>
      </c>
      <c r="D64" s="5">
        <f ca="1">((100/H61)*C64)/100</f>
        <v>1</v>
      </c>
      <c r="E64" s="80"/>
      <c r="F64" s="81"/>
      <c r="G64" s="61"/>
      <c r="H64" s="61"/>
      <c r="I64" s="19" t="s">
        <v>126</v>
      </c>
      <c r="J64" s="23">
        <f ca="1">H61</f>
        <v>16</v>
      </c>
    </row>
    <row r="65" spans="1:10" ht="21" customHeight="1" x14ac:dyDescent="0.35">
      <c r="A65" s="61" t="s">
        <v>140</v>
      </c>
      <c r="B65" s="61"/>
      <c r="C65" s="29">
        <v>12</v>
      </c>
      <c r="D65" s="5">
        <f ca="1">((100/(E61+G61+H61))*C65)/100</f>
        <v>0.66666666666666652</v>
      </c>
      <c r="E65" s="80"/>
      <c r="F65" s="81"/>
      <c r="G65" s="61"/>
      <c r="H65" s="61"/>
      <c r="I65" s="19" t="s">
        <v>127</v>
      </c>
      <c r="J65" s="24">
        <f ca="1">(IF(D61&gt;1,(H61/(D61+2)),H61/4))</f>
        <v>4</v>
      </c>
    </row>
    <row r="66" spans="1:10" ht="21" customHeight="1" x14ac:dyDescent="0.35">
      <c r="A66" s="61" t="s">
        <v>141</v>
      </c>
      <c r="B66" s="61"/>
      <c r="C66" s="29">
        <f>C65-E61</f>
        <v>11</v>
      </c>
      <c r="D66" s="5">
        <f ca="1">((100/H61)*C66)/100</f>
        <v>0.6875</v>
      </c>
      <c r="E66" s="80"/>
      <c r="F66" s="81"/>
      <c r="G66" s="61"/>
      <c r="H66" s="61"/>
      <c r="I66" s="19" t="s">
        <v>128</v>
      </c>
      <c r="J66" s="24">
        <f ca="1">(IF(D61&gt;1,(H61/(D61+2)+J65),H61/4+J65))</f>
        <v>8</v>
      </c>
    </row>
    <row r="67" spans="1:10" ht="21" customHeight="1" x14ac:dyDescent="0.35">
      <c r="A67" s="62" t="s">
        <v>142</v>
      </c>
      <c r="B67" s="63"/>
      <c r="C67" s="54">
        <f>C66*0.8</f>
        <v>8.8000000000000007</v>
      </c>
      <c r="D67" s="5">
        <f ca="1">((100/H61)*C67)/100</f>
        <v>0.55000000000000004</v>
      </c>
      <c r="E67" s="80"/>
      <c r="F67" s="81"/>
      <c r="G67" s="61"/>
      <c r="H67" s="61"/>
      <c r="I67" s="19" t="s">
        <v>143</v>
      </c>
      <c r="J67" s="24">
        <f ca="1">(IF(D61&gt;1,(H61/(D61+2)+J66),0))</f>
        <v>12</v>
      </c>
    </row>
    <row r="68" spans="1:10" ht="21" customHeight="1" x14ac:dyDescent="0.35">
      <c r="A68" s="62" t="s">
        <v>176</v>
      </c>
      <c r="B68" s="63"/>
      <c r="C68" s="54">
        <f>C67</f>
        <v>8.8000000000000007</v>
      </c>
      <c r="D68" s="5">
        <f ca="1">((100/H61)*C68)/100</f>
        <v>0.55000000000000004</v>
      </c>
      <c r="E68" s="80"/>
      <c r="F68" s="81"/>
      <c r="G68" s="61"/>
      <c r="H68" s="61"/>
      <c r="I68" s="19" t="s">
        <v>144</v>
      </c>
      <c r="J68" s="24">
        <f>(IF(D61&gt;2,(H61/(D61+2)+J67),0))</f>
        <v>0</v>
      </c>
    </row>
    <row r="69" spans="1:10" ht="65.25" customHeight="1" x14ac:dyDescent="0.35">
      <c r="A69" s="62" t="s">
        <v>173</v>
      </c>
      <c r="B69" s="63"/>
      <c r="C69" s="29">
        <v>1</v>
      </c>
      <c r="D69" s="5">
        <f ca="1">((100/(H61))*C69)/100</f>
        <v>6.25E-2</v>
      </c>
      <c r="E69" s="80"/>
      <c r="F69" s="81"/>
      <c r="G69" s="61"/>
      <c r="H69" s="61"/>
      <c r="I69" s="19" t="s">
        <v>146</v>
      </c>
      <c r="J69" s="25">
        <f>(IF(D61&gt;3,(H61/(D61+2)+J68),0))</f>
        <v>0</v>
      </c>
    </row>
    <row r="70" spans="1:10" ht="21" x14ac:dyDescent="0.35">
      <c r="A70" s="61" t="s">
        <v>145</v>
      </c>
      <c r="B70" s="61"/>
      <c r="C70" s="29">
        <v>4</v>
      </c>
      <c r="D70" s="5">
        <f ca="1">((100/(H61))*C70)/100</f>
        <v>0.25</v>
      </c>
      <c r="E70" s="80"/>
      <c r="F70" s="81"/>
      <c r="G70" s="61"/>
      <c r="H70" s="61"/>
      <c r="I70" s="19" t="s">
        <v>147</v>
      </c>
      <c r="J70" s="24">
        <f>(IF(D61&gt;4,(H61/(D61+2)+J69),0))</f>
        <v>0</v>
      </c>
    </row>
    <row r="71" spans="1:10" ht="21" customHeight="1" x14ac:dyDescent="0.35">
      <c r="A71" s="61" t="s">
        <v>175</v>
      </c>
      <c r="B71" s="61"/>
      <c r="C71" s="29">
        <v>0</v>
      </c>
      <c r="D71" s="5">
        <f ca="1">((100/H61)*C71)/100</f>
        <v>0</v>
      </c>
      <c r="E71" s="80"/>
      <c r="F71" s="81"/>
      <c r="G71" s="61"/>
      <c r="H71" s="61"/>
      <c r="I71" s="19" t="s">
        <v>129</v>
      </c>
      <c r="J71" s="24">
        <f>(IF(D61=1,(H61/(D61+3)+J66),IF(D61=0,(H61/4+J66),IF(D61&gt;1,0))))</f>
        <v>0</v>
      </c>
    </row>
    <row r="72" spans="1:10" ht="51.75" customHeight="1" thickBot="1" x14ac:dyDescent="0.4">
      <c r="A72" s="61" t="s">
        <v>174</v>
      </c>
      <c r="B72" s="61"/>
      <c r="C72" s="29">
        <v>0</v>
      </c>
      <c r="D72" s="5">
        <f ca="1">((100/H61)*C72)/100</f>
        <v>0</v>
      </c>
      <c r="E72" s="80"/>
      <c r="F72" s="81"/>
      <c r="G72" s="61"/>
      <c r="H72" s="61"/>
      <c r="I72" s="21" t="s">
        <v>130</v>
      </c>
      <c r="J72" s="26">
        <f ca="1">(IF(D61&gt;1.5,(H61/(D61+2)+J65+MAX(0,J66-J65)+MAX(0,J67-J66)+MAX(0,J68-J67)+MAX(0,J69-J68)+MAX(0,J70-J69)),IF(D61=1,(H61/(D61+3)+J71),IF(D61=0,H61/4+J71))))</f>
        <v>16</v>
      </c>
    </row>
    <row r="73" spans="1:10" ht="20.25" x14ac:dyDescent="0.25">
      <c r="A73" s="61" t="s">
        <v>148</v>
      </c>
      <c r="B73" s="61"/>
      <c r="C73" s="29">
        <v>0</v>
      </c>
      <c r="D73" s="5">
        <f ca="1">((100/(H61))*C73)/100</f>
        <v>0</v>
      </c>
      <c r="E73" s="80"/>
      <c r="F73" s="81"/>
      <c r="G73" s="61"/>
      <c r="H73" s="61"/>
    </row>
    <row r="74" spans="1:10" ht="20.25" x14ac:dyDescent="0.25">
      <c r="A74" s="61" t="s">
        <v>149</v>
      </c>
      <c r="B74" s="61"/>
      <c r="C74" s="29">
        <v>0</v>
      </c>
      <c r="D74" s="5">
        <f ca="1">((100/(H61))*C74)/100</f>
        <v>0</v>
      </c>
      <c r="E74" s="82"/>
      <c r="F74" s="83"/>
      <c r="G74" s="61"/>
      <c r="H74" s="61"/>
    </row>
    <row r="75" spans="1:10" ht="21" thickBot="1" x14ac:dyDescent="0.3">
      <c r="A75" s="75" t="s">
        <v>64</v>
      </c>
      <c r="B75" s="75"/>
      <c r="C75" s="75"/>
      <c r="D75" s="75"/>
      <c r="E75" s="75"/>
      <c r="F75" s="75"/>
      <c r="G75" s="75"/>
      <c r="H75" s="75"/>
    </row>
    <row r="76" spans="1:10" ht="20.25" customHeight="1" x14ac:dyDescent="0.3">
      <c r="A76" s="86" t="s">
        <v>290</v>
      </c>
      <c r="B76" s="86"/>
      <c r="C76" s="86"/>
      <c r="D76" s="29" t="s">
        <v>118</v>
      </c>
      <c r="E76" s="76" t="s">
        <v>102</v>
      </c>
      <c r="F76" s="76"/>
      <c r="G76" s="29" t="s">
        <v>119</v>
      </c>
      <c r="H76" s="29" t="s">
        <v>120</v>
      </c>
      <c r="I76" s="15" t="str">
        <f ca="1">(IF(E79&gt;99%,"All work completed. Please provide OC.",IF(E79&gt;89.8%,"Plinth, RCC, Brick, Plaster, Flooring, Wooden, Plumbing, Electrification, etc., work Completed. Finishing work is in process.",IF(E79&lt;94%,(IF(C79=0,"Work not yet Started.",IF(D79=25%,"Piling work in process",IF(D79=50%,"Excavation work in process",IF(D79=100%,"Excavation work Completed. ","0")))&amp;(IF(C80=0%,"",IF(C80=J81,"Footing work is process",IF(C80=J82,"Footing work Completed",IF(C80=J83,"1st Basement Completed",IF(C80=J84,"1st &amp; 2nd Basement Completed",IF(C80=J85,"1st to 3rd Basement Completed",IF(C80=J86,"1st to 4th Basement Completed",IF(C80=J87,"Plinth work is process",IF(C80=J88,"Plinth work completed","0")))))))))))&amp;(IF(C81=(E77+G77+H77),", RCC Slab",IF(C81&gt;0,", RCC upto "&amp;C81&amp;" Slab",""))&amp;(IF(C82=H77,", Brickwork",IF(C82&gt;0,", Brickwork upto "&amp;C82&amp;" Floor",""))&amp;(IF(C83=H77,", Internal Plaster",IF(C83&gt;0,", Internal Plaster upto "&amp;C83&amp;" Floor",""))&amp;(IF(C84=H77,", External Plaster",IF(C84&gt;0,", External Plaster upto "&amp;C84&amp;" Floor",""))&amp;(IF(C85=H77,", External Plumbing, Elevation and Waterproofing",IF(C85&gt;0,", External Plumbing, Elevation and Waterproofing upto "&amp;C85&amp;" Floor",""))&amp;(IF(C86=H77,", Flooring &amp; Fitting",IF(C86&gt;0,", Flooring &amp; Fitting upto "&amp;C86&amp;" Floor",""))&amp;(IF(C87=H77,", Wooden Work",IF(C87&gt;0,", Wooden Work upto "&amp;C87&amp;" Floor",""))&amp;(IF(C88=H77,", Electrical &amp; Sanitary fittings",IF(C88&gt;0,", Electrical &amp; Sanitary fittings upto "&amp;C88&amp;" Floor",""))&amp;(IF(C89&gt;0,", Finishing upto "&amp;C89&amp;" Floor","")&amp;(IF(C81&gt;0.5," Completed",""))))))))))))))))</f>
        <v>Excavation work Completed. Plinth work completed, RCC Slab, Brickwork, Internal Plaster, External Plaster, External Plumbing, Elevation and Waterproofing, Flooring &amp; Fitting, Wooden Work, Electrical &amp; Sanitary fittings, Finishing upto 11 Floor Completed</v>
      </c>
      <c r="J76" s="17"/>
    </row>
    <row r="77" spans="1:10" ht="20.25" x14ac:dyDescent="0.3">
      <c r="A77" s="86"/>
      <c r="B77" s="86"/>
      <c r="C77" s="86"/>
      <c r="D77" s="29">
        <v>2</v>
      </c>
      <c r="E77" s="76">
        <v>1</v>
      </c>
      <c r="F77" s="76"/>
      <c r="G77" s="29">
        <v>1</v>
      </c>
      <c r="H77" s="29">
        <f ca="1">--TRIM(RIGHT(SUBSTITUTE(LEFT(A76,_xlfn.AGGREGATE(16,6,FIND({0,1,2,3,4,5,6,7,8,9},A76,ROW(INDIRECT("1:"&amp;LEN(A76)))),1))," ",REPT(" ",LEN(A76))),LEN(A76)))</f>
        <v>16</v>
      </c>
      <c r="I77" s="16" t="s">
        <v>124</v>
      </c>
      <c r="J77" s="17"/>
    </row>
    <row r="78" spans="1:10" ht="20.25" customHeight="1" x14ac:dyDescent="0.3">
      <c r="A78" s="77" t="s">
        <v>122</v>
      </c>
      <c r="B78" s="77"/>
      <c r="C78" s="27" t="s">
        <v>136</v>
      </c>
      <c r="D78" s="27" t="s">
        <v>137</v>
      </c>
      <c r="E78" s="77" t="s">
        <v>123</v>
      </c>
      <c r="F78" s="77"/>
      <c r="G78" s="28" t="s">
        <v>121</v>
      </c>
      <c r="H78" s="28"/>
      <c r="I78" s="19" t="s">
        <v>138</v>
      </c>
      <c r="J78" s="18">
        <f ca="1">H77*25%</f>
        <v>4</v>
      </c>
    </row>
    <row r="79" spans="1:10" ht="20.25" customHeight="1" x14ac:dyDescent="0.3">
      <c r="A79" s="61" t="s">
        <v>139</v>
      </c>
      <c r="B79" s="61"/>
      <c r="C79" s="29">
        <f ca="1">J80</f>
        <v>16</v>
      </c>
      <c r="D79" s="5">
        <f ca="1">((100/H77)*C79)/100</f>
        <v>1</v>
      </c>
      <c r="E79" s="78">
        <f ca="1">(((C79/H77*10)+(C80/H77*15)+(25/(E77+G77+H77)*C81)+(5/(H77)*C82)+(2.5/(H77)*C83)+(2.5/(H77)*C84)+(5/H77*C85)+(10/H77*C86)+(2.5/H77*C87)+(2.5/H77*C88)+(10/H77*C89)+(10/H77*C90))/100)</f>
        <v>0.86875000000000002</v>
      </c>
      <c r="F79" s="79"/>
      <c r="G79" s="61" t="str">
        <f ca="1">I76</f>
        <v>Excavation work Completed. Plinth work completed, RCC Slab, Brickwork, Internal Plaster, External Plaster, External Plumbing, Elevation and Waterproofing, Flooring &amp; Fitting, Wooden Work, Electrical &amp; Sanitary fittings, Finishing upto 11 Floor Completed</v>
      </c>
      <c r="H79" s="61"/>
      <c r="I79" s="19" t="s">
        <v>125</v>
      </c>
      <c r="J79" s="23">
        <f ca="1">H77*50%</f>
        <v>8</v>
      </c>
    </row>
    <row r="80" spans="1:10" ht="20.25" x14ac:dyDescent="0.3">
      <c r="A80" s="61" t="s">
        <v>103</v>
      </c>
      <c r="B80" s="61"/>
      <c r="C80" s="54">
        <f ca="1">J88</f>
        <v>16</v>
      </c>
      <c r="D80" s="5">
        <f ca="1">((100/H77)*C80)/100</f>
        <v>1</v>
      </c>
      <c r="E80" s="80"/>
      <c r="F80" s="81"/>
      <c r="G80" s="61"/>
      <c r="H80" s="61"/>
      <c r="I80" s="19" t="s">
        <v>126</v>
      </c>
      <c r="J80" s="23">
        <f ca="1">H77</f>
        <v>16</v>
      </c>
    </row>
    <row r="81" spans="1:10" ht="21" customHeight="1" x14ac:dyDescent="0.35">
      <c r="A81" s="61" t="s">
        <v>140</v>
      </c>
      <c r="B81" s="61"/>
      <c r="C81" s="29">
        <v>18</v>
      </c>
      <c r="D81" s="5">
        <f ca="1">((100/(E77+G77+H77))*C81)/100</f>
        <v>1</v>
      </c>
      <c r="E81" s="80"/>
      <c r="F81" s="81"/>
      <c r="G81" s="61"/>
      <c r="H81" s="61"/>
      <c r="I81" s="19" t="s">
        <v>127</v>
      </c>
      <c r="J81" s="24">
        <f ca="1">(IF(D77&gt;1,(H77/(D77+2)),H77/4))</f>
        <v>4</v>
      </c>
    </row>
    <row r="82" spans="1:10" ht="21" customHeight="1" x14ac:dyDescent="0.35">
      <c r="A82" s="61" t="s">
        <v>141</v>
      </c>
      <c r="B82" s="61"/>
      <c r="C82" s="29">
        <v>16</v>
      </c>
      <c r="D82" s="5">
        <f ca="1">((100/H77)*C82)/100</f>
        <v>1</v>
      </c>
      <c r="E82" s="80"/>
      <c r="F82" s="81"/>
      <c r="G82" s="61"/>
      <c r="H82" s="61"/>
      <c r="I82" s="19" t="s">
        <v>128</v>
      </c>
      <c r="J82" s="24">
        <f ca="1">(IF(D77&gt;1,(H77/(D77+2)+J81),H77/4+J81))</f>
        <v>8</v>
      </c>
    </row>
    <row r="83" spans="1:10" ht="21" customHeight="1" x14ac:dyDescent="0.35">
      <c r="A83" s="62" t="s">
        <v>142</v>
      </c>
      <c r="B83" s="63"/>
      <c r="C83" s="29">
        <v>16</v>
      </c>
      <c r="D83" s="5">
        <f ca="1">((100/H77)*C83)/100</f>
        <v>1</v>
      </c>
      <c r="E83" s="80"/>
      <c r="F83" s="81"/>
      <c r="G83" s="61"/>
      <c r="H83" s="61"/>
      <c r="I83" s="19" t="s">
        <v>143</v>
      </c>
      <c r="J83" s="24">
        <f ca="1">(IF(D77&gt;1,(H77/(D77+2)+J82),0))</f>
        <v>12</v>
      </c>
    </row>
    <row r="84" spans="1:10" ht="21" customHeight="1" x14ac:dyDescent="0.35">
      <c r="A84" s="62" t="s">
        <v>176</v>
      </c>
      <c r="B84" s="63"/>
      <c r="C84" s="29">
        <v>16</v>
      </c>
      <c r="D84" s="5">
        <f ca="1">((100/H77)*C84)/100</f>
        <v>1</v>
      </c>
      <c r="E84" s="80"/>
      <c r="F84" s="81"/>
      <c r="G84" s="61"/>
      <c r="H84" s="61"/>
      <c r="I84" s="19" t="s">
        <v>144</v>
      </c>
      <c r="J84" s="24">
        <f>(IF(D77&gt;2,(H77/(D77+2)+J83),0))</f>
        <v>0</v>
      </c>
    </row>
    <row r="85" spans="1:10" ht="65.25" customHeight="1" x14ac:dyDescent="0.35">
      <c r="A85" s="62" t="s">
        <v>173</v>
      </c>
      <c r="B85" s="63"/>
      <c r="C85" s="29">
        <v>16</v>
      </c>
      <c r="D85" s="5">
        <f ca="1">((100/(H77))*C85)/100</f>
        <v>1</v>
      </c>
      <c r="E85" s="80"/>
      <c r="F85" s="81"/>
      <c r="G85" s="61"/>
      <c r="H85" s="61"/>
      <c r="I85" s="19" t="s">
        <v>146</v>
      </c>
      <c r="J85" s="25">
        <f>(IF(D77&gt;3,(H77/(D77+2)+J84),0))</f>
        <v>0</v>
      </c>
    </row>
    <row r="86" spans="1:10" ht="21" x14ac:dyDescent="0.35">
      <c r="A86" s="61" t="s">
        <v>145</v>
      </c>
      <c r="B86" s="61"/>
      <c r="C86" s="29">
        <v>16</v>
      </c>
      <c r="D86" s="5">
        <f ca="1">((100/(H77))*C86)/100</f>
        <v>1</v>
      </c>
      <c r="E86" s="80"/>
      <c r="F86" s="81"/>
      <c r="G86" s="61"/>
      <c r="H86" s="61"/>
      <c r="I86" s="19" t="s">
        <v>147</v>
      </c>
      <c r="J86" s="24">
        <f>(IF(D77&gt;4,(H77/(D77+2)+J85),0))</f>
        <v>0</v>
      </c>
    </row>
    <row r="87" spans="1:10" ht="21" customHeight="1" x14ac:dyDescent="0.35">
      <c r="A87" s="61" t="s">
        <v>175</v>
      </c>
      <c r="B87" s="61"/>
      <c r="C87" s="29">
        <v>16</v>
      </c>
      <c r="D87" s="5">
        <f ca="1">((100/H77)*C87)/100</f>
        <v>1</v>
      </c>
      <c r="E87" s="80"/>
      <c r="F87" s="81"/>
      <c r="G87" s="61"/>
      <c r="H87" s="61"/>
      <c r="I87" s="19" t="s">
        <v>129</v>
      </c>
      <c r="J87" s="24">
        <f>(IF(D77=1,(H77/(D77+3)+J82),IF(D77=0,(H77/4+J82),IF(D77&gt;1,0))))</f>
        <v>0</v>
      </c>
    </row>
    <row r="88" spans="1:10" ht="21.75" thickBot="1" x14ac:dyDescent="0.4">
      <c r="A88" s="61" t="s">
        <v>174</v>
      </c>
      <c r="B88" s="61"/>
      <c r="C88" s="29">
        <v>16</v>
      </c>
      <c r="D88" s="5">
        <f ca="1">((100/H77)*C88)/100</f>
        <v>1</v>
      </c>
      <c r="E88" s="80"/>
      <c r="F88" s="81"/>
      <c r="G88" s="61"/>
      <c r="H88" s="61"/>
      <c r="I88" s="21" t="s">
        <v>130</v>
      </c>
      <c r="J88" s="26">
        <f ca="1">(IF(D77&gt;1.5,(H77/(D77+2)+J81+MAX(0,J82-J81)+MAX(0,J83-J82)+MAX(0,J84-J83)+MAX(0,J85-J84)+MAX(0,J86-J85)),IF(D77=1,(H77/(D77+3)+J87),IF(D77=0,H77/4+J87))))</f>
        <v>16</v>
      </c>
    </row>
    <row r="89" spans="1:10" ht="20.25" x14ac:dyDescent="0.25">
      <c r="A89" s="61" t="s">
        <v>148</v>
      </c>
      <c r="B89" s="61"/>
      <c r="C89" s="29">
        <v>11</v>
      </c>
      <c r="D89" s="5">
        <f ca="1">((100/(H77))*C89)/100</f>
        <v>0.6875</v>
      </c>
      <c r="E89" s="80"/>
      <c r="F89" s="81"/>
      <c r="G89" s="61"/>
      <c r="H89" s="61"/>
    </row>
    <row r="90" spans="1:10" ht="20.25" x14ac:dyDescent="0.25">
      <c r="A90" s="61" t="s">
        <v>149</v>
      </c>
      <c r="B90" s="61"/>
      <c r="C90" s="29">
        <v>0</v>
      </c>
      <c r="D90" s="5">
        <f ca="1">((100/(H77))*C90)/100</f>
        <v>0</v>
      </c>
      <c r="E90" s="82"/>
      <c r="F90" s="83"/>
      <c r="G90" s="61"/>
      <c r="H90" s="61"/>
    </row>
    <row r="91" spans="1:10" ht="21" hidden="1" thickBot="1" x14ac:dyDescent="0.3">
      <c r="A91" s="75" t="s">
        <v>64</v>
      </c>
      <c r="B91" s="75"/>
      <c r="C91" s="75"/>
      <c r="D91" s="75"/>
      <c r="E91" s="75"/>
      <c r="F91" s="75"/>
      <c r="G91" s="75"/>
      <c r="H91" s="75"/>
    </row>
    <row r="92" spans="1:10" ht="20.25" hidden="1" customHeight="1" x14ac:dyDescent="0.3">
      <c r="A92" s="86" t="s">
        <v>286</v>
      </c>
      <c r="B92" s="86"/>
      <c r="C92" s="86"/>
      <c r="D92" s="29" t="s">
        <v>118</v>
      </c>
      <c r="E92" s="76" t="s">
        <v>102</v>
      </c>
      <c r="F92" s="76"/>
      <c r="G92" s="29" t="s">
        <v>119</v>
      </c>
      <c r="H92" s="29" t="s">
        <v>120</v>
      </c>
      <c r="I92" s="15" t="str">
        <f ca="1">(IF(E95&gt;99%,"All work completed. Please provide OC.",IF(E95&gt;89.8%,"Plinth, RCC, Brick, Plaster, Flooring, Wooden, Plumbing, Electrification, etc., work Completed. Finishing work is in process.",IF(E95&lt;94%,(IF(C95=0,"Work not yet Started.",IF(D95=25%,"Piling work in process",IF(D95=50%,"Excavation work in process",IF(D95=100%,"Excavation work Completed. ","0")))&amp;(IF(C96=0%,"",IF(C96=J97,"Footing work is process",IF(C96=J98,"Footing work Completed",IF(C96=J99,"1st Basement Completed",IF(C96=J100,"1st &amp; 2nd Basement Completed",IF(C96=J101,"1st to 3rd Basement Completed",IF(C96=J102,"1st to 4th Basement Completed",IF(C96=J103,"Plinth work is process",IF(C96=J104,"Plinth work completed","0")))))))))))&amp;(IF(C97=(E93+G93+H93),", RCC Slab",IF(C97&gt;0,", RCC upto "&amp;C97&amp;" Slab",""))&amp;(IF(C98=H93,", Brickwork",IF(C98&gt;0,", Brickwork upto "&amp;C98&amp;" Floor",""))&amp;(IF(C99=H93,", Internal Plaster",IF(C99&gt;0,", Internal Plaster upto "&amp;C99&amp;" Floor",""))&amp;(IF(C100=H93,", External Plaster",IF(C100&gt;0,", External Plaster upto "&amp;C100&amp;" Floor",""))&amp;(IF(C101=H93,", External Plumbing, Elevation and Waterproofing",IF(C101&gt;0,", External Plumbing, Elevation and Waterproofing upto "&amp;C101&amp;" Floor",""))&amp;(IF(C102=H93,", Flooring &amp; Fitting",IF(C102&gt;0,", Flooring &amp; Fitting upto "&amp;C102&amp;" Floor",""))&amp;(IF(C103=H93,", Wooden Work",IF(C103&gt;0,", Wooden Work upto "&amp;C103&amp;" Floor",""))&amp;(IF(C104=H93,", Electrical &amp; Sanitary fittings",IF(C104&gt;0,", Electrical &amp; Sanitary fittings upto "&amp;C104&amp;" Floor",""))&amp;(IF(C105&gt;0,", Finishing upto "&amp;C105&amp;" Floor","")&amp;(IF(C97&gt;0.5," Completed",""))))))))))))))))</f>
        <v>Excavation work Completed. Plinth work completed, RCC Slab, Brickwork, Internal Plaster, External Plaster, External Plumbing, Elevation and Waterproofing upto 15 Floor, Flooring &amp; Fitting, Wooden Work upto 15 Floor, Electrical &amp; Sanitary fittings upto 2 Floor Completed</v>
      </c>
      <c r="J92" s="17"/>
    </row>
    <row r="93" spans="1:10" ht="20.25" hidden="1" x14ac:dyDescent="0.3">
      <c r="A93" s="86"/>
      <c r="B93" s="86"/>
      <c r="C93" s="86"/>
      <c r="D93" s="29">
        <v>3</v>
      </c>
      <c r="E93" s="76">
        <v>1</v>
      </c>
      <c r="F93" s="76"/>
      <c r="G93" s="29">
        <v>1</v>
      </c>
      <c r="H93" s="29">
        <f ca="1">--TRIM(RIGHT(SUBSTITUTE(LEFT(A92,_xlfn.AGGREGATE(16,6,FIND({0,1,2,3,4,5,6,7,8,9},A92,ROW(INDIRECT("1:"&amp;LEN(A92)))),1))," ",REPT(" ",LEN(A92))),LEN(A92)))</f>
        <v>16</v>
      </c>
      <c r="I93" s="16" t="s">
        <v>124</v>
      </c>
      <c r="J93" s="17"/>
    </row>
    <row r="94" spans="1:10" ht="20.25" hidden="1" customHeight="1" x14ac:dyDescent="0.3">
      <c r="A94" s="77" t="s">
        <v>122</v>
      </c>
      <c r="B94" s="77"/>
      <c r="C94" s="27" t="s">
        <v>136</v>
      </c>
      <c r="D94" s="27" t="s">
        <v>137</v>
      </c>
      <c r="E94" s="77" t="s">
        <v>123</v>
      </c>
      <c r="F94" s="77"/>
      <c r="G94" s="28" t="s">
        <v>121</v>
      </c>
      <c r="H94" s="28"/>
      <c r="I94" s="19" t="s">
        <v>138</v>
      </c>
      <c r="J94" s="18">
        <f ca="1">H93*25%</f>
        <v>4</v>
      </c>
    </row>
    <row r="95" spans="1:10" ht="20.25" hidden="1" customHeight="1" x14ac:dyDescent="0.3">
      <c r="A95" s="61" t="s">
        <v>139</v>
      </c>
      <c r="B95" s="61"/>
      <c r="C95" s="29">
        <f ca="1">J96</f>
        <v>16</v>
      </c>
      <c r="D95" s="5">
        <f ca="1">((100/H93)*C95)/100</f>
        <v>1</v>
      </c>
      <c r="E95" s="78">
        <f ca="1">(((C95/H93*10)+(C96/H93*15)+(25/(E93+G93+H93)*C97)+(5/(H93)*C98)+(2.5/(H93)*C99)+(2.5/(H93)*C100)+(5/H93*C101)+(10/H93*C102)+(2.5/H93*C103)+(2.5/H93*C104)+(10/H93*C105)+(10/H93*C106))/100)</f>
        <v>0.7734375</v>
      </c>
      <c r="F95" s="79"/>
      <c r="G95" s="61" t="str">
        <f ca="1">I92</f>
        <v>Excavation work Completed. Plinth work completed, RCC Slab, Brickwork, Internal Plaster, External Plaster, External Plumbing, Elevation and Waterproofing upto 15 Floor, Flooring &amp; Fitting, Wooden Work upto 15 Floor, Electrical &amp; Sanitary fittings upto 2 Floor Completed</v>
      </c>
      <c r="H95" s="61"/>
      <c r="I95" s="19" t="s">
        <v>125</v>
      </c>
      <c r="J95" s="23">
        <f ca="1">H93*50%</f>
        <v>8</v>
      </c>
    </row>
    <row r="96" spans="1:10" ht="20.25" hidden="1" x14ac:dyDescent="0.3">
      <c r="A96" s="61" t="s">
        <v>103</v>
      </c>
      <c r="B96" s="61"/>
      <c r="C96" s="54">
        <f ca="1">J104</f>
        <v>16</v>
      </c>
      <c r="D96" s="5">
        <f ca="1">((100/H93)*C96)/100</f>
        <v>1</v>
      </c>
      <c r="E96" s="80"/>
      <c r="F96" s="81"/>
      <c r="G96" s="61"/>
      <c r="H96" s="61"/>
      <c r="I96" s="19" t="s">
        <v>126</v>
      </c>
      <c r="J96" s="23">
        <f ca="1">H93</f>
        <v>16</v>
      </c>
    </row>
    <row r="97" spans="1:11" ht="21" hidden="1" customHeight="1" x14ac:dyDescent="0.35">
      <c r="A97" s="61" t="s">
        <v>140</v>
      </c>
      <c r="B97" s="61"/>
      <c r="C97" s="29">
        <v>18</v>
      </c>
      <c r="D97" s="5">
        <f ca="1">((100/(E93+G93+H93))*C97)/100</f>
        <v>1</v>
      </c>
      <c r="E97" s="80"/>
      <c r="F97" s="81"/>
      <c r="G97" s="61"/>
      <c r="H97" s="61"/>
      <c r="I97" s="19" t="s">
        <v>127</v>
      </c>
      <c r="J97" s="24">
        <f ca="1">(IF(D93&gt;1,(H93/(D93+2)),H93/4))</f>
        <v>3.2</v>
      </c>
    </row>
    <row r="98" spans="1:11" ht="21" hidden="1" customHeight="1" x14ac:dyDescent="0.35">
      <c r="A98" s="61" t="s">
        <v>141</v>
      </c>
      <c r="B98" s="61"/>
      <c r="C98" s="29">
        <f>16</f>
        <v>16</v>
      </c>
      <c r="D98" s="5">
        <f ca="1">((100/H93)*C98)/100</f>
        <v>1</v>
      </c>
      <c r="E98" s="80"/>
      <c r="F98" s="81"/>
      <c r="G98" s="61"/>
      <c r="H98" s="61"/>
      <c r="I98" s="19" t="s">
        <v>128</v>
      </c>
      <c r="J98" s="24">
        <f ca="1">(IF(D93&gt;1,(H93/(D93+2)+J97),H93/4+J97))</f>
        <v>6.4</v>
      </c>
    </row>
    <row r="99" spans="1:11" ht="21" hidden="1" customHeight="1" x14ac:dyDescent="0.35">
      <c r="A99" s="62" t="s">
        <v>142</v>
      </c>
      <c r="B99" s="63"/>
      <c r="C99" s="29">
        <v>16</v>
      </c>
      <c r="D99" s="5">
        <f ca="1">((100/H93)*C99)/100</f>
        <v>1</v>
      </c>
      <c r="E99" s="80"/>
      <c r="F99" s="81"/>
      <c r="G99" s="61"/>
      <c r="H99" s="61"/>
      <c r="I99" s="19" t="s">
        <v>143</v>
      </c>
      <c r="J99" s="24">
        <f ca="1">(IF(D93&gt;1,(H93/(D93+2)+J98),0))</f>
        <v>9.6000000000000014</v>
      </c>
    </row>
    <row r="100" spans="1:11" ht="21" hidden="1" customHeight="1" x14ac:dyDescent="0.35">
      <c r="A100" s="62" t="s">
        <v>176</v>
      </c>
      <c r="B100" s="63"/>
      <c r="C100" s="29">
        <v>16</v>
      </c>
      <c r="D100" s="5">
        <f ca="1">((100/H93)*C100)/100</f>
        <v>1</v>
      </c>
      <c r="E100" s="80"/>
      <c r="F100" s="81"/>
      <c r="G100" s="61"/>
      <c r="H100" s="61"/>
      <c r="I100" s="19" t="s">
        <v>144</v>
      </c>
      <c r="J100" s="24">
        <f ca="1">(IF(D93&gt;2,(H93/(D93+2)+J99),0))</f>
        <v>12.8</v>
      </c>
    </row>
    <row r="101" spans="1:11" ht="65.25" hidden="1" customHeight="1" x14ac:dyDescent="0.35">
      <c r="A101" s="62" t="s">
        <v>173</v>
      </c>
      <c r="B101" s="63"/>
      <c r="C101" s="29">
        <v>15</v>
      </c>
      <c r="D101" s="5">
        <f ca="1">((100/(H93))*C101)/100</f>
        <v>0.9375</v>
      </c>
      <c r="E101" s="80"/>
      <c r="F101" s="81"/>
      <c r="G101" s="61"/>
      <c r="H101" s="61"/>
      <c r="I101" s="19" t="s">
        <v>146</v>
      </c>
      <c r="J101" s="25">
        <f>(IF(D93&gt;3,(H93/(D93+2)+J100),0))</f>
        <v>0</v>
      </c>
    </row>
    <row r="102" spans="1:11" ht="21" hidden="1" x14ac:dyDescent="0.35">
      <c r="A102" s="61" t="s">
        <v>145</v>
      </c>
      <c r="B102" s="61"/>
      <c r="C102" s="29">
        <v>16</v>
      </c>
      <c r="D102" s="5">
        <f ca="1">((100/(H93))*C102)/100</f>
        <v>1</v>
      </c>
      <c r="E102" s="80"/>
      <c r="F102" s="81"/>
      <c r="G102" s="61"/>
      <c r="H102" s="61"/>
      <c r="I102" s="19" t="s">
        <v>147</v>
      </c>
      <c r="J102" s="24">
        <f>(IF(D93&gt;4,(H93/(D93+2)+J101),0))</f>
        <v>0</v>
      </c>
    </row>
    <row r="103" spans="1:11" ht="21" hidden="1" customHeight="1" x14ac:dyDescent="0.35">
      <c r="A103" s="61" t="s">
        <v>175</v>
      </c>
      <c r="B103" s="61"/>
      <c r="C103" s="29">
        <v>15</v>
      </c>
      <c r="D103" s="5">
        <f ca="1">((100/H93)*C103)/100</f>
        <v>0.9375</v>
      </c>
      <c r="E103" s="80"/>
      <c r="F103" s="81"/>
      <c r="G103" s="61"/>
      <c r="H103" s="61"/>
      <c r="I103" s="19" t="s">
        <v>129</v>
      </c>
      <c r="J103" s="24">
        <f>(IF(D93=1,(H93/(D93+3)+J98),IF(D93=0,(H93/4+J98),IF(D93&gt;1,0))))</f>
        <v>0</v>
      </c>
    </row>
    <row r="104" spans="1:11" ht="51.75" hidden="1" customHeight="1" thickBot="1" x14ac:dyDescent="0.4">
      <c r="A104" s="61" t="s">
        <v>174</v>
      </c>
      <c r="B104" s="61"/>
      <c r="C104" s="29">
        <v>2</v>
      </c>
      <c r="D104" s="5">
        <f ca="1">((100/H93)*C104)/100</f>
        <v>0.125</v>
      </c>
      <c r="E104" s="80"/>
      <c r="F104" s="81"/>
      <c r="G104" s="61"/>
      <c r="H104" s="61"/>
      <c r="I104" s="21" t="s">
        <v>130</v>
      </c>
      <c r="J104" s="26">
        <f ca="1">(IF(D93&gt;1.5,(H93/(D93+2)+J97+MAX(0,J98-J97)+MAX(0,J99-J98)+MAX(0,J100-J99)+MAX(0,J101-J100)+MAX(0,J102-J101)),IF(D93=1,(H93/(D93+3)+J103),IF(D93=0,H93/4+J103))))</f>
        <v>16</v>
      </c>
    </row>
    <row r="105" spans="1:11" ht="20.25" hidden="1" x14ac:dyDescent="0.25">
      <c r="A105" s="61" t="s">
        <v>148</v>
      </c>
      <c r="B105" s="61"/>
      <c r="C105" s="29">
        <v>0</v>
      </c>
      <c r="D105" s="5">
        <f ca="1">((100/(H93))*C105)/100</f>
        <v>0</v>
      </c>
      <c r="E105" s="80"/>
      <c r="F105" s="81"/>
      <c r="G105" s="61"/>
      <c r="H105" s="61"/>
    </row>
    <row r="106" spans="1:11" ht="20.25" hidden="1" x14ac:dyDescent="0.25">
      <c r="A106" s="61" t="s">
        <v>149</v>
      </c>
      <c r="B106" s="61"/>
      <c r="C106" s="29">
        <v>0</v>
      </c>
      <c r="D106" s="5">
        <f ca="1">((100/(H93))*C106)/100</f>
        <v>0</v>
      </c>
      <c r="E106" s="82"/>
      <c r="F106" s="83"/>
      <c r="G106" s="61"/>
      <c r="H106" s="61"/>
    </row>
    <row r="107" spans="1:11" ht="36.75" customHeight="1" x14ac:dyDescent="0.3">
      <c r="A107" s="131" t="s">
        <v>131</v>
      </c>
      <c r="B107" s="132"/>
      <c r="C107" s="132"/>
      <c r="D107" s="132"/>
      <c r="E107" s="132"/>
      <c r="F107" s="132"/>
      <c r="G107" s="135">
        <f ca="1">AVERAGE(E63,E79,E79,E79,E63)</f>
        <v>0.72391666666666654</v>
      </c>
      <c r="H107" s="136"/>
      <c r="I107" s="19"/>
      <c r="J107" s="20"/>
      <c r="K107" s="20"/>
    </row>
    <row r="108" spans="1:11" ht="20.25" x14ac:dyDescent="0.25">
      <c r="A108" s="99" t="s">
        <v>68</v>
      </c>
      <c r="B108" s="100"/>
      <c r="C108" s="100"/>
      <c r="D108" s="100"/>
      <c r="E108" s="100"/>
      <c r="F108" s="100"/>
      <c r="G108" s="100"/>
      <c r="H108" s="101"/>
    </row>
    <row r="109" spans="1:11" ht="54.75" customHeight="1" x14ac:dyDescent="0.25">
      <c r="A109" s="68" t="s">
        <v>69</v>
      </c>
      <c r="B109" s="69"/>
      <c r="C109" s="70" t="s">
        <v>110</v>
      </c>
      <c r="D109" s="71"/>
      <c r="E109" s="68" t="s">
        <v>150</v>
      </c>
      <c r="F109" s="69" t="s">
        <v>4</v>
      </c>
      <c r="G109" s="102" t="s">
        <v>164</v>
      </c>
      <c r="H109" s="102"/>
    </row>
    <row r="110" spans="1:11" ht="44.25" customHeight="1" x14ac:dyDescent="0.25">
      <c r="A110" s="68" t="s">
        <v>160</v>
      </c>
      <c r="B110" s="69"/>
      <c r="C110" s="70" t="s">
        <v>287</v>
      </c>
      <c r="D110" s="71"/>
      <c r="E110" s="68" t="s">
        <v>161</v>
      </c>
      <c r="F110" s="69" t="s">
        <v>4</v>
      </c>
      <c r="G110" s="58" t="s">
        <v>151</v>
      </c>
      <c r="H110" s="58"/>
    </row>
    <row r="111" spans="1:11" ht="20.25" x14ac:dyDescent="0.25">
      <c r="A111" s="68" t="s">
        <v>70</v>
      </c>
      <c r="B111" s="69"/>
      <c r="C111" s="72">
        <v>1000000</v>
      </c>
      <c r="D111" s="73"/>
      <c r="E111" s="68" t="s">
        <v>101</v>
      </c>
      <c r="F111" s="69" t="s">
        <v>4</v>
      </c>
      <c r="G111" s="70" t="s">
        <v>111</v>
      </c>
      <c r="H111" s="71"/>
    </row>
    <row r="112" spans="1:11" ht="20.25" hidden="1" x14ac:dyDescent="0.25">
      <c r="A112" s="99" t="s">
        <v>67</v>
      </c>
      <c r="B112" s="100"/>
      <c r="C112" s="100"/>
      <c r="D112" s="100"/>
      <c r="E112" s="100"/>
      <c r="F112" s="100"/>
      <c r="G112" s="100"/>
      <c r="H112" s="101"/>
    </row>
    <row r="113" spans="1:150 16226:16383" ht="20.25" hidden="1" customHeight="1" x14ac:dyDescent="0.25">
      <c r="A113" s="68" t="s">
        <v>8</v>
      </c>
      <c r="B113" s="74"/>
      <c r="C113" s="74"/>
      <c r="D113" s="74"/>
      <c r="E113" s="74"/>
      <c r="F113" s="69"/>
      <c r="G113" s="124"/>
      <c r="H113" s="125"/>
    </row>
    <row r="114" spans="1:150 16226:16383" ht="20.25" hidden="1" customHeight="1" x14ac:dyDescent="0.25">
      <c r="A114" s="68" t="s">
        <v>27</v>
      </c>
      <c r="B114" s="74"/>
      <c r="C114" s="74"/>
      <c r="D114" s="74"/>
      <c r="E114" s="74"/>
      <c r="F114" s="69" t="s">
        <v>4</v>
      </c>
      <c r="G114" s="103"/>
      <c r="H114" s="103"/>
    </row>
    <row r="115" spans="1:150 16226:16383" ht="20.25" hidden="1" customHeight="1" x14ac:dyDescent="0.25">
      <c r="A115" s="68" t="s">
        <v>112</v>
      </c>
      <c r="B115" s="74"/>
      <c r="C115" s="74"/>
      <c r="D115" s="74"/>
      <c r="E115" s="74"/>
      <c r="F115" s="69" t="s">
        <v>4</v>
      </c>
      <c r="G115" s="103">
        <f>G113*0.8</f>
        <v>0</v>
      </c>
      <c r="H115" s="103"/>
    </row>
    <row r="116" spans="1:150 16226:16383" ht="20.25" hidden="1" x14ac:dyDescent="0.25">
      <c r="A116" s="109" t="s">
        <v>254</v>
      </c>
      <c r="B116" s="110"/>
      <c r="C116" s="110"/>
      <c r="D116" s="110"/>
      <c r="E116" s="110"/>
      <c r="F116" s="110"/>
      <c r="G116" s="110"/>
      <c r="H116" s="111"/>
    </row>
    <row r="117" spans="1:150 16226:16383" s="3" customFormat="1" ht="20.25" hidden="1" x14ac:dyDescent="0.25">
      <c r="A117" s="97" t="s">
        <v>157</v>
      </c>
      <c r="B117" s="98"/>
      <c r="C117" s="97" t="s">
        <v>158</v>
      </c>
      <c r="D117" s="98"/>
      <c r="E117" s="97" t="s">
        <v>156</v>
      </c>
      <c r="F117" s="98"/>
      <c r="G117" s="97" t="s">
        <v>171</v>
      </c>
      <c r="H117" s="98"/>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hidden="1" x14ac:dyDescent="0.25">
      <c r="A118" s="84"/>
      <c r="B118" s="85"/>
      <c r="C118" s="84"/>
      <c r="D118" s="85"/>
      <c r="E118" s="84"/>
      <c r="F118" s="85"/>
      <c r="G118" s="84"/>
      <c r="H118" s="85"/>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hidden="1" x14ac:dyDescent="0.25">
      <c r="A119" s="84"/>
      <c r="B119" s="85"/>
      <c r="C119" s="84"/>
      <c r="D119" s="85"/>
      <c r="E119" s="84"/>
      <c r="F119" s="85"/>
      <c r="G119" s="84"/>
      <c r="H119" s="85"/>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hidden="1" x14ac:dyDescent="0.25">
      <c r="A120" s="97" t="s">
        <v>159</v>
      </c>
      <c r="B120" s="98"/>
      <c r="C120" s="97" t="s">
        <v>93</v>
      </c>
      <c r="D120" s="98"/>
      <c r="E120" s="97">
        <f>SUM(F118:F119)</f>
        <v>0</v>
      </c>
      <c r="F120" s="98"/>
      <c r="G120" s="97">
        <f>SUM(H118:H119)</f>
        <v>0</v>
      </c>
      <c r="H120" s="98">
        <f>SUM(H118:H119)</f>
        <v>0</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ht="20.25" hidden="1" x14ac:dyDescent="0.25">
      <c r="A121" s="109" t="s">
        <v>238</v>
      </c>
      <c r="B121" s="110"/>
      <c r="C121" s="110"/>
      <c r="D121" s="110"/>
      <c r="E121" s="110"/>
      <c r="F121" s="110"/>
      <c r="G121" s="110"/>
      <c r="H121" s="111"/>
    </row>
    <row r="122" spans="1:150 16226:16383" s="3" customFormat="1" ht="20.25" hidden="1" x14ac:dyDescent="0.25">
      <c r="A122" s="97" t="s">
        <v>157</v>
      </c>
      <c r="B122" s="98"/>
      <c r="C122" s="97" t="s">
        <v>158</v>
      </c>
      <c r="D122" s="98"/>
      <c r="E122" s="97" t="s">
        <v>156</v>
      </c>
      <c r="F122" s="98"/>
      <c r="G122" s="97" t="s">
        <v>171</v>
      </c>
      <c r="H122" s="98"/>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hidden="1" x14ac:dyDescent="0.25">
      <c r="A123" s="84"/>
      <c r="B123" s="85"/>
      <c r="C123" s="84"/>
      <c r="D123" s="85"/>
      <c r="E123" s="84"/>
      <c r="F123" s="85"/>
      <c r="G123" s="84"/>
      <c r="H123" s="85"/>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hidden="1" x14ac:dyDescent="0.25">
      <c r="A124" s="84"/>
      <c r="B124" s="85"/>
      <c r="C124" s="84"/>
      <c r="D124" s="85"/>
      <c r="E124" s="84"/>
      <c r="F124" s="85"/>
      <c r="G124" s="84"/>
      <c r="H124" s="85"/>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hidden="1" x14ac:dyDescent="0.25">
      <c r="A125" s="97" t="s">
        <v>159</v>
      </c>
      <c r="B125" s="98"/>
      <c r="C125" s="97" t="s">
        <v>93</v>
      </c>
      <c r="D125" s="98"/>
      <c r="E125" s="97">
        <f>SUM(F123:F124)</f>
        <v>0</v>
      </c>
      <c r="F125" s="98"/>
      <c r="G125" s="97">
        <f>SUM(H123:H124)</f>
        <v>0</v>
      </c>
      <c r="H125" s="98">
        <f>SUM(H123:H124)</f>
        <v>0</v>
      </c>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hidden="1" x14ac:dyDescent="0.25">
      <c r="A126" s="97" t="s">
        <v>255</v>
      </c>
      <c r="B126" s="98"/>
      <c r="C126" s="97" t="s">
        <v>93</v>
      </c>
      <c r="D126" s="98"/>
      <c r="E126" s="97">
        <f>SUM(F120,F125)</f>
        <v>0</v>
      </c>
      <c r="F126" s="98"/>
      <c r="G126" s="97">
        <f>SUM(H120,H125)</f>
        <v>0</v>
      </c>
      <c r="H126" s="98"/>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ht="20.25" hidden="1" x14ac:dyDescent="0.25">
      <c r="A127" s="133" t="s">
        <v>155</v>
      </c>
      <c r="B127" s="134"/>
      <c r="C127" s="134"/>
      <c r="D127" s="134"/>
      <c r="E127" s="134"/>
      <c r="F127" s="134"/>
      <c r="G127" s="134"/>
      <c r="H127" s="111"/>
    </row>
    <row r="128" spans="1:150 16226:16383" ht="66" hidden="1" customHeight="1" x14ac:dyDescent="0.25">
      <c r="A128" s="50" t="s">
        <v>239</v>
      </c>
      <c r="B128" s="30" t="s">
        <v>240</v>
      </c>
      <c r="C128" s="30" t="s">
        <v>241</v>
      </c>
      <c r="D128" s="30" t="s">
        <v>85</v>
      </c>
      <c r="E128" s="30" t="s">
        <v>172</v>
      </c>
      <c r="F128" s="30" t="s">
        <v>242</v>
      </c>
      <c r="G128" s="30" t="s">
        <v>87</v>
      </c>
      <c r="H128" s="30" t="s">
        <v>86</v>
      </c>
    </row>
    <row r="129" spans="1:150 16226:16383" s="3" customFormat="1" ht="20.25" hidden="1" x14ac:dyDescent="0.25">
      <c r="A129" s="126" t="s">
        <v>132</v>
      </c>
      <c r="B129" s="127"/>
      <c r="C129" s="127"/>
      <c r="D129" s="127"/>
      <c r="E129" s="127"/>
      <c r="F129" s="127"/>
      <c r="G129" s="127"/>
      <c r="H129" s="128"/>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hidden="1" x14ac:dyDescent="0.25">
      <c r="A130" s="96">
        <f>LEFT(A129,SUM(LEN(A129)-LEN(SUBSTITUTE(A129,{"0","1","2","3","4","5","6","7","8","9"},""))))*100+1</f>
        <v>101</v>
      </c>
      <c r="B130" s="96"/>
      <c r="C130" s="51"/>
      <c r="D130" s="51"/>
      <c r="E130" s="52">
        <v>0</v>
      </c>
      <c r="F130" s="53">
        <v>0</v>
      </c>
      <c r="G130" s="53">
        <v>0</v>
      </c>
      <c r="H130" s="53">
        <f>E130+F130+(IF(G130&lt;101,G130,IF(G130&lt;201,G130/2,IF(G130&lt;=301,G130/3,G130/4))))</f>
        <v>0</v>
      </c>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hidden="1" x14ac:dyDescent="0.25">
      <c r="A131" s="129">
        <f>A130+1</f>
        <v>102</v>
      </c>
      <c r="B131" s="130"/>
      <c r="C131" s="51"/>
      <c r="D131" s="51"/>
      <c r="E131" s="52"/>
      <c r="F131" s="53"/>
      <c r="G131" s="53"/>
      <c r="H131" s="53">
        <f t="shared" ref="H131:H137" si="0">E131+F131+(IF(G131&lt;101,G131,IF(G131&lt;201,G131/2,IF(G131&lt;=301,G131/3,G131/4))))</f>
        <v>0</v>
      </c>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hidden="1" x14ac:dyDescent="0.25">
      <c r="A132" s="129">
        <f t="shared" ref="A132:A137" si="1">A131+1</f>
        <v>103</v>
      </c>
      <c r="B132" s="130"/>
      <c r="C132" s="51"/>
      <c r="D132" s="51"/>
      <c r="E132" s="52"/>
      <c r="F132" s="53"/>
      <c r="G132" s="53"/>
      <c r="H132" s="53">
        <f t="shared" si="0"/>
        <v>0</v>
      </c>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hidden="1" customHeight="1" x14ac:dyDescent="0.25">
      <c r="A133" s="129">
        <f t="shared" si="1"/>
        <v>104</v>
      </c>
      <c r="B133" s="130"/>
      <c r="C133" s="51"/>
      <c r="D133" s="51"/>
      <c r="E133" s="52"/>
      <c r="F133" s="53"/>
      <c r="G133" s="53"/>
      <c r="H133" s="53">
        <f t="shared" si="0"/>
        <v>0</v>
      </c>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hidden="1" customHeight="1" x14ac:dyDescent="0.25">
      <c r="A134" s="129">
        <f t="shared" si="1"/>
        <v>105</v>
      </c>
      <c r="B134" s="130"/>
      <c r="C134" s="51"/>
      <c r="D134" s="51"/>
      <c r="E134" s="52"/>
      <c r="F134" s="53"/>
      <c r="G134" s="53"/>
      <c r="H134" s="53">
        <f t="shared" si="0"/>
        <v>0</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hidden="1" customHeight="1" x14ac:dyDescent="0.25">
      <c r="A135" s="129">
        <f t="shared" si="1"/>
        <v>106</v>
      </c>
      <c r="B135" s="130"/>
      <c r="C135" s="51"/>
      <c r="D135" s="51"/>
      <c r="E135" s="52"/>
      <c r="F135" s="53"/>
      <c r="G135" s="53"/>
      <c r="H135" s="53">
        <f t="shared" si="0"/>
        <v>0</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hidden="1" customHeight="1" x14ac:dyDescent="0.25">
      <c r="A136" s="129">
        <f t="shared" si="1"/>
        <v>107</v>
      </c>
      <c r="B136" s="130"/>
      <c r="C136" s="51"/>
      <c r="D136" s="51"/>
      <c r="E136" s="52"/>
      <c r="F136" s="53"/>
      <c r="G136" s="53"/>
      <c r="H136" s="53">
        <f t="shared" si="0"/>
        <v>0</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hidden="1" customHeight="1" x14ac:dyDescent="0.25">
      <c r="A137" s="129">
        <f t="shared" si="1"/>
        <v>108</v>
      </c>
      <c r="B137" s="130"/>
      <c r="C137" s="51"/>
      <c r="D137" s="51"/>
      <c r="E137" s="52"/>
      <c r="F137" s="53"/>
      <c r="G137" s="53"/>
      <c r="H137" s="53">
        <f t="shared" si="0"/>
        <v>0</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hidden="1" x14ac:dyDescent="0.25">
      <c r="A138" s="104" t="s">
        <v>133</v>
      </c>
      <c r="B138" s="105"/>
      <c r="C138" s="105"/>
      <c r="D138" s="105"/>
      <c r="E138" s="105"/>
      <c r="F138" s="105"/>
      <c r="G138" s="105"/>
      <c r="H138" s="106"/>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hidden="1" customHeight="1" x14ac:dyDescent="0.25">
      <c r="A139" s="96" t="str">
        <f ca="1">T139</f>
        <v>201,..,901</v>
      </c>
      <c r="B139" s="96"/>
      <c r="C139" s="51"/>
      <c r="D139" s="51"/>
      <c r="E139" s="52">
        <v>0</v>
      </c>
      <c r="F139" s="53">
        <v>0</v>
      </c>
      <c r="G139" s="53">
        <v>0</v>
      </c>
      <c r="H139" s="53">
        <f>E139+F139+(IF(G139&lt;101,G139,IF(G139&lt;201,G139/2,IF(G139&lt;=301,G139/3,G139/4))))</f>
        <v>0</v>
      </c>
      <c r="I139" s="1"/>
      <c r="J139" s="1"/>
      <c r="K139" s="1"/>
      <c r="L139" s="1"/>
      <c r="M139" s="1"/>
      <c r="N139" s="1"/>
      <c r="O139" s="1"/>
      <c r="P139" s="1"/>
      <c r="Q139" s="1"/>
      <c r="R139" s="1"/>
      <c r="S139" s="1"/>
      <c r="T139" s="22" t="str">
        <f t="shared" ref="T139:T146" ca="1" si="2">U139&amp;""&amp;",..,"&amp;""&amp;V139</f>
        <v>201,..,901</v>
      </c>
      <c r="U139" s="22">
        <f ca="1">(SUMPRODUCT(MID(0&amp;(LEFT(A138,SUM(LEN(A138)-LEN(SUBSTITUTE(A138,{"0","1","2","3"},""))))), LARGE(INDEX(ISNUMBER(--MID((LEFT(A138,SUM(LEN(A138)-LEN(SUBSTITUTE(A138,{"0","1","2","3"},""))))), ROW(INDIRECT("1:"&amp;LEN((LEFT(A138,SUM(LEN(A138)-LEN(SUBSTITUTE(A138,{"0","1","2","3"},"")))))))), 1)) * ROW(INDIRECT("1:"&amp;LEN((LEFT(A138,SUM(LEN(A138)-LEN(SUBSTITUTE(A138,{"0","1","2","3"},"")))))))), 0), ROW(INDIRECT("1:"&amp;LEN((LEFT(A138,SUM(LEN(A138)-LEN(SUBSTITUTE(A138,{"0","1","2","3"},"")))))))))+1, 1) * 10^ROW(INDIRECT("1:"&amp;LEN((LEFT(A138,SUM(LEN(A138)-LEN(SUBSTITUTE(A138,{"0","1","2","3"},""))))))))/10))*100+1</f>
        <v>201</v>
      </c>
      <c r="V139" s="22">
        <f ca="1">(SUMPRODUCT(MID(0&amp;(--TRIM(RIGHT(SUBSTITUTE(LEFT(A138,_xlfn.AGGREGATE(16,6,FIND({0,1,2,3,4,5,6,7,8,9},A138,ROW(INDIRECT("1:"&amp;LEN(A138)))),1))," ",REPT(" ",LEN(A138))),LEN(A138)))), LARGE(INDEX(ISNUMBER(--MID((--TRIM(RIGHT(SUBSTITUTE(LEFT(A138,_xlfn.AGGREGATE(16,6,FIND({0,1,2,3,4,5,6,7,8,9},A138,ROW(INDIRECT("1:"&amp;LEN(A138)))),1))," ",REPT(" ",LEN(A138))),LEN(A138)))), ROW(INDIRECT("1:"&amp;LEN((--TRIM(RIGHT(SUBSTITUTE(LEFT(A138,_xlfn.AGGREGATE(16,6,FIND({0,1,2,3,4,5,6,7,8,9},A138,ROW(INDIRECT("1:"&amp;LEN(A138)))),1))," ",REPT(" ",LEN(A138))),LEN(A138))))))), 1)) * ROW(INDIRECT("1:"&amp;LEN((--TRIM(RIGHT(SUBSTITUTE(LEFT(A138,_xlfn.AGGREGATE(16,6,FIND({0,1,2,3,4,5,6,7,8,9},A138,ROW(INDIRECT("1:"&amp;LEN(A138)))),1))," ",REPT(" ",LEN(A138))),LEN(A138))))))), 0), ROW(INDIRECT("1:"&amp;LEN((--TRIM(RIGHT(SUBSTITUTE(LEFT(A138,_xlfn.AGGREGATE(16,6,FIND({0,1,2,3,4,5,6,7,8,9},A138,ROW(INDIRECT("1:"&amp;LEN(A138)))),1))," ",REPT(" ",LEN(A138))),LEN(A138))))))))+1, 1) * 10^ROW(INDIRECT("1:"&amp;LEN((--TRIM(RIGHT(SUBSTITUTE(LEFT(A138,_xlfn.AGGREGATE(16,6,FIND({0,1,2,3,4,5,6,7,8,9},A138,ROW(INDIRECT("1:"&amp;LEN(A138)))),1))," ",REPT(" ",LEN(A138))),LEN(A138)))))))/10))*100+1</f>
        <v>901</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hidden="1" customHeight="1" x14ac:dyDescent="0.25">
      <c r="A140" s="96" t="str">
        <f t="shared" ref="A140:A146" ca="1" si="3">T140</f>
        <v>202,..,902</v>
      </c>
      <c r="B140" s="96"/>
      <c r="C140" s="51"/>
      <c r="D140" s="51"/>
      <c r="E140" s="52"/>
      <c r="F140" s="53"/>
      <c r="G140" s="53"/>
      <c r="H140" s="53">
        <f t="shared" ref="H140:H146" si="4">E140+F140+(IF(G140&lt;101,G140,IF(G140&lt;201,G140/2,IF(G140&lt;=301,G140/3,G140/4))))</f>
        <v>0</v>
      </c>
      <c r="I140" s="1"/>
      <c r="J140" s="1"/>
      <c r="K140" s="1"/>
      <c r="L140" s="1"/>
      <c r="M140" s="1"/>
      <c r="N140" s="1"/>
      <c r="O140" s="1"/>
      <c r="P140" s="1"/>
      <c r="Q140" s="1"/>
      <c r="R140" s="1"/>
      <c r="S140" s="1"/>
      <c r="T140" s="22" t="str">
        <f t="shared" ca="1" si="2"/>
        <v>202,..,902</v>
      </c>
      <c r="U140" s="22">
        <f ca="1">U139+1</f>
        <v>202</v>
      </c>
      <c r="V140" s="22">
        <f ca="1">V139+1</f>
        <v>902</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hidden="1" customHeight="1" x14ac:dyDescent="0.25">
      <c r="A141" s="96" t="str">
        <f t="shared" ca="1" si="3"/>
        <v>203,..,903</v>
      </c>
      <c r="B141" s="96"/>
      <c r="C141" s="51"/>
      <c r="D141" s="51"/>
      <c r="E141" s="52"/>
      <c r="F141" s="53"/>
      <c r="G141" s="53"/>
      <c r="H141" s="53">
        <f t="shared" si="4"/>
        <v>0</v>
      </c>
      <c r="I141" s="1"/>
      <c r="J141" s="1"/>
      <c r="K141" s="1"/>
      <c r="L141" s="1"/>
      <c r="M141" s="1"/>
      <c r="N141" s="1"/>
      <c r="O141" s="1"/>
      <c r="P141" s="1"/>
      <c r="Q141" s="1"/>
      <c r="R141" s="1"/>
      <c r="S141" s="1"/>
      <c r="T141" s="22" t="str">
        <f t="shared" ca="1" si="2"/>
        <v>203,..,903</v>
      </c>
      <c r="U141" s="22">
        <f t="shared" ref="U141:U146" ca="1" si="5">U140+1</f>
        <v>203</v>
      </c>
      <c r="V141" s="22">
        <f t="shared" ref="V141:V146" ca="1" si="6">V140+1</f>
        <v>903</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hidden="1" customHeight="1" x14ac:dyDescent="0.25">
      <c r="A142" s="96" t="str">
        <f t="shared" ca="1" si="3"/>
        <v>204,..,904</v>
      </c>
      <c r="B142" s="96"/>
      <c r="C142" s="51"/>
      <c r="D142" s="51"/>
      <c r="E142" s="52"/>
      <c r="F142" s="53"/>
      <c r="G142" s="53"/>
      <c r="H142" s="53">
        <f t="shared" si="4"/>
        <v>0</v>
      </c>
      <c r="I142" s="1"/>
      <c r="J142" s="1"/>
      <c r="K142" s="1"/>
      <c r="L142" s="1"/>
      <c r="M142" s="1"/>
      <c r="N142" s="1"/>
      <c r="O142" s="1"/>
      <c r="P142" s="1"/>
      <c r="Q142" s="1"/>
      <c r="R142" s="1"/>
      <c r="S142" s="1"/>
      <c r="T142" s="22" t="str">
        <f t="shared" ca="1" si="2"/>
        <v>204,..,904</v>
      </c>
      <c r="U142" s="22">
        <f t="shared" ca="1" si="5"/>
        <v>204</v>
      </c>
      <c r="V142" s="22">
        <f t="shared" ca="1" si="6"/>
        <v>904</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hidden="1" customHeight="1" x14ac:dyDescent="0.25">
      <c r="A143" s="96" t="str">
        <f t="shared" ca="1" si="3"/>
        <v>205,..,905</v>
      </c>
      <c r="B143" s="96"/>
      <c r="C143" s="51"/>
      <c r="D143" s="51"/>
      <c r="E143" s="52"/>
      <c r="F143" s="53"/>
      <c r="G143" s="53"/>
      <c r="H143" s="53">
        <f t="shared" si="4"/>
        <v>0</v>
      </c>
      <c r="I143" s="1"/>
      <c r="J143" s="1"/>
      <c r="K143" s="1"/>
      <c r="L143" s="1"/>
      <c r="M143" s="1"/>
      <c r="N143" s="1"/>
      <c r="O143" s="1"/>
      <c r="P143" s="1"/>
      <c r="Q143" s="1"/>
      <c r="R143" s="1"/>
      <c r="S143" s="1"/>
      <c r="T143" s="22" t="str">
        <f t="shared" ca="1" si="2"/>
        <v>205,..,905</v>
      </c>
      <c r="U143" s="22">
        <f t="shared" ca="1" si="5"/>
        <v>205</v>
      </c>
      <c r="V143" s="22">
        <f t="shared" ca="1" si="6"/>
        <v>905</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hidden="1" customHeight="1" x14ac:dyDescent="0.25">
      <c r="A144" s="96" t="str">
        <f t="shared" ca="1" si="3"/>
        <v>206,..,906</v>
      </c>
      <c r="B144" s="96"/>
      <c r="C144" s="51"/>
      <c r="D144" s="51"/>
      <c r="E144" s="52"/>
      <c r="F144" s="53"/>
      <c r="G144" s="53"/>
      <c r="H144" s="53">
        <f t="shared" si="4"/>
        <v>0</v>
      </c>
      <c r="I144" s="1"/>
      <c r="J144" s="1"/>
      <c r="K144" s="1"/>
      <c r="L144" s="1"/>
      <c r="M144" s="1"/>
      <c r="N144" s="1"/>
      <c r="O144" s="1"/>
      <c r="P144" s="1"/>
      <c r="Q144" s="1"/>
      <c r="R144" s="1"/>
      <c r="S144" s="1"/>
      <c r="T144" s="22" t="str">
        <f t="shared" ca="1" si="2"/>
        <v>206,..,906</v>
      </c>
      <c r="U144" s="22">
        <f t="shared" ca="1" si="5"/>
        <v>206</v>
      </c>
      <c r="V144" s="22">
        <f t="shared" ca="1" si="6"/>
        <v>906</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hidden="1" customHeight="1" x14ac:dyDescent="0.25">
      <c r="A145" s="96" t="str">
        <f t="shared" ca="1" si="3"/>
        <v>207,..,907</v>
      </c>
      <c r="B145" s="96"/>
      <c r="C145" s="51"/>
      <c r="D145" s="51"/>
      <c r="E145" s="52"/>
      <c r="F145" s="53"/>
      <c r="G145" s="53"/>
      <c r="H145" s="53">
        <f t="shared" si="4"/>
        <v>0</v>
      </c>
      <c r="I145" s="1"/>
      <c r="J145" s="1"/>
      <c r="K145" s="1"/>
      <c r="L145" s="1"/>
      <c r="M145" s="1"/>
      <c r="N145" s="1"/>
      <c r="O145" s="1"/>
      <c r="P145" s="1"/>
      <c r="Q145" s="1"/>
      <c r="R145" s="1"/>
      <c r="S145" s="1"/>
      <c r="T145" s="22" t="str">
        <f t="shared" ca="1" si="2"/>
        <v>207,..,907</v>
      </c>
      <c r="U145" s="22">
        <f t="shared" ca="1" si="5"/>
        <v>207</v>
      </c>
      <c r="V145" s="22">
        <f t="shared" ca="1" si="6"/>
        <v>907</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hidden="1" customHeight="1" x14ac:dyDescent="0.25">
      <c r="A146" s="96" t="str">
        <f t="shared" ca="1" si="3"/>
        <v>208,..,908</v>
      </c>
      <c r="B146" s="96"/>
      <c r="C146" s="51"/>
      <c r="D146" s="51"/>
      <c r="E146" s="52"/>
      <c r="F146" s="53"/>
      <c r="G146" s="53"/>
      <c r="H146" s="53">
        <f t="shared" si="4"/>
        <v>0</v>
      </c>
      <c r="I146" s="1"/>
      <c r="J146" s="1"/>
      <c r="K146" s="1"/>
      <c r="L146" s="1"/>
      <c r="M146" s="1"/>
      <c r="N146" s="1"/>
      <c r="O146" s="1"/>
      <c r="P146" s="1"/>
      <c r="Q146" s="1"/>
      <c r="R146" s="1"/>
      <c r="S146" s="1"/>
      <c r="T146" s="22" t="str">
        <f t="shared" ca="1" si="2"/>
        <v>208,..,908</v>
      </c>
      <c r="U146" s="22">
        <f t="shared" ca="1" si="5"/>
        <v>208</v>
      </c>
      <c r="V146" s="22">
        <f t="shared" ca="1" si="6"/>
        <v>908</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hidden="1" x14ac:dyDescent="0.25">
      <c r="A147" s="104" t="s">
        <v>134</v>
      </c>
      <c r="B147" s="105"/>
      <c r="C147" s="105"/>
      <c r="D147" s="105"/>
      <c r="E147" s="105"/>
      <c r="F147" s="105"/>
      <c r="G147" s="105"/>
      <c r="H147" s="106"/>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hidden="1" customHeight="1" x14ac:dyDescent="0.25">
      <c r="A148" s="96" t="str">
        <f ca="1">T148</f>
        <v>201 to 501</v>
      </c>
      <c r="B148" s="96"/>
      <c r="C148" s="51"/>
      <c r="D148" s="51"/>
      <c r="E148" s="52">
        <v>0</v>
      </c>
      <c r="F148" s="53">
        <v>0</v>
      </c>
      <c r="G148" s="53">
        <v>0</v>
      </c>
      <c r="H148" s="53">
        <f>E148+F148+(IF(G148&lt;101,G148,IF(G148&lt;201,G148/2,IF(G148&lt;=301,G148/3,G148/4))))</f>
        <v>0</v>
      </c>
      <c r="I148" s="1"/>
      <c r="J148" s="1"/>
      <c r="K148" s="1"/>
      <c r="L148" s="1"/>
      <c r="M148" s="1"/>
      <c r="N148" s="1"/>
      <c r="O148" s="1"/>
      <c r="P148" s="1"/>
      <c r="Q148" s="1"/>
      <c r="R148" s="1"/>
      <c r="S148" s="1"/>
      <c r="T148" s="22" t="str">
        <f ca="1">U148&amp;""&amp;" to "&amp;""&amp;V148</f>
        <v>201 to 501</v>
      </c>
      <c r="U148" s="22">
        <f ca="1">(SUMPRODUCT(MID(0&amp;(LEFT(A147,SUM(LEN(A147)-LEN(SUBSTITUTE(A147,{"0","1","2","3"},""))))), LARGE(INDEX(ISNUMBER(--MID((LEFT(A147,SUM(LEN(A147)-LEN(SUBSTITUTE(A147,{"0","1","2","3"},""))))), ROW(INDIRECT("1:"&amp;LEN((LEFT(A147,SUM(LEN(A147)-LEN(SUBSTITUTE(A147,{"0","1","2","3"},"")))))))), 1)) * ROW(INDIRECT("1:"&amp;LEN((LEFT(A147,SUM(LEN(A147)-LEN(SUBSTITUTE(A147,{"0","1","2","3"},"")))))))), 0), ROW(INDIRECT("1:"&amp;LEN((LEFT(A147,SUM(LEN(A147)-LEN(SUBSTITUTE(A147,{"0","1","2","3"},"")))))))))+1, 1) * 10^ROW(INDIRECT("1:"&amp;LEN((LEFT(A147,SUM(LEN(A147)-LEN(SUBSTITUTE(A147,{"0","1","2","3"},""))))))))/10))*100+1</f>
        <v>201</v>
      </c>
      <c r="V148" s="22">
        <f ca="1">(SUMPRODUCT(MID(0&amp;(--TRIM(RIGHT(SUBSTITUTE(LEFT(A147,_xlfn.AGGREGATE(16,6,FIND({0,1,2,3,4,5,6,7,8,9},A147,ROW(INDIRECT("1:"&amp;LEN(A147)))),1)),"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",LEN(A147))),LEN(A147)))))))/10))*100+1</f>
        <v>501</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hidden="1" customHeight="1" x14ac:dyDescent="0.25">
      <c r="A149" s="96" t="str">
        <f t="shared" ref="A149:A155" ca="1" si="7">T149</f>
        <v>202 to 502</v>
      </c>
      <c r="B149" s="96"/>
      <c r="C149" s="51"/>
      <c r="D149" s="51"/>
      <c r="E149" s="52"/>
      <c r="F149" s="53"/>
      <c r="G149" s="53"/>
      <c r="H149" s="53">
        <f t="shared" ref="H149:H155" si="8">E149+F149+(IF(G149&lt;101,G149,IF(G149&lt;201,G149/2,IF(G149&lt;=301,G149/3,G149/4))))</f>
        <v>0</v>
      </c>
      <c r="I149" s="1"/>
      <c r="J149" s="1"/>
      <c r="K149" s="1"/>
      <c r="L149" s="1"/>
      <c r="M149" s="1"/>
      <c r="N149" s="1"/>
      <c r="O149" s="1"/>
      <c r="P149" s="1"/>
      <c r="Q149" s="1"/>
      <c r="R149" s="1"/>
      <c r="S149" s="1"/>
      <c r="T149" s="22" t="str">
        <f t="shared" ref="T149:T155" ca="1" si="9">U149&amp;""&amp;" to "&amp;""&amp;V149</f>
        <v>202 to 502</v>
      </c>
      <c r="U149" s="22">
        <f ca="1">U148+1</f>
        <v>202</v>
      </c>
      <c r="V149" s="22">
        <f ca="1">V148+1</f>
        <v>502</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hidden="1" customHeight="1" x14ac:dyDescent="0.25">
      <c r="A150" s="96" t="str">
        <f t="shared" ca="1" si="7"/>
        <v>203 to 503</v>
      </c>
      <c r="B150" s="96"/>
      <c r="C150" s="51"/>
      <c r="D150" s="51"/>
      <c r="E150" s="52"/>
      <c r="F150" s="53"/>
      <c r="G150" s="53"/>
      <c r="H150" s="53">
        <f t="shared" si="8"/>
        <v>0</v>
      </c>
      <c r="I150" s="1"/>
      <c r="J150" s="1"/>
      <c r="K150" s="1"/>
      <c r="L150" s="1"/>
      <c r="M150" s="1"/>
      <c r="N150" s="1"/>
      <c r="O150" s="1"/>
      <c r="P150" s="1"/>
      <c r="Q150" s="1"/>
      <c r="R150" s="1"/>
      <c r="S150" s="1"/>
      <c r="T150" s="22" t="str">
        <f t="shared" ca="1" si="9"/>
        <v>203 to 503</v>
      </c>
      <c r="U150" s="22">
        <f t="shared" ref="U150:U155" ca="1" si="10">U149+1</f>
        <v>203</v>
      </c>
      <c r="V150" s="22">
        <f t="shared" ref="V150:V155" ca="1" si="11">V149+1</f>
        <v>503</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hidden="1" customHeight="1" x14ac:dyDescent="0.25">
      <c r="A151" s="96" t="str">
        <f t="shared" ca="1" si="7"/>
        <v>204 to 504</v>
      </c>
      <c r="B151" s="96"/>
      <c r="C151" s="51"/>
      <c r="D151" s="51"/>
      <c r="E151" s="52"/>
      <c r="F151" s="53"/>
      <c r="G151" s="53"/>
      <c r="H151" s="53">
        <f t="shared" si="8"/>
        <v>0</v>
      </c>
      <c r="I151" s="1"/>
      <c r="J151" s="1"/>
      <c r="K151" s="1"/>
      <c r="L151" s="1"/>
      <c r="M151" s="1"/>
      <c r="N151" s="1"/>
      <c r="O151" s="1"/>
      <c r="P151" s="1"/>
      <c r="Q151" s="1"/>
      <c r="R151" s="1"/>
      <c r="S151" s="1"/>
      <c r="T151" s="22" t="str">
        <f t="shared" ca="1" si="9"/>
        <v>204 to 504</v>
      </c>
      <c r="U151" s="22">
        <f t="shared" ca="1" si="10"/>
        <v>204</v>
      </c>
      <c r="V151" s="22">
        <f t="shared" ca="1" si="11"/>
        <v>504</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hidden="1" customHeight="1" x14ac:dyDescent="0.25">
      <c r="A152" s="96" t="str">
        <f t="shared" ca="1" si="7"/>
        <v>205 to 505</v>
      </c>
      <c r="B152" s="96"/>
      <c r="C152" s="51"/>
      <c r="D152" s="51"/>
      <c r="E152" s="52"/>
      <c r="F152" s="53"/>
      <c r="G152" s="53"/>
      <c r="H152" s="53">
        <f t="shared" si="8"/>
        <v>0</v>
      </c>
      <c r="I152" s="1"/>
      <c r="J152" s="1"/>
      <c r="K152" s="1"/>
      <c r="L152" s="1"/>
      <c r="M152" s="1"/>
      <c r="N152" s="1"/>
      <c r="O152" s="1"/>
      <c r="P152" s="1"/>
      <c r="Q152" s="1"/>
      <c r="R152" s="1"/>
      <c r="S152" s="1"/>
      <c r="T152" s="22" t="str">
        <f t="shared" ca="1" si="9"/>
        <v>205 to 505</v>
      </c>
      <c r="U152" s="22">
        <f t="shared" ca="1" si="10"/>
        <v>205</v>
      </c>
      <c r="V152" s="22">
        <f t="shared" ca="1" si="11"/>
        <v>505</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hidden="1" customHeight="1" x14ac:dyDescent="0.25">
      <c r="A153" s="96" t="str">
        <f t="shared" ca="1" si="7"/>
        <v>206 to 506</v>
      </c>
      <c r="B153" s="96"/>
      <c r="C153" s="51"/>
      <c r="D153" s="51"/>
      <c r="E153" s="52"/>
      <c r="F153" s="53"/>
      <c r="G153" s="53"/>
      <c r="H153" s="53">
        <f t="shared" si="8"/>
        <v>0</v>
      </c>
      <c r="I153" s="1"/>
      <c r="J153" s="1"/>
      <c r="K153" s="1"/>
      <c r="L153" s="1"/>
      <c r="M153" s="1"/>
      <c r="N153" s="1"/>
      <c r="O153" s="1"/>
      <c r="P153" s="1"/>
      <c r="Q153" s="1"/>
      <c r="R153" s="1"/>
      <c r="S153" s="1"/>
      <c r="T153" s="22" t="str">
        <f t="shared" ca="1" si="9"/>
        <v>206 to 506</v>
      </c>
      <c r="U153" s="22">
        <f t="shared" ca="1" si="10"/>
        <v>206</v>
      </c>
      <c r="V153" s="22">
        <f t="shared" ca="1" si="11"/>
        <v>506</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hidden="1" customHeight="1" x14ac:dyDescent="0.25">
      <c r="A154" s="96" t="str">
        <f t="shared" ca="1" si="7"/>
        <v>207 to 507</v>
      </c>
      <c r="B154" s="96"/>
      <c r="C154" s="51"/>
      <c r="D154" s="51"/>
      <c r="E154" s="52"/>
      <c r="F154" s="53"/>
      <c r="G154" s="53"/>
      <c r="H154" s="53">
        <f t="shared" si="8"/>
        <v>0</v>
      </c>
      <c r="I154" s="1"/>
      <c r="J154" s="1"/>
      <c r="K154" s="1"/>
      <c r="L154" s="1"/>
      <c r="M154" s="1"/>
      <c r="N154" s="1"/>
      <c r="O154" s="1"/>
      <c r="P154" s="1"/>
      <c r="Q154" s="1"/>
      <c r="R154" s="1"/>
      <c r="S154" s="1"/>
      <c r="T154" s="22" t="str">
        <f t="shared" ca="1" si="9"/>
        <v>207 to 507</v>
      </c>
      <c r="U154" s="22">
        <f t="shared" ca="1" si="10"/>
        <v>207</v>
      </c>
      <c r="V154" s="22">
        <f t="shared" ca="1" si="11"/>
        <v>507</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hidden="1" customHeight="1" x14ac:dyDescent="0.25">
      <c r="A155" s="96" t="str">
        <f t="shared" ca="1" si="7"/>
        <v>208 to 508</v>
      </c>
      <c r="B155" s="96"/>
      <c r="C155" s="51"/>
      <c r="D155" s="51"/>
      <c r="E155" s="52"/>
      <c r="F155" s="53"/>
      <c r="G155" s="53"/>
      <c r="H155" s="53">
        <f t="shared" si="8"/>
        <v>0</v>
      </c>
      <c r="I155" s="1"/>
      <c r="J155" s="1"/>
      <c r="K155" s="1"/>
      <c r="L155" s="1"/>
      <c r="M155" s="1"/>
      <c r="N155" s="1"/>
      <c r="O155" s="1"/>
      <c r="P155" s="1"/>
      <c r="Q155" s="1"/>
      <c r="R155" s="1"/>
      <c r="S155" s="1"/>
      <c r="T155" s="22" t="str">
        <f t="shared" ca="1" si="9"/>
        <v>208 to 508</v>
      </c>
      <c r="U155" s="22">
        <f t="shared" ca="1" si="10"/>
        <v>208</v>
      </c>
      <c r="V155" s="22">
        <f t="shared" ca="1" si="11"/>
        <v>508</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hidden="1" x14ac:dyDescent="0.25">
      <c r="A156" s="104" t="s">
        <v>135</v>
      </c>
      <c r="B156" s="105"/>
      <c r="C156" s="105"/>
      <c r="D156" s="105"/>
      <c r="E156" s="105"/>
      <c r="F156" s="105"/>
      <c r="G156" s="105"/>
      <c r="H156" s="106"/>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hidden="1" customHeight="1" x14ac:dyDescent="0.25">
      <c r="A157" s="96" t="str">
        <f ca="1">T157</f>
        <v>201 &amp; 501</v>
      </c>
      <c r="B157" s="96"/>
      <c r="C157" s="51"/>
      <c r="D157" s="51"/>
      <c r="E157" s="52">
        <v>0</v>
      </c>
      <c r="F157" s="53">
        <v>0</v>
      </c>
      <c r="G157" s="53">
        <v>0</v>
      </c>
      <c r="H157" s="53">
        <f>E157+F157+(IF(G157&lt;101,G157,IF(G157&lt;201,G157/2,IF(G157&lt;=301,G157/3,G157/4))))</f>
        <v>0</v>
      </c>
      <c r="I157" s="1"/>
      <c r="J157" s="1"/>
      <c r="K157" s="1"/>
      <c r="L157" s="1"/>
      <c r="M157" s="1"/>
      <c r="N157" s="1"/>
      <c r="O157" s="1"/>
      <c r="P157" s="1"/>
      <c r="Q157" s="1"/>
      <c r="R157" s="1"/>
      <c r="S157" s="1"/>
      <c r="T157" s="22" t="str">
        <f ca="1">U157&amp;""&amp;" &amp; "&amp;""&amp;V157</f>
        <v>201 &amp; 501</v>
      </c>
      <c r="U157" s="22">
        <f ca="1">(SUMPRODUCT(MID(0&amp;(LEFT(A156,SUM(LEN(A156)-LEN(SUBSTITUTE(A156,{"0","1","2","3"},""))))), LARGE(INDEX(ISNUMBER(--MID((LEFT(A156,SUM(LEN(A156)-LEN(SUBSTITUTE(A156,{"0","1","2","3"},""))))), ROW(INDIRECT("1:"&amp;LEN((LEFT(A156,SUM(LEN(A156)-LEN(SUBSTITUTE(A156,{"0","1","2","3"},"")))))))), 1)) * ROW(INDIRECT("1:"&amp;LEN((LEFT(A156,SUM(LEN(A156)-LEN(SUBSTITUTE(A156,{"0","1","2","3"},"")))))))), 0), ROW(INDIRECT("1:"&amp;LEN((LEFT(A156,SUM(LEN(A156)-LEN(SUBSTITUTE(A156,{"0","1","2","3"},"")))))))))+1, 1) * 10^ROW(INDIRECT("1:"&amp;LEN((LEFT(A156,SUM(LEN(A156)-LEN(SUBSTITUTE(A156,{"0","1","2","3"},""))))))))/10))*100+1</f>
        <v>201</v>
      </c>
      <c r="V157" s="22">
        <f ca="1">(SUMPRODUCT(MID(0&amp;(--TRIM(RIGHT(SUBSTITUTE(LEFT(A156,_xlfn.AGGREGATE(16,6,FIND({0,1,2,3,4,5,6,7,8,9},A156,ROW(INDIRECT("1:"&amp;LEN(A156)))),1)),"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",LEN(A156))),LEN(A156)))))))/10))*100+1</f>
        <v>501</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hidden="1" customHeight="1" x14ac:dyDescent="0.25">
      <c r="A158" s="96" t="str">
        <f t="shared" ref="A158:A164" ca="1" si="12">T158</f>
        <v>202 &amp; 502</v>
      </c>
      <c r="B158" s="96"/>
      <c r="C158" s="51"/>
      <c r="D158" s="51"/>
      <c r="E158" s="52"/>
      <c r="F158" s="53"/>
      <c r="G158" s="53"/>
      <c r="H158" s="53">
        <f t="shared" ref="H158:H164" si="13">E158+F158+(IF(G158&lt;101,G158,IF(G158&lt;201,G158/2,IF(G158&lt;=301,G158/3,G158/4))))</f>
        <v>0</v>
      </c>
      <c r="I158" s="1"/>
      <c r="J158" s="1"/>
      <c r="K158" s="1"/>
      <c r="L158" s="1"/>
      <c r="M158" s="1"/>
      <c r="N158" s="1"/>
      <c r="O158" s="1"/>
      <c r="P158" s="1"/>
      <c r="Q158" s="1"/>
      <c r="R158" s="1"/>
      <c r="S158" s="1"/>
      <c r="T158" s="22" t="str">
        <f t="shared" ref="T158:T164" ca="1" si="14">U158&amp;""&amp;" &amp; "&amp;""&amp;V158</f>
        <v>202 &amp; 502</v>
      </c>
      <c r="U158" s="22">
        <f ca="1">U157+1</f>
        <v>202</v>
      </c>
      <c r="V158" s="22">
        <f ca="1">V157+1</f>
        <v>502</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hidden="1" customHeight="1" x14ac:dyDescent="0.25">
      <c r="A159" s="96" t="str">
        <f t="shared" ca="1" si="12"/>
        <v>203 &amp; 503</v>
      </c>
      <c r="B159" s="96"/>
      <c r="C159" s="51"/>
      <c r="D159" s="51"/>
      <c r="E159" s="52"/>
      <c r="F159" s="53"/>
      <c r="G159" s="53"/>
      <c r="H159" s="53">
        <f t="shared" si="13"/>
        <v>0</v>
      </c>
      <c r="I159" s="1"/>
      <c r="J159" s="1"/>
      <c r="K159" s="1"/>
      <c r="L159" s="1"/>
      <c r="M159" s="1"/>
      <c r="N159" s="1"/>
      <c r="O159" s="1"/>
      <c r="P159" s="1"/>
      <c r="Q159" s="1"/>
      <c r="R159" s="1"/>
      <c r="S159" s="1"/>
      <c r="T159" s="22" t="str">
        <f t="shared" ca="1" si="14"/>
        <v>203 &amp; 503</v>
      </c>
      <c r="U159" s="22">
        <f t="shared" ref="U159:U164" ca="1" si="15">U158+1</f>
        <v>203</v>
      </c>
      <c r="V159" s="22">
        <f t="shared" ref="V159:V164" ca="1" si="16">V158+1</f>
        <v>503</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hidden="1" customHeight="1" x14ac:dyDescent="0.25">
      <c r="A160" s="96" t="str">
        <f t="shared" ca="1" si="12"/>
        <v>204 &amp; 504</v>
      </c>
      <c r="B160" s="96"/>
      <c r="C160" s="51"/>
      <c r="D160" s="51"/>
      <c r="E160" s="52"/>
      <c r="F160" s="53"/>
      <c r="G160" s="53"/>
      <c r="H160" s="53">
        <f t="shared" si="13"/>
        <v>0</v>
      </c>
      <c r="I160" s="1"/>
      <c r="J160" s="1"/>
      <c r="K160" s="1"/>
      <c r="L160" s="1"/>
      <c r="M160" s="1"/>
      <c r="N160" s="1"/>
      <c r="O160" s="1"/>
      <c r="P160" s="1"/>
      <c r="Q160" s="1"/>
      <c r="R160" s="1"/>
      <c r="S160" s="1"/>
      <c r="T160" s="22" t="str">
        <f t="shared" ca="1" si="14"/>
        <v>204 &amp; 504</v>
      </c>
      <c r="U160" s="22">
        <f t="shared" ca="1" si="15"/>
        <v>204</v>
      </c>
      <c r="V160" s="22">
        <f t="shared" ca="1" si="16"/>
        <v>504</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hidden="1" customHeight="1" x14ac:dyDescent="0.25">
      <c r="A161" s="96" t="str">
        <f t="shared" ca="1" si="12"/>
        <v>205 &amp; 505</v>
      </c>
      <c r="B161" s="96"/>
      <c r="C161" s="51"/>
      <c r="D161" s="51"/>
      <c r="E161" s="52"/>
      <c r="F161" s="53"/>
      <c r="G161" s="53"/>
      <c r="H161" s="53">
        <f t="shared" si="13"/>
        <v>0</v>
      </c>
      <c r="I161" s="1"/>
      <c r="J161" s="1"/>
      <c r="K161" s="1"/>
      <c r="L161" s="1"/>
      <c r="M161" s="1"/>
      <c r="N161" s="1"/>
      <c r="O161" s="1"/>
      <c r="P161" s="1"/>
      <c r="Q161" s="1"/>
      <c r="R161" s="1"/>
      <c r="S161" s="1"/>
      <c r="T161" s="22" t="str">
        <f t="shared" ca="1" si="14"/>
        <v>205 &amp; 505</v>
      </c>
      <c r="U161" s="22">
        <f t="shared" ca="1" si="15"/>
        <v>205</v>
      </c>
      <c r="V161" s="22">
        <f t="shared" ca="1" si="16"/>
        <v>505</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hidden="1" customHeight="1" x14ac:dyDescent="0.25">
      <c r="A162" s="96" t="str">
        <f t="shared" ca="1" si="12"/>
        <v>206 &amp; 506</v>
      </c>
      <c r="B162" s="96"/>
      <c r="C162" s="51"/>
      <c r="D162" s="51"/>
      <c r="E162" s="52"/>
      <c r="F162" s="53"/>
      <c r="G162" s="53"/>
      <c r="H162" s="53">
        <f t="shared" si="13"/>
        <v>0</v>
      </c>
      <c r="I162" s="1"/>
      <c r="J162" s="1"/>
      <c r="K162" s="1"/>
      <c r="L162" s="1"/>
      <c r="M162" s="1"/>
      <c r="N162" s="1"/>
      <c r="O162" s="1"/>
      <c r="P162" s="1"/>
      <c r="Q162" s="1"/>
      <c r="R162" s="1"/>
      <c r="S162" s="1"/>
      <c r="T162" s="22" t="str">
        <f t="shared" ca="1" si="14"/>
        <v>206 &amp; 506</v>
      </c>
      <c r="U162" s="22">
        <f t="shared" ca="1" si="15"/>
        <v>206</v>
      </c>
      <c r="V162" s="22">
        <f t="shared" ca="1" si="16"/>
        <v>506</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hidden="1" customHeight="1" x14ac:dyDescent="0.25">
      <c r="A163" s="96" t="str">
        <f t="shared" ca="1" si="12"/>
        <v>207 &amp; 507</v>
      </c>
      <c r="B163" s="96"/>
      <c r="C163" s="51"/>
      <c r="D163" s="51"/>
      <c r="E163" s="52"/>
      <c r="F163" s="53"/>
      <c r="G163" s="53"/>
      <c r="H163" s="53">
        <f t="shared" si="13"/>
        <v>0</v>
      </c>
      <c r="I163" s="1"/>
      <c r="J163" s="1"/>
      <c r="K163" s="1"/>
      <c r="L163" s="1"/>
      <c r="M163" s="1"/>
      <c r="N163" s="1"/>
      <c r="O163" s="1"/>
      <c r="P163" s="1"/>
      <c r="Q163" s="1"/>
      <c r="R163" s="1"/>
      <c r="S163" s="1"/>
      <c r="T163" s="22" t="str">
        <f t="shared" ca="1" si="14"/>
        <v>207 &amp; 507</v>
      </c>
      <c r="U163" s="22">
        <f t="shared" ca="1" si="15"/>
        <v>207</v>
      </c>
      <c r="V163" s="22">
        <f t="shared" ca="1" si="16"/>
        <v>507</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hidden="1" customHeight="1" x14ac:dyDescent="0.25">
      <c r="A164" s="96" t="str">
        <f t="shared" ca="1" si="12"/>
        <v>208 &amp; 508</v>
      </c>
      <c r="B164" s="96"/>
      <c r="C164" s="51"/>
      <c r="D164" s="51"/>
      <c r="E164" s="52"/>
      <c r="F164" s="53"/>
      <c r="G164" s="53"/>
      <c r="H164" s="53">
        <f t="shared" si="13"/>
        <v>0</v>
      </c>
      <c r="I164" s="1"/>
      <c r="J164" s="1"/>
      <c r="K164" s="1"/>
      <c r="L164" s="1"/>
      <c r="M164" s="1"/>
      <c r="N164" s="1"/>
      <c r="O164" s="1"/>
      <c r="P164" s="1"/>
      <c r="Q164" s="1"/>
      <c r="R164" s="1"/>
      <c r="S164" s="1"/>
      <c r="T164" s="22" t="str">
        <f t="shared" ca="1" si="14"/>
        <v>208 &amp; 508</v>
      </c>
      <c r="U164" s="22">
        <f t="shared" ca="1" si="15"/>
        <v>208</v>
      </c>
      <c r="V164" s="22">
        <f t="shared" ca="1" si="16"/>
        <v>508</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ht="20.25" x14ac:dyDescent="0.25">
      <c r="A165" s="75" t="s">
        <v>65</v>
      </c>
      <c r="B165" s="75"/>
      <c r="C165" s="75"/>
      <c r="D165" s="75"/>
      <c r="E165" s="75"/>
      <c r="F165" s="75"/>
      <c r="G165" s="75"/>
      <c r="H165" s="75"/>
    </row>
    <row r="166" spans="1:150 16226:16383" ht="45.75" customHeight="1" x14ac:dyDescent="0.25">
      <c r="A166" s="2" t="s">
        <v>243</v>
      </c>
      <c r="B166" s="72" t="s">
        <v>294</v>
      </c>
      <c r="C166" s="95"/>
      <c r="D166" s="95"/>
      <c r="E166" s="95"/>
      <c r="F166" s="95"/>
      <c r="G166" s="95"/>
      <c r="H166" s="73"/>
    </row>
    <row r="167" spans="1:150 16226:16383" ht="20.25" hidden="1" x14ac:dyDescent="0.25">
      <c r="A167" s="2" t="s">
        <v>243</v>
      </c>
      <c r="B167" s="72" t="s">
        <v>244</v>
      </c>
      <c r="C167" s="95"/>
      <c r="D167" s="95"/>
      <c r="E167" s="95"/>
      <c r="F167" s="95"/>
      <c r="G167" s="95"/>
      <c r="H167" s="73"/>
    </row>
    <row r="168" spans="1:150 16226:16383" ht="20.25" hidden="1" x14ac:dyDescent="0.25">
      <c r="A168" s="2" t="s">
        <v>243</v>
      </c>
      <c r="B168" s="72" t="s">
        <v>245</v>
      </c>
      <c r="C168" s="95"/>
      <c r="D168" s="95"/>
      <c r="E168" s="95"/>
      <c r="F168" s="95"/>
      <c r="G168" s="95"/>
      <c r="H168" s="73"/>
    </row>
    <row r="169" spans="1:150 16226:16383" ht="20.25" x14ac:dyDescent="0.25">
      <c r="A169" s="2" t="s">
        <v>243</v>
      </c>
      <c r="B169" s="72" t="s">
        <v>246</v>
      </c>
      <c r="C169" s="95"/>
      <c r="D169" s="95"/>
      <c r="E169" s="95"/>
      <c r="F169" s="95"/>
      <c r="G169" s="95"/>
      <c r="H169" s="73"/>
    </row>
    <row r="170" spans="1:150 16226:16383" ht="20.25" x14ac:dyDescent="0.25">
      <c r="A170" s="2" t="s">
        <v>243</v>
      </c>
      <c r="B170" s="72" t="s">
        <v>247</v>
      </c>
      <c r="C170" s="95"/>
      <c r="D170" s="95"/>
      <c r="E170" s="95"/>
      <c r="F170" s="95"/>
      <c r="G170" s="95"/>
      <c r="H170" s="73"/>
    </row>
    <row r="171" spans="1:150 16226:16383" ht="20.25" x14ac:dyDescent="0.25">
      <c r="A171" s="2" t="s">
        <v>243</v>
      </c>
      <c r="B171" s="72" t="s">
        <v>257</v>
      </c>
      <c r="C171" s="95"/>
      <c r="D171" s="95"/>
      <c r="E171" s="95"/>
      <c r="F171" s="95"/>
      <c r="G171" s="95"/>
      <c r="H171" s="73"/>
    </row>
    <row r="172" spans="1:150 16226:16383" ht="23.25" customHeight="1" x14ac:dyDescent="0.25">
      <c r="A172" s="2" t="s">
        <v>243</v>
      </c>
      <c r="B172" s="72" t="s">
        <v>289</v>
      </c>
      <c r="C172" s="95"/>
      <c r="D172" s="95"/>
      <c r="E172" s="95"/>
      <c r="F172" s="95"/>
      <c r="G172" s="95"/>
      <c r="H172" s="73"/>
    </row>
    <row r="173" spans="1:150 16226:16383" ht="24.75" hidden="1" customHeight="1" x14ac:dyDescent="0.25">
      <c r="A173" s="2" t="s">
        <v>243</v>
      </c>
      <c r="B173" s="94" t="s">
        <v>249</v>
      </c>
      <c r="C173" s="95"/>
      <c r="D173" s="95"/>
      <c r="E173" s="95"/>
      <c r="F173" s="95"/>
      <c r="G173" s="95"/>
      <c r="H173" s="73"/>
    </row>
    <row r="174" spans="1:150 16226:16383" ht="46.5" hidden="1" customHeight="1" x14ac:dyDescent="0.25">
      <c r="A174" s="2" t="s">
        <v>243</v>
      </c>
      <c r="B174" s="94" t="s">
        <v>248</v>
      </c>
      <c r="C174" s="95"/>
      <c r="D174" s="95"/>
      <c r="E174" s="95"/>
      <c r="F174" s="95"/>
      <c r="G174" s="95"/>
      <c r="H174" s="73"/>
    </row>
    <row r="175" spans="1:150 16226:16383" ht="20.25" x14ac:dyDescent="0.25">
      <c r="A175" s="112" t="s">
        <v>71</v>
      </c>
      <c r="B175" s="112"/>
      <c r="C175" s="112"/>
      <c r="D175" s="112"/>
      <c r="E175" s="112"/>
      <c r="F175" s="112"/>
      <c r="G175" s="112"/>
      <c r="H175" s="112"/>
    </row>
    <row r="176" spans="1:150 16226:16383" ht="40.5" customHeight="1" x14ac:dyDescent="0.25">
      <c r="A176" s="59" t="s">
        <v>66</v>
      </c>
      <c r="B176" s="59"/>
      <c r="C176" s="59"/>
      <c r="D176" s="72" t="str">
        <f>C3</f>
        <v>Mahindra Alcove
(Wing A to E)</v>
      </c>
      <c r="E176" s="95"/>
      <c r="F176" s="95"/>
      <c r="G176" s="95"/>
      <c r="H176" s="73"/>
    </row>
    <row r="177" spans="1:8" ht="40.5" customHeight="1" x14ac:dyDescent="0.25">
      <c r="A177" s="59" t="s">
        <v>105</v>
      </c>
      <c r="B177" s="59"/>
      <c r="C177" s="59"/>
      <c r="D177" s="72" t="str">
        <f>C10</f>
        <v>Mahindra Alcove, CTS No.95, 95/1 to 5, near J. B. Metal Compound, Saki Vihar
Road, Saki, Ghatkopar, Kurla, Mumbai - 400072</v>
      </c>
      <c r="E177" s="95"/>
      <c r="F177" s="95"/>
      <c r="G177" s="95"/>
      <c r="H177" s="73"/>
    </row>
    <row r="178" spans="1:8" ht="20.25" customHeight="1" x14ac:dyDescent="0.25">
      <c r="A178" s="122" t="s">
        <v>113</v>
      </c>
      <c r="B178" s="122"/>
      <c r="C178" s="122"/>
      <c r="D178" s="123" t="str">
        <f>G3</f>
        <v>04/07/2025 @ 01:56 PM</v>
      </c>
      <c r="E178" s="95"/>
      <c r="F178" s="95"/>
      <c r="G178" s="95"/>
      <c r="H178" s="73"/>
    </row>
    <row r="179" spans="1:8" ht="20.25" x14ac:dyDescent="0.25">
      <c r="A179" s="9"/>
      <c r="B179" s="10"/>
      <c r="C179" s="10"/>
      <c r="D179" s="10"/>
      <c r="E179" s="10"/>
      <c r="F179" s="10"/>
      <c r="G179" s="10"/>
      <c r="H179" s="6"/>
    </row>
    <row r="180" spans="1:8" ht="20.25" x14ac:dyDescent="0.25">
      <c r="A180" s="11"/>
      <c r="B180" s="12"/>
      <c r="C180" s="12"/>
      <c r="D180" s="12"/>
      <c r="E180" s="12"/>
      <c r="F180" s="12"/>
      <c r="G180" s="12"/>
      <c r="H180" s="7"/>
    </row>
    <row r="181" spans="1:8" ht="20.25" x14ac:dyDescent="0.25">
      <c r="A181" s="11"/>
      <c r="B181" s="12"/>
      <c r="C181" s="12"/>
      <c r="D181" s="12"/>
      <c r="E181" s="12"/>
      <c r="F181" s="12"/>
      <c r="G181" s="12"/>
      <c r="H181" s="7"/>
    </row>
    <row r="182" spans="1:8" ht="20.25" x14ac:dyDescent="0.25">
      <c r="A182" s="11"/>
      <c r="B182" s="12"/>
      <c r="C182" s="12"/>
      <c r="D182" s="12"/>
      <c r="E182" s="12"/>
      <c r="F182" s="12"/>
      <c r="G182" s="12"/>
      <c r="H182" s="7"/>
    </row>
    <row r="183" spans="1:8" ht="20.25" x14ac:dyDescent="0.25">
      <c r="A183" s="11"/>
      <c r="B183" s="12"/>
      <c r="C183" s="12"/>
      <c r="D183" s="12"/>
      <c r="E183" s="12"/>
      <c r="F183" s="12"/>
      <c r="G183" s="12"/>
      <c r="H183" s="7"/>
    </row>
    <row r="184" spans="1:8" ht="20.25" x14ac:dyDescent="0.25">
      <c r="A184" s="11"/>
      <c r="B184" s="12"/>
      <c r="C184" s="12"/>
      <c r="D184" s="12"/>
      <c r="E184" s="12"/>
      <c r="F184" s="12"/>
      <c r="G184" s="12"/>
      <c r="H184" s="7"/>
    </row>
    <row r="185" spans="1:8" ht="20.25" x14ac:dyDescent="0.25">
      <c r="A185" s="11"/>
      <c r="B185" s="12"/>
      <c r="C185" s="12"/>
      <c r="D185" s="12"/>
      <c r="E185" s="12"/>
      <c r="F185" s="12"/>
      <c r="G185" s="12"/>
      <c r="H185" s="7"/>
    </row>
    <row r="186" spans="1:8" ht="20.25" x14ac:dyDescent="0.25">
      <c r="A186" s="11"/>
      <c r="B186" s="12"/>
      <c r="C186" s="12"/>
      <c r="D186" s="12"/>
      <c r="E186" s="12"/>
      <c r="F186" s="12"/>
      <c r="G186" s="12"/>
      <c r="H186" s="7"/>
    </row>
    <row r="187" spans="1:8" ht="20.25" x14ac:dyDescent="0.25">
      <c r="A187" s="11"/>
      <c r="B187" s="12"/>
      <c r="C187" s="12"/>
      <c r="D187" s="12"/>
      <c r="E187" s="12"/>
      <c r="F187" s="12"/>
      <c r="G187" s="12"/>
      <c r="H187" s="7"/>
    </row>
    <row r="188" spans="1:8" ht="20.25" x14ac:dyDescent="0.25">
      <c r="A188" s="11"/>
      <c r="B188" s="12"/>
      <c r="C188" s="12"/>
      <c r="D188" s="12"/>
      <c r="E188" s="12"/>
      <c r="F188" s="12"/>
      <c r="G188" s="12"/>
      <c r="H188" s="7"/>
    </row>
    <row r="189" spans="1:8" ht="20.25" x14ac:dyDescent="0.25">
      <c r="A189" s="11"/>
      <c r="B189" s="12"/>
      <c r="C189" s="12"/>
      <c r="D189" s="12"/>
      <c r="E189" s="12"/>
      <c r="F189" s="12"/>
      <c r="G189" s="12"/>
      <c r="H189" s="7"/>
    </row>
    <row r="190" spans="1:8" ht="20.25" x14ac:dyDescent="0.25">
      <c r="A190" s="11"/>
      <c r="B190" s="12"/>
      <c r="C190" s="12"/>
      <c r="D190" s="12"/>
      <c r="E190" s="12"/>
      <c r="F190" s="12"/>
      <c r="G190" s="12"/>
      <c r="H190" s="7"/>
    </row>
    <row r="191" spans="1:8" ht="20.25" x14ac:dyDescent="0.25">
      <c r="A191" s="11"/>
      <c r="B191" s="12"/>
      <c r="C191" s="12"/>
      <c r="D191" s="12"/>
      <c r="E191" s="12"/>
      <c r="F191" s="12"/>
      <c r="G191" s="12"/>
      <c r="H191" s="7"/>
    </row>
    <row r="192" spans="1:8" ht="20.25" x14ac:dyDescent="0.25">
      <c r="A192" s="11"/>
      <c r="B192" s="12"/>
      <c r="C192" s="12"/>
      <c r="D192" s="12"/>
      <c r="E192" s="12"/>
      <c r="F192" s="12"/>
      <c r="G192" s="12"/>
      <c r="H192" s="7"/>
    </row>
    <row r="193" spans="1:8" ht="20.25" x14ac:dyDescent="0.25">
      <c r="A193" s="11"/>
      <c r="B193" s="12"/>
      <c r="C193" s="12"/>
      <c r="D193" s="12"/>
      <c r="E193" s="12"/>
      <c r="F193" s="12"/>
      <c r="G193" s="12"/>
      <c r="H193" s="7"/>
    </row>
    <row r="194" spans="1:8" ht="20.25" x14ac:dyDescent="0.25">
      <c r="A194" s="11"/>
      <c r="B194" s="12"/>
      <c r="C194" s="12"/>
      <c r="D194" s="12"/>
      <c r="E194" s="12"/>
      <c r="F194" s="12"/>
      <c r="G194" s="12"/>
      <c r="H194" s="7"/>
    </row>
    <row r="195" spans="1:8" ht="20.25" x14ac:dyDescent="0.25">
      <c r="A195" s="11"/>
      <c r="B195" s="12"/>
      <c r="C195" s="12"/>
      <c r="D195" s="12"/>
      <c r="E195" s="12"/>
      <c r="F195" s="12"/>
      <c r="G195" s="12"/>
      <c r="H195" s="7"/>
    </row>
    <row r="196" spans="1:8" ht="20.25" x14ac:dyDescent="0.25">
      <c r="A196" s="11"/>
      <c r="B196" s="12"/>
      <c r="C196" s="12"/>
      <c r="D196" s="12"/>
      <c r="E196" s="12"/>
      <c r="F196" s="12"/>
      <c r="G196" s="12"/>
      <c r="H196" s="7"/>
    </row>
    <row r="197" spans="1:8" ht="20.25" x14ac:dyDescent="0.25">
      <c r="A197" s="11"/>
      <c r="B197" s="12"/>
      <c r="C197" s="12"/>
      <c r="D197" s="12"/>
      <c r="E197" s="12"/>
      <c r="F197" s="12"/>
      <c r="G197" s="12"/>
      <c r="H197" s="7"/>
    </row>
    <row r="198" spans="1:8" ht="20.25" x14ac:dyDescent="0.25">
      <c r="A198" s="11"/>
      <c r="B198" s="12"/>
      <c r="C198" s="12"/>
      <c r="D198" s="12"/>
      <c r="E198" s="12"/>
      <c r="F198" s="12"/>
      <c r="G198" s="12"/>
      <c r="H198" s="7"/>
    </row>
    <row r="199" spans="1:8" ht="20.25" x14ac:dyDescent="0.25">
      <c r="A199" s="11"/>
      <c r="B199" s="12"/>
      <c r="C199" s="12"/>
      <c r="D199" s="12"/>
      <c r="E199" s="12"/>
      <c r="F199" s="12"/>
      <c r="G199" s="12"/>
      <c r="H199" s="7"/>
    </row>
    <row r="200" spans="1:8" ht="20.25" x14ac:dyDescent="0.25">
      <c r="A200" s="11"/>
      <c r="B200" s="12"/>
      <c r="C200" s="12"/>
      <c r="D200" s="12"/>
      <c r="E200" s="12"/>
      <c r="F200" s="12"/>
      <c r="G200" s="12"/>
      <c r="H200" s="7"/>
    </row>
    <row r="201" spans="1:8" ht="20.25" x14ac:dyDescent="0.25">
      <c r="A201" s="11"/>
      <c r="B201" s="12"/>
      <c r="C201" s="12"/>
      <c r="D201" s="12"/>
      <c r="E201" s="12"/>
      <c r="F201" s="12"/>
      <c r="G201" s="12"/>
      <c r="H201" s="7"/>
    </row>
    <row r="202" spans="1:8" ht="20.25" x14ac:dyDescent="0.25">
      <c r="A202" s="11"/>
      <c r="B202" s="12"/>
      <c r="C202" s="12"/>
      <c r="D202" s="12"/>
      <c r="E202" s="12"/>
      <c r="F202" s="12"/>
      <c r="G202" s="12"/>
      <c r="H202" s="7"/>
    </row>
    <row r="203" spans="1:8" ht="20.25" x14ac:dyDescent="0.25">
      <c r="A203" s="11"/>
      <c r="B203" s="12"/>
      <c r="C203" s="12"/>
      <c r="D203" s="12"/>
      <c r="E203" s="12"/>
      <c r="F203" s="12"/>
      <c r="G203" s="12"/>
      <c r="H203" s="7"/>
    </row>
    <row r="204" spans="1:8" ht="20.25" x14ac:dyDescent="0.25">
      <c r="A204" s="11"/>
      <c r="B204" s="12"/>
      <c r="C204" s="12"/>
      <c r="D204" s="12"/>
      <c r="E204" s="12"/>
      <c r="F204" s="12"/>
      <c r="G204" s="12"/>
      <c r="H204" s="7"/>
    </row>
    <row r="205" spans="1:8" ht="20.25" x14ac:dyDescent="0.25">
      <c r="A205" s="11"/>
      <c r="B205" s="12"/>
      <c r="C205" s="12"/>
      <c r="D205" s="12"/>
      <c r="E205" s="12"/>
      <c r="F205" s="12"/>
      <c r="G205" s="12"/>
      <c r="H205" s="7"/>
    </row>
    <row r="206" spans="1:8" ht="20.25" x14ac:dyDescent="0.25">
      <c r="A206" s="11"/>
      <c r="B206" s="12"/>
      <c r="C206" s="12"/>
      <c r="D206" s="12"/>
      <c r="E206" s="12"/>
      <c r="F206" s="12"/>
      <c r="G206" s="12"/>
      <c r="H206" s="7"/>
    </row>
    <row r="207" spans="1:8" ht="20.25" x14ac:dyDescent="0.25">
      <c r="A207" s="11"/>
      <c r="B207" s="12"/>
      <c r="C207" s="12"/>
      <c r="D207" s="12"/>
      <c r="E207" s="12"/>
      <c r="F207" s="12"/>
      <c r="G207" s="12"/>
      <c r="H207" s="7"/>
    </row>
    <row r="208" spans="1:8" ht="20.25" x14ac:dyDescent="0.25">
      <c r="A208" s="11"/>
      <c r="B208" s="12"/>
      <c r="C208" s="12"/>
      <c r="D208" s="12"/>
      <c r="E208" s="12"/>
      <c r="F208" s="12"/>
      <c r="G208" s="12"/>
      <c r="H208" s="7"/>
    </row>
    <row r="209" spans="1:8" ht="20.25" x14ac:dyDescent="0.25">
      <c r="A209" s="11"/>
      <c r="B209" s="12"/>
      <c r="C209" s="12"/>
      <c r="D209" s="12"/>
      <c r="E209" s="12"/>
      <c r="F209" s="12"/>
      <c r="G209" s="12"/>
      <c r="H209" s="7"/>
    </row>
    <row r="210" spans="1:8" ht="20.25" x14ac:dyDescent="0.25">
      <c r="A210" s="11"/>
      <c r="B210" s="12"/>
      <c r="C210" s="12"/>
      <c r="D210" s="12"/>
      <c r="E210" s="12"/>
      <c r="F210" s="12"/>
      <c r="G210" s="12"/>
      <c r="H210" s="7"/>
    </row>
    <row r="211" spans="1:8" ht="20.25" x14ac:dyDescent="0.25">
      <c r="A211" s="11"/>
      <c r="B211" s="55"/>
      <c r="C211" s="55"/>
      <c r="D211" s="55"/>
      <c r="E211" s="55"/>
      <c r="F211" s="55"/>
      <c r="G211" s="55"/>
      <c r="H211" s="7"/>
    </row>
    <row r="212" spans="1:8" ht="20.25" x14ac:dyDescent="0.25">
      <c r="A212" s="11"/>
      <c r="B212" s="55"/>
      <c r="C212" s="55"/>
      <c r="D212" s="55"/>
      <c r="E212" s="55"/>
      <c r="F212" s="55"/>
      <c r="G212" s="55"/>
      <c r="H212" s="7"/>
    </row>
    <row r="213" spans="1:8" ht="20.25" x14ac:dyDescent="0.25">
      <c r="A213" s="11"/>
      <c r="B213" s="55"/>
      <c r="C213" s="55"/>
      <c r="D213" s="55"/>
      <c r="E213" s="55"/>
      <c r="F213" s="55"/>
      <c r="G213" s="55"/>
      <c r="H213" s="7"/>
    </row>
    <row r="214" spans="1:8" ht="20.25" x14ac:dyDescent="0.25">
      <c r="A214" s="11"/>
      <c r="B214" s="55"/>
      <c r="C214" s="55"/>
      <c r="D214" s="55"/>
      <c r="E214" s="55"/>
      <c r="F214" s="55"/>
      <c r="G214" s="55"/>
      <c r="H214" s="7"/>
    </row>
    <row r="215" spans="1:8" ht="20.25" x14ac:dyDescent="0.25">
      <c r="A215" s="11"/>
      <c r="B215" s="55"/>
      <c r="C215" s="55"/>
      <c r="D215" s="55"/>
      <c r="E215" s="55"/>
      <c r="F215" s="55"/>
      <c r="G215" s="55"/>
      <c r="H215" s="7"/>
    </row>
    <row r="216" spans="1:8" ht="20.25" x14ac:dyDescent="0.25">
      <c r="A216" s="11"/>
      <c r="B216" s="55"/>
      <c r="C216" s="55"/>
      <c r="D216" s="55"/>
      <c r="E216" s="55"/>
      <c r="F216" s="55"/>
      <c r="G216" s="55"/>
      <c r="H216" s="7"/>
    </row>
    <row r="217" spans="1:8" ht="20.25" x14ac:dyDescent="0.25">
      <c r="A217" s="13"/>
      <c r="B217" s="14"/>
      <c r="C217" s="14"/>
      <c r="D217" s="14"/>
      <c r="E217" s="14"/>
      <c r="F217" s="14"/>
      <c r="G217" s="14"/>
      <c r="H217" s="8"/>
    </row>
    <row r="218" spans="1:8" ht="20.25" x14ac:dyDescent="0.25">
      <c r="A218" s="75" t="s">
        <v>167</v>
      </c>
      <c r="B218" s="75"/>
      <c r="C218" s="75"/>
      <c r="D218" s="75"/>
      <c r="E218" s="75"/>
      <c r="F218" s="75"/>
      <c r="G218" s="75"/>
      <c r="H218" s="75"/>
    </row>
    <row r="219" spans="1:8" ht="20.25" x14ac:dyDescent="0.25">
      <c r="A219" s="9"/>
      <c r="B219" s="10"/>
      <c r="C219" s="10"/>
      <c r="D219" s="10"/>
      <c r="E219" s="10"/>
      <c r="F219" s="10"/>
      <c r="G219" s="10"/>
      <c r="H219" s="6"/>
    </row>
    <row r="220" spans="1:8" ht="20.25" x14ac:dyDescent="0.25">
      <c r="A220" s="11"/>
      <c r="B220" s="12"/>
      <c r="C220" s="12"/>
      <c r="D220" s="12"/>
      <c r="E220" s="12"/>
      <c r="F220" s="12"/>
      <c r="G220" s="12"/>
      <c r="H220" s="7"/>
    </row>
    <row r="221" spans="1:8" ht="20.25" x14ac:dyDescent="0.25">
      <c r="A221" s="11"/>
      <c r="B221" s="12"/>
      <c r="C221" s="12"/>
      <c r="D221" s="12"/>
      <c r="E221" s="12"/>
      <c r="F221" s="12"/>
      <c r="G221" s="12"/>
      <c r="H221" s="7"/>
    </row>
    <row r="222" spans="1:8" ht="20.25" x14ac:dyDescent="0.25">
      <c r="A222" s="11"/>
      <c r="B222" s="12"/>
      <c r="C222" s="12"/>
      <c r="D222" s="12"/>
      <c r="E222" s="12"/>
      <c r="F222" s="12"/>
      <c r="G222" s="12"/>
      <c r="H222" s="7"/>
    </row>
    <row r="223" spans="1:8" ht="20.25" x14ac:dyDescent="0.25">
      <c r="A223" s="11"/>
      <c r="B223" s="12"/>
      <c r="C223" s="12"/>
      <c r="D223" s="12"/>
      <c r="E223" s="12"/>
      <c r="F223" s="12"/>
      <c r="G223" s="12"/>
      <c r="H223" s="7"/>
    </row>
    <row r="224" spans="1:8" ht="20.25" x14ac:dyDescent="0.25">
      <c r="A224" s="11"/>
      <c r="B224" s="12"/>
      <c r="C224" s="12"/>
      <c r="D224" s="12"/>
      <c r="E224" s="12"/>
      <c r="F224" s="12"/>
      <c r="G224" s="12"/>
      <c r="H224" s="7"/>
    </row>
    <row r="225" spans="1:8" ht="20.25" x14ac:dyDescent="0.25">
      <c r="A225" s="11"/>
      <c r="B225" s="12"/>
      <c r="C225" s="12"/>
      <c r="D225" s="12"/>
      <c r="E225" s="12"/>
      <c r="F225" s="12"/>
      <c r="G225" s="12"/>
      <c r="H225" s="7"/>
    </row>
    <row r="226" spans="1:8" ht="20.25" x14ac:dyDescent="0.25">
      <c r="A226" s="11"/>
      <c r="B226" s="12"/>
      <c r="C226" s="12"/>
      <c r="D226" s="12"/>
      <c r="E226" s="12"/>
      <c r="F226" s="12"/>
      <c r="G226" s="12"/>
      <c r="H226" s="7"/>
    </row>
    <row r="227" spans="1:8" ht="20.25" x14ac:dyDescent="0.25">
      <c r="A227" s="11"/>
      <c r="B227" s="12"/>
      <c r="C227" s="12"/>
      <c r="D227" s="12"/>
      <c r="E227" s="12"/>
      <c r="F227" s="12"/>
      <c r="G227" s="12"/>
      <c r="H227" s="7"/>
    </row>
    <row r="228" spans="1:8" ht="20.25" x14ac:dyDescent="0.25">
      <c r="A228" s="11"/>
      <c r="B228" s="12"/>
      <c r="C228" s="12"/>
      <c r="D228" s="12"/>
      <c r="E228" s="12"/>
      <c r="F228" s="12"/>
      <c r="G228" s="12"/>
      <c r="H228" s="7"/>
    </row>
    <row r="229" spans="1:8" ht="20.25" x14ac:dyDescent="0.25">
      <c r="A229" s="11"/>
      <c r="B229" s="12"/>
      <c r="C229" s="12"/>
      <c r="D229" s="12"/>
      <c r="E229" s="12"/>
      <c r="F229" s="12"/>
      <c r="G229" s="12"/>
      <c r="H229" s="7"/>
    </row>
    <row r="230" spans="1:8" ht="20.25" x14ac:dyDescent="0.25">
      <c r="A230" s="11"/>
      <c r="B230" s="12"/>
      <c r="C230" s="12"/>
      <c r="D230" s="12"/>
      <c r="E230" s="12"/>
      <c r="F230" s="12"/>
      <c r="G230" s="12"/>
      <c r="H230" s="7"/>
    </row>
    <row r="231" spans="1:8" ht="20.25" x14ac:dyDescent="0.25">
      <c r="A231" s="11"/>
      <c r="B231" s="12"/>
      <c r="C231" s="12"/>
      <c r="D231" s="12"/>
      <c r="E231" s="12"/>
      <c r="F231" s="12"/>
      <c r="G231" s="12"/>
      <c r="H231" s="7"/>
    </row>
    <row r="232" spans="1:8" ht="20.25" x14ac:dyDescent="0.25">
      <c r="A232" s="11"/>
      <c r="B232" s="12"/>
      <c r="C232" s="12"/>
      <c r="D232" s="12"/>
      <c r="E232" s="12"/>
      <c r="F232" s="12"/>
      <c r="G232" s="12"/>
      <c r="H232" s="7"/>
    </row>
    <row r="233" spans="1:8" ht="20.25" x14ac:dyDescent="0.25">
      <c r="A233" s="11"/>
      <c r="B233" s="12"/>
      <c r="C233" s="12"/>
      <c r="D233" s="12"/>
      <c r="E233" s="12"/>
      <c r="F233" s="12"/>
      <c r="G233" s="12"/>
      <c r="H233" s="7"/>
    </row>
    <row r="234" spans="1:8" ht="20.25" x14ac:dyDescent="0.25">
      <c r="A234" s="11"/>
      <c r="B234" s="12"/>
      <c r="C234" s="12"/>
      <c r="D234" s="12"/>
      <c r="E234" s="12"/>
      <c r="F234" s="12"/>
      <c r="G234" s="12"/>
      <c r="H234" s="7"/>
    </row>
    <row r="235" spans="1:8" ht="20.25" x14ac:dyDescent="0.25">
      <c r="A235" s="11"/>
      <c r="B235" s="12"/>
      <c r="C235" s="12"/>
      <c r="D235" s="12"/>
      <c r="E235" s="12"/>
      <c r="F235" s="12"/>
      <c r="G235" s="12"/>
      <c r="H235" s="7"/>
    </row>
    <row r="236" spans="1:8" ht="20.25" x14ac:dyDescent="0.25">
      <c r="A236" s="11"/>
      <c r="B236" s="12"/>
      <c r="C236" s="12"/>
      <c r="D236" s="12"/>
      <c r="E236" s="12"/>
      <c r="F236" s="12"/>
      <c r="G236" s="12"/>
      <c r="H236" s="7"/>
    </row>
    <row r="237" spans="1:8" ht="20.25" x14ac:dyDescent="0.25">
      <c r="A237" s="11"/>
      <c r="B237" s="12"/>
      <c r="C237" s="12"/>
      <c r="D237" s="12"/>
      <c r="E237" s="12"/>
      <c r="F237" s="12"/>
      <c r="G237" s="12"/>
      <c r="H237" s="7"/>
    </row>
    <row r="238" spans="1:8" ht="20.25" x14ac:dyDescent="0.25">
      <c r="A238" s="11"/>
      <c r="B238" s="12"/>
      <c r="C238" s="12"/>
      <c r="D238" s="12"/>
      <c r="E238" s="12"/>
      <c r="F238" s="12"/>
      <c r="G238" s="12"/>
      <c r="H238" s="7"/>
    </row>
    <row r="239" spans="1:8" ht="20.25" x14ac:dyDescent="0.25">
      <c r="A239" s="11"/>
      <c r="B239" s="12"/>
      <c r="C239" s="12"/>
      <c r="D239" s="12"/>
      <c r="E239" s="12"/>
      <c r="F239" s="12"/>
      <c r="G239" s="12"/>
      <c r="H239" s="7"/>
    </row>
    <row r="240" spans="1:8" ht="20.25" x14ac:dyDescent="0.25">
      <c r="A240" s="11"/>
      <c r="B240" s="12"/>
      <c r="C240" s="12"/>
      <c r="D240" s="12"/>
      <c r="E240" s="12"/>
      <c r="F240" s="12"/>
      <c r="G240" s="12"/>
      <c r="H240" s="7"/>
    </row>
    <row r="241" spans="1:8" ht="20.25" x14ac:dyDescent="0.25">
      <c r="A241" s="11"/>
      <c r="B241" s="12"/>
      <c r="C241" s="12"/>
      <c r="D241" s="12"/>
      <c r="E241" s="12"/>
      <c r="F241" s="12"/>
      <c r="G241" s="12"/>
      <c r="H241" s="7"/>
    </row>
    <row r="242" spans="1:8" ht="20.25" x14ac:dyDescent="0.25">
      <c r="A242" s="11"/>
      <c r="B242" s="12"/>
      <c r="C242" s="12"/>
      <c r="D242" s="12"/>
      <c r="E242" s="12"/>
      <c r="F242" s="12"/>
      <c r="G242" s="12"/>
      <c r="H242" s="7"/>
    </row>
    <row r="243" spans="1:8" ht="20.25" x14ac:dyDescent="0.25">
      <c r="A243" s="11"/>
      <c r="B243" s="12"/>
      <c r="C243" s="12"/>
      <c r="D243" s="12"/>
      <c r="E243" s="12"/>
      <c r="F243" s="12"/>
      <c r="G243" s="12"/>
      <c r="H243" s="7"/>
    </row>
    <row r="244" spans="1:8" ht="20.25" x14ac:dyDescent="0.25">
      <c r="A244" s="11"/>
      <c r="B244" s="12"/>
      <c r="C244" s="12"/>
      <c r="D244" s="12"/>
      <c r="E244" s="12"/>
      <c r="F244" s="12"/>
      <c r="G244" s="12"/>
      <c r="H244" s="7"/>
    </row>
    <row r="245" spans="1:8" ht="20.25" x14ac:dyDescent="0.25">
      <c r="A245" s="11"/>
      <c r="B245" s="12"/>
      <c r="C245" s="12"/>
      <c r="D245" s="12"/>
      <c r="E245" s="12"/>
      <c r="F245" s="12"/>
      <c r="G245" s="12"/>
      <c r="H245" s="7"/>
    </row>
    <row r="246" spans="1:8" ht="20.25" x14ac:dyDescent="0.25">
      <c r="A246" s="11"/>
      <c r="B246" s="12"/>
      <c r="C246" s="12"/>
      <c r="D246" s="12"/>
      <c r="E246" s="12"/>
      <c r="F246" s="12"/>
      <c r="G246" s="12"/>
      <c r="H246" s="7"/>
    </row>
    <row r="247" spans="1:8" ht="20.25" x14ac:dyDescent="0.25">
      <c r="A247" s="11"/>
      <c r="B247" s="12"/>
      <c r="C247" s="12"/>
      <c r="D247" s="12"/>
      <c r="E247" s="12"/>
      <c r="F247" s="12"/>
      <c r="G247" s="12"/>
      <c r="H247" s="7"/>
    </row>
    <row r="248" spans="1:8" ht="20.25" x14ac:dyDescent="0.25">
      <c r="A248" s="11"/>
      <c r="B248" s="12"/>
      <c r="C248" s="12"/>
      <c r="D248" s="12"/>
      <c r="E248" s="12"/>
      <c r="F248" s="12"/>
      <c r="G248" s="12"/>
      <c r="H248" s="7"/>
    </row>
    <row r="249" spans="1:8" ht="20.25" x14ac:dyDescent="0.25">
      <c r="A249" s="11"/>
      <c r="B249" s="12"/>
      <c r="C249" s="12"/>
      <c r="D249" s="12"/>
      <c r="E249" s="12"/>
      <c r="F249" s="12"/>
      <c r="G249" s="12"/>
      <c r="H249" s="7"/>
    </row>
    <row r="250" spans="1:8" ht="20.25" x14ac:dyDescent="0.25">
      <c r="A250" s="11"/>
      <c r="B250" s="12"/>
      <c r="C250" s="12"/>
      <c r="D250" s="12"/>
      <c r="E250" s="12"/>
      <c r="F250" s="12"/>
      <c r="G250" s="12"/>
      <c r="H250" s="7"/>
    </row>
    <row r="251" spans="1:8" ht="20.25" x14ac:dyDescent="0.25">
      <c r="A251" s="11"/>
      <c r="B251" s="12"/>
      <c r="C251" s="12"/>
      <c r="D251" s="12"/>
      <c r="E251" s="12"/>
      <c r="F251" s="12"/>
      <c r="G251" s="12"/>
      <c r="H251" s="7"/>
    </row>
    <row r="252" spans="1:8" ht="20.25" x14ac:dyDescent="0.25">
      <c r="A252" s="11"/>
      <c r="B252" s="12"/>
      <c r="C252" s="12"/>
      <c r="D252" s="12"/>
      <c r="E252" s="12"/>
      <c r="F252" s="12"/>
      <c r="G252" s="12"/>
      <c r="H252" s="7"/>
    </row>
    <row r="253" spans="1:8" ht="20.25" x14ac:dyDescent="0.25">
      <c r="A253" s="11"/>
      <c r="B253" s="12"/>
      <c r="C253" s="12"/>
      <c r="D253" s="12"/>
      <c r="E253" s="12"/>
      <c r="F253" s="12"/>
      <c r="G253" s="12"/>
      <c r="H253" s="7"/>
    </row>
    <row r="254" spans="1:8" ht="20.25" x14ac:dyDescent="0.25">
      <c r="A254" s="11"/>
      <c r="B254" s="12"/>
      <c r="C254" s="12"/>
      <c r="D254" s="12"/>
      <c r="E254" s="12"/>
      <c r="F254" s="12"/>
      <c r="G254" s="12"/>
      <c r="H254" s="7"/>
    </row>
    <row r="255" spans="1:8" ht="20.25" x14ac:dyDescent="0.25">
      <c r="A255" s="11"/>
      <c r="B255" s="12"/>
      <c r="C255" s="12"/>
      <c r="D255" s="12"/>
      <c r="E255" s="12"/>
      <c r="F255" s="12"/>
      <c r="G255" s="12"/>
      <c r="H255" s="7"/>
    </row>
    <row r="256" spans="1:8" ht="20.25" x14ac:dyDescent="0.25">
      <c r="A256" s="11"/>
      <c r="B256" s="12"/>
      <c r="C256" s="12"/>
      <c r="D256" s="12"/>
      <c r="E256" s="12"/>
      <c r="F256" s="12"/>
      <c r="G256" s="12"/>
      <c r="H256" s="7"/>
    </row>
    <row r="257" spans="1:8" ht="20.25" x14ac:dyDescent="0.25">
      <c r="A257" s="11"/>
      <c r="B257" s="12"/>
      <c r="C257" s="12"/>
      <c r="D257" s="12"/>
      <c r="E257" s="12"/>
      <c r="F257" s="12"/>
      <c r="G257" s="12"/>
      <c r="H257" s="7"/>
    </row>
    <row r="258" spans="1:8" ht="20.25" x14ac:dyDescent="0.25">
      <c r="A258" s="11"/>
      <c r="B258" s="12"/>
      <c r="C258" s="12"/>
      <c r="D258" s="12"/>
      <c r="E258" s="12"/>
      <c r="F258" s="12"/>
      <c r="G258" s="12"/>
      <c r="H258" s="7"/>
    </row>
    <row r="259" spans="1:8" ht="20.25" x14ac:dyDescent="0.25">
      <c r="A259" s="11"/>
      <c r="B259" s="12"/>
      <c r="C259" s="12"/>
      <c r="D259" s="12"/>
      <c r="E259" s="12"/>
      <c r="F259" s="12"/>
      <c r="G259" s="12"/>
      <c r="H259" s="7"/>
    </row>
    <row r="260" spans="1:8" ht="20.25" x14ac:dyDescent="0.25">
      <c r="A260" s="11"/>
      <c r="B260" s="12"/>
      <c r="C260" s="12"/>
      <c r="D260" s="12"/>
      <c r="E260" s="12"/>
      <c r="F260" s="12"/>
      <c r="G260" s="12"/>
      <c r="H260" s="7"/>
    </row>
    <row r="261" spans="1:8" ht="20.25" x14ac:dyDescent="0.25">
      <c r="A261" s="11"/>
      <c r="B261" s="12"/>
      <c r="C261" s="12"/>
      <c r="D261" s="12"/>
      <c r="E261" s="12"/>
      <c r="F261" s="12"/>
      <c r="G261" s="12"/>
      <c r="H261" s="7"/>
    </row>
    <row r="262" spans="1:8" ht="20.25" x14ac:dyDescent="0.25">
      <c r="A262" s="11"/>
      <c r="B262" s="55"/>
      <c r="C262" s="55"/>
      <c r="D262" s="55"/>
      <c r="E262" s="55"/>
      <c r="F262" s="55"/>
      <c r="G262" s="55"/>
      <c r="H262" s="7"/>
    </row>
    <row r="263" spans="1:8" ht="20.25" x14ac:dyDescent="0.25">
      <c r="A263" s="11"/>
      <c r="B263" s="55"/>
      <c r="C263" s="55"/>
      <c r="D263" s="55"/>
      <c r="E263" s="55"/>
      <c r="F263" s="55"/>
      <c r="G263" s="55"/>
      <c r="H263" s="7"/>
    </row>
    <row r="264" spans="1:8" ht="20.25" x14ac:dyDescent="0.25">
      <c r="A264" s="13"/>
      <c r="B264" s="14"/>
      <c r="C264" s="14"/>
      <c r="D264" s="14"/>
      <c r="E264" s="14"/>
      <c r="F264" s="14"/>
      <c r="G264" s="14"/>
      <c r="H264" s="8"/>
    </row>
    <row r="265" spans="1:8" ht="20.25" x14ac:dyDescent="0.25">
      <c r="A265" s="99" t="s">
        <v>72</v>
      </c>
      <c r="B265" s="100"/>
      <c r="C265" s="100"/>
      <c r="D265" s="100"/>
      <c r="E265" s="100"/>
      <c r="F265" s="100"/>
      <c r="G265" s="100"/>
      <c r="H265" s="101"/>
    </row>
    <row r="266" spans="1:8" ht="20.25" x14ac:dyDescent="0.25">
      <c r="A266" s="9"/>
      <c r="B266" s="10"/>
      <c r="C266" s="10"/>
      <c r="D266" s="10"/>
      <c r="E266" s="10"/>
      <c r="F266" s="10"/>
      <c r="G266" s="10"/>
      <c r="H266" s="6"/>
    </row>
    <row r="267" spans="1:8" ht="20.25" x14ac:dyDescent="0.25">
      <c r="A267" s="11"/>
      <c r="B267" s="12"/>
      <c r="C267" s="12"/>
      <c r="D267" s="12"/>
      <c r="E267" s="12"/>
      <c r="F267" s="12"/>
      <c r="G267" s="12"/>
      <c r="H267" s="7"/>
    </row>
    <row r="268" spans="1:8" ht="20.25" x14ac:dyDescent="0.25">
      <c r="A268" s="11"/>
      <c r="B268" s="12"/>
      <c r="C268" s="12"/>
      <c r="D268" s="12"/>
      <c r="E268" s="12"/>
      <c r="F268" s="12"/>
      <c r="G268" s="12"/>
      <c r="H268" s="7"/>
    </row>
    <row r="269" spans="1:8" ht="20.25" x14ac:dyDescent="0.25">
      <c r="A269" s="11"/>
      <c r="B269" s="12"/>
      <c r="C269" s="12"/>
      <c r="D269" s="12"/>
      <c r="E269" s="12"/>
      <c r="F269" s="12"/>
      <c r="G269" s="12"/>
      <c r="H269" s="7"/>
    </row>
    <row r="270" spans="1:8" ht="20.25" x14ac:dyDescent="0.25">
      <c r="A270" s="11"/>
      <c r="B270" s="12"/>
      <c r="C270" s="12"/>
      <c r="D270" s="12"/>
      <c r="E270" s="12"/>
      <c r="F270" s="12"/>
      <c r="G270" s="12"/>
      <c r="H270" s="7"/>
    </row>
    <row r="271" spans="1:8" ht="20.25" x14ac:dyDescent="0.25">
      <c r="A271" s="11"/>
      <c r="B271" s="12"/>
      <c r="C271" s="12"/>
      <c r="D271" s="12"/>
      <c r="E271" s="12"/>
      <c r="F271" s="12"/>
      <c r="G271" s="12"/>
      <c r="H271" s="7"/>
    </row>
    <row r="272" spans="1:8" ht="20.25" x14ac:dyDescent="0.25">
      <c r="A272" s="11"/>
      <c r="B272" s="12"/>
      <c r="C272" s="12"/>
      <c r="D272" s="12"/>
      <c r="E272" s="12"/>
      <c r="F272" s="12"/>
      <c r="G272" s="12"/>
      <c r="H272" s="7"/>
    </row>
    <row r="273" spans="1:8" ht="20.25" x14ac:dyDescent="0.25">
      <c r="A273" s="11"/>
      <c r="B273" s="12"/>
      <c r="C273" s="12"/>
      <c r="D273" s="12"/>
      <c r="E273" s="12"/>
      <c r="F273" s="12"/>
      <c r="G273" s="12"/>
      <c r="H273" s="7"/>
    </row>
    <row r="274" spans="1:8" ht="20.25" x14ac:dyDescent="0.25">
      <c r="A274" s="11"/>
      <c r="B274" s="12"/>
      <c r="C274" s="12"/>
      <c r="D274" s="12"/>
      <c r="E274" s="12"/>
      <c r="F274" s="12"/>
      <c r="G274" s="12"/>
      <c r="H274" s="7"/>
    </row>
    <row r="275" spans="1:8" ht="20.25" x14ac:dyDescent="0.25">
      <c r="A275" s="11"/>
      <c r="B275" s="12"/>
      <c r="C275" s="12"/>
      <c r="D275" s="12"/>
      <c r="E275" s="12"/>
      <c r="F275" s="12"/>
      <c r="G275" s="12"/>
      <c r="H275" s="7"/>
    </row>
    <row r="276" spans="1:8" ht="20.25" x14ac:dyDescent="0.25">
      <c r="A276" s="11"/>
      <c r="B276" s="12"/>
      <c r="C276" s="12"/>
      <c r="D276" s="12"/>
      <c r="E276" s="12"/>
      <c r="F276" s="12"/>
      <c r="G276" s="12"/>
      <c r="H276" s="7"/>
    </row>
    <row r="277" spans="1:8" ht="20.25" x14ac:dyDescent="0.25">
      <c r="A277" s="11"/>
      <c r="B277" s="12"/>
      <c r="C277" s="12"/>
      <c r="D277" s="12"/>
      <c r="E277" s="12"/>
      <c r="F277" s="12"/>
      <c r="G277" s="12"/>
      <c r="H277" s="7"/>
    </row>
    <row r="278" spans="1:8" ht="20.25" x14ac:dyDescent="0.25">
      <c r="A278" s="11"/>
      <c r="B278" s="12"/>
      <c r="C278" s="12"/>
      <c r="D278" s="12"/>
      <c r="E278" s="12"/>
      <c r="F278" s="12"/>
      <c r="G278" s="12"/>
      <c r="H278" s="7"/>
    </row>
    <row r="279" spans="1:8" ht="20.25" x14ac:dyDescent="0.25">
      <c r="A279" s="11"/>
      <c r="B279" s="12"/>
      <c r="C279" s="12"/>
      <c r="D279" s="12"/>
      <c r="E279" s="12"/>
      <c r="F279" s="12"/>
      <c r="G279" s="12"/>
      <c r="H279" s="7"/>
    </row>
    <row r="280" spans="1:8" ht="20.25" x14ac:dyDescent="0.25">
      <c r="A280" s="11"/>
      <c r="B280" s="12"/>
      <c r="C280" s="12"/>
      <c r="D280" s="12"/>
      <c r="E280" s="12"/>
      <c r="F280" s="12"/>
      <c r="G280" s="12"/>
      <c r="H280" s="7"/>
    </row>
    <row r="281" spans="1:8" ht="20.25" x14ac:dyDescent="0.25">
      <c r="A281" s="11"/>
      <c r="B281" s="12"/>
      <c r="C281" s="12"/>
      <c r="D281" s="12"/>
      <c r="E281" s="12"/>
      <c r="F281" s="12"/>
      <c r="G281" s="12"/>
      <c r="H281" s="7"/>
    </row>
    <row r="282" spans="1:8" ht="20.25" x14ac:dyDescent="0.25">
      <c r="A282" s="11"/>
      <c r="B282" s="12"/>
      <c r="C282" s="12"/>
      <c r="D282" s="12"/>
      <c r="E282" s="12"/>
      <c r="F282" s="12"/>
      <c r="G282" s="12"/>
      <c r="H282" s="7"/>
    </row>
    <row r="283" spans="1:8" ht="20.25" x14ac:dyDescent="0.25">
      <c r="A283" s="11"/>
      <c r="B283" s="12"/>
      <c r="C283" s="12"/>
      <c r="D283" s="12"/>
      <c r="E283" s="12"/>
      <c r="F283" s="12"/>
      <c r="G283" s="12"/>
      <c r="H283" s="7"/>
    </row>
    <row r="284" spans="1:8" ht="20.25" x14ac:dyDescent="0.25">
      <c r="A284" s="11"/>
      <c r="B284" s="12"/>
      <c r="C284" s="12"/>
      <c r="D284" s="12"/>
      <c r="E284" s="12"/>
      <c r="F284" s="12"/>
      <c r="G284" s="12"/>
      <c r="H284" s="7"/>
    </row>
    <row r="285" spans="1:8" ht="20.25" x14ac:dyDescent="0.25">
      <c r="A285" s="11"/>
      <c r="B285" s="12"/>
      <c r="C285" s="12"/>
      <c r="D285" s="12"/>
      <c r="E285" s="12"/>
      <c r="F285" s="12"/>
      <c r="G285" s="12"/>
      <c r="H285" s="7"/>
    </row>
    <row r="286" spans="1:8" ht="20.25" x14ac:dyDescent="0.25">
      <c r="A286" s="11"/>
      <c r="B286" s="12"/>
      <c r="C286" s="12"/>
      <c r="D286" s="12"/>
      <c r="E286" s="12"/>
      <c r="F286" s="12"/>
      <c r="G286" s="12"/>
      <c r="H286" s="7"/>
    </row>
    <row r="287" spans="1:8" ht="20.25" x14ac:dyDescent="0.25">
      <c r="A287" s="11"/>
      <c r="B287" s="12"/>
      <c r="C287" s="12"/>
      <c r="D287" s="12"/>
      <c r="E287" s="12"/>
      <c r="F287" s="12"/>
      <c r="G287" s="12"/>
      <c r="H287" s="7"/>
    </row>
    <row r="288" spans="1:8" ht="20.25" x14ac:dyDescent="0.25">
      <c r="A288" s="11"/>
      <c r="B288" s="12"/>
      <c r="C288" s="12"/>
      <c r="D288" s="12"/>
      <c r="E288" s="12"/>
      <c r="F288" s="12"/>
      <c r="G288" s="12"/>
      <c r="H288" s="7"/>
    </row>
    <row r="289" spans="1:8" ht="20.25" x14ac:dyDescent="0.25">
      <c r="A289" s="11"/>
      <c r="B289" s="12"/>
      <c r="C289" s="12"/>
      <c r="D289" s="12"/>
      <c r="E289" s="12"/>
      <c r="F289" s="12"/>
      <c r="G289" s="12"/>
      <c r="H289" s="7"/>
    </row>
    <row r="290" spans="1:8" ht="20.25" x14ac:dyDescent="0.25">
      <c r="A290" s="11"/>
      <c r="B290" s="12"/>
      <c r="C290" s="12"/>
      <c r="D290" s="12"/>
      <c r="E290" s="12"/>
      <c r="F290" s="12"/>
      <c r="G290" s="12"/>
      <c r="H290" s="7"/>
    </row>
    <row r="291" spans="1:8" ht="20.25" x14ac:dyDescent="0.25">
      <c r="A291" s="11"/>
      <c r="B291" s="12"/>
      <c r="C291" s="12"/>
      <c r="D291" s="12"/>
      <c r="E291" s="12"/>
      <c r="F291" s="12"/>
      <c r="G291" s="12"/>
      <c r="H291" s="7"/>
    </row>
    <row r="292" spans="1:8" ht="20.25" x14ac:dyDescent="0.25">
      <c r="A292" s="11"/>
      <c r="B292" s="12"/>
      <c r="C292" s="12"/>
      <c r="D292" s="12"/>
      <c r="E292" s="12"/>
      <c r="F292" s="12"/>
      <c r="G292" s="12"/>
      <c r="H292" s="7"/>
    </row>
    <row r="293" spans="1:8" ht="20.25" x14ac:dyDescent="0.25">
      <c r="A293" s="11"/>
      <c r="B293" s="12"/>
      <c r="C293" s="12"/>
      <c r="D293" s="12"/>
      <c r="E293" s="12"/>
      <c r="F293" s="12"/>
      <c r="G293" s="12"/>
      <c r="H293" s="7"/>
    </row>
    <row r="294" spans="1:8" ht="20.25" x14ac:dyDescent="0.25">
      <c r="A294" s="75" t="s">
        <v>23</v>
      </c>
      <c r="B294" s="75"/>
      <c r="C294" s="75"/>
      <c r="D294" s="75"/>
      <c r="E294" s="75"/>
      <c r="F294" s="75"/>
      <c r="G294" s="75"/>
      <c r="H294" s="75"/>
    </row>
    <row r="295" spans="1:8" ht="20.25" x14ac:dyDescent="0.25">
      <c r="A295" s="113" t="s">
        <v>73</v>
      </c>
      <c r="B295" s="114"/>
      <c r="C295" s="114"/>
      <c r="D295" s="114"/>
      <c r="E295" s="114"/>
      <c r="F295" s="114"/>
      <c r="G295" s="114"/>
      <c r="H295" s="115"/>
    </row>
    <row r="296" spans="1:8" ht="20.25" x14ac:dyDescent="0.25">
      <c r="A296" s="116" t="s">
        <v>74</v>
      </c>
      <c r="B296" s="117"/>
      <c r="C296" s="117"/>
      <c r="D296" s="117"/>
      <c r="E296" s="117"/>
      <c r="F296" s="117"/>
      <c r="G296" s="117"/>
      <c r="H296" s="118"/>
    </row>
    <row r="297" spans="1:8" ht="45" customHeight="1" x14ac:dyDescent="0.25">
      <c r="A297" s="116" t="s">
        <v>75</v>
      </c>
      <c r="B297" s="117"/>
      <c r="C297" s="117"/>
      <c r="D297" s="117"/>
      <c r="E297" s="117"/>
      <c r="F297" s="117"/>
      <c r="G297" s="117"/>
      <c r="H297" s="118"/>
    </row>
    <row r="298" spans="1:8" ht="42.75" customHeight="1" x14ac:dyDescent="0.25">
      <c r="A298" s="116" t="s">
        <v>76</v>
      </c>
      <c r="B298" s="117"/>
      <c r="C298" s="117"/>
      <c r="D298" s="117"/>
      <c r="E298" s="117"/>
      <c r="F298" s="117"/>
      <c r="G298" s="117"/>
      <c r="H298" s="118"/>
    </row>
    <row r="299" spans="1:8" ht="20.25" x14ac:dyDescent="0.25">
      <c r="A299" s="116" t="s">
        <v>77</v>
      </c>
      <c r="B299" s="117"/>
      <c r="C299" s="117"/>
      <c r="D299" s="117"/>
      <c r="E299" s="117"/>
      <c r="F299" s="117"/>
      <c r="G299" s="117"/>
      <c r="H299" s="118"/>
    </row>
    <row r="300" spans="1:8" ht="20.25" x14ac:dyDescent="0.25">
      <c r="A300" s="116" t="s">
        <v>78</v>
      </c>
      <c r="B300" s="117"/>
      <c r="C300" s="117"/>
      <c r="D300" s="117"/>
      <c r="E300" s="117"/>
      <c r="F300" s="117"/>
      <c r="G300" s="117"/>
      <c r="H300" s="118"/>
    </row>
    <row r="301" spans="1:8" ht="45" customHeight="1" x14ac:dyDescent="0.25">
      <c r="A301" s="116" t="s">
        <v>79</v>
      </c>
      <c r="B301" s="117"/>
      <c r="C301" s="117"/>
      <c r="D301" s="117"/>
      <c r="E301" s="117"/>
      <c r="F301" s="117"/>
      <c r="G301" s="117"/>
      <c r="H301" s="118"/>
    </row>
    <row r="302" spans="1:8" ht="45" customHeight="1" x14ac:dyDescent="0.25">
      <c r="A302" s="116" t="s">
        <v>80</v>
      </c>
      <c r="B302" s="117"/>
      <c r="C302" s="117"/>
      <c r="D302" s="117"/>
      <c r="E302" s="117"/>
      <c r="F302" s="117"/>
      <c r="G302" s="117"/>
      <c r="H302" s="118"/>
    </row>
    <row r="303" spans="1:8" ht="20.25" x14ac:dyDescent="0.25">
      <c r="A303" s="119" t="s">
        <v>81</v>
      </c>
      <c r="B303" s="120"/>
      <c r="C303" s="120"/>
      <c r="D303" s="120"/>
      <c r="E303" s="120"/>
      <c r="F303" s="120"/>
      <c r="G303" s="120"/>
      <c r="H303" s="121"/>
    </row>
    <row r="304" spans="1:8" ht="57" customHeight="1" x14ac:dyDescent="0.25">
      <c r="A304" s="150" t="s">
        <v>29</v>
      </c>
      <c r="B304" s="151"/>
      <c r="C304" s="148" t="s">
        <v>295</v>
      </c>
      <c r="D304" s="149"/>
      <c r="E304" s="150" t="s">
        <v>9</v>
      </c>
      <c r="F304" s="151"/>
      <c r="G304" s="88"/>
      <c r="H304" s="88"/>
    </row>
  </sheetData>
  <mergeCells count="354">
    <mergeCell ref="G124:H124"/>
    <mergeCell ref="A125:B125"/>
    <mergeCell ref="G125:H125"/>
    <mergeCell ref="A76:C77"/>
    <mergeCell ref="A95:B95"/>
    <mergeCell ref="A96:B96"/>
    <mergeCell ref="A97:B97"/>
    <mergeCell ref="A98:B98"/>
    <mergeCell ref="A99:B99"/>
    <mergeCell ref="A100:B100"/>
    <mergeCell ref="A101:B101"/>
    <mergeCell ref="A90:B90"/>
    <mergeCell ref="A102:B102"/>
    <mergeCell ref="A103:B103"/>
    <mergeCell ref="A104:B104"/>
    <mergeCell ref="A105:B105"/>
    <mergeCell ref="A106:B106"/>
    <mergeCell ref="G107:H107"/>
    <mergeCell ref="A92:C93"/>
    <mergeCell ref="E92:F92"/>
    <mergeCell ref="E93:F93"/>
    <mergeCell ref="A94:B94"/>
    <mergeCell ref="E94:F94"/>
    <mergeCell ref="E95:F106"/>
    <mergeCell ref="A47:B47"/>
    <mergeCell ref="A48:B48"/>
    <mergeCell ref="A107:F107"/>
    <mergeCell ref="A127:H127"/>
    <mergeCell ref="E117:F117"/>
    <mergeCell ref="E118:F118"/>
    <mergeCell ref="E119:F119"/>
    <mergeCell ref="E120:F120"/>
    <mergeCell ref="A117:B117"/>
    <mergeCell ref="A118:B118"/>
    <mergeCell ref="A119:B119"/>
    <mergeCell ref="C117:D117"/>
    <mergeCell ref="A120:B120"/>
    <mergeCell ref="C118:D118"/>
    <mergeCell ref="G117:H117"/>
    <mergeCell ref="G118:H118"/>
    <mergeCell ref="G119:H119"/>
    <mergeCell ref="G120:H120"/>
    <mergeCell ref="C120:D120"/>
    <mergeCell ref="G122:H122"/>
    <mergeCell ref="A123:B123"/>
    <mergeCell ref="G123:H123"/>
    <mergeCell ref="A124:B124"/>
    <mergeCell ref="E122:F122"/>
    <mergeCell ref="A146:B146"/>
    <mergeCell ref="A141:B141"/>
    <mergeCell ref="A147:H147"/>
    <mergeCell ref="A148:B148"/>
    <mergeCell ref="A140:B140"/>
    <mergeCell ref="A138:H138"/>
    <mergeCell ref="A131:B131"/>
    <mergeCell ref="A132:B132"/>
    <mergeCell ref="A133:B133"/>
    <mergeCell ref="A134:B134"/>
    <mergeCell ref="A135:B135"/>
    <mergeCell ref="A136:B136"/>
    <mergeCell ref="A137:B137"/>
    <mergeCell ref="A130:B130"/>
    <mergeCell ref="C123:D123"/>
    <mergeCell ref="C126:D126"/>
    <mergeCell ref="A143:B143"/>
    <mergeCell ref="A145:B145"/>
    <mergeCell ref="A1:H1"/>
    <mergeCell ref="A176:C176"/>
    <mergeCell ref="G27:H27"/>
    <mergeCell ref="G28:H28"/>
    <mergeCell ref="A37:H37"/>
    <mergeCell ref="A44:H44"/>
    <mergeCell ref="A51:H51"/>
    <mergeCell ref="A116:H116"/>
    <mergeCell ref="G114:H114"/>
    <mergeCell ref="G7:H7"/>
    <mergeCell ref="A25:H25"/>
    <mergeCell ref="G26:H26"/>
    <mergeCell ref="G20:H20"/>
    <mergeCell ref="G21:H21"/>
    <mergeCell ref="A9:A11"/>
    <mergeCell ref="A149:B149"/>
    <mergeCell ref="A150:B150"/>
    <mergeCell ref="G113:H113"/>
    <mergeCell ref="A129:H129"/>
    <mergeCell ref="A126:B126"/>
    <mergeCell ref="G126:H126"/>
    <mergeCell ref="A155:B155"/>
    <mergeCell ref="A121:H121"/>
    <mergeCell ref="A122:B122"/>
    <mergeCell ref="G304:H304"/>
    <mergeCell ref="A175:H175"/>
    <mergeCell ref="D177:H177"/>
    <mergeCell ref="A295:H295"/>
    <mergeCell ref="A301:H301"/>
    <mergeCell ref="A302:H302"/>
    <mergeCell ref="A303:H303"/>
    <mergeCell ref="A296:H296"/>
    <mergeCell ref="A297:H297"/>
    <mergeCell ref="A298:H298"/>
    <mergeCell ref="A299:H299"/>
    <mergeCell ref="A177:C177"/>
    <mergeCell ref="A294:H294"/>
    <mergeCell ref="A300:H300"/>
    <mergeCell ref="A265:H265"/>
    <mergeCell ref="D176:H176"/>
    <mergeCell ref="A178:C178"/>
    <mergeCell ref="D178:H178"/>
    <mergeCell ref="A218:H218"/>
    <mergeCell ref="E304:F304"/>
    <mergeCell ref="A304:B304"/>
    <mergeCell ref="C304:D304"/>
    <mergeCell ref="G14:H14"/>
    <mergeCell ref="G16:H16"/>
    <mergeCell ref="G17:H17"/>
    <mergeCell ref="G15:H15"/>
    <mergeCell ref="G18:H18"/>
    <mergeCell ref="G19:H19"/>
    <mergeCell ref="G31:H31"/>
    <mergeCell ref="G22:H22"/>
    <mergeCell ref="G36:H36"/>
    <mergeCell ref="G35:H35"/>
    <mergeCell ref="A151:B151"/>
    <mergeCell ref="A144:B144"/>
    <mergeCell ref="A142:B142"/>
    <mergeCell ref="E125:F125"/>
    <mergeCell ref="E123:F123"/>
    <mergeCell ref="C122:D122"/>
    <mergeCell ref="E124:F124"/>
    <mergeCell ref="G111:H111"/>
    <mergeCell ref="A33:H33"/>
    <mergeCell ref="B174:H174"/>
    <mergeCell ref="B167:H167"/>
    <mergeCell ref="B166:H166"/>
    <mergeCell ref="B170:H170"/>
    <mergeCell ref="B169:H169"/>
    <mergeCell ref="B168:H168"/>
    <mergeCell ref="B172:H172"/>
    <mergeCell ref="A152:B152"/>
    <mergeCell ref="A153:B153"/>
    <mergeCell ref="A154:B154"/>
    <mergeCell ref="A163:B163"/>
    <mergeCell ref="A164:B164"/>
    <mergeCell ref="A160:B160"/>
    <mergeCell ref="A161:B161"/>
    <mergeCell ref="A162:B162"/>
    <mergeCell ref="A156:H156"/>
    <mergeCell ref="A157:B157"/>
    <mergeCell ref="A158:B158"/>
    <mergeCell ref="A159:B159"/>
    <mergeCell ref="B171:H171"/>
    <mergeCell ref="A4:B4"/>
    <mergeCell ref="C2:D2"/>
    <mergeCell ref="C3:D3"/>
    <mergeCell ref="C4:D4"/>
    <mergeCell ref="E2:F2"/>
    <mergeCell ref="B173:H173"/>
    <mergeCell ref="A165:H165"/>
    <mergeCell ref="E3:F3"/>
    <mergeCell ref="E4:F4"/>
    <mergeCell ref="C27:D27"/>
    <mergeCell ref="A139:B139"/>
    <mergeCell ref="C124:D124"/>
    <mergeCell ref="E126:F126"/>
    <mergeCell ref="C125:D125"/>
    <mergeCell ref="A108:H108"/>
    <mergeCell ref="G109:H109"/>
    <mergeCell ref="G6:H6"/>
    <mergeCell ref="A5:H5"/>
    <mergeCell ref="G30:H30"/>
    <mergeCell ref="G29:H29"/>
    <mergeCell ref="A13:H13"/>
    <mergeCell ref="C26:D26"/>
    <mergeCell ref="G115:H115"/>
    <mergeCell ref="A112:H112"/>
    <mergeCell ref="A23:B23"/>
    <mergeCell ref="A24:B24"/>
    <mergeCell ref="E20:F20"/>
    <mergeCell ref="E21:F21"/>
    <mergeCell ref="E22:F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C14:D14"/>
    <mergeCell ref="C15:D15"/>
    <mergeCell ref="C16:D16"/>
    <mergeCell ref="C17:D17"/>
    <mergeCell ref="C20:D20"/>
    <mergeCell ref="C21:D21"/>
    <mergeCell ref="C22:D22"/>
    <mergeCell ref="C24:H24"/>
    <mergeCell ref="C23:H23"/>
    <mergeCell ref="E15:F15"/>
    <mergeCell ref="E16:F16"/>
    <mergeCell ref="E17:F17"/>
    <mergeCell ref="E18:F18"/>
    <mergeCell ref="E19:F19"/>
    <mergeCell ref="C18:D18"/>
    <mergeCell ref="C19:D19"/>
    <mergeCell ref="E14:F14"/>
    <mergeCell ref="A14:B14"/>
    <mergeCell ref="A15:B15"/>
    <mergeCell ref="A16:B16"/>
    <mergeCell ref="A17:B17"/>
    <mergeCell ref="A18:B18"/>
    <mergeCell ref="A19:B19"/>
    <mergeCell ref="A20:B20"/>
    <mergeCell ref="A21:B21"/>
    <mergeCell ref="A22:B22"/>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E34:F34"/>
    <mergeCell ref="E35:F35"/>
    <mergeCell ref="E36:F36"/>
    <mergeCell ref="A34:B34"/>
    <mergeCell ref="A35:B35"/>
    <mergeCell ref="A36:B36"/>
    <mergeCell ref="C34:D34"/>
    <mergeCell ref="C35:D35"/>
    <mergeCell ref="C36:D36"/>
    <mergeCell ref="A57:B58"/>
    <mergeCell ref="A43:B43"/>
    <mergeCell ref="A42:B42"/>
    <mergeCell ref="C42:E42"/>
    <mergeCell ref="F42:H42"/>
    <mergeCell ref="C43:H43"/>
    <mergeCell ref="C57:F57"/>
    <mergeCell ref="C58:F58"/>
    <mergeCell ref="A45:B45"/>
    <mergeCell ref="A46:B46"/>
    <mergeCell ref="A49:B49"/>
    <mergeCell ref="A52:B52"/>
    <mergeCell ref="A54:B54"/>
    <mergeCell ref="A53:B53"/>
    <mergeCell ref="C52:H52"/>
    <mergeCell ref="C53:F53"/>
    <mergeCell ref="J38:K38"/>
    <mergeCell ref="M38:N38"/>
    <mergeCell ref="C38:E38"/>
    <mergeCell ref="F38:H38"/>
    <mergeCell ref="C39:E39"/>
    <mergeCell ref="F39:H39"/>
    <mergeCell ref="F40:H40"/>
    <mergeCell ref="C40:E40"/>
    <mergeCell ref="A41:B41"/>
    <mergeCell ref="C41:E41"/>
    <mergeCell ref="F41:H41"/>
    <mergeCell ref="A39:B39"/>
    <mergeCell ref="A40:B40"/>
    <mergeCell ref="A38:B38"/>
    <mergeCell ref="A114:F114"/>
    <mergeCell ref="A115:F115"/>
    <mergeCell ref="C119:D119"/>
    <mergeCell ref="A110:B110"/>
    <mergeCell ref="A59:H59"/>
    <mergeCell ref="A60:C61"/>
    <mergeCell ref="E60:F60"/>
    <mergeCell ref="E61:F61"/>
    <mergeCell ref="A62:B62"/>
    <mergeCell ref="E62:F62"/>
    <mergeCell ref="A63:B63"/>
    <mergeCell ref="E63:F74"/>
    <mergeCell ref="G63:H74"/>
    <mergeCell ref="A72:B72"/>
    <mergeCell ref="E109:F109"/>
    <mergeCell ref="A111:B111"/>
    <mergeCell ref="E110:F110"/>
    <mergeCell ref="G110:H110"/>
    <mergeCell ref="A85:B85"/>
    <mergeCell ref="A86:B86"/>
    <mergeCell ref="A87:B87"/>
    <mergeCell ref="A88:B88"/>
    <mergeCell ref="A89:B89"/>
    <mergeCell ref="F48:H48"/>
    <mergeCell ref="F49:H49"/>
    <mergeCell ref="F50:H50"/>
    <mergeCell ref="A109:B109"/>
    <mergeCell ref="C109:D109"/>
    <mergeCell ref="C110:D110"/>
    <mergeCell ref="C111:D111"/>
    <mergeCell ref="E111:F111"/>
    <mergeCell ref="A113:F113"/>
    <mergeCell ref="G95:H106"/>
    <mergeCell ref="A91:H91"/>
    <mergeCell ref="A75:H75"/>
    <mergeCell ref="E76:F76"/>
    <mergeCell ref="E77:F77"/>
    <mergeCell ref="A78:B78"/>
    <mergeCell ref="E78:F78"/>
    <mergeCell ref="A79:B79"/>
    <mergeCell ref="E79:F90"/>
    <mergeCell ref="G79:H90"/>
    <mergeCell ref="A80:B80"/>
    <mergeCell ref="A81:B81"/>
    <mergeCell ref="A82:B82"/>
    <mergeCell ref="A83:B83"/>
    <mergeCell ref="A84:B84"/>
    <mergeCell ref="D45:E45"/>
    <mergeCell ref="C54:F54"/>
    <mergeCell ref="C56:F56"/>
    <mergeCell ref="C55:F55"/>
    <mergeCell ref="A55:B56"/>
    <mergeCell ref="A50:B50"/>
    <mergeCell ref="A73:B73"/>
    <mergeCell ref="A74:B74"/>
    <mergeCell ref="A64:B64"/>
    <mergeCell ref="A65:B65"/>
    <mergeCell ref="A66:B66"/>
    <mergeCell ref="A67:B67"/>
    <mergeCell ref="A68:B68"/>
    <mergeCell ref="A69:B69"/>
    <mergeCell ref="A70:B70"/>
    <mergeCell ref="A71:B71"/>
    <mergeCell ref="F45:H45"/>
    <mergeCell ref="D46:E46"/>
    <mergeCell ref="D47:E47"/>
    <mergeCell ref="D48:E48"/>
    <mergeCell ref="D49:E49"/>
    <mergeCell ref="D50:E50"/>
    <mergeCell ref="F46:H46"/>
    <mergeCell ref="F47:H47"/>
  </mergeCells>
  <dataValidations count="7">
    <dataValidation type="list" allowBlank="1" showInputMessage="1" showErrorMessage="1" sqref="G6:H6">
      <formula1>"Mr.Manish,Mr. Suraj Khare,Mr.Vaibhav Gite,Miss. Ankita Mohite"</formula1>
    </dataValidation>
    <dataValidation type="list" allowBlank="1" showInputMessage="1" showErrorMessage="1" sqref="G26:H26">
      <formula1>"Middle,Upper"</formula1>
    </dataValidation>
    <dataValidation type="list" allowBlank="1" showInputMessage="1" showErrorMessage="1" sqref="C111">
      <formula1>"300000,350000,400000,500000,600000,700000,800000,900000,1000000,1200000,1400000,1500000,1600000"</formula1>
    </dataValidation>
    <dataValidation type="list" allowBlank="1" showInputMessage="1" showErrorMessage="1" sqref="F128">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2:H52 G35:H35">
      <formula1>"Yes,No"</formula1>
    </dataValidation>
    <dataValidation type="list" allowBlank="1" showInputMessage="1" showErrorMessage="1" sqref="C128">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5" manualBreakCount="5">
    <brk id="43" max="16383" man="1"/>
    <brk id="74" max="16383" man="1"/>
    <brk id="174" max="8" man="1"/>
    <brk id="217" max="16383" man="1"/>
    <brk id="26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H20" sqref="H20"/>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75" t="s">
        <v>64</v>
      </c>
      <c r="B3" s="75"/>
      <c r="C3" s="75"/>
      <c r="D3" s="75"/>
      <c r="E3" s="75"/>
      <c r="F3" s="75"/>
      <c r="G3" s="75"/>
      <c r="H3" s="75"/>
      <c r="I3" s="75"/>
    </row>
    <row r="4" spans="1:11" s="1" customFormat="1" ht="20.25" customHeight="1" x14ac:dyDescent="0.3">
      <c r="A4" s="137">
        <v>1</v>
      </c>
      <c r="B4" s="137"/>
      <c r="C4" s="137"/>
      <c r="D4" s="138" t="s">
        <v>4</v>
      </c>
      <c r="E4" s="29" t="s">
        <v>118</v>
      </c>
      <c r="F4" s="76" t="s">
        <v>102</v>
      </c>
      <c r="G4" s="76"/>
      <c r="H4" s="29" t="s">
        <v>119</v>
      </c>
      <c r="I4" s="29" t="s">
        <v>120</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37"/>
      <c r="B5" s="137"/>
      <c r="C5" s="137"/>
      <c r="D5" s="138"/>
      <c r="E5" s="29">
        <v>3</v>
      </c>
      <c r="F5" s="76">
        <v>1</v>
      </c>
      <c r="G5" s="76"/>
      <c r="H5" s="29">
        <v>0</v>
      </c>
      <c r="I5" s="29">
        <f ca="1">--TRIM(RIGHT(SUBSTITUTE(LEFT(A4,_xlfn.AGGREGATE(16,6,FIND({0,1,2,3,4,5,6,7,8,9},A4,ROW(INDIRECT("1:"&amp;LEN(A4)))),1))," ",REPT(" ",LEN(A4))),LEN(A4)))</f>
        <v>1</v>
      </c>
      <c r="J5" s="16" t="s">
        <v>124</v>
      </c>
      <c r="K5" s="17"/>
    </row>
    <row r="6" spans="1:11" s="1" customFormat="1" ht="20.25" customHeight="1" x14ac:dyDescent="0.3">
      <c r="A6" s="77" t="s">
        <v>122</v>
      </c>
      <c r="B6" s="77"/>
      <c r="C6" s="77" t="s">
        <v>136</v>
      </c>
      <c r="D6" s="77"/>
      <c r="E6" s="27" t="s">
        <v>137</v>
      </c>
      <c r="F6" s="77" t="s">
        <v>123</v>
      </c>
      <c r="G6" s="77"/>
      <c r="H6" s="28" t="s">
        <v>121</v>
      </c>
      <c r="I6" s="28"/>
      <c r="J6" s="19" t="s">
        <v>138</v>
      </c>
      <c r="K6" s="18">
        <f ca="1">I5*25%</f>
        <v>0.25</v>
      </c>
    </row>
    <row r="7" spans="1:11" s="1" customFormat="1" ht="20.25" customHeight="1" x14ac:dyDescent="0.3">
      <c r="A7" s="61" t="s">
        <v>139</v>
      </c>
      <c r="B7" s="61"/>
      <c r="C7" s="76">
        <f ca="1">K8</f>
        <v>1</v>
      </c>
      <c r="D7" s="76"/>
      <c r="E7" s="5">
        <f ca="1">((100/I5)*C7)/100</f>
        <v>1</v>
      </c>
      <c r="F7" s="61">
        <f ca="1">(((C7/I5*10)+(C8/I5*25)+(25/(F5+H5+I5)*C9)+(5/(I5)*C10)+(2.5/(I5)*C11)+(2.5/(I5)*C12)+(5/I5*C13)+(2.5/I5*C14)+(2.5/I5*C15)+(5/I5*C16)+(10/I5*C17)+(5/I5*C18))/100)</f>
        <v>0.35</v>
      </c>
      <c r="G7" s="61"/>
      <c r="H7" s="61" t="str">
        <f ca="1">J4</f>
        <v>Excavation work Completed. Plinth work completed</v>
      </c>
      <c r="I7" s="61"/>
      <c r="J7" s="19" t="s">
        <v>125</v>
      </c>
      <c r="K7" s="23">
        <f ca="1">I5*50%</f>
        <v>0.5</v>
      </c>
    </row>
    <row r="8" spans="1:11" s="1" customFormat="1" ht="20.25" x14ac:dyDescent="0.3">
      <c r="A8" s="61" t="s">
        <v>103</v>
      </c>
      <c r="B8" s="61"/>
      <c r="C8" s="139">
        <f ca="1">K16</f>
        <v>1</v>
      </c>
      <c r="D8" s="76"/>
      <c r="E8" s="5">
        <f ca="1">((100/I5)*C8)/100</f>
        <v>1</v>
      </c>
      <c r="F8" s="61"/>
      <c r="G8" s="61"/>
      <c r="H8" s="61"/>
      <c r="I8" s="61"/>
      <c r="J8" s="19" t="s">
        <v>126</v>
      </c>
      <c r="K8" s="23">
        <f ca="1">I5</f>
        <v>1</v>
      </c>
    </row>
    <row r="9" spans="1:11" s="1" customFormat="1" ht="21" customHeight="1" x14ac:dyDescent="0.35">
      <c r="A9" s="61" t="s">
        <v>140</v>
      </c>
      <c r="B9" s="61"/>
      <c r="C9" s="76">
        <v>0</v>
      </c>
      <c r="D9" s="76"/>
      <c r="E9" s="5">
        <f ca="1">((100/(F5+H5+I5))*C9)/100</f>
        <v>0</v>
      </c>
      <c r="F9" s="61"/>
      <c r="G9" s="61"/>
      <c r="H9" s="61"/>
      <c r="I9" s="61"/>
      <c r="J9" s="19" t="s">
        <v>127</v>
      </c>
      <c r="K9" s="24">
        <f ca="1">(IF(E5&gt;1,(I5/(E5+2)),I5*0.2))</f>
        <v>0.2</v>
      </c>
    </row>
    <row r="10" spans="1:11" s="1" customFormat="1" ht="21" customHeight="1" x14ac:dyDescent="0.35">
      <c r="A10" s="61" t="s">
        <v>141</v>
      </c>
      <c r="B10" s="61"/>
      <c r="C10" s="76">
        <v>0</v>
      </c>
      <c r="D10" s="76"/>
      <c r="E10" s="5">
        <f ca="1">((100/I5)*C10)/100</f>
        <v>0</v>
      </c>
      <c r="F10" s="61"/>
      <c r="G10" s="61"/>
      <c r="H10" s="61"/>
      <c r="I10" s="61"/>
      <c r="J10" s="19" t="s">
        <v>128</v>
      </c>
      <c r="K10" s="24">
        <f ca="1">(IF(E5&gt;1,(I5/(E5+2)+K9),I5*0.2+K9))</f>
        <v>0.4</v>
      </c>
    </row>
    <row r="11" spans="1:11" s="1" customFormat="1" ht="21" customHeight="1" x14ac:dyDescent="0.35">
      <c r="A11" s="62" t="s">
        <v>142</v>
      </c>
      <c r="B11" s="63"/>
      <c r="C11" s="76">
        <v>0</v>
      </c>
      <c r="D11" s="76"/>
      <c r="E11" s="5">
        <f ca="1">((100/I5)*C11)/100</f>
        <v>0</v>
      </c>
      <c r="F11" s="61"/>
      <c r="G11" s="61"/>
      <c r="H11" s="61"/>
      <c r="I11" s="61"/>
      <c r="J11" s="19" t="s">
        <v>143</v>
      </c>
      <c r="K11" s="24">
        <f ca="1">(IF(E5&gt;1,(I5/(E5+2)+K10),0))</f>
        <v>0.60000000000000009</v>
      </c>
    </row>
    <row r="12" spans="1:11" s="1" customFormat="1" ht="21" customHeight="1" x14ac:dyDescent="0.35">
      <c r="A12" s="62" t="s">
        <v>176</v>
      </c>
      <c r="B12" s="63"/>
      <c r="C12" s="76">
        <v>0</v>
      </c>
      <c r="D12" s="76"/>
      <c r="E12" s="5">
        <f ca="1">((100/I5)*C12)/100</f>
        <v>0</v>
      </c>
      <c r="F12" s="61"/>
      <c r="G12" s="61"/>
      <c r="H12" s="61"/>
      <c r="I12" s="61"/>
      <c r="J12" s="19" t="s">
        <v>144</v>
      </c>
      <c r="K12" s="24">
        <f ca="1">(IF(E5&gt;2,(I5/(E5+2)+K11),0))</f>
        <v>0.8</v>
      </c>
    </row>
    <row r="13" spans="1:11" s="1" customFormat="1" ht="57.75" customHeight="1" x14ac:dyDescent="0.35">
      <c r="A13" s="62" t="s">
        <v>173</v>
      </c>
      <c r="B13" s="63"/>
      <c r="C13" s="76">
        <v>0</v>
      </c>
      <c r="D13" s="76"/>
      <c r="E13" s="5">
        <f ca="1">((100/(I5))*C13)/100</f>
        <v>0</v>
      </c>
      <c r="F13" s="61"/>
      <c r="G13" s="61"/>
      <c r="H13" s="61"/>
      <c r="I13" s="61"/>
      <c r="J13" s="19" t="s">
        <v>146</v>
      </c>
      <c r="K13" s="25">
        <f>(IF(E5&gt;3,(I5/(E5+2)+K12),0))</f>
        <v>0</v>
      </c>
    </row>
    <row r="14" spans="1:11" s="1" customFormat="1" ht="21" x14ac:dyDescent="0.35">
      <c r="A14" s="61" t="s">
        <v>145</v>
      </c>
      <c r="B14" s="61"/>
      <c r="C14" s="76">
        <v>0</v>
      </c>
      <c r="D14" s="76"/>
      <c r="E14" s="5">
        <f ca="1">((100/(I5))*C14)/100</f>
        <v>0</v>
      </c>
      <c r="F14" s="61"/>
      <c r="G14" s="61"/>
      <c r="H14" s="61"/>
      <c r="I14" s="61"/>
      <c r="J14" s="19" t="s">
        <v>147</v>
      </c>
      <c r="K14" s="24">
        <f>(IF(E5&gt;4,(I5/(E5+2)+K13),0))</f>
        <v>0</v>
      </c>
    </row>
    <row r="15" spans="1:11" s="1" customFormat="1" ht="21" customHeight="1" x14ac:dyDescent="0.35">
      <c r="A15" s="61" t="s">
        <v>175</v>
      </c>
      <c r="B15" s="61"/>
      <c r="C15" s="76">
        <v>0</v>
      </c>
      <c r="D15" s="76"/>
      <c r="E15" s="5">
        <f ca="1">((100/I5)*C15)/100</f>
        <v>0</v>
      </c>
      <c r="F15" s="61"/>
      <c r="G15" s="61"/>
      <c r="H15" s="61"/>
      <c r="I15" s="61"/>
      <c r="J15" s="19" t="s">
        <v>129</v>
      </c>
      <c r="K15" s="24">
        <f>(IF(E5=1,(I5/(E5+3)+K10),IF(E5=0,(I5*0.3+K10),IF(E5&gt;1,0))))</f>
        <v>0</v>
      </c>
    </row>
    <row r="16" spans="1:11" s="1" customFormat="1" ht="21.75" thickBot="1" x14ac:dyDescent="0.4">
      <c r="A16" s="61" t="s">
        <v>174</v>
      </c>
      <c r="B16" s="61"/>
      <c r="C16" s="76">
        <v>0</v>
      </c>
      <c r="D16" s="76"/>
      <c r="E16" s="5">
        <f ca="1">((100/I5)*C16)/100</f>
        <v>0</v>
      </c>
      <c r="F16" s="61"/>
      <c r="G16" s="61"/>
      <c r="H16" s="61"/>
      <c r="I16" s="61"/>
      <c r="J16" s="21" t="s">
        <v>130</v>
      </c>
      <c r="K16" s="26">
        <f ca="1">(IF(E5&gt;1.5,(I5/(E5+2)+K10+MAX(0,K11-K10)+MAX(0,K12-K11)+MAX(0,K13-K12)+MAX(0,K14-K13)+MAX(0,K15-K14)),IF(E5=1,(I5/(E5+3)+K15),IF(E5=0,I5*0.3+K15))))</f>
        <v>1</v>
      </c>
    </row>
    <row r="17" spans="1:9" s="1" customFormat="1" ht="20.25" x14ac:dyDescent="0.25">
      <c r="A17" s="61" t="s">
        <v>148</v>
      </c>
      <c r="B17" s="61"/>
      <c r="C17" s="76">
        <v>0</v>
      </c>
      <c r="D17" s="76"/>
      <c r="E17" s="5">
        <f ca="1">((100/(I5))*C17)/100</f>
        <v>0</v>
      </c>
      <c r="F17" s="61"/>
      <c r="G17" s="61"/>
      <c r="H17" s="61"/>
      <c r="I17" s="61"/>
    </row>
    <row r="18" spans="1:9" s="1" customFormat="1" ht="20.25" x14ac:dyDescent="0.25">
      <c r="A18" s="61" t="s">
        <v>149</v>
      </c>
      <c r="B18" s="61"/>
      <c r="C18" s="76">
        <v>0</v>
      </c>
      <c r="D18" s="76"/>
      <c r="E18" s="5">
        <f ca="1">((100/(I5))*C18)/100</f>
        <v>0</v>
      </c>
      <c r="F18" s="61"/>
      <c r="G18" s="61"/>
      <c r="H18" s="61"/>
      <c r="I18" s="61"/>
    </row>
    <row r="23" spans="1:9" x14ac:dyDescent="0.25">
      <c r="B23" s="140" t="s">
        <v>177</v>
      </c>
      <c r="C23" s="140"/>
      <c r="D23" s="140"/>
      <c r="E23" s="140"/>
      <c r="F23" s="140"/>
      <c r="G23" s="140"/>
    </row>
    <row r="24" spans="1:9" ht="14.45" customHeight="1" x14ac:dyDescent="0.25">
      <c r="B24" s="143" t="s">
        <v>178</v>
      </c>
      <c r="C24" s="143" t="s">
        <v>179</v>
      </c>
      <c r="D24" s="146" t="s">
        <v>180</v>
      </c>
      <c r="E24" s="147" t="s">
        <v>181</v>
      </c>
      <c r="F24" s="144" t="s">
        <v>182</v>
      </c>
      <c r="G24" s="143" t="s">
        <v>183</v>
      </c>
    </row>
    <row r="25" spans="1:9" x14ac:dyDescent="0.25">
      <c r="B25" s="143"/>
      <c r="C25" s="143"/>
      <c r="D25" s="146"/>
      <c r="E25" s="147"/>
      <c r="F25" s="144"/>
      <c r="G25" s="143"/>
    </row>
    <row r="26" spans="1:9" x14ac:dyDescent="0.25">
      <c r="B26" s="34" t="s">
        <v>184</v>
      </c>
      <c r="C26" s="35">
        <v>10</v>
      </c>
      <c r="D26" s="35">
        <v>1</v>
      </c>
      <c r="E26" s="36"/>
      <c r="F26" s="37">
        <f>((E26/D26)*0.05)*100</f>
        <v>0</v>
      </c>
      <c r="G26" s="37">
        <f t="shared" ref="G26:G37" si="0">((E26/D26)*(C26/100))*100</f>
        <v>0</v>
      </c>
    </row>
    <row r="27" spans="1:9" x14ac:dyDescent="0.25">
      <c r="B27" s="34" t="s">
        <v>185</v>
      </c>
      <c r="C27" s="36">
        <v>10</v>
      </c>
      <c r="D27" s="36">
        <v>1</v>
      </c>
      <c r="E27" s="36"/>
      <c r="F27" s="37">
        <f>((E27/D27)*0.05)*100</f>
        <v>0</v>
      </c>
      <c r="G27" s="37">
        <f t="shared" si="0"/>
        <v>0</v>
      </c>
    </row>
    <row r="28" spans="1:9" x14ac:dyDescent="0.25">
      <c r="B28" s="34" t="s">
        <v>186</v>
      </c>
      <c r="C28" s="36">
        <v>15</v>
      </c>
      <c r="D28" s="36">
        <v>1</v>
      </c>
      <c r="E28" s="36"/>
      <c r="F28" s="37">
        <f>((E28/D28)*0.15)*100</f>
        <v>0</v>
      </c>
      <c r="G28" s="37">
        <f t="shared" si="0"/>
        <v>0</v>
      </c>
    </row>
    <row r="29" spans="1:9" x14ac:dyDescent="0.25">
      <c r="B29" s="38" t="s">
        <v>187</v>
      </c>
      <c r="C29" s="36">
        <v>25</v>
      </c>
      <c r="D29" s="36">
        <v>40</v>
      </c>
      <c r="E29" s="36"/>
      <c r="F29" s="37">
        <f>((E29/D29)*0.25)*100</f>
        <v>0</v>
      </c>
      <c r="G29" s="37">
        <f t="shared" si="0"/>
        <v>0</v>
      </c>
    </row>
    <row r="30" spans="1:9" x14ac:dyDescent="0.25">
      <c r="B30" s="38" t="s">
        <v>188</v>
      </c>
      <c r="C30" s="36">
        <v>5</v>
      </c>
      <c r="D30" s="36">
        <v>39</v>
      </c>
      <c r="E30" s="36"/>
      <c r="F30" s="37">
        <f>((E30/D30)*0.05)*100</f>
        <v>0</v>
      </c>
      <c r="G30" s="37">
        <f t="shared" si="0"/>
        <v>0</v>
      </c>
    </row>
    <row r="31" spans="1:9" ht="30" x14ac:dyDescent="0.25">
      <c r="B31" s="38" t="s">
        <v>189</v>
      </c>
      <c r="C31" s="36">
        <v>2.5</v>
      </c>
      <c r="D31" s="36">
        <v>39</v>
      </c>
      <c r="E31" s="36"/>
      <c r="F31" s="37">
        <f>((E31/D31)*0.025)*100</f>
        <v>0</v>
      </c>
      <c r="G31" s="37">
        <f t="shared" si="0"/>
        <v>0</v>
      </c>
    </row>
    <row r="32" spans="1:9" ht="30" x14ac:dyDescent="0.25">
      <c r="B32" s="38" t="s">
        <v>190</v>
      </c>
      <c r="C32" s="36">
        <v>2.5</v>
      </c>
      <c r="D32" s="36">
        <v>39</v>
      </c>
      <c r="E32" s="36"/>
      <c r="F32" s="37">
        <f>((E32/D32)*0.025)*100</f>
        <v>0</v>
      </c>
      <c r="G32" s="37">
        <f t="shared" si="0"/>
        <v>0</v>
      </c>
    </row>
    <row r="33" spans="1:7" ht="45" x14ac:dyDescent="0.25">
      <c r="B33" s="39" t="s">
        <v>191</v>
      </c>
      <c r="C33" s="36">
        <v>5</v>
      </c>
      <c r="D33" s="36">
        <v>39</v>
      </c>
      <c r="E33" s="36"/>
      <c r="F33" s="37">
        <f>((E33/D33)*0.05)*100</f>
        <v>0</v>
      </c>
      <c r="G33" s="37">
        <f t="shared" si="0"/>
        <v>0</v>
      </c>
    </row>
    <row r="34" spans="1:7" ht="30" x14ac:dyDescent="0.25">
      <c r="B34" s="39" t="s">
        <v>192</v>
      </c>
      <c r="C34" s="36">
        <v>5</v>
      </c>
      <c r="D34" s="36">
        <v>39</v>
      </c>
      <c r="E34" s="36"/>
      <c r="F34" s="37">
        <f>((E34/D34)*0.1)*100</f>
        <v>0</v>
      </c>
      <c r="G34" s="37">
        <f t="shared" si="0"/>
        <v>0</v>
      </c>
    </row>
    <row r="35" spans="1:7" ht="30" x14ac:dyDescent="0.25">
      <c r="B35" s="39" t="s">
        <v>193</v>
      </c>
      <c r="C35" s="36">
        <v>5</v>
      </c>
      <c r="D35" s="36">
        <v>39</v>
      </c>
      <c r="E35" s="36"/>
      <c r="F35" s="37">
        <f>((E35/D35)*0.05)*100</f>
        <v>0</v>
      </c>
      <c r="G35" s="37">
        <f t="shared" si="0"/>
        <v>0</v>
      </c>
    </row>
    <row r="36" spans="1:7" ht="60" x14ac:dyDescent="0.25">
      <c r="B36" s="39" t="s">
        <v>194</v>
      </c>
      <c r="C36" s="36">
        <v>10</v>
      </c>
      <c r="D36" s="36">
        <v>39</v>
      </c>
      <c r="E36" s="36"/>
      <c r="F36" s="37">
        <f>((E36/D36)*0.1)*100</f>
        <v>0</v>
      </c>
      <c r="G36" s="37">
        <f t="shared" si="0"/>
        <v>0</v>
      </c>
    </row>
    <row r="37" spans="1:7" ht="45" x14ac:dyDescent="0.25">
      <c r="B37" s="39" t="s">
        <v>195</v>
      </c>
      <c r="C37" s="36">
        <v>5</v>
      </c>
      <c r="D37" s="36">
        <v>39</v>
      </c>
      <c r="E37" s="36"/>
      <c r="F37" s="37">
        <f>((E37/D37)*0.1)*100</f>
        <v>0</v>
      </c>
      <c r="G37" s="37">
        <f t="shared" si="0"/>
        <v>0</v>
      </c>
    </row>
    <row r="38" spans="1:7" ht="15.75" x14ac:dyDescent="0.25">
      <c r="B38" s="40" t="s">
        <v>196</v>
      </c>
      <c r="C38" s="41">
        <f>SUM(C26:C37)</f>
        <v>100</v>
      </c>
      <c r="D38" s="40"/>
      <c r="E38" s="40"/>
      <c r="F38" s="41">
        <f>SUM(F26:F37)</f>
        <v>0</v>
      </c>
      <c r="G38" s="41">
        <f>SUM(G26:G37)</f>
        <v>0</v>
      </c>
    </row>
    <row r="39" spans="1:7" x14ac:dyDescent="0.25">
      <c r="B39" s="144" t="s">
        <v>197</v>
      </c>
      <c r="C39" s="144"/>
      <c r="D39" s="144"/>
      <c r="E39" s="144"/>
      <c r="F39" s="144"/>
      <c r="G39" s="144"/>
    </row>
    <row r="40" spans="1:7" x14ac:dyDescent="0.25">
      <c r="B40" s="145" t="s">
        <v>198</v>
      </c>
      <c r="C40" s="145"/>
      <c r="D40" s="145"/>
      <c r="E40" s="145" t="s">
        <v>199</v>
      </c>
      <c r="F40" s="145"/>
      <c r="G40" s="145"/>
    </row>
    <row r="41" spans="1:7" x14ac:dyDescent="0.25">
      <c r="B41" s="141" t="s">
        <v>200</v>
      </c>
      <c r="C41" s="141"/>
      <c r="D41" s="141"/>
      <c r="E41" s="141" t="s">
        <v>201</v>
      </c>
      <c r="F41" s="141"/>
      <c r="G41" s="141"/>
    </row>
    <row r="42" spans="1:7" x14ac:dyDescent="0.25">
      <c r="B42" s="141" t="s">
        <v>202</v>
      </c>
      <c r="C42" s="141"/>
      <c r="D42" s="141"/>
      <c r="E42" s="141" t="s">
        <v>203</v>
      </c>
      <c r="F42" s="141"/>
      <c r="G42" s="141"/>
    </row>
    <row r="43" spans="1:7" x14ac:dyDescent="0.25">
      <c r="B43" s="142" t="s">
        <v>204</v>
      </c>
      <c r="C43" s="142"/>
      <c r="D43" s="142"/>
      <c r="E43" s="142" t="s">
        <v>205</v>
      </c>
      <c r="F43" s="142"/>
      <c r="G43" s="142"/>
    </row>
    <row r="45" spans="1:7" ht="15.75" thickBot="1" x14ac:dyDescent="0.3"/>
    <row r="46" spans="1:7" ht="17.25" thickTop="1" thickBot="1" x14ac:dyDescent="0.3">
      <c r="A46" s="42" t="s">
        <v>206</v>
      </c>
      <c r="B46" s="42" t="s">
        <v>178</v>
      </c>
      <c r="C46" s="43" t="s">
        <v>207</v>
      </c>
      <c r="D46" s="43" t="s">
        <v>208</v>
      </c>
      <c r="E46" s="43" t="s">
        <v>209</v>
      </c>
    </row>
    <row r="47" spans="1:7" ht="31.5" thickTop="1" thickBot="1" x14ac:dyDescent="0.3">
      <c r="A47" s="44">
        <v>1</v>
      </c>
      <c r="B47" s="45" t="s">
        <v>210</v>
      </c>
      <c r="C47" s="46">
        <v>0</v>
      </c>
      <c r="D47" s="47">
        <v>0.1</v>
      </c>
      <c r="E47" s="46">
        <v>0.1</v>
      </c>
    </row>
    <row r="48" spans="1:7" ht="31.5" thickTop="1" thickBot="1" x14ac:dyDescent="0.3">
      <c r="A48" s="44">
        <v>2</v>
      </c>
      <c r="B48" s="45" t="s">
        <v>211</v>
      </c>
      <c r="C48" s="46" t="s">
        <v>212</v>
      </c>
      <c r="D48" s="47" t="s">
        <v>213</v>
      </c>
      <c r="E48" s="46">
        <v>0.3</v>
      </c>
    </row>
    <row r="49" spans="1:5" ht="61.5" thickTop="1" thickBot="1" x14ac:dyDescent="0.3">
      <c r="A49" s="44">
        <v>3</v>
      </c>
      <c r="B49" s="45" t="s">
        <v>214</v>
      </c>
      <c r="C49" s="46" t="s">
        <v>215</v>
      </c>
      <c r="D49" s="47" t="s">
        <v>216</v>
      </c>
      <c r="E49" s="46">
        <v>0.45</v>
      </c>
    </row>
    <row r="50" spans="1:5" ht="76.5" thickTop="1" thickBot="1" x14ac:dyDescent="0.3">
      <c r="A50" s="44">
        <v>4</v>
      </c>
      <c r="B50" s="45" t="s">
        <v>217</v>
      </c>
      <c r="C50" s="46" t="s">
        <v>218</v>
      </c>
      <c r="D50" s="47" t="s">
        <v>219</v>
      </c>
      <c r="E50" s="46">
        <v>0.7</v>
      </c>
    </row>
    <row r="51" spans="1:5" ht="76.5" thickTop="1" thickBot="1" x14ac:dyDescent="0.3">
      <c r="A51" s="44">
        <v>5</v>
      </c>
      <c r="B51" s="45" t="s">
        <v>220</v>
      </c>
      <c r="C51" s="46" t="s">
        <v>221</v>
      </c>
      <c r="D51" s="47" t="s">
        <v>222</v>
      </c>
      <c r="E51" s="46">
        <v>0.75</v>
      </c>
    </row>
    <row r="52" spans="1:5" ht="76.5" thickTop="1" thickBot="1" x14ac:dyDescent="0.3">
      <c r="A52" s="44">
        <v>6</v>
      </c>
      <c r="B52" s="45" t="s">
        <v>223</v>
      </c>
      <c r="C52" s="46" t="s">
        <v>224</v>
      </c>
      <c r="D52" s="47" t="s">
        <v>225</v>
      </c>
      <c r="E52" s="46">
        <v>0.8</v>
      </c>
    </row>
    <row r="53" spans="1:5" ht="121.5" thickTop="1" thickBot="1" x14ac:dyDescent="0.3">
      <c r="A53" s="44">
        <v>7</v>
      </c>
      <c r="B53" s="45" t="s">
        <v>226</v>
      </c>
      <c r="C53" s="46" t="s">
        <v>227</v>
      </c>
      <c r="D53" s="47" t="s">
        <v>228</v>
      </c>
      <c r="E53" s="46">
        <v>0.85</v>
      </c>
    </row>
    <row r="54" spans="1:5" ht="211.5" thickTop="1" thickBot="1" x14ac:dyDescent="0.3">
      <c r="A54" s="44">
        <v>8</v>
      </c>
      <c r="B54" s="45" t="s">
        <v>229</v>
      </c>
      <c r="C54" s="46" t="s">
        <v>230</v>
      </c>
      <c r="D54" s="47" t="s">
        <v>231</v>
      </c>
      <c r="E54" s="46">
        <v>0.95</v>
      </c>
    </row>
    <row r="55" spans="1:5" ht="91.5" thickTop="1" thickBot="1" x14ac:dyDescent="0.3">
      <c r="A55" s="44">
        <v>9</v>
      </c>
      <c r="B55" s="45" t="s">
        <v>232</v>
      </c>
      <c r="C55" s="46" t="s">
        <v>233</v>
      </c>
      <c r="D55" s="47" t="s">
        <v>234</v>
      </c>
      <c r="E55" s="46">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2025-07-05T09:00:53Z</cp:lastPrinted>
  <dcterms:created xsi:type="dcterms:W3CDTF">2010-11-23T11:42:48Z</dcterms:created>
  <dcterms:modified xsi:type="dcterms:W3CDTF">2025-07-05T09:01:56Z</dcterms:modified>
</cp:coreProperties>
</file>