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 name="Construction table" sheetId="4" r:id="rId2"/>
    <sheet name="Remarks" sheetId="5" r:id="rId3"/>
    <sheet name="Area Calculation" sheetId="6" r:id="rId4"/>
  </sheets>
  <definedNames>
    <definedName name="_xlnm.Print_Area" localSheetId="0">Report!$A$1:$H$373</definedName>
  </definedNames>
  <calcPr calcId="152511"/>
</workbook>
</file>

<file path=xl/calcChain.xml><?xml version="1.0" encoding="utf-8"?>
<calcChain xmlns="http://schemas.openxmlformats.org/spreadsheetml/2006/main">
  <c r="K4" i="3" l="1"/>
  <c r="C82" i="3" l="1"/>
  <c r="C84" i="3" s="1"/>
  <c r="G127" i="3"/>
  <c r="C10" i="3"/>
  <c r="E142" i="3"/>
  <c r="E141" i="3"/>
  <c r="E140" i="3"/>
  <c r="E139" i="3"/>
  <c r="E138" i="3"/>
  <c r="E137" i="3"/>
  <c r="E136" i="3"/>
  <c r="E135" i="3"/>
  <c r="E127" i="3"/>
  <c r="D287" i="3"/>
  <c r="D285" i="3"/>
  <c r="G121" i="3" l="1"/>
  <c r="G128" i="3" s="1"/>
  <c r="E121" i="3"/>
  <c r="H135" i="3" l="1"/>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I42" i="6" l="1"/>
  <c r="H42" i="6" s="1"/>
  <c r="E42" i="6"/>
  <c r="L42" i="6"/>
  <c r="K42" i="6" s="1"/>
  <c r="E44" i="6"/>
  <c r="D42" i="6"/>
  <c r="D44" i="6" s="1"/>
  <c r="C26" i="3" l="1"/>
  <c r="H127" i="3"/>
  <c r="H136" i="3"/>
  <c r="H137" i="3"/>
  <c r="H138" i="3"/>
  <c r="H139" i="3"/>
  <c r="H140" i="3"/>
  <c r="H141" i="3"/>
  <c r="H142" i="3"/>
  <c r="A92" i="3" l="1"/>
  <c r="D93" i="3" s="1"/>
  <c r="J102" i="3" s="1"/>
  <c r="A76" i="3"/>
  <c r="D77" i="3" s="1"/>
  <c r="A60" i="3"/>
  <c r="D61" i="3" s="1"/>
  <c r="J101"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H77" i="3"/>
  <c r="F38" i="4" l="1"/>
  <c r="G38" i="4"/>
  <c r="E18" i="4"/>
  <c r="E15" i="4"/>
  <c r="E17" i="4"/>
  <c r="E11" i="4"/>
  <c r="K6" i="4"/>
  <c r="E9" i="4"/>
  <c r="K8" i="4"/>
  <c r="C7" i="4" s="1"/>
  <c r="E14" i="4"/>
  <c r="E12" i="4"/>
  <c r="E16" i="4"/>
  <c r="E10" i="4"/>
  <c r="K9" i="4"/>
  <c r="K10" i="4" s="1"/>
  <c r="K11" i="4" s="1"/>
  <c r="E13" i="4"/>
  <c r="K7" i="4"/>
  <c r="J86" i="3"/>
  <c r="J85" i="3"/>
  <c r="K12" i="4" l="1"/>
  <c r="K16" i="4" s="1"/>
  <c r="C8" i="4" s="1"/>
  <c r="E8" i="4" s="1"/>
  <c r="E7" i="4"/>
  <c r="F7" i="4" l="1"/>
  <c r="J4" i="4" s="1"/>
  <c r="H7" i="4" s="1"/>
  <c r="G4" i="3" l="1"/>
  <c r="H121" i="3" l="1"/>
  <c r="D286" i="3" l="1"/>
  <c r="J70" i="3"/>
  <c r="J69" i="3"/>
  <c r="H61" i="3"/>
  <c r="J65" i="3" l="1"/>
  <c r="D70" i="3"/>
  <c r="D67" i="3"/>
  <c r="D65" i="3"/>
  <c r="J63" i="3"/>
  <c r="D74" i="3"/>
  <c r="D72" i="3"/>
  <c r="D69" i="3"/>
  <c r="D66" i="3"/>
  <c r="J64" i="3"/>
  <c r="J62" i="3"/>
  <c r="D73" i="3"/>
  <c r="D71" i="3"/>
  <c r="D68" i="3"/>
  <c r="D90" i="3" l="1"/>
  <c r="D82" i="3"/>
  <c r="D85" i="3"/>
  <c r="J79" i="3"/>
  <c r="D89" i="3"/>
  <c r="D83" i="3"/>
  <c r="J78" i="3"/>
  <c r="D88" i="3"/>
  <c r="J81" i="3"/>
  <c r="J82" i="3" s="1"/>
  <c r="D87" i="3"/>
  <c r="D81" i="3"/>
  <c r="J80" i="3"/>
  <c r="C79" i="3" s="1"/>
  <c r="D86" i="3"/>
  <c r="D84" i="3"/>
  <c r="J66" i="3"/>
  <c r="J71" i="3" s="1"/>
  <c r="C63" i="3"/>
  <c r="D79" i="3" l="1"/>
  <c r="J83" i="3"/>
  <c r="J87" i="3"/>
  <c r="J84" i="3"/>
  <c r="D63" i="3"/>
  <c r="J67" i="3"/>
  <c r="H93" i="3"/>
  <c r="J88" i="3" l="1"/>
  <c r="C80" i="3" s="1"/>
  <c r="D106" i="3"/>
  <c r="D105" i="3"/>
  <c r="D99" i="3"/>
  <c r="J96" i="3"/>
  <c r="C95" i="3" s="1"/>
  <c r="D101" i="3"/>
  <c r="D100" i="3"/>
  <c r="J94" i="3"/>
  <c r="D104" i="3"/>
  <c r="D98" i="3"/>
  <c r="J97" i="3"/>
  <c r="J98" i="3" s="1"/>
  <c r="J99" i="3" s="1"/>
  <c r="J100" i="3" s="1"/>
  <c r="D103" i="3"/>
  <c r="D97" i="3"/>
  <c r="J95" i="3"/>
  <c r="D102" i="3"/>
  <c r="J68" i="3"/>
  <c r="D80" i="3" l="1"/>
  <c r="E79" i="3"/>
  <c r="I76" i="3" s="1"/>
  <c r="G79" i="3" s="1"/>
  <c r="J103" i="3"/>
  <c r="J104" i="3" s="1"/>
  <c r="C96" i="3" s="1"/>
  <c r="D96" i="3" s="1"/>
  <c r="D95" i="3"/>
  <c r="J72" i="3"/>
  <c r="E95" i="3" l="1"/>
  <c r="I92" i="3" s="1"/>
  <c r="G95" i="3" s="1"/>
  <c r="C64" i="3"/>
  <c r="E63" i="3" s="1"/>
  <c r="G107" i="3" l="1"/>
  <c r="D64" i="3"/>
  <c r="I60" i="3"/>
  <c r="G63" i="3" s="1"/>
  <c r="E128" i="3" l="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3"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<sst xmlns="http://schemas.openxmlformats.org/spreadsheetml/2006/main" count="817" uniqueCount="363">
  <si>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</si>
  <si>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</si>
  <si>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</si>
  <si>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</si>
  <si>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</si>
  <si>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</si>
  <si>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</si>
  <si>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</si>
  <si>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</si>
  <si>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</si>
  <si>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</si>
  <si>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</si>
  <si>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</si>
  <si>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</si>
  <si>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</si>
  <si>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</si>
  <si>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</si>
  <si>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</si>
  <si>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</si>
  <si>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</si>
  <si>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</si>
  <si>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</si>
  <si>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</si>
  <si>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</si>
  <si>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</si>
  <si>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</si>
  <si>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</si>
  <si>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</si>
  <si>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</si>
  <si>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</si>
  <si>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</si>
  <si>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</si>
  <si>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</si>
  <si>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</si>
  <si>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</si>
  <si>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</si>
  <si>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</si>
  <si>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</si>
  <si>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</si>
  <si>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</si>
  <si>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</si>
  <si>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</si>
  <si>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</si>
  <si>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</si>
  <si>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</si>
  <si>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</si>
  <si>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</si>
  <si>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</si>
  <si>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</si>
  <si>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</si>
  <si>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</si>
  <si>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</si>
  <si>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</si>
  <si>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</si>
  <si>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</si>
  <si>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</si>
  <si>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</si>
  <si>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</si>
  <si>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</si>
  <si>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</si>
  <si>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</si>
  <si>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</si>
  <si>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</si>
  <si>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</si>
  <si>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</si>
  <si>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</si>
  <si>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</si>
  <si>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</si>
  <si>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</si>
  <si>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</si>
  <si>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</si>
  <si>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</si>
  <si>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</si>
  <si>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</si>
  <si>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</si>
  <si>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</si>
  <si>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</si>
  <si>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</si>
  <si>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</si>
  <si>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</si>
  <si>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</si>
  <si>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</si>
  <si>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</si>
  <si>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</si>
  <si>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</si>
  <si>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</si>
  <si>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</si>
  <si>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</si>
  <si>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</si>
  <si>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</si>
  <si>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</si>
  <si>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</si>
  <si>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</si>
  <si>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</si>
  <si>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</si>
  <si>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</si>
  <si>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</si>
  <si>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</si>
  <si>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</si>
  <si>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</si>
  <si>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</si>
  <si>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</si>
  <si>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</si>
  <si>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</si>
  <si>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</si>
  <si>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</si>
  <si>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</si>
  <si>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</si>
  <si>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</si>
  <si>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</si>
  <si>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</si>
  <si>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</si>
  <si>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</si>
  <si>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</si>
  <si>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</si>
  <si>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</si>
  <si>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</si>
  <si>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</si>
  <si>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</si>
  <si>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</si>
  <si>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</si>
  <si>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</si>
  <si>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</si>
  <si>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</si>
  <si>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</si>
  <si>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</si>
  <si>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</si>
  <si>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</si>
  <si>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</si>
  <si>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</si>
  <si>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</si>
  <si>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</si>
  <si>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</si>
  <si>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</si>
  <si>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</si>
  <si>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</si>
  <si>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</si>
  <si>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</si>
  <si>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</si>
  <si>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</si>
  <si>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</si>
  <si>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</si>
  <si>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</si>
  <si>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</si>
  <si>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</si>
  <si>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</si>
  <si>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</si>
  <si>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</si>
  <si>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</si>
  <si>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</si>
  <si>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</si>
  <si>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</si>
  <si>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</si>
  <si>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</si>
  <si>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</si>
  <si>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</si>
  <si>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</si>
  <si>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</si>
  <si>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</si>
  <si>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</si>
  <si>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</si>
  <si>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</si>
  <si>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</si>
  <si>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</si>
  <si>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</si>
  <si>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</si>
  <si>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</si>
  <si>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</si>
  <si>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</si>
  <si>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</si>
  <si>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</si>
  <si>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</si>
  <si>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</si>
  <si>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</si>
  <si>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</si>
  <si>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</si>
  <si>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</si>
  <si>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</si>
  <si>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</si>
  <si>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</si>
  <si>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</si>
  <si>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</si>
  <si>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</si>
  <si>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</si>
  <si>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</si>
  <si>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</si>
  <si>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</si>
  <si>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</si>
  <si>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</si>
  <si>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</si>
  <si>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</si>
  <si>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</si>
  <si>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</si>
  <si>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</si>
  <si>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</si>
  <si>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</si>
  <si>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</si>
  <si>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</si>
  <si>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</si>
  <si>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</si>
  <si>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</si>
  <si>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</si>
  <si>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</si>
  <si>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</si>
  <si>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</si>
  <si>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</si>
  <si>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</si>
  <si>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</si>
  <si>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</si>
  <si>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</si>
  <si>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</si>
  <si>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</si>
  <si>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</si>
  <si>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</si>
  <si>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</si>
  <si>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</si>
  <si>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</si>
  <si>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</si>
  <si>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</si>
  <si>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</si>
  <si>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</si>
  <si>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</si>
  <si>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</si>
  <si>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</si>
  <si>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</si>
  <si>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</si>
  <si>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</si>
  <si>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</si>
  <si>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</si>
  <si>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</si>
  <si>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</si>
  <si>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</si>
  <si>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</si>
  <si>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</si>
  <si>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</si>
  <si>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</si>
  <si>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</si>
  <si>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</si>
  <si>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</si>
  <si>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</si>
  <si>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</si>
  <si>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</si>
  <si>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</si>
  <si>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9m</t>
  </si>
  <si>
    <t xml:space="preserve">CC Details
Valid Up to: </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</si>
  <si>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</si>
  <si>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</si>
  <si>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</si>
  <si>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</si>
  <si>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</si>
  <si>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</si>
  <si>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</si>
  <si>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</si>
  <si>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</si>
  <si>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</si>
  <si>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</si>
  <si>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</si>
  <si>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</si>
  <si>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</si>
  <si>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</si>
  <si>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</si>
  <si>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</si>
  <si>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</si>
  <si>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</si>
  <si>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</si>
  <si>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</si>
  <si>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</si>
  <si>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</si>
  <si>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</si>
  <si>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</si>
  <si>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</si>
  <si>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</si>
  <si>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</si>
  <si>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</si>
  <si>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</si>
  <si>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</si>
  <si>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</si>
  <si>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</si>
  <si>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</si>
  <si>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</si>
  <si>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</si>
  <si>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</si>
  <si>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</si>
  <si>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</si>
  <si>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</si>
  <si>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</si>
  <si>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</si>
  <si>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</si>
  <si>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</si>
  <si>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</si>
  <si>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</si>
  <si>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</si>
  <si>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</si>
  <si>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</si>
  <si>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</si>
  <si>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</si>
  <si>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</si>
  <si>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</si>
  <si>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</si>
  <si>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</si>
  <si>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</si>
  <si>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</si>
  <si>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</si>
  <si>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</si>
  <si>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Horizon Project Pvt. Ltd.</t>
  </si>
  <si>
    <t>5th Floor, Runwal And Omkar Esquare, Off Eastern Express Highway, Sion, Opp Sion Chunabhatti Signal - 400022</t>
  </si>
  <si>
    <t>Part II - Tower No.7 to 9 -
P51700032157</t>
  </si>
  <si>
    <t>Residential + Commercial</t>
  </si>
  <si>
    <t>Flats = 620 &amp; Shop = 26</t>
  </si>
  <si>
    <t>19.179933,73.0731161</t>
  </si>
  <si>
    <t>14/12/2021.</t>
  </si>
  <si>
    <t>31/12/2027.</t>
  </si>
  <si>
    <t>Mumbai Metropolitan Region Development Authority
MMRDA</t>
  </si>
  <si>
    <t>ICICI Bank
ICIC0000740</t>
  </si>
  <si>
    <t>As per RERA Site Flats =
620 &amp; Shop = 26</t>
  </si>
  <si>
    <t>Smart City, Tower No. 6</t>
  </si>
  <si>
    <t>Swimming Pool, Football, Reading Lounge, Grocery Shop, Billiards, Banquet Hall, Fountain, Cricket Pitch, Sun Deck</t>
  </si>
  <si>
    <t>https://goo.gl/maps/a7aW4jnnZEoCJiSU7?coh=178572&amp;entry=tt</t>
  </si>
  <si>
    <t>1.5 KM from Usarghar Bus
Stop</t>
  </si>
  <si>
    <t>3 KM form GHC Hospital</t>
  </si>
  <si>
    <t>5.4KM from Diva Railway Station</t>
  </si>
  <si>
    <t>600m from Pawar Public
School</t>
  </si>
  <si>
    <t>1. Approx. 6.2KM from Bella Mart.
2. Approx. 2.2KM fromR Galleria, Runwal Garden City.</t>
  </si>
  <si>
    <t>Road</t>
  </si>
  <si>
    <t>Runwal My City Road</t>
  </si>
  <si>
    <t>Open plot</t>
  </si>
  <si>
    <t>Cluster 4, Runwal My City</t>
  </si>
  <si>
    <t>Tower 7</t>
  </si>
  <si>
    <t>SROT/KGC/2401/BP/ITP/UsargharSandep/01/Vol/18/1188/ 2022</t>
  </si>
  <si>
    <t>SROT/Growth Centre/2401/BP/ITP/ Usarghar- Sandep/01/Vol/18/1188/2022</t>
  </si>
  <si>
    <t>Cluster 05 - Part II (Tower No.7 to 9) = Gr + Up. Gr (Pt. Podium) + Stilt Floor + 1st to 25th floor</t>
  </si>
  <si>
    <t>Gr + Up. Gr (Pt. Podium) + Stilt Floor + 1st to 25th floor</t>
  </si>
  <si>
    <t>Tower 8</t>
  </si>
  <si>
    <t>Tower 9</t>
  </si>
  <si>
    <t>9500 to 10500</t>
  </si>
  <si>
    <t>Part II</t>
  </si>
  <si>
    <t>Lower Ground Floor for Parking</t>
  </si>
  <si>
    <t>Ground Floor For Part Commercial</t>
  </si>
  <si>
    <t>Shop</t>
  </si>
  <si>
    <t>Upper Ground Floor For Residential &amp; Part Podium</t>
  </si>
  <si>
    <t>2BHK</t>
  </si>
  <si>
    <t>Podium Area</t>
  </si>
  <si>
    <t>1BHK</t>
  </si>
  <si>
    <t>Stilt/ Lobby Floor for Residential &amp; Parking</t>
  </si>
  <si>
    <t>Stilt Area</t>
  </si>
  <si>
    <t>1st to 5th, 7th to 10th, 12th to 16th, 18th to 22nd, 24th &amp; 25th Floor</t>
  </si>
  <si>
    <t>6th, 11th, 17th &amp; 23rd Floor (Part Refuge Area)</t>
  </si>
  <si>
    <t>Refuge Area</t>
  </si>
  <si>
    <t xml:space="preserve">We considered Gross carpet area = Net carpet + Enclose balcony.
</t>
  </si>
  <si>
    <t>Check for fire NOC.</t>
  </si>
  <si>
    <t>Approved Layout &amp; Floor Plans, CC, RERA certificate</t>
  </si>
  <si>
    <t>My City Phase II, Village Usarghar, and Village Sandap, Taluka - Kalyan, Dist-Thane - 400612</t>
  </si>
  <si>
    <t>My City Phase II,  S. Nos. 17/1, 17/2, 17/3/A, 17/3/B, 17/4, 17/5, 19/1, 19/2,19/3, 19/4, 20/3, 20/4, 20/5, 34/1, 36/1/A, 36/1/B, 37/1, 37/2, 38/1, 38/2, 38/3, 38/4, 70/9, 70/10, 70/11, 71/1, 71/2, 71/3, 71/4, 71/8, 91/1, 91/2, 91/3, 91/4, 91/5, 92/1, 92/2, 93(Pt), 103/2, 103/3, 103/4, 103/5, 103/6/A, 103/6/B, 103/7, 103/8, 103/9, 103/10, 103/11, 103/12, 103/13, 103/14/B, 103/15, 103/16, 103/17, 103/18, 106/2, 106/3, 107/1, 107/2A, 107/2B, 107/3, 107/4, 107/5, 107/6, 107/7, 107/8, 107/9,107/10, 107/11, 107/12, 107/13, 107/14, 107/15, 107/16, 107/17, 107/18, 107/19, 107/20, 107/22, 107/23, 107/24, 107 /2SA, 107/25B, 107 /26A, 107 /26B, 108/1, 108/2, 108/3, 109(Pt), 134/1, 134/2, 134/3 of Village Usarghar, and S. No. 2, 21 (1) pt. of Village Sandap, Taluka - Kalyan, Dist-Thane - 400612</t>
  </si>
  <si>
    <t>Runwal My City Cluster 5 Part II</t>
  </si>
  <si>
    <t>Mr. Vinod Thackrey (Sales) 7208497596</t>
  </si>
  <si>
    <t>Construction work is in process at the time of Visit. Internal visit not allowed.</t>
  </si>
  <si>
    <t>My City Phase II Cluster 5 Part II</t>
  </si>
  <si>
    <t>04/07/2025 at 01:32PM</t>
  </si>
  <si>
    <t>Mr. Suraj Khare</t>
  </si>
  <si>
    <t xml:space="preserve">Tower 7 </t>
  </si>
  <si>
    <t xml:space="preserve">Tower 8 </t>
  </si>
  <si>
    <t xml:space="preserve">Tower 9 </t>
  </si>
  <si>
    <t>Mr.Gangaram parshuram Lambore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</si>
</sst>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dd/mm/yyyy;@"/>
  </numFmts>
  <fonts count="29"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26"/>
      <name val="Times New Roman"/>
      <family val="1"/>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sz val="16"/>
      <color rgb="FF000000"/>
      <name val="Times New Roman"/>
      <family val="2"/>
    </font>
    <font>
      <sz val="16"/>
      <color theme="1"/>
      <name val="Calibri"/>
      <family val="2"/>
    </font>
    <font>
      <b/>
      <sz val="16"/>
      <color theme="1"/>
      <name val="Calibri"/>
      <family val="2"/>
    </font>
  </fonts>
  <fills count="17">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DF2E8"/>
      </patternFill>
    </fill>
    <fill>
      <patternFill patternType="solid">
        <fgColor rgb="FFD8E4BC"/>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212">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9" fillId="0" borderId="0" xfId="0" applyFont="1" applyProtection="1">
      <protection hidden="1"/>
    </xf>
    <xf numFmtId="9" fontId="9" fillId="0" borderId="0" xfId="0" applyNumberFormat="1" applyFont="1" applyProtection="1">
      <protection hidden="1"/>
    </xf>
    <xf numFmtId="0" fontId="9" fillId="0" borderId="16" xfId="0" applyFont="1" applyBorder="1" applyProtection="1">
      <protection hidden="1"/>
    </xf>
    <xf numFmtId="0" fontId="9" fillId="0" borderId="15" xfId="0" applyFont="1" applyBorder="1" applyProtection="1">
      <protection hidden="1"/>
    </xf>
    <xf numFmtId="1" fontId="10" fillId="0" borderId="15" xfId="0" applyNumberFormat="1" applyFont="1" applyBorder="1"/>
    <xf numFmtId="1" fontId="10" fillId="0" borderId="15" xfId="0" applyNumberFormat="1" applyFont="1" applyBorder="1" applyAlignment="1">
      <alignment horizontal="right"/>
    </xf>
    <xf numFmtId="1" fontId="10" fillId="0" borderId="17" xfId="0" applyNumberFormat="1" applyFont="1" applyBorder="1"/>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6"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7" fillId="0" borderId="1" xfId="0" applyFont="1" applyBorder="1"/>
    <xf numFmtId="1" fontId="17" fillId="0" borderId="1" xfId="0" applyNumberFormat="1" applyFont="1" applyBorder="1"/>
    <xf numFmtId="0" fontId="18" fillId="10" borderId="18" xfId="0" applyFont="1" applyFill="1" applyBorder="1" applyAlignment="1">
      <alignment vertical="center"/>
    </xf>
    <xf numFmtId="0" fontId="18" fillId="10" borderId="18" xfId="0" applyFont="1" applyFill="1" applyBorder="1" applyAlignment="1">
      <alignment horizontal="center" vertical="center"/>
    </xf>
    <xf numFmtId="0" fontId="16" fillId="0" borderId="18" xfId="0" applyFont="1" applyBorder="1" applyAlignment="1">
      <alignment horizontal="right" vertical="center"/>
    </xf>
    <xf numFmtId="0" fontId="16" fillId="0" borderId="18" xfId="0" applyFont="1" applyBorder="1" applyAlignment="1">
      <alignment vertical="center" wrapText="1"/>
    </xf>
    <xf numFmtId="9" fontId="16" fillId="0" borderId="18" xfId="0" applyNumberFormat="1" applyFont="1" applyBorder="1" applyAlignment="1">
      <alignment horizontal="center" vertical="center"/>
    </xf>
    <xf numFmtId="9" fontId="16"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4"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4" fillId="15" borderId="23" xfId="0" applyFont="1" applyFill="1" applyBorder="1" applyAlignment="1">
      <alignment horizontal="center" vertical="top" wrapText="1"/>
    </xf>
    <xf numFmtId="1" fontId="9" fillId="15" borderId="23" xfId="0" applyNumberFormat="1" applyFont="1" applyFill="1" applyBorder="1" applyAlignment="1">
      <alignment horizontal="center" vertical="top" shrinkToFit="1"/>
    </xf>
    <xf numFmtId="1" fontId="26" fillId="15" borderId="23" xfId="0" applyNumberFormat="1" applyFont="1" applyFill="1" applyBorder="1" applyAlignment="1">
      <alignment horizontal="center" vertical="top" shrinkToFit="1"/>
    </xf>
    <xf numFmtId="0" fontId="27" fillId="0" borderId="0" xfId="0" applyFont="1" applyAlignment="1">
      <alignment horizontal="left" vertical="top"/>
    </xf>
    <xf numFmtId="165" fontId="26" fillId="15" borderId="23" xfId="0" applyNumberFormat="1" applyFont="1" applyFill="1" applyBorder="1" applyAlignment="1">
      <alignment horizontal="left" vertical="top" shrinkToFit="1"/>
    </xf>
    <xf numFmtId="1" fontId="26" fillId="15" borderId="20" xfId="0" applyNumberFormat="1" applyFont="1" applyFill="1" applyBorder="1" applyAlignment="1">
      <alignment horizontal="center" vertical="top" shrinkToFit="1"/>
    </xf>
    <xf numFmtId="1" fontId="26" fillId="15" borderId="21" xfId="0" applyNumberFormat="1" applyFont="1" applyFill="1" applyBorder="1" applyAlignment="1">
      <alignment horizontal="center" vertical="top" shrinkToFit="1"/>
    </xf>
    <xf numFmtId="0" fontId="4" fillId="15" borderId="20" xfId="0" applyFont="1" applyFill="1" applyBorder="1" applyAlignment="1">
      <alignment horizontal="center" vertical="top" wrapText="1"/>
    </xf>
    <xf numFmtId="0" fontId="4" fillId="15" borderId="22" xfId="0" applyFont="1" applyFill="1" applyBorder="1" applyAlignment="1">
      <alignment horizontal="center" vertical="top" wrapText="1"/>
    </xf>
    <xf numFmtId="0" fontId="4" fillId="15" borderId="21" xfId="0" applyFont="1" applyFill="1" applyBorder="1" applyAlignment="1">
      <alignment horizontal="center" vertical="top" wrapText="1"/>
    </xf>
    <xf numFmtId="0" fontId="2" fillId="15" borderId="20" xfId="0" applyFont="1" applyFill="1" applyBorder="1" applyAlignment="1">
      <alignment horizontal="center" vertical="top" wrapText="1"/>
    </xf>
    <xf numFmtId="0" fontId="2" fillId="15" borderId="22" xfId="0" applyFont="1" applyFill="1" applyBorder="1" applyAlignment="1">
      <alignment horizontal="center" vertical="top" wrapText="1"/>
    </xf>
    <xf numFmtId="0" fontId="2" fillId="15" borderId="21" xfId="0" applyFont="1" applyFill="1" applyBorder="1" applyAlignment="1">
      <alignment horizontal="center" vertical="top" wrapText="1"/>
    </xf>
    <xf numFmtId="0" fontId="4" fillId="15" borderId="24" xfId="0" applyFont="1" applyFill="1" applyBorder="1" applyAlignment="1">
      <alignment horizontal="center" vertical="top" wrapText="1"/>
    </xf>
    <xf numFmtId="0" fontId="4" fillId="15" borderId="25" xfId="0" applyFont="1" applyFill="1" applyBorder="1" applyAlignment="1">
      <alignment horizontal="center" vertical="top" wrapText="1"/>
    </xf>
    <xf numFmtId="0" fontId="4" fillId="15" borderId="26" xfId="0" applyFont="1" applyFill="1" applyBorder="1" applyAlignment="1">
      <alignment horizontal="center" vertical="top" wrapText="1"/>
    </xf>
    <xf numFmtId="0" fontId="4" fillId="15" borderId="29" xfId="0" applyFont="1" applyFill="1" applyBorder="1" applyAlignment="1">
      <alignment horizontal="center" vertical="top" wrapText="1"/>
    </xf>
    <xf numFmtId="0" fontId="4" fillId="15" borderId="30" xfId="0" applyFont="1" applyFill="1" applyBorder="1" applyAlignment="1">
      <alignment horizontal="center" vertical="top" wrapText="1"/>
    </xf>
    <xf numFmtId="0" fontId="4" fillId="15" borderId="31" xfId="0" applyFont="1" applyFill="1" applyBorder="1" applyAlignment="1">
      <alignment horizontal="center" vertical="top" wrapText="1"/>
    </xf>
    <xf numFmtId="0" fontId="2" fillId="16" borderId="20" xfId="0" applyFont="1" applyFill="1" applyBorder="1" applyAlignment="1">
      <alignment horizontal="center" vertical="top" wrapText="1"/>
    </xf>
    <xf numFmtId="0" fontId="2" fillId="16" borderId="22" xfId="0" applyFont="1" applyFill="1" applyBorder="1" applyAlignment="1">
      <alignment horizontal="center" vertical="top" wrapText="1"/>
    </xf>
    <xf numFmtId="0" fontId="2" fillId="16" borderId="21" xfId="0" applyFont="1" applyFill="1" applyBorder="1" applyAlignment="1">
      <alignment horizontal="center" vertical="top" wrapText="1"/>
    </xf>
    <xf numFmtId="1" fontId="9" fillId="15" borderId="20" xfId="0" applyNumberFormat="1" applyFont="1" applyFill="1" applyBorder="1" applyAlignment="1">
      <alignment horizontal="center" vertical="top" shrinkToFit="1"/>
    </xf>
    <xf numFmtId="1" fontId="9" fillId="15" borderId="21" xfId="0" applyNumberFormat="1" applyFont="1" applyFill="1" applyBorder="1" applyAlignment="1">
      <alignment horizontal="center" vertical="top" shrinkToFit="1"/>
    </xf>
    <xf numFmtId="1" fontId="9" fillId="15" borderId="32" xfId="0" applyNumberFormat="1" applyFont="1" applyFill="1" applyBorder="1" applyAlignment="1">
      <alignment horizontal="center" vertical="top" shrinkToFit="1"/>
    </xf>
    <xf numFmtId="1" fontId="9" fillId="15" borderId="33" xfId="0" applyNumberFormat="1" applyFont="1" applyFill="1" applyBorder="1" applyAlignment="1">
      <alignment horizontal="center" vertical="top" shrinkToFi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1" xfId="0" applyFont="1" applyFill="1" applyBorder="1" applyAlignment="1">
      <alignment horizontal="left" vertical="top" wrapText="1"/>
    </xf>
    <xf numFmtId="0" fontId="4" fillId="0" borderId="3" xfId="0" applyFont="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25" fillId="4" borderId="1" xfId="2" applyFill="1" applyBorder="1" applyAlignment="1">
      <alignment horizontal="left" vertical="top" wrapText="1"/>
    </xf>
    <xf numFmtId="0" fontId="19" fillId="4" borderId="1" xfId="0" applyFont="1" applyFill="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0" fontId="8" fillId="4" borderId="2"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15" borderId="20" xfId="0" applyFont="1" applyFill="1" applyBorder="1" applyAlignment="1">
      <alignment horizontal="left" vertical="top" wrapText="1"/>
    </xf>
    <xf numFmtId="0" fontId="28" fillId="15" borderId="21" xfId="0" applyFont="1" applyFill="1" applyBorder="1" applyAlignment="1">
      <alignment horizontal="left" vertical="top" wrapText="1"/>
    </xf>
    <xf numFmtId="0" fontId="4" fillId="15" borderId="20" xfId="0" applyFont="1" applyFill="1" applyBorder="1" applyAlignment="1">
      <alignment horizontal="left" vertical="top" wrapText="1"/>
    </xf>
    <xf numFmtId="0" fontId="4" fillId="15" borderId="21" xfId="0" applyFont="1" applyFill="1" applyBorder="1" applyAlignment="1">
      <alignment horizontal="left" vertical="top" wrapText="1"/>
    </xf>
    <xf numFmtId="164" fontId="4" fillId="4" borderId="1" xfId="0" applyNumberFormat="1" applyFont="1" applyFill="1" applyBorder="1" applyAlignment="1">
      <alignment horizontal="left" vertical="top" wrapText="1"/>
    </xf>
    <xf numFmtId="0" fontId="4" fillId="4" borderId="3" xfId="0" applyFont="1" applyFill="1" applyBorder="1" applyAlignment="1">
      <alignment horizontal="center" vertical="top" wrapText="1"/>
    </xf>
    <xf numFmtId="0" fontId="4" fillId="4" borderId="1"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4" borderId="12" xfId="0" applyFont="1" applyFill="1" applyBorder="1" applyAlignment="1">
      <alignment horizontal="left" vertical="top" wrapText="1"/>
    </xf>
    <xf numFmtId="0" fontId="4" fillId="4" borderId="8" xfId="0" applyFont="1" applyFill="1" applyBorder="1" applyAlignment="1">
      <alignment horizontal="left" vertical="top" wrapText="1"/>
    </xf>
    <xf numFmtId="0" fontId="4" fillId="4" borderId="13" xfId="0" applyFont="1" applyFill="1" applyBorder="1" applyAlignment="1">
      <alignment horizontal="left" vertical="top" wrapText="1"/>
    </xf>
    <xf numFmtId="0" fontId="7" fillId="0" borderId="12" xfId="0" applyFont="1" applyBorder="1" applyAlignment="1">
      <alignment horizontal="center" vertical="center" wrapText="1"/>
    </xf>
    <xf numFmtId="0" fontId="7" fillId="0" borderId="8" xfId="0"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xf>
    <xf numFmtId="0" fontId="15" fillId="6" borderId="1" xfId="0" applyFont="1" applyFill="1" applyBorder="1" applyAlignment="1">
      <alignment horizontal="center" vertical="center"/>
    </xf>
    <xf numFmtId="0" fontId="14" fillId="6" borderId="1" xfId="0" applyFont="1" applyFill="1" applyBorder="1" applyAlignment="1">
      <alignment horizontal="center" vertical="center"/>
    </xf>
    <xf numFmtId="0" fontId="14" fillId="0" borderId="1" xfId="0" applyFont="1" applyBorder="1" applyAlignment="1">
      <alignment horizontal="center" vertical="center"/>
    </xf>
    <xf numFmtId="0" fontId="15"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4" fillId="13" borderId="1" xfId="0" applyFont="1" applyFill="1" applyBorder="1" applyAlignment="1">
      <alignment horizontal="center" vertical="center"/>
    </xf>
    <xf numFmtId="0" fontId="14" fillId="14" borderId="1" xfId="0" applyFont="1" applyFill="1" applyBorder="1" applyAlignment="1">
      <alignment horizontal="center" vertical="center"/>
    </xf>
    <xf numFmtId="0" fontId="14" fillId="3" borderId="1" xfId="0" applyFont="1" applyFill="1" applyBorder="1" applyAlignment="1">
      <alignment horizontal="center" vertical="center"/>
    </xf>
    <xf numFmtId="14" fontId="4" fillId="4" borderId="2" xfId="0" applyNumberFormat="1" applyFont="1" applyFill="1" applyBorder="1" applyAlignment="1">
      <alignment horizontal="center" vertical="top" wrapText="1"/>
    </xf>
    <xf numFmtId="14" fontId="3" fillId="0" borderId="0" xfId="0" applyNumberFormat="1" applyFont="1" applyAlignment="1">
      <alignment vertical="top"/>
    </xf>
    <xf numFmtId="0" fontId="4" fillId="15" borderId="24" xfId="0" applyFont="1" applyFill="1" applyBorder="1" applyAlignment="1">
      <alignment horizontal="center" vertical="center" wrapText="1"/>
    </xf>
    <xf numFmtId="0" fontId="4" fillId="15" borderId="25" xfId="0" applyFont="1" applyFill="1" applyBorder="1" applyAlignment="1">
      <alignment horizontal="center" vertical="center" wrapText="1"/>
    </xf>
    <xf numFmtId="0" fontId="4" fillId="15" borderId="26" xfId="0" applyFont="1" applyFill="1" applyBorder="1" applyAlignment="1">
      <alignment horizontal="center" vertical="center" wrapText="1"/>
    </xf>
    <xf numFmtId="0" fontId="4" fillId="15" borderId="29" xfId="0" applyFont="1" applyFill="1" applyBorder="1" applyAlignment="1">
      <alignment horizontal="center" vertical="center" wrapText="1"/>
    </xf>
    <xf numFmtId="0" fontId="4" fillId="15" borderId="30" xfId="0" applyFont="1" applyFill="1" applyBorder="1" applyAlignment="1">
      <alignment horizontal="center" vertical="center" wrapText="1"/>
    </xf>
    <xf numFmtId="0" fontId="4" fillId="15" borderId="31" xfId="0" applyFont="1" applyFill="1" applyBorder="1" applyAlignment="1">
      <alignment horizontal="center" vertical="center" wrapText="1"/>
    </xf>
    <xf numFmtId="0" fontId="4" fillId="15" borderId="27" xfId="0" applyFont="1" applyFill="1" applyBorder="1" applyAlignment="1">
      <alignment horizontal="center" vertical="center" wrapText="1"/>
    </xf>
    <xf numFmtId="0" fontId="4" fillId="15" borderId="0" xfId="0" applyFont="1" applyFill="1" applyAlignment="1">
      <alignment horizontal="center" vertical="center" wrapText="1"/>
    </xf>
    <xf numFmtId="0" fontId="4" fillId="15" borderId="28" xfId="0" applyFont="1" applyFill="1" applyBorder="1" applyAlignment="1">
      <alignment horizontal="center" vertical="center"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312964</xdr:colOff>
      <xdr:row>332</xdr:row>
      <xdr:rowOff>122464</xdr:rowOff>
    </xdr:from>
    <xdr:to>
      <xdr:col>6</xdr:col>
      <xdr:colOff>232764</xdr:colOff>
      <xdr:row>346</xdr:row>
      <xdr:rowOff>74387</xdr:rowOff>
    </xdr:to>
    <xdr:pic>
      <xdr:nvPicPr>
        <xdr:cNvPr id="7" name="Picture 6">
          <a:extLst>
            <a:ext uri="{FF2B5EF4-FFF2-40B4-BE49-F238E27FC236}">
              <a16:creationId xmlns:a16="http://schemas.microsoft.com/office/drawing/2014/main" xmlns=""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483178" y="86881607"/>
          <a:ext cx="5770872" cy="3571425"/>
        </a:xfrm>
        <a:prstGeom prst="rect">
          <a:avLst/>
        </a:prstGeom>
        <a:ln>
          <a:solidFill>
            <a:schemeClr val="tx1"/>
          </a:solidFill>
        </a:ln>
      </xdr:spPr>
    </xdr:pic>
    <xdr:clientData/>
  </xdr:twoCellAnchor>
  <xdr:twoCellAnchor editAs="oneCell">
    <xdr:from>
      <xdr:col>1</xdr:col>
      <xdr:colOff>312965</xdr:colOff>
      <xdr:row>347</xdr:row>
      <xdr:rowOff>3249</xdr:rowOff>
    </xdr:from>
    <xdr:to>
      <xdr:col>6</xdr:col>
      <xdr:colOff>232765</xdr:colOff>
      <xdr:row>360</xdr:row>
      <xdr:rowOff>212027</xdr:rowOff>
    </xdr:to>
    <xdr:pic>
      <xdr:nvPicPr>
        <xdr:cNvPr id="8" name="Picture 7">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483179" y="90640428"/>
          <a:ext cx="5770872" cy="3569742"/>
        </a:xfrm>
        <a:prstGeom prst="rect">
          <a:avLst/>
        </a:prstGeom>
        <a:ln>
          <a:solidFill>
            <a:schemeClr val="tx1"/>
          </a:solidFill>
        </a:ln>
      </xdr:spPr>
    </xdr:pic>
    <xdr:clientData/>
  </xdr:twoCellAnchor>
  <xdr:twoCellAnchor>
    <xdr:from>
      <xdr:col>8</xdr:col>
      <xdr:colOff>1224644</xdr:colOff>
      <xdr:row>288</xdr:row>
      <xdr:rowOff>255332</xdr:rowOff>
    </xdr:from>
    <xdr:to>
      <xdr:col>23</xdr:col>
      <xdr:colOff>434628</xdr:colOff>
      <xdr:row>329</xdr:row>
      <xdr:rowOff>8003</xdr:rowOff>
    </xdr:to>
    <xdr:grpSp>
      <xdr:nvGrpSpPr>
        <xdr:cNvPr id="20" name="Group 19">
          <a:extLst>
            <a:ext uri="{FF2B5EF4-FFF2-40B4-BE49-F238E27FC236}">
              <a16:creationId xmlns:a16="http://schemas.microsoft.com/office/drawing/2014/main" xmlns="" id="{702B91DD-2EAF-4558-808E-C376BB3ADF9E}"/>
            </a:ext>
          </a:extLst>
        </xdr:cNvPr>
        <xdr:cNvGrpSpPr/>
      </xdr:nvGrpSpPr>
      <xdr:grpSpPr>
        <a:xfrm>
          <a:off x="10586358" y="92144368"/>
          <a:ext cx="8830234" cy="10352635"/>
          <a:chOff x="487667" y="286871"/>
          <a:chExt cx="5584733" cy="8428092"/>
        </a:xfrm>
      </xdr:grpSpPr>
      <xdr:grpSp>
        <xdr:nvGrpSpPr>
          <xdr:cNvPr id="21" name="Group 20">
            <a:extLst>
              <a:ext uri="{FF2B5EF4-FFF2-40B4-BE49-F238E27FC236}">
                <a16:creationId xmlns:a16="http://schemas.microsoft.com/office/drawing/2014/main" xmlns="" id="{A267230C-80BD-47D7-8FD7-785B6C00D96A}"/>
              </a:ext>
            </a:extLst>
          </xdr:cNvPr>
          <xdr:cNvGrpSpPr/>
        </xdr:nvGrpSpPr>
        <xdr:grpSpPr>
          <a:xfrm>
            <a:off x="487667" y="286871"/>
            <a:ext cx="5584733" cy="8428092"/>
            <a:chOff x="487667" y="286871"/>
            <a:chExt cx="5584733" cy="8428092"/>
          </a:xfrm>
        </xdr:grpSpPr>
        <xdr:pic>
          <xdr:nvPicPr>
            <xdr:cNvPr id="26" name="Picture 25">
              <a:extLst>
                <a:ext uri="{FF2B5EF4-FFF2-40B4-BE49-F238E27FC236}">
                  <a16:creationId xmlns:a16="http://schemas.microsoft.com/office/drawing/2014/main" xmlns="" id="{4BA6C924-DDD7-4CDF-92D4-C8059A88E8C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87667" y="286871"/>
              <a:ext cx="2697187" cy="3600000"/>
            </a:xfrm>
            <a:prstGeom prst="rect">
              <a:avLst/>
            </a:prstGeom>
            <a:ln>
              <a:solidFill>
                <a:schemeClr val="tx1"/>
              </a:solidFill>
            </a:ln>
          </xdr:spPr>
        </xdr:pic>
        <xdr:pic>
          <xdr:nvPicPr>
            <xdr:cNvPr id="27" name="Picture 26">
              <a:extLst>
                <a:ext uri="{FF2B5EF4-FFF2-40B4-BE49-F238E27FC236}">
                  <a16:creationId xmlns:a16="http://schemas.microsoft.com/office/drawing/2014/main" xmlns="" id="{0403EAD3-22F8-4B9C-A403-14E0CD3AB855}"/>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3375213" y="286871"/>
              <a:ext cx="2697187" cy="3600000"/>
            </a:xfrm>
            <a:prstGeom prst="rect">
              <a:avLst/>
            </a:prstGeom>
            <a:ln>
              <a:solidFill>
                <a:schemeClr val="tx1"/>
              </a:solidFill>
            </a:ln>
          </xdr:spPr>
        </xdr:pic>
        <xdr:pic>
          <xdr:nvPicPr>
            <xdr:cNvPr id="28" name="Picture 27">
              <a:extLst>
                <a:ext uri="{FF2B5EF4-FFF2-40B4-BE49-F238E27FC236}">
                  <a16:creationId xmlns:a16="http://schemas.microsoft.com/office/drawing/2014/main" xmlns="" id="{6E2675F7-E730-4943-96AC-85764B792D66}"/>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80323" y="4050917"/>
              <a:ext cx="1888031" cy="2520000"/>
            </a:xfrm>
            <a:prstGeom prst="rect">
              <a:avLst/>
            </a:prstGeom>
            <a:ln>
              <a:solidFill>
                <a:schemeClr val="tx1"/>
              </a:solidFill>
            </a:ln>
          </xdr:spPr>
        </xdr:pic>
        <xdr:pic>
          <xdr:nvPicPr>
            <xdr:cNvPr id="29" name="Picture 28">
              <a:extLst>
                <a:ext uri="{FF2B5EF4-FFF2-40B4-BE49-F238E27FC236}">
                  <a16:creationId xmlns:a16="http://schemas.microsoft.com/office/drawing/2014/main" xmlns="" id="{E04D04E0-E790-4253-A3C6-07C58B6F0A8D}"/>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643795" y="4050917"/>
              <a:ext cx="3356889" cy="2520000"/>
            </a:xfrm>
            <a:prstGeom prst="rect">
              <a:avLst/>
            </a:prstGeom>
            <a:ln>
              <a:solidFill>
                <a:schemeClr val="tx1"/>
              </a:solidFill>
            </a:ln>
          </xdr:spPr>
        </xdr:pic>
        <xdr:pic>
          <xdr:nvPicPr>
            <xdr:cNvPr id="30" name="Picture 29">
              <a:extLst>
                <a:ext uri="{FF2B5EF4-FFF2-40B4-BE49-F238E27FC236}">
                  <a16:creationId xmlns:a16="http://schemas.microsoft.com/office/drawing/2014/main" xmlns="" id="{035A217A-563A-451C-A0EE-1F7EFC5207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165754" y="6734963"/>
              <a:ext cx="1489641" cy="1980000"/>
            </a:xfrm>
            <a:prstGeom prst="rect">
              <a:avLst/>
            </a:prstGeom>
            <a:ln>
              <a:solidFill>
                <a:schemeClr val="tx1"/>
              </a:solidFill>
            </a:ln>
          </xdr:spPr>
        </xdr:pic>
        <xdr:pic>
          <xdr:nvPicPr>
            <xdr:cNvPr id="31" name="Picture 30">
              <a:extLst>
                <a:ext uri="{FF2B5EF4-FFF2-40B4-BE49-F238E27FC236}">
                  <a16:creationId xmlns:a16="http://schemas.microsoft.com/office/drawing/2014/main" xmlns="" id="{DB83837C-8378-45F8-8C56-9CC722DA70F3}"/>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2826270" y="6734963"/>
              <a:ext cx="2637556" cy="1980000"/>
            </a:xfrm>
            <a:prstGeom prst="rect">
              <a:avLst/>
            </a:prstGeom>
            <a:ln>
              <a:solidFill>
                <a:schemeClr val="tx1"/>
              </a:solidFill>
            </a:ln>
          </xdr:spPr>
        </xdr:pic>
      </xdr:grpSp>
      <xdr:sp macro="" textlink="">
        <xdr:nvSpPr>
          <xdr:cNvPr id="22" name="TextBox 63">
            <a:extLst>
              <a:ext uri="{FF2B5EF4-FFF2-40B4-BE49-F238E27FC236}">
                <a16:creationId xmlns:a16="http://schemas.microsoft.com/office/drawing/2014/main" xmlns="" id="{A79FAC59-2B7E-4C2A-B5BB-5F6CD6A3F9FC}"/>
              </a:ext>
            </a:extLst>
          </xdr:cNvPr>
          <xdr:cNvSpPr txBox="1"/>
        </xdr:nvSpPr>
        <xdr:spPr>
          <a:xfrm>
            <a:off x="1001378" y="350928"/>
            <a:ext cx="9383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Tower 7</a:t>
            </a:r>
            <a:endParaRPr lang="en-IN" b="1">
              <a:solidFill>
                <a:srgbClr val="FF0000"/>
              </a:solidFill>
            </a:endParaRPr>
          </a:p>
        </xdr:txBody>
      </xdr:sp>
      <xdr:sp macro="" textlink="">
        <xdr:nvSpPr>
          <xdr:cNvPr id="23" name="TextBox 64">
            <a:extLst>
              <a:ext uri="{FF2B5EF4-FFF2-40B4-BE49-F238E27FC236}">
                <a16:creationId xmlns:a16="http://schemas.microsoft.com/office/drawing/2014/main" xmlns="" id="{90B1CBC1-7FDD-4614-9857-B55835CFFD48}"/>
              </a:ext>
            </a:extLst>
          </xdr:cNvPr>
          <xdr:cNvSpPr txBox="1"/>
        </xdr:nvSpPr>
        <xdr:spPr>
          <a:xfrm>
            <a:off x="4723806" y="471537"/>
            <a:ext cx="9383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Tower 8</a:t>
            </a:r>
            <a:endParaRPr lang="en-IN" b="1">
              <a:solidFill>
                <a:srgbClr val="FF0000"/>
              </a:solidFill>
            </a:endParaRPr>
          </a:p>
        </xdr:txBody>
      </xdr:sp>
      <xdr:sp macro="" textlink="">
        <xdr:nvSpPr>
          <xdr:cNvPr id="24" name="TextBox 65">
            <a:extLst>
              <a:ext uri="{FF2B5EF4-FFF2-40B4-BE49-F238E27FC236}">
                <a16:creationId xmlns:a16="http://schemas.microsoft.com/office/drawing/2014/main" xmlns="" id="{7F284843-9265-41CC-BF6D-CA36BE98D20D}"/>
              </a:ext>
            </a:extLst>
          </xdr:cNvPr>
          <xdr:cNvSpPr txBox="1"/>
        </xdr:nvSpPr>
        <xdr:spPr>
          <a:xfrm>
            <a:off x="3469023" y="520547"/>
            <a:ext cx="9383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Tower 9</a:t>
            </a:r>
            <a:endParaRPr lang="en-IN" b="1">
              <a:solidFill>
                <a:srgbClr val="FF0000"/>
              </a:solidFill>
            </a:endParaRPr>
          </a:p>
        </xdr:txBody>
      </xdr:sp>
      <xdr:sp macro="" textlink="">
        <xdr:nvSpPr>
          <xdr:cNvPr id="25" name="TextBox 66">
            <a:extLst>
              <a:ext uri="{FF2B5EF4-FFF2-40B4-BE49-F238E27FC236}">
                <a16:creationId xmlns:a16="http://schemas.microsoft.com/office/drawing/2014/main" xmlns="" id="{77D85F74-4C55-4981-9868-EFB68CD47B28}"/>
              </a:ext>
            </a:extLst>
          </xdr:cNvPr>
          <xdr:cNvSpPr txBox="1"/>
        </xdr:nvSpPr>
        <xdr:spPr>
          <a:xfrm>
            <a:off x="1061936" y="4091178"/>
            <a:ext cx="938334"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Tower 9</a:t>
            </a:r>
            <a:endParaRPr lang="en-IN" b="1">
              <a:solidFill>
                <a:srgbClr val="FF0000"/>
              </a:solidFill>
            </a:endParaRPr>
          </a:p>
        </xdr:txBody>
      </xdr:sp>
    </xdr:grpSp>
    <xdr:clientData/>
  </xdr:twoCellAnchor>
  <xdr:twoCellAnchor>
    <xdr:from>
      <xdr:col>1</xdr:col>
      <xdr:colOff>201386</xdr:colOff>
      <xdr:row>287</xdr:row>
      <xdr:rowOff>157843</xdr:rowOff>
    </xdr:from>
    <xdr:to>
      <xdr:col>6</xdr:col>
      <xdr:colOff>884464</xdr:colOff>
      <xdr:row>330</xdr:row>
      <xdr:rowOff>163283</xdr:rowOff>
    </xdr:to>
    <xdr:grpSp>
      <xdr:nvGrpSpPr>
        <xdr:cNvPr id="2" name="Group 1"/>
        <xdr:cNvGrpSpPr/>
      </xdr:nvGrpSpPr>
      <xdr:grpSpPr>
        <a:xfrm>
          <a:off x="1371600" y="91788343"/>
          <a:ext cx="6534150" cy="11122476"/>
          <a:chOff x="1058635" y="91706700"/>
          <a:chExt cx="6534150" cy="11122476"/>
        </a:xfrm>
      </xdr:grpSpPr>
      <xdr:pic>
        <xdr:nvPicPr>
          <xdr:cNvPr id="33" name="Picture 32" descr="https://vsjcllp.vsjadon.com/upload/insp-239253-1525.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4367891" y="99998891"/>
            <a:ext cx="2120503" cy="283028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39253-849.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4367891" y="95837826"/>
            <a:ext cx="3197681" cy="40386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39253-862.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2136322" y="99998890"/>
            <a:ext cx="2129348" cy="283028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39253-860.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1066799" y="95840549"/>
            <a:ext cx="3195524" cy="403587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39253-871.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4376056" y="91706700"/>
            <a:ext cx="3216729" cy="403587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39253-874.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1058635" y="91709422"/>
            <a:ext cx="3216729" cy="403587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a7aW4jnnZEoCJiSU7?coh=178572&amp;entry=tt"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73"/>
  <sheetViews>
    <sheetView tabSelected="1" view="pageBreakPreview" zoomScale="70" zoomScaleNormal="85" zoomScaleSheetLayoutView="70" zoomScalePageLayoutView="70" workbookViewId="0">
      <selection activeCell="I107" sqref="I107"/>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1" width="9.140625" style="1"/>
    <col min="12" max="12" width="15.7109375" style="1" bestFit="1" customWidth="1"/>
    <col min="13" max="19" width="9.140625" style="1"/>
    <col min="20" max="22" width="0" style="1" hidden="1" customWidth="1"/>
    <col min="23" max="25" width="9.140625" style="1"/>
    <col min="26" max="26" width="7.85546875" style="1" customWidth="1"/>
    <col min="27" max="16384" width="9.140625" style="1"/>
  </cols>
  <sheetData>
    <row r="1" spans="1:12" ht="20.25" x14ac:dyDescent="0.25">
      <c r="A1" s="105" t="s">
        <v>38</v>
      </c>
      <c r="B1" s="106"/>
      <c r="C1" s="106"/>
      <c r="D1" s="106"/>
      <c r="E1" s="106"/>
      <c r="F1" s="106"/>
      <c r="G1" s="106"/>
      <c r="H1" s="107"/>
    </row>
    <row r="2" spans="1:12" ht="42" customHeight="1" x14ac:dyDescent="0.25">
      <c r="A2" s="127" t="s">
        <v>10</v>
      </c>
      <c r="B2" s="127"/>
      <c r="C2" s="110" t="s">
        <v>87</v>
      </c>
      <c r="D2" s="110"/>
      <c r="E2" s="127" t="s">
        <v>12</v>
      </c>
      <c r="F2" s="127"/>
      <c r="G2" s="161">
        <v>45840</v>
      </c>
      <c r="H2" s="110"/>
      <c r="J2" s="201">
        <v>45773</v>
      </c>
      <c r="K2" s="171"/>
      <c r="L2" s="202">
        <v>45842</v>
      </c>
    </row>
    <row r="3" spans="1:12" ht="42.75" customHeight="1" x14ac:dyDescent="0.25">
      <c r="A3" s="127" t="s">
        <v>39</v>
      </c>
      <c r="B3" s="127"/>
      <c r="C3" s="172" t="s">
        <v>356</v>
      </c>
      <c r="D3" s="173"/>
      <c r="E3" s="127" t="s">
        <v>158</v>
      </c>
      <c r="F3" s="127"/>
      <c r="G3" s="161" t="s">
        <v>357</v>
      </c>
      <c r="H3" s="110"/>
      <c r="I3" s="1" t="s">
        <v>353</v>
      </c>
    </row>
    <row r="4" spans="1:12" ht="43.5" customHeight="1" x14ac:dyDescent="0.25">
      <c r="A4" s="127" t="s">
        <v>36</v>
      </c>
      <c r="B4" s="127"/>
      <c r="C4" s="174" t="s">
        <v>354</v>
      </c>
      <c r="D4" s="175"/>
      <c r="E4" s="127" t="s">
        <v>33</v>
      </c>
      <c r="F4" s="127"/>
      <c r="G4" s="110" t="str">
        <f ca="1">TEXT(TODAY(),"DD/MM/YYYY")</f>
        <v>04/07/2025</v>
      </c>
      <c r="H4" s="110"/>
      <c r="K4" s="1">
        <f>L2-J2</f>
        <v>69</v>
      </c>
    </row>
    <row r="5" spans="1:12" ht="20.25" x14ac:dyDescent="0.25">
      <c r="A5" s="116" t="s">
        <v>40</v>
      </c>
      <c r="B5" s="116"/>
      <c r="C5" s="116"/>
      <c r="D5" s="116"/>
      <c r="E5" s="116"/>
      <c r="F5" s="116"/>
      <c r="G5" s="116"/>
      <c r="H5" s="116"/>
    </row>
    <row r="6" spans="1:12" ht="43.5" customHeight="1" x14ac:dyDescent="0.25">
      <c r="A6" s="127" t="s">
        <v>29</v>
      </c>
      <c r="B6" s="127"/>
      <c r="C6" s="110" t="s">
        <v>93</v>
      </c>
      <c r="D6" s="110"/>
      <c r="E6" s="127" t="s">
        <v>35</v>
      </c>
      <c r="F6" s="127"/>
      <c r="G6" s="110" t="s">
        <v>358</v>
      </c>
      <c r="H6" s="110"/>
    </row>
    <row r="7" spans="1:12" ht="23.25" customHeight="1" x14ac:dyDescent="0.25">
      <c r="A7" s="127" t="s">
        <v>42</v>
      </c>
      <c r="B7" s="127"/>
      <c r="C7" s="142" t="s">
        <v>304</v>
      </c>
      <c r="D7" s="144"/>
      <c r="E7" s="127" t="s">
        <v>43</v>
      </c>
      <c r="F7" s="127"/>
      <c r="G7" s="110" t="s">
        <v>304</v>
      </c>
      <c r="H7" s="110"/>
    </row>
    <row r="8" spans="1:12" ht="48.75" customHeight="1" x14ac:dyDescent="0.25">
      <c r="A8" s="127" t="s">
        <v>44</v>
      </c>
      <c r="B8" s="127"/>
      <c r="C8" s="110" t="s">
        <v>305</v>
      </c>
      <c r="D8" s="110"/>
      <c r="E8" s="110"/>
      <c r="F8" s="110"/>
      <c r="G8" s="110"/>
      <c r="H8" s="110"/>
    </row>
    <row r="9" spans="1:12" ht="206.25" customHeight="1" x14ac:dyDescent="0.25">
      <c r="A9" s="138" t="s">
        <v>149</v>
      </c>
      <c r="B9" s="35" t="s">
        <v>41</v>
      </c>
      <c r="C9" s="110" t="s">
        <v>352</v>
      </c>
      <c r="D9" s="110"/>
      <c r="E9" s="110"/>
      <c r="F9" s="110"/>
      <c r="G9" s="110"/>
      <c r="H9" s="110"/>
    </row>
    <row r="10" spans="1:12" ht="202.5" customHeight="1" x14ac:dyDescent="0.25">
      <c r="A10" s="138"/>
      <c r="B10" s="35" t="s">
        <v>11</v>
      </c>
      <c r="C10" s="110" t="str">
        <f>C9</f>
        <v>My City Phase II,  S. Nos. 17/1, 17/2, 17/3/A, 17/3/B, 17/4, 17/5, 19/1, 19/2,19/3, 19/4, 20/3, 20/4, 20/5, 34/1, 36/1/A, 36/1/B, 37/1, 37/2, 38/1, 38/2, 38/3, 38/4, 70/9, 70/10, 70/11, 71/1, 71/2, 71/3, 71/4, 71/8, 91/1, 91/2, 91/3, 91/4, 91/5, 92/1, 92/2, 93(Pt), 103/2, 103/3, 103/4, 103/5, 103/6/A, 103/6/B, 103/7, 103/8, 103/9, 103/10, 103/11, 103/12, 103/13, 103/14/B, 103/15, 103/16, 103/17, 103/18, 106/2, 106/3, 107/1, 107/2A, 107/2B, 107/3, 107/4, 107/5, 107/6, 107/7, 107/8, 107/9,107/10, 107/11, 107/12, 107/13, 107/14, 107/15, 107/16, 107/17, 107/18, 107/19, 107/20, 107/22, 107/23, 107/24, 107 /2SA, 107/25B, 107 /26A, 107 /26B, 108/1, 108/2, 108/3, 109(Pt), 134/1, 134/2, 134/3 of Village Usarghar, and S. No. 2, 21 (1) pt. of Village Sandap, Taluka - Kalyan, Dist-Thane - 400612</v>
      </c>
      <c r="D10" s="110"/>
      <c r="E10" s="110"/>
      <c r="F10" s="110"/>
      <c r="G10" s="110"/>
      <c r="H10" s="110"/>
    </row>
    <row r="11" spans="1:12" ht="42" customHeight="1" x14ac:dyDescent="0.25">
      <c r="A11" s="138"/>
      <c r="B11" s="35" t="s">
        <v>5</v>
      </c>
      <c r="C11" s="110" t="s">
        <v>351</v>
      </c>
      <c r="D11" s="110"/>
      <c r="E11" s="110"/>
      <c r="F11" s="110"/>
      <c r="G11" s="110"/>
      <c r="H11" s="110"/>
    </row>
    <row r="12" spans="1:12" ht="40.5" customHeight="1" x14ac:dyDescent="0.25">
      <c r="A12" s="127" t="s">
        <v>34</v>
      </c>
      <c r="B12" s="127"/>
      <c r="C12" s="110" t="s">
        <v>350</v>
      </c>
      <c r="D12" s="110"/>
      <c r="E12" s="110"/>
      <c r="F12" s="110"/>
      <c r="G12" s="110"/>
      <c r="H12" s="110"/>
    </row>
    <row r="13" spans="1:12" ht="20.100000000000001" customHeight="1" x14ac:dyDescent="0.25">
      <c r="A13" s="116" t="s">
        <v>45</v>
      </c>
      <c r="B13" s="116"/>
      <c r="C13" s="116"/>
      <c r="D13" s="116"/>
      <c r="E13" s="116"/>
      <c r="F13" s="116"/>
      <c r="G13" s="116"/>
      <c r="H13" s="116"/>
    </row>
    <row r="14" spans="1:12" ht="63" customHeight="1" x14ac:dyDescent="0.25">
      <c r="A14" s="127" t="s">
        <v>27</v>
      </c>
      <c r="B14" s="127" t="s">
        <v>4</v>
      </c>
      <c r="C14" s="110" t="s">
        <v>88</v>
      </c>
      <c r="D14" s="110"/>
      <c r="E14" s="127" t="s">
        <v>46</v>
      </c>
      <c r="F14" s="127" t="s">
        <v>4</v>
      </c>
      <c r="G14" s="110" t="s">
        <v>312</v>
      </c>
      <c r="H14" s="110"/>
    </row>
    <row r="15" spans="1:12" ht="41.25" customHeight="1" x14ac:dyDescent="0.25">
      <c r="A15" s="127" t="s">
        <v>47</v>
      </c>
      <c r="B15" s="127" t="s">
        <v>4</v>
      </c>
      <c r="C15" s="110" t="s">
        <v>306</v>
      </c>
      <c r="D15" s="110"/>
      <c r="E15" s="127" t="s">
        <v>48</v>
      </c>
      <c r="F15" s="127" t="s">
        <v>4</v>
      </c>
      <c r="G15" s="161">
        <v>46752</v>
      </c>
      <c r="H15" s="110"/>
    </row>
    <row r="16" spans="1:12" ht="41.25" customHeight="1" x14ac:dyDescent="0.25">
      <c r="A16" s="127" t="s">
        <v>49</v>
      </c>
      <c r="B16" s="127" t="s">
        <v>4</v>
      </c>
      <c r="C16" s="176" t="s">
        <v>310</v>
      </c>
      <c r="D16" s="176"/>
      <c r="E16" s="127" t="s">
        <v>50</v>
      </c>
      <c r="F16" s="127" t="s">
        <v>4</v>
      </c>
      <c r="G16" s="160">
        <v>44531</v>
      </c>
      <c r="H16" s="110"/>
    </row>
    <row r="17" spans="1:8" ht="41.25" customHeight="1" x14ac:dyDescent="0.25">
      <c r="A17" s="127" t="s">
        <v>51</v>
      </c>
      <c r="B17" s="127" t="s">
        <v>4</v>
      </c>
      <c r="C17" s="176" t="s">
        <v>311</v>
      </c>
      <c r="D17" s="176"/>
      <c r="E17" s="127" t="s">
        <v>52</v>
      </c>
      <c r="F17" s="127" t="s">
        <v>4</v>
      </c>
      <c r="G17" s="110" t="s">
        <v>313</v>
      </c>
      <c r="H17" s="110"/>
    </row>
    <row r="18" spans="1:8" ht="41.25" customHeight="1" x14ac:dyDescent="0.25">
      <c r="A18" s="127" t="s">
        <v>53</v>
      </c>
      <c r="B18" s="127" t="s">
        <v>4</v>
      </c>
      <c r="C18" s="110" t="s">
        <v>307</v>
      </c>
      <c r="D18" s="110"/>
      <c r="E18" s="127" t="s">
        <v>96</v>
      </c>
      <c r="F18" s="127" t="s">
        <v>4</v>
      </c>
      <c r="G18" s="110">
        <v>491917.72</v>
      </c>
      <c r="H18" s="110"/>
    </row>
    <row r="19" spans="1:8" ht="41.25" customHeight="1" x14ac:dyDescent="0.25">
      <c r="A19" s="127" t="s">
        <v>54</v>
      </c>
      <c r="B19" s="127" t="s">
        <v>4</v>
      </c>
      <c r="C19" s="110">
        <v>1</v>
      </c>
      <c r="D19" s="110"/>
      <c r="E19" s="127" t="s">
        <v>242</v>
      </c>
      <c r="F19" s="127" t="s">
        <v>4</v>
      </c>
      <c r="G19" s="110">
        <v>491917.72</v>
      </c>
      <c r="H19" s="110"/>
    </row>
    <row r="20" spans="1:8" ht="41.25" customHeight="1" x14ac:dyDescent="0.25">
      <c r="A20" s="127" t="s">
        <v>94</v>
      </c>
      <c r="B20" s="127" t="s">
        <v>4</v>
      </c>
      <c r="C20" s="110">
        <v>829373.28</v>
      </c>
      <c r="D20" s="110"/>
      <c r="E20" s="127" t="s">
        <v>95</v>
      </c>
      <c r="F20" s="127" t="s">
        <v>4</v>
      </c>
      <c r="G20" s="110">
        <v>829373.28</v>
      </c>
      <c r="H20" s="110"/>
    </row>
    <row r="21" spans="1:8" ht="41.25" customHeight="1" x14ac:dyDescent="0.25">
      <c r="A21" s="127" t="s">
        <v>56</v>
      </c>
      <c r="B21" s="127" t="s">
        <v>4</v>
      </c>
      <c r="C21" s="110" t="s">
        <v>308</v>
      </c>
      <c r="D21" s="110"/>
      <c r="E21" s="127" t="s">
        <v>55</v>
      </c>
      <c r="F21" s="127" t="s">
        <v>4</v>
      </c>
      <c r="G21" s="110" t="s">
        <v>314</v>
      </c>
      <c r="H21" s="110"/>
    </row>
    <row r="22" spans="1:8" ht="41.25" customHeight="1" x14ac:dyDescent="0.25">
      <c r="A22" s="127" t="s">
        <v>161</v>
      </c>
      <c r="B22" s="127" t="s">
        <v>4</v>
      </c>
      <c r="C22" s="110" t="s">
        <v>309</v>
      </c>
      <c r="D22" s="110"/>
      <c r="E22" s="127" t="s">
        <v>162</v>
      </c>
      <c r="F22" s="127" t="s">
        <v>4</v>
      </c>
      <c r="G22" s="110" t="s">
        <v>315</v>
      </c>
      <c r="H22" s="110"/>
    </row>
    <row r="23" spans="1:8" ht="28.5" customHeight="1" x14ac:dyDescent="0.25">
      <c r="A23" s="127" t="s">
        <v>160</v>
      </c>
      <c r="B23" s="127" t="s">
        <v>4</v>
      </c>
      <c r="C23" s="118" t="s">
        <v>317</v>
      </c>
      <c r="D23" s="119"/>
      <c r="E23" s="119"/>
      <c r="F23" s="119"/>
      <c r="G23" s="119"/>
      <c r="H23" s="119"/>
    </row>
    <row r="24" spans="1:8" ht="48" customHeight="1" x14ac:dyDescent="0.25">
      <c r="A24" s="127" t="s">
        <v>25</v>
      </c>
      <c r="B24" s="127" t="s">
        <v>4</v>
      </c>
      <c r="C24" s="110" t="s">
        <v>316</v>
      </c>
      <c r="D24" s="110"/>
      <c r="E24" s="110"/>
      <c r="F24" s="110"/>
      <c r="G24" s="110"/>
      <c r="H24" s="110"/>
    </row>
    <row r="25" spans="1:8" ht="24" customHeight="1" x14ac:dyDescent="0.25">
      <c r="A25" s="116" t="s">
        <v>20</v>
      </c>
      <c r="B25" s="116"/>
      <c r="C25" s="116"/>
      <c r="D25" s="116"/>
      <c r="E25" s="116"/>
      <c r="F25" s="116"/>
      <c r="G25" s="116"/>
      <c r="H25" s="116"/>
    </row>
    <row r="26" spans="1:8" ht="43.5" customHeight="1" x14ac:dyDescent="0.25">
      <c r="A26" s="127" t="s">
        <v>26</v>
      </c>
      <c r="B26" s="127" t="s">
        <v>4</v>
      </c>
      <c r="C26" s="110" t="str">
        <f>IF(AND(G26="Upper"),"Developed","Developing")</f>
        <v>Developing</v>
      </c>
      <c r="D26" s="110"/>
      <c r="E26" s="127" t="s">
        <v>13</v>
      </c>
      <c r="F26" s="127" t="s">
        <v>4</v>
      </c>
      <c r="G26" s="110" t="s">
        <v>163</v>
      </c>
      <c r="H26" s="110"/>
    </row>
    <row r="27" spans="1:8" ht="43.5" customHeight="1" x14ac:dyDescent="0.25">
      <c r="A27" s="127" t="s">
        <v>14</v>
      </c>
      <c r="B27" s="127" t="s">
        <v>4</v>
      </c>
      <c r="C27" s="110" t="s">
        <v>99</v>
      </c>
      <c r="D27" s="110"/>
      <c r="E27" s="127" t="s">
        <v>150</v>
      </c>
      <c r="F27" s="127" t="s">
        <v>4</v>
      </c>
      <c r="G27" s="110" t="s">
        <v>243</v>
      </c>
      <c r="H27" s="110"/>
    </row>
    <row r="28" spans="1:8" ht="43.5" customHeight="1" x14ac:dyDescent="0.25">
      <c r="A28" s="127" t="s">
        <v>23</v>
      </c>
      <c r="B28" s="127" t="s">
        <v>4</v>
      </c>
      <c r="C28" s="110" t="s">
        <v>98</v>
      </c>
      <c r="D28" s="110"/>
      <c r="E28" s="127" t="s">
        <v>16</v>
      </c>
      <c r="F28" s="127" t="s">
        <v>4</v>
      </c>
      <c r="G28" s="110" t="s">
        <v>318</v>
      </c>
      <c r="H28" s="110" t="s">
        <v>318</v>
      </c>
    </row>
    <row r="29" spans="1:8" ht="43.5" customHeight="1" x14ac:dyDescent="0.25">
      <c r="A29" s="127" t="s">
        <v>108</v>
      </c>
      <c r="B29" s="127" t="s">
        <v>4</v>
      </c>
      <c r="C29" s="110" t="s">
        <v>321</v>
      </c>
      <c r="D29" s="110"/>
      <c r="E29" s="127" t="s">
        <v>109</v>
      </c>
      <c r="F29" s="127" t="s">
        <v>4</v>
      </c>
      <c r="G29" s="110" t="s">
        <v>319</v>
      </c>
      <c r="H29" s="110" t="s">
        <v>319</v>
      </c>
    </row>
    <row r="30" spans="1:8" ht="84" customHeight="1" x14ac:dyDescent="0.25">
      <c r="A30" s="127" t="s">
        <v>17</v>
      </c>
      <c r="B30" s="127" t="s">
        <v>4</v>
      </c>
      <c r="C30" s="110" t="s">
        <v>322</v>
      </c>
      <c r="D30" s="110"/>
      <c r="E30" s="127" t="s">
        <v>15</v>
      </c>
      <c r="F30" s="127" t="s">
        <v>4</v>
      </c>
      <c r="G30" s="110" t="s">
        <v>320</v>
      </c>
      <c r="H30" s="110" t="s">
        <v>320</v>
      </c>
    </row>
    <row r="31" spans="1:8" ht="20.25" x14ac:dyDescent="0.25">
      <c r="A31" s="127" t="s">
        <v>114</v>
      </c>
      <c r="B31" s="127" t="s">
        <v>4</v>
      </c>
      <c r="C31" s="110" t="s">
        <v>115</v>
      </c>
      <c r="D31" s="110"/>
      <c r="E31" s="127" t="s">
        <v>116</v>
      </c>
      <c r="F31" s="127" t="s">
        <v>4</v>
      </c>
      <c r="G31" s="110" t="s">
        <v>115</v>
      </c>
      <c r="H31" s="110"/>
    </row>
    <row r="32" spans="1:8" ht="21.75" customHeight="1" x14ac:dyDescent="0.25">
      <c r="A32" s="127" t="s">
        <v>117</v>
      </c>
      <c r="B32" s="127" t="s">
        <v>4</v>
      </c>
      <c r="C32" s="110" t="s">
        <v>115</v>
      </c>
      <c r="D32" s="110"/>
      <c r="E32" s="110"/>
      <c r="F32" s="110"/>
      <c r="G32" s="110"/>
      <c r="H32" s="110"/>
    </row>
    <row r="33" spans="1:15" ht="20.25" x14ac:dyDescent="0.25">
      <c r="A33" s="139" t="s">
        <v>37</v>
      </c>
      <c r="B33" s="139"/>
      <c r="C33" s="139"/>
      <c r="D33" s="139"/>
      <c r="E33" s="139"/>
      <c r="F33" s="139"/>
      <c r="G33" s="139"/>
      <c r="H33" s="139"/>
    </row>
    <row r="34" spans="1:15" ht="43.5" customHeight="1" x14ac:dyDescent="0.25">
      <c r="A34" s="127" t="s">
        <v>18</v>
      </c>
      <c r="B34" s="127"/>
      <c r="C34" s="110" t="s">
        <v>100</v>
      </c>
      <c r="D34" s="110"/>
      <c r="E34" s="127" t="s">
        <v>19</v>
      </c>
      <c r="F34" s="127" t="s">
        <v>4</v>
      </c>
      <c r="G34" s="110" t="s">
        <v>101</v>
      </c>
      <c r="H34" s="110"/>
    </row>
    <row r="35" spans="1:15" ht="43.5" customHeight="1" x14ac:dyDescent="0.25">
      <c r="A35" s="127" t="s">
        <v>22</v>
      </c>
      <c r="B35" s="127"/>
      <c r="C35" s="110" t="s">
        <v>101</v>
      </c>
      <c r="D35" s="110"/>
      <c r="E35" s="127" t="s">
        <v>32</v>
      </c>
      <c r="F35" s="127" t="s">
        <v>4</v>
      </c>
      <c r="G35" s="110" t="s">
        <v>101</v>
      </c>
      <c r="H35" s="110"/>
    </row>
    <row r="36" spans="1:15" ht="20.25" x14ac:dyDescent="0.25">
      <c r="A36" s="127" t="s">
        <v>31</v>
      </c>
      <c r="B36" s="127"/>
      <c r="C36" s="110" t="s">
        <v>102</v>
      </c>
      <c r="D36" s="110"/>
      <c r="E36" s="127" t="s">
        <v>21</v>
      </c>
      <c r="F36" s="127" t="s">
        <v>4</v>
      </c>
      <c r="G36" s="110" t="s">
        <v>103</v>
      </c>
      <c r="H36" s="110"/>
    </row>
    <row r="37" spans="1:15" ht="20.25" x14ac:dyDescent="0.25">
      <c r="A37" s="116" t="s">
        <v>0</v>
      </c>
      <c r="B37" s="116"/>
      <c r="C37" s="116"/>
      <c r="D37" s="116"/>
      <c r="E37" s="116"/>
      <c r="F37" s="116"/>
      <c r="G37" s="116"/>
      <c r="H37" s="116"/>
    </row>
    <row r="38" spans="1:15" ht="20.25" x14ac:dyDescent="0.25">
      <c r="A38" s="125" t="s">
        <v>0</v>
      </c>
      <c r="B38" s="125"/>
      <c r="C38" s="125" t="s">
        <v>228</v>
      </c>
      <c r="D38" s="125"/>
      <c r="E38" s="125"/>
      <c r="F38" s="125" t="s">
        <v>7</v>
      </c>
      <c r="G38" s="125"/>
      <c r="H38" s="125"/>
      <c r="J38" s="179" t="s">
        <v>1</v>
      </c>
      <c r="K38" s="180"/>
      <c r="L38" s="2" t="s">
        <v>6</v>
      </c>
      <c r="M38" s="179" t="s">
        <v>2</v>
      </c>
      <c r="N38" s="180"/>
      <c r="O38" s="2" t="s">
        <v>3</v>
      </c>
    </row>
    <row r="39" spans="1:15" ht="20.25" x14ac:dyDescent="0.25">
      <c r="A39" s="138" t="s">
        <v>2</v>
      </c>
      <c r="B39" s="138"/>
      <c r="C39" s="170" t="s">
        <v>147</v>
      </c>
      <c r="D39" s="177"/>
      <c r="E39" s="171"/>
      <c r="F39" s="178" t="s">
        <v>323</v>
      </c>
      <c r="G39" s="178"/>
      <c r="H39" s="178"/>
    </row>
    <row r="40" spans="1:15" ht="20.25" x14ac:dyDescent="0.25">
      <c r="A40" s="138" t="s">
        <v>3</v>
      </c>
      <c r="B40" s="138"/>
      <c r="C40" s="170" t="s">
        <v>147</v>
      </c>
      <c r="D40" s="177"/>
      <c r="E40" s="171"/>
      <c r="F40" s="178" t="s">
        <v>324</v>
      </c>
      <c r="G40" s="178"/>
      <c r="H40" s="178"/>
    </row>
    <row r="41" spans="1:15" ht="20.25" x14ac:dyDescent="0.25">
      <c r="A41" s="138" t="s">
        <v>1</v>
      </c>
      <c r="B41" s="138"/>
      <c r="C41" s="170" t="s">
        <v>147</v>
      </c>
      <c r="D41" s="177"/>
      <c r="E41" s="171"/>
      <c r="F41" s="178" t="s">
        <v>325</v>
      </c>
      <c r="G41" s="178"/>
      <c r="H41" s="178"/>
    </row>
    <row r="42" spans="1:15" ht="20.25" x14ac:dyDescent="0.25">
      <c r="A42" s="138" t="s">
        <v>6</v>
      </c>
      <c r="B42" s="138"/>
      <c r="C42" s="170" t="s">
        <v>147</v>
      </c>
      <c r="D42" s="177"/>
      <c r="E42" s="171"/>
      <c r="F42" s="178" t="s">
        <v>326</v>
      </c>
      <c r="G42" s="178"/>
      <c r="H42" s="178"/>
    </row>
    <row r="43" spans="1:15" ht="51" customHeight="1" x14ac:dyDescent="0.25">
      <c r="A43" s="127" t="s">
        <v>229</v>
      </c>
      <c r="B43" s="127"/>
      <c r="C43" s="110" t="s">
        <v>98</v>
      </c>
      <c r="D43" s="110"/>
      <c r="E43" s="110"/>
      <c r="F43" s="110"/>
      <c r="G43" s="110"/>
      <c r="H43" s="110"/>
    </row>
    <row r="44" spans="1:15" ht="20.25" x14ac:dyDescent="0.25">
      <c r="A44" s="116" t="s">
        <v>57</v>
      </c>
      <c r="B44" s="116"/>
      <c r="C44" s="116"/>
      <c r="D44" s="116"/>
      <c r="E44" s="116"/>
      <c r="F44" s="116"/>
      <c r="G44" s="116"/>
      <c r="H44" s="116"/>
    </row>
    <row r="45" spans="1:15" ht="21" customHeight="1" x14ac:dyDescent="0.25">
      <c r="A45" s="125" t="s">
        <v>58</v>
      </c>
      <c r="B45" s="125"/>
      <c r="C45" s="2" t="s">
        <v>59</v>
      </c>
      <c r="D45" s="125" t="s">
        <v>148</v>
      </c>
      <c r="E45" s="125"/>
      <c r="F45" s="125"/>
      <c r="G45" s="125" t="s">
        <v>60</v>
      </c>
      <c r="H45" s="125"/>
    </row>
    <row r="46" spans="1:15" ht="42" customHeight="1" x14ac:dyDescent="0.25">
      <c r="A46" s="126" t="s">
        <v>359</v>
      </c>
      <c r="B46" s="126"/>
      <c r="C46" s="34" t="s">
        <v>89</v>
      </c>
      <c r="D46" s="110" t="s">
        <v>331</v>
      </c>
      <c r="E46" s="110"/>
      <c r="F46" s="110"/>
      <c r="G46" s="110" t="s">
        <v>331</v>
      </c>
      <c r="H46" s="110"/>
    </row>
    <row r="47" spans="1:15" ht="47.25" customHeight="1" x14ac:dyDescent="0.25">
      <c r="A47" s="126" t="s">
        <v>360</v>
      </c>
      <c r="B47" s="126"/>
      <c r="C47" s="34" t="s">
        <v>89</v>
      </c>
      <c r="D47" s="110" t="s">
        <v>331</v>
      </c>
      <c r="E47" s="110"/>
      <c r="F47" s="110"/>
      <c r="G47" s="110" t="s">
        <v>331</v>
      </c>
      <c r="H47" s="110"/>
    </row>
    <row r="48" spans="1:15" ht="45" customHeight="1" x14ac:dyDescent="0.25">
      <c r="A48" s="126" t="s">
        <v>361</v>
      </c>
      <c r="B48" s="126"/>
      <c r="C48" s="34" t="s">
        <v>89</v>
      </c>
      <c r="D48" s="110" t="s">
        <v>331</v>
      </c>
      <c r="E48" s="110"/>
      <c r="F48" s="110"/>
      <c r="G48" s="110" t="s">
        <v>331</v>
      </c>
      <c r="H48" s="110"/>
    </row>
    <row r="49" spans="1:10" ht="20.25" x14ac:dyDescent="0.25">
      <c r="A49" s="116" t="s">
        <v>61</v>
      </c>
      <c r="B49" s="116"/>
      <c r="C49" s="116"/>
      <c r="D49" s="116"/>
      <c r="E49" s="116"/>
      <c r="F49" s="116"/>
      <c r="G49" s="116"/>
      <c r="H49" s="116"/>
    </row>
    <row r="50" spans="1:10" ht="42.75" customHeight="1" x14ac:dyDescent="0.25">
      <c r="A50" s="127" t="s">
        <v>62</v>
      </c>
      <c r="B50" s="127" t="s">
        <v>4</v>
      </c>
      <c r="C50" s="110" t="s">
        <v>98</v>
      </c>
      <c r="D50" s="110"/>
      <c r="E50" s="110"/>
      <c r="F50" s="110"/>
      <c r="G50" s="110"/>
      <c r="H50" s="110"/>
    </row>
    <row r="51" spans="1:10" ht="44.25" customHeight="1" x14ac:dyDescent="0.25">
      <c r="A51" s="127" t="s">
        <v>63</v>
      </c>
      <c r="B51" s="127" t="s">
        <v>4</v>
      </c>
      <c r="C51" s="110" t="s">
        <v>328</v>
      </c>
      <c r="D51" s="110"/>
      <c r="E51" s="110"/>
      <c r="F51" s="110"/>
      <c r="G51" s="51" t="s">
        <v>230</v>
      </c>
      <c r="H51" s="76">
        <v>44812</v>
      </c>
    </row>
    <row r="52" spans="1:10" ht="44.25" customHeight="1" x14ac:dyDescent="0.25">
      <c r="A52" s="127" t="s">
        <v>64</v>
      </c>
      <c r="B52" s="127" t="s">
        <v>4</v>
      </c>
      <c r="C52" s="110" t="s">
        <v>328</v>
      </c>
      <c r="D52" s="110"/>
      <c r="E52" s="110"/>
      <c r="F52" s="110"/>
      <c r="G52" s="51" t="s">
        <v>230</v>
      </c>
      <c r="H52" s="76">
        <v>44812</v>
      </c>
    </row>
    <row r="53" spans="1:10" ht="44.25" customHeight="1" x14ac:dyDescent="0.25">
      <c r="A53" s="127" t="s">
        <v>244</v>
      </c>
      <c r="B53" s="127"/>
      <c r="C53" s="110" t="s">
        <v>329</v>
      </c>
      <c r="D53" s="110"/>
      <c r="E53" s="110"/>
      <c r="F53" s="110"/>
      <c r="G53" s="51" t="s">
        <v>230</v>
      </c>
      <c r="H53" s="76">
        <v>44812</v>
      </c>
    </row>
    <row r="54" spans="1:10" ht="40.5" customHeight="1" x14ac:dyDescent="0.25">
      <c r="A54" s="127"/>
      <c r="B54" s="127"/>
      <c r="C54" s="181" t="s">
        <v>330</v>
      </c>
      <c r="D54" s="182"/>
      <c r="E54" s="182"/>
      <c r="F54" s="182"/>
      <c r="G54" s="182"/>
      <c r="H54" s="183"/>
    </row>
    <row r="55" spans="1:10" ht="46.5" hidden="1" customHeight="1" x14ac:dyDescent="0.25">
      <c r="A55" s="127" t="s">
        <v>65</v>
      </c>
      <c r="B55" s="127" t="s">
        <v>4</v>
      </c>
      <c r="C55" s="110"/>
      <c r="D55" s="110"/>
      <c r="E55" s="110"/>
      <c r="F55" s="110"/>
      <c r="G55" s="51" t="s">
        <v>231</v>
      </c>
      <c r="H55" s="36"/>
    </row>
    <row r="56" spans="1:10" ht="45" hidden="1" customHeight="1" x14ac:dyDescent="0.25">
      <c r="A56" s="127" t="s">
        <v>67</v>
      </c>
      <c r="B56" s="127" t="s">
        <v>4</v>
      </c>
      <c r="C56" s="110"/>
      <c r="D56" s="110"/>
      <c r="E56" s="110"/>
      <c r="F56" s="110"/>
      <c r="G56" s="51" t="s">
        <v>231</v>
      </c>
      <c r="H56" s="36"/>
    </row>
    <row r="57" spans="1:10" ht="46.5" hidden="1" customHeight="1" x14ac:dyDescent="0.25">
      <c r="A57" s="127" t="s">
        <v>66</v>
      </c>
      <c r="B57" s="127" t="s">
        <v>4</v>
      </c>
      <c r="C57" s="110"/>
      <c r="D57" s="110"/>
      <c r="E57" s="110"/>
      <c r="F57" s="110"/>
      <c r="G57" s="51" t="s">
        <v>231</v>
      </c>
      <c r="H57" s="36"/>
    </row>
    <row r="58" spans="1:10" ht="45" hidden="1" customHeight="1" x14ac:dyDescent="0.25">
      <c r="A58" s="127" t="s">
        <v>68</v>
      </c>
      <c r="B58" s="127" t="s">
        <v>4</v>
      </c>
      <c r="C58" s="110"/>
      <c r="D58" s="110"/>
      <c r="E58" s="110"/>
      <c r="F58" s="110"/>
      <c r="G58" s="51" t="s">
        <v>231</v>
      </c>
      <c r="H58" s="36"/>
    </row>
    <row r="59" spans="1:10" ht="21" thickBot="1" x14ac:dyDescent="0.3">
      <c r="A59" s="116" t="s">
        <v>69</v>
      </c>
      <c r="B59" s="116"/>
      <c r="C59" s="116"/>
      <c r="D59" s="116"/>
      <c r="E59" s="116"/>
      <c r="F59" s="116"/>
      <c r="G59" s="116"/>
      <c r="H59" s="116"/>
    </row>
    <row r="60" spans="1:10" ht="20.25" customHeight="1" x14ac:dyDescent="0.3">
      <c r="A60" s="117" t="str">
        <f>CONCATENATE((IF(OR(A46="",A46="NA"),"",A46)),"= ",(IF(OR(D46="",D46="NA"),"",D46)),".")</f>
        <v>Tower 7 = Gr + Up. Gr (Pt. Podium) + Stilt Floor + 1st to 25th floor.</v>
      </c>
      <c r="B60" s="117"/>
      <c r="C60" s="117"/>
      <c r="D60" s="27" t="s">
        <v>118</v>
      </c>
      <c r="E60" s="123" t="s">
        <v>105</v>
      </c>
      <c r="F60" s="123"/>
      <c r="G60" s="27" t="s">
        <v>119</v>
      </c>
      <c r="H60" s="27" t="s">
        <v>120</v>
      </c>
      <c r="I60" s="15" t="str">
        <f ca="1">(IF(E63&gt;99%,"All work completed. Please provide OC.",IF(E63&gt;89.8%,"Plinth, RCC, Brick, Plaster, Flooring, Wooden, Plumbing, Electrification, etc., work Completed. Finishing work is in process.",IF(E63&lt;94%,(IF(C63=0,"Work not yet Started.",IF(D63=25%,"Piling work in process",IF(D63=50%,"Excavation work in process",IF(D63=100%,"Excavation work Completed. ","0")))&amp;(IF(C64=0%,"",IF(C64=J65,"Footing work is process",IF(C64=J66,"Footing work Completed",IF(C64=J67,"1st Basement Completed",IF(C64=J68,"1st &amp; 2nd Basement Completed",IF(C64=J69,"1st to 3rd Basement Completed",IF(C64=J70,"1st to 4th Basement Completed",IF(C64=J71,"Plinth work is process",IF(C64=J72,"Plinth work completed","0")))))))))))&amp;(IF(C65=(E61+G61+H61),", RCC Slab",IF(C65&gt;0,", RCC upto "&amp;C65&amp;" Slab",""))&amp;(IF(C66=H61,", Brickwork",IF(C66&gt;0,", Brickwork upto "&amp;C66&amp;" Floor",""))&amp;(IF(C67=H61,", Internal Plaster",IF(C67&gt;0,", Internal Plaster upto "&amp;C67&amp;" Floor",""))&amp;(IF(C68=H61,", External Plaster",IF(C68&gt;0,", External Plaster upto "&amp;C68&amp;" Floor",""))&amp;(IF(C69=H61,", External Plumbing, Elevation and Waterproofing",IF(C69&gt;0,", External Plumbing, Elevation and Waterproofing upto "&amp;C69&amp;" Floor",""))&amp;(IF(C70=H61,", Flooring &amp; Fitting",IF(C70&gt;0,", Flooring &amp; Fitting upto "&amp;C70&amp;" Floor",""))&amp;(IF(C71=H61,", Wooden Work",IF(C71&gt;0,", Wooden Work upto "&amp;C71&amp;" Floor",""))&amp;(IF(C72=H61,", Electrical &amp; Sanitary fittings",IF(C72&gt;0,", Electrical &amp; Sanitary fittings upto "&amp;C72&amp;" Floor",""))&amp;(IF(C73&gt;0,", Finishing upto "&amp;C73&amp;" Floor","")&amp;(IF(C65&gt;0.5," Completed",""))))))))))))))))</f>
        <v>Excavation work Completed. Plinth work completed, RCC Slab, Brickwork, Internal Plaster, External Plaster, External Plumbing, Elevation and Waterproofing upto 15 Floor, Flooring &amp; Fitting upto 8 Floor Completed</v>
      </c>
      <c r="J60" s="17"/>
    </row>
    <row r="61" spans="1:10" ht="20.25" x14ac:dyDescent="0.3">
      <c r="A61" s="117"/>
      <c r="B61" s="117"/>
      <c r="C61" s="117"/>
      <c r="D61" s="27">
        <f>IF(AND(ISNUMBER(SEARCH("1B",A60))),1,IF(AND(ISNUMBER(SEARCH("2B",A60))),2,IF(AND(ISNUMBER(SEARCH("3B",A60))),3,IF(AND(ISNUMBER(SEARCH("4B",A60))),4,IF(ISNUMBER(SEARCH("5B",A60)),5,0)))))</f>
        <v>0</v>
      </c>
      <c r="E61" s="123">
        <v>2</v>
      </c>
      <c r="F61" s="123"/>
      <c r="G61" s="27">
        <v>1</v>
      </c>
      <c r="H61" s="27">
        <f ca="1">--TRIM(RIGHT(SUBSTITUTE(LEFT(A60,_xlfn.AGGREGATE(16,6,FIND({0,1,2,3,4,5,6,7,8,9},A60,ROW(INDIRECT("1:"&amp;LEN(A60)))),1))," ",REPT(" ",LEN(A60))),LEN(A60)))</f>
        <v>25</v>
      </c>
      <c r="I61" s="16" t="s">
        <v>124</v>
      </c>
      <c r="J61" s="17"/>
    </row>
    <row r="62" spans="1:10" ht="20.25" customHeight="1" x14ac:dyDescent="0.3">
      <c r="A62" s="124" t="s">
        <v>122</v>
      </c>
      <c r="B62" s="124"/>
      <c r="C62" s="29" t="s">
        <v>132</v>
      </c>
      <c r="D62" s="29" t="s">
        <v>133</v>
      </c>
      <c r="E62" s="124" t="s">
        <v>123</v>
      </c>
      <c r="F62" s="124"/>
      <c r="G62" s="26" t="s">
        <v>121</v>
      </c>
      <c r="H62" s="26"/>
      <c r="I62" s="19" t="s">
        <v>134</v>
      </c>
      <c r="J62" s="18">
        <f ca="1">H61*25%</f>
        <v>6.25</v>
      </c>
    </row>
    <row r="63" spans="1:10" ht="20.25" customHeight="1" x14ac:dyDescent="0.3">
      <c r="A63" s="122" t="s">
        <v>135</v>
      </c>
      <c r="B63" s="122"/>
      <c r="C63" s="27">
        <f ca="1">J64</f>
        <v>25</v>
      </c>
      <c r="D63" s="30">
        <f ca="1">((100/H61)*C63)/100</f>
        <v>1</v>
      </c>
      <c r="E63" s="162">
        <f ca="1">(((C63/H61*10)+(C64/H61*15)+(25/(E61+G61+H61)*C65)+(5/(H61)*C66)+(2.5/(H61)*C67)+(2.5/(H61)*C68)+(5/H61*C69)+(10/H61*C70)+(2.5/H61*C71)+(2.5/H61*C72)+(10/H61*C73)+(10/H61*C74))/100)</f>
        <v>0.66200000000000003</v>
      </c>
      <c r="F63" s="163"/>
      <c r="G63" s="122" t="str">
        <f ca="1">I60</f>
        <v>Excavation work Completed. Plinth work completed, RCC Slab, Brickwork, Internal Plaster, External Plaster, External Plumbing, Elevation and Waterproofing upto 15 Floor, Flooring &amp; Fitting upto 8 Floor Completed</v>
      </c>
      <c r="H63" s="122"/>
      <c r="I63" s="19" t="s">
        <v>125</v>
      </c>
      <c r="J63" s="22">
        <f ca="1">H61*50%</f>
        <v>12.5</v>
      </c>
    </row>
    <row r="64" spans="1:10" ht="20.25" x14ac:dyDescent="0.3">
      <c r="A64" s="122" t="s">
        <v>106</v>
      </c>
      <c r="B64" s="122"/>
      <c r="C64" s="31">
        <f ca="1">J72</f>
        <v>25</v>
      </c>
      <c r="D64" s="30">
        <f ca="1">((100/H61)*C64)/100</f>
        <v>1</v>
      </c>
      <c r="E64" s="164"/>
      <c r="F64" s="165"/>
      <c r="G64" s="122"/>
      <c r="H64" s="122"/>
      <c r="I64" s="19" t="s">
        <v>126</v>
      </c>
      <c r="J64" s="22">
        <f ca="1">H61</f>
        <v>25</v>
      </c>
    </row>
    <row r="65" spans="1:10" ht="21" customHeight="1" x14ac:dyDescent="0.35">
      <c r="A65" s="122" t="s">
        <v>136</v>
      </c>
      <c r="B65" s="122"/>
      <c r="C65" s="27">
        <v>28</v>
      </c>
      <c r="D65" s="30">
        <f ca="1">((100/(E61+G61+H61))*C65)/100</f>
        <v>1</v>
      </c>
      <c r="E65" s="164"/>
      <c r="F65" s="165"/>
      <c r="G65" s="122"/>
      <c r="H65" s="122"/>
      <c r="I65" s="19" t="s">
        <v>127</v>
      </c>
      <c r="J65" s="23">
        <f ca="1">(IF(D61&gt;1,(H61/(D61+2)),H61*0.2))</f>
        <v>5</v>
      </c>
    </row>
    <row r="66" spans="1:10" ht="21" customHeight="1" x14ac:dyDescent="0.35">
      <c r="A66" s="122" t="s">
        <v>137</v>
      </c>
      <c r="B66" s="122"/>
      <c r="C66" s="27">
        <v>25</v>
      </c>
      <c r="D66" s="30">
        <f ca="1">((100/H61)*C66)/100</f>
        <v>1</v>
      </c>
      <c r="E66" s="164"/>
      <c r="F66" s="165"/>
      <c r="G66" s="122"/>
      <c r="H66" s="122"/>
      <c r="I66" s="19" t="s">
        <v>128</v>
      </c>
      <c r="J66" s="23">
        <f ca="1">(IF(D61&gt;1,(H61/(D61+2)+J65),H61*0.2+J65))</f>
        <v>10</v>
      </c>
    </row>
    <row r="67" spans="1:10" ht="21" customHeight="1" x14ac:dyDescent="0.35">
      <c r="A67" s="120" t="s">
        <v>138</v>
      </c>
      <c r="B67" s="121"/>
      <c r="C67" s="27">
        <v>25</v>
      </c>
      <c r="D67" s="30">
        <f ca="1">((100/H61)*C67)/100</f>
        <v>1</v>
      </c>
      <c r="E67" s="164"/>
      <c r="F67" s="165"/>
      <c r="G67" s="122"/>
      <c r="H67" s="122"/>
      <c r="I67" s="19" t="s">
        <v>139</v>
      </c>
      <c r="J67" s="23">
        <f>(IF(D61&gt;1,(H61/(D61+2)+J66),0))</f>
        <v>0</v>
      </c>
    </row>
    <row r="68" spans="1:10" ht="21" customHeight="1" x14ac:dyDescent="0.35">
      <c r="A68" s="120" t="s">
        <v>169</v>
      </c>
      <c r="B68" s="121"/>
      <c r="C68" s="27">
        <v>25</v>
      </c>
      <c r="D68" s="30">
        <f ca="1">((100/H61)*C68)/100</f>
        <v>1</v>
      </c>
      <c r="E68" s="164"/>
      <c r="F68" s="165"/>
      <c r="G68" s="122"/>
      <c r="H68" s="122"/>
      <c r="I68" s="19" t="s">
        <v>140</v>
      </c>
      <c r="J68" s="23">
        <f>(IF(D61&gt;2,(H61/(D61+2)+J67),0))</f>
        <v>0</v>
      </c>
    </row>
    <row r="69" spans="1:10" ht="58.5" customHeight="1" x14ac:dyDescent="0.35">
      <c r="A69" s="120" t="s">
        <v>166</v>
      </c>
      <c r="B69" s="121"/>
      <c r="C69" s="27">
        <v>15</v>
      </c>
      <c r="D69" s="30">
        <f ca="1">((100/(H61))*C69)/100</f>
        <v>0.6</v>
      </c>
      <c r="E69" s="164"/>
      <c r="F69" s="165"/>
      <c r="G69" s="122"/>
      <c r="H69" s="122"/>
      <c r="I69" s="19" t="s">
        <v>142</v>
      </c>
      <c r="J69" s="24">
        <f>(IF(D61&gt;3,(H61/(D61+2)+J68),0))</f>
        <v>0</v>
      </c>
    </row>
    <row r="70" spans="1:10" ht="21" x14ac:dyDescent="0.35">
      <c r="A70" s="122" t="s">
        <v>141</v>
      </c>
      <c r="B70" s="122"/>
      <c r="C70" s="27">
        <v>8</v>
      </c>
      <c r="D70" s="30">
        <f ca="1">((100/(H61))*C70)/100</f>
        <v>0.32</v>
      </c>
      <c r="E70" s="164"/>
      <c r="F70" s="165"/>
      <c r="G70" s="122"/>
      <c r="H70" s="122"/>
      <c r="I70" s="19" t="s">
        <v>143</v>
      </c>
      <c r="J70" s="23">
        <f>(IF(D61&gt;4,(H61/(D61+2)+J69),0))</f>
        <v>0</v>
      </c>
    </row>
    <row r="71" spans="1:10" ht="21" customHeight="1" x14ac:dyDescent="0.35">
      <c r="A71" s="122" t="s">
        <v>168</v>
      </c>
      <c r="B71" s="122"/>
      <c r="C71" s="27">
        <v>0</v>
      </c>
      <c r="D71" s="30">
        <f ca="1">((100/H61)*C71)/100</f>
        <v>0</v>
      </c>
      <c r="E71" s="164"/>
      <c r="F71" s="165"/>
      <c r="G71" s="122"/>
      <c r="H71" s="122"/>
      <c r="I71" s="19" t="s">
        <v>129</v>
      </c>
      <c r="J71" s="23">
        <f ca="1">(IF(D61=1,(H61/(D61+3)+J66),IF(D61=0,(H61*0.3+J66),IF(D61&gt;1,0))))</f>
        <v>17.5</v>
      </c>
    </row>
    <row r="72" spans="1:10" ht="21.75" thickBot="1" x14ac:dyDescent="0.4">
      <c r="A72" s="122" t="s">
        <v>167</v>
      </c>
      <c r="B72" s="122"/>
      <c r="C72" s="27">
        <v>0</v>
      </c>
      <c r="D72" s="30">
        <f ca="1">((100/H61)*C72)/100</f>
        <v>0</v>
      </c>
      <c r="E72" s="164"/>
      <c r="F72" s="165"/>
      <c r="G72" s="122"/>
      <c r="H72" s="122"/>
      <c r="I72" s="21" t="s">
        <v>130</v>
      </c>
      <c r="J72" s="25">
        <f ca="1">(IF(D61&gt;1.5,(H61/(D61+2)+J66+MAX(0,J67-J66)+MAX(0,J68-J67)+MAX(0,J69-J68)+MAX(0,J70-J69)+MAX(0,J71-J70)),IF(D61=1,(H61/(D61+3)+J71),IF(D61=0,H61*0.3+J71))))</f>
        <v>25</v>
      </c>
    </row>
    <row r="73" spans="1:10" ht="20.25" x14ac:dyDescent="0.25">
      <c r="A73" s="122" t="s">
        <v>144</v>
      </c>
      <c r="B73" s="122"/>
      <c r="C73" s="27">
        <v>0</v>
      </c>
      <c r="D73" s="30">
        <f ca="1">((100/(H61))*C73)/100</f>
        <v>0</v>
      </c>
      <c r="E73" s="164"/>
      <c r="F73" s="165"/>
      <c r="G73" s="122"/>
      <c r="H73" s="122"/>
    </row>
    <row r="74" spans="1:10" ht="20.25" x14ac:dyDescent="0.25">
      <c r="A74" s="122" t="s">
        <v>145</v>
      </c>
      <c r="B74" s="122"/>
      <c r="C74" s="27">
        <v>0</v>
      </c>
      <c r="D74" s="30">
        <f ca="1">((100/(H61))*C74)/100</f>
        <v>0</v>
      </c>
      <c r="E74" s="166"/>
      <c r="F74" s="167"/>
      <c r="G74" s="122"/>
      <c r="H74" s="122"/>
    </row>
    <row r="75" spans="1:10" ht="21" thickBot="1" x14ac:dyDescent="0.3">
      <c r="A75" s="116" t="s">
        <v>69</v>
      </c>
      <c r="B75" s="116"/>
      <c r="C75" s="116"/>
      <c r="D75" s="116"/>
      <c r="E75" s="116"/>
      <c r="F75" s="116"/>
      <c r="G75" s="116"/>
      <c r="H75" s="116"/>
    </row>
    <row r="76" spans="1:10" ht="20.25" customHeight="1" x14ac:dyDescent="0.3">
      <c r="A76" s="117" t="str">
        <f>CONCATENATE((IF(OR(A47="",A47="NA"),"",A47)),"= ",(IF(OR(D47="",D47="NA"),"",D47)),".")</f>
        <v>Tower 8 = Gr + Up. Gr (Pt. Podium) + Stilt Floor + 1st to 25th floor.</v>
      </c>
      <c r="B76" s="117"/>
      <c r="C76" s="117"/>
      <c r="D76" s="27" t="s">
        <v>118</v>
      </c>
      <c r="E76" s="123" t="s">
        <v>105</v>
      </c>
      <c r="F76" s="123"/>
      <c r="G76" s="27" t="s">
        <v>119</v>
      </c>
      <c r="H76" s="27" t="s">
        <v>120</v>
      </c>
      <c r="I76" s="15" t="str">
        <f ca="1">(IF(E79&gt;99%,"All work completed. Please provide OC.",IF(E79&gt;89.8%,"Plinth, RCC, Brick, Plaster, Flooring, Wooden, Plumbing, Electrification, etc., work Completed. Finishing work is in process.",IF(E79&lt;94%,(IF(C79=0,"Work not yet Started.",IF(D79=25%,"Piling work in process",IF(D79=50%,"Excavation work in process",IF(D79=100%,"Excavation work Completed. ","0")))&amp;(IF(C80=0%,"",IF(C80=J81,"Footing work is process",IF(C80=J82,"Footing work Completed",IF(C80=J83,"1st Basement Completed",IF(C80=J84,"1st &amp; 2nd Basement Completed",IF(C80=J85,"1st to 3rd Basement Completed",IF(C80=J86,"1st to 4th Basement Completed",IF(C80=J87,"Plinth work is process",IF(C80=J88,"Plinth work completed","0")))))))))))&amp;(IF(C81=(E77+G77+H77),", RCC Slab",IF(C81&gt;0,", RCC upto "&amp;C81&amp;" Slab",""))&amp;(IF(C82=H77,", Brickwork",IF(C82&gt;0,", Brickwork upto "&amp;C82&amp;" Floor",""))&amp;(IF(C83=H77,", Internal Plaster",IF(C83&gt;0,", Internal Plaster upto "&amp;C83&amp;" Floor",""))&amp;(IF(C84=H77,", External Plaster",IF(C84&gt;0,", External Plaster upto "&amp;C84&amp;" Floor",""))&amp;(IF(C85=H77,", External Plumbing, Elevation and Waterproofing",IF(C85&gt;0,", External Plumbing, Elevation and Waterproofing upto "&amp;C85&amp;" Floor",""))&amp;(IF(C86=H77,", Flooring &amp; Fitting",IF(C86&gt;0,", Flooring &amp; Fitting upto "&amp;C86&amp;" Floor",""))&amp;(IF(C87=H77,", Wooden Work",IF(C87&gt;0,", Wooden Work upto "&amp;C87&amp;" Floor",""))&amp;(IF(C88=H77,", Electrical &amp; Sanitary fittings",IF(C88&gt;0,", Electrical &amp; Sanitary fittings upto "&amp;C88&amp;" Floor",""))&amp;(IF(C89&gt;0,", Finishing upto "&amp;C89&amp;" Floor","")&amp;(IF(C81&gt;0.5," Completed",""))))))))))))))))</f>
        <v>Excavation work Completed. Plinth work completed, RCC Slab, Brickwork, Internal Plaster upto 23 Floor, External Plaster upto 23 Floor, External Plumbing, Elevation and Waterproofing upto 9 Floor, Flooring &amp; Fitting upto 2 Floor Completed</v>
      </c>
      <c r="J76" s="17"/>
    </row>
    <row r="77" spans="1:10" ht="20.25" x14ac:dyDescent="0.3">
      <c r="A77" s="117"/>
      <c r="B77" s="117"/>
      <c r="C77" s="117"/>
      <c r="D77" s="27">
        <f>IF(AND(ISNUMBER(SEARCH("1B",A76))),1,IF(AND(ISNUMBER(SEARCH("2B",A76))),2,IF(AND(ISNUMBER(SEARCH("3B",A76))),3,IF(AND(ISNUMBER(SEARCH("4B",A76))),4,IF(ISNUMBER(SEARCH("5B",A76)),5,0)))))</f>
        <v>0</v>
      </c>
      <c r="E77" s="123">
        <v>2</v>
      </c>
      <c r="F77" s="123"/>
      <c r="G77" s="27">
        <v>1</v>
      </c>
      <c r="H77" s="27">
        <f ca="1">--TRIM(RIGHT(SUBSTITUTE(LEFT(A76,_xlfn.AGGREGATE(16,6,FIND({0,1,2,3,4,5,6,7,8,9},A76,ROW(INDIRECT("1:"&amp;LEN(A76)))),1))," ",REPT(" ",LEN(A76))),LEN(A76)))</f>
        <v>25</v>
      </c>
      <c r="I77" s="16" t="s">
        <v>124</v>
      </c>
      <c r="J77" s="17"/>
    </row>
    <row r="78" spans="1:10" ht="20.25" customHeight="1" x14ac:dyDescent="0.3">
      <c r="A78" s="124" t="s">
        <v>122</v>
      </c>
      <c r="B78" s="124"/>
      <c r="C78" s="29" t="s">
        <v>132</v>
      </c>
      <c r="D78" s="29" t="s">
        <v>133</v>
      </c>
      <c r="E78" s="124" t="s">
        <v>123</v>
      </c>
      <c r="F78" s="124"/>
      <c r="G78" s="26" t="s">
        <v>121</v>
      </c>
      <c r="H78" s="26"/>
      <c r="I78" s="19" t="s">
        <v>134</v>
      </c>
      <c r="J78" s="18">
        <f ca="1">H77*25%</f>
        <v>6.25</v>
      </c>
    </row>
    <row r="79" spans="1:10" ht="20.25" customHeight="1" x14ac:dyDescent="0.3">
      <c r="A79" s="122" t="s">
        <v>135</v>
      </c>
      <c r="B79" s="122"/>
      <c r="C79" s="27">
        <f ca="1">J80</f>
        <v>25</v>
      </c>
      <c r="D79" s="30">
        <f ca="1">((100/H77)*C79)/100</f>
        <v>1</v>
      </c>
      <c r="E79" s="162">
        <f ca="1">(((C79/H77*10)+(C80/H77*15)+(25/(E77+G77+H77)*C81)+(5/(H77)*C82)+(2.5/(H77)*C83)+(2.5/(H77)*C84)+(5/H77*C85)+(10/H77*C86)+(2.5/H77*C87)+(2.5/H77*C88)+(10/H77*C89)+(10/H77*C90))/100)</f>
        <v>0.62199999999999989</v>
      </c>
      <c r="F79" s="163"/>
      <c r="G79" s="122" t="str">
        <f ca="1">I76</f>
        <v>Excavation work Completed. Plinth work completed, RCC Slab, Brickwork, Internal Plaster upto 23 Floor, External Plaster upto 23 Floor, External Plumbing, Elevation and Waterproofing upto 9 Floor, Flooring &amp; Fitting upto 2 Floor Completed</v>
      </c>
      <c r="H79" s="122"/>
      <c r="I79" s="19" t="s">
        <v>125</v>
      </c>
      <c r="J79" s="22">
        <f ca="1">H77*50%</f>
        <v>12.5</v>
      </c>
    </row>
    <row r="80" spans="1:10" ht="20.25" x14ac:dyDescent="0.3">
      <c r="A80" s="122" t="s">
        <v>106</v>
      </c>
      <c r="B80" s="122"/>
      <c r="C80" s="31">
        <f ca="1">J88</f>
        <v>25</v>
      </c>
      <c r="D80" s="30">
        <f ca="1">((100/H77)*C80)/100</f>
        <v>1</v>
      </c>
      <c r="E80" s="164"/>
      <c r="F80" s="165"/>
      <c r="G80" s="122"/>
      <c r="H80" s="122"/>
      <c r="I80" s="19" t="s">
        <v>126</v>
      </c>
      <c r="J80" s="22">
        <f ca="1">H77</f>
        <v>25</v>
      </c>
    </row>
    <row r="81" spans="1:10" ht="21" customHeight="1" x14ac:dyDescent="0.35">
      <c r="A81" s="122" t="s">
        <v>136</v>
      </c>
      <c r="B81" s="122"/>
      <c r="C81" s="27">
        <v>28</v>
      </c>
      <c r="D81" s="30">
        <f ca="1">((100/(E77+G77+H77))*C81)/100</f>
        <v>1</v>
      </c>
      <c r="E81" s="164"/>
      <c r="F81" s="165"/>
      <c r="G81" s="122"/>
      <c r="H81" s="122"/>
      <c r="I81" s="19" t="s">
        <v>127</v>
      </c>
      <c r="J81" s="23">
        <f ca="1">(IF(D77&gt;1,(H77/(D77+2)),H77*0.2))</f>
        <v>5</v>
      </c>
    </row>
    <row r="82" spans="1:10" ht="21" customHeight="1" x14ac:dyDescent="0.35">
      <c r="A82" s="122" t="s">
        <v>137</v>
      </c>
      <c r="B82" s="122"/>
      <c r="C82" s="27">
        <f>C81-G77-E77</f>
        <v>25</v>
      </c>
      <c r="D82" s="30">
        <f ca="1">((100/H77)*C82)/100</f>
        <v>1</v>
      </c>
      <c r="E82" s="164"/>
      <c r="F82" s="165"/>
      <c r="G82" s="122"/>
      <c r="H82" s="122"/>
      <c r="I82" s="19" t="s">
        <v>128</v>
      </c>
      <c r="J82" s="23">
        <f ca="1">(IF(D77&gt;1,(H77/(D77+2)+J81),H77*0.2+J81))</f>
        <v>10</v>
      </c>
    </row>
    <row r="83" spans="1:10" ht="21" customHeight="1" x14ac:dyDescent="0.35">
      <c r="A83" s="120" t="s">
        <v>138</v>
      </c>
      <c r="B83" s="121"/>
      <c r="C83" s="27">
        <v>23</v>
      </c>
      <c r="D83" s="30">
        <f ca="1">((100/H77)*C83)/100</f>
        <v>0.92</v>
      </c>
      <c r="E83" s="164"/>
      <c r="F83" s="165"/>
      <c r="G83" s="122"/>
      <c r="H83" s="122"/>
      <c r="I83" s="19" t="s">
        <v>139</v>
      </c>
      <c r="J83" s="23">
        <f>(IF(D77&gt;1,(H77/(D77+2)+J82),0))</f>
        <v>0</v>
      </c>
    </row>
    <row r="84" spans="1:10" ht="21" customHeight="1" x14ac:dyDescent="0.35">
      <c r="A84" s="120" t="s">
        <v>169</v>
      </c>
      <c r="B84" s="121"/>
      <c r="C84" s="27">
        <f>C83</f>
        <v>23</v>
      </c>
      <c r="D84" s="30">
        <f ca="1">((100/H77)*C84)/100</f>
        <v>0.92</v>
      </c>
      <c r="E84" s="164"/>
      <c r="F84" s="165"/>
      <c r="G84" s="122"/>
      <c r="H84" s="122"/>
      <c r="I84" s="19" t="s">
        <v>140</v>
      </c>
      <c r="J84" s="23">
        <f>(IF(D77&gt;2,(H77/(D77+2)+J83),0))</f>
        <v>0</v>
      </c>
    </row>
    <row r="85" spans="1:10" ht="57.75" customHeight="1" x14ac:dyDescent="0.35">
      <c r="A85" s="120" t="s">
        <v>166</v>
      </c>
      <c r="B85" s="121"/>
      <c r="C85" s="27">
        <v>9</v>
      </c>
      <c r="D85" s="30">
        <f ca="1">((100/(H77))*C85)/100</f>
        <v>0.36</v>
      </c>
      <c r="E85" s="164"/>
      <c r="F85" s="165"/>
      <c r="G85" s="122"/>
      <c r="H85" s="122"/>
      <c r="I85" s="19" t="s">
        <v>142</v>
      </c>
      <c r="J85" s="24">
        <f>(IF(D77&gt;3,(H77/(D77+2)+J84),0))</f>
        <v>0</v>
      </c>
    </row>
    <row r="86" spans="1:10" ht="21" x14ac:dyDescent="0.35">
      <c r="A86" s="122" t="s">
        <v>141</v>
      </c>
      <c r="B86" s="122"/>
      <c r="C86" s="27">
        <v>2</v>
      </c>
      <c r="D86" s="30">
        <f ca="1">((100/(H77))*C86)/100</f>
        <v>0.08</v>
      </c>
      <c r="E86" s="164"/>
      <c r="F86" s="165"/>
      <c r="G86" s="122"/>
      <c r="H86" s="122"/>
      <c r="I86" s="19" t="s">
        <v>143</v>
      </c>
      <c r="J86" s="23">
        <f>(IF(D77&gt;4,(H77/(D77+2)+J85),0))</f>
        <v>0</v>
      </c>
    </row>
    <row r="87" spans="1:10" ht="21" customHeight="1" x14ac:dyDescent="0.35">
      <c r="A87" s="122" t="s">
        <v>168</v>
      </c>
      <c r="B87" s="122"/>
      <c r="C87" s="27">
        <v>0</v>
      </c>
      <c r="D87" s="30">
        <f ca="1">((100/H77)*C87)/100</f>
        <v>0</v>
      </c>
      <c r="E87" s="164"/>
      <c r="F87" s="165"/>
      <c r="G87" s="122"/>
      <c r="H87" s="122"/>
      <c r="I87" s="19" t="s">
        <v>129</v>
      </c>
      <c r="J87" s="23">
        <f ca="1">(IF(D77=1,(H77/(D77+3)+J82),IF(D77=0,(H77*0.3+J82),IF(D77&gt;1,0))))</f>
        <v>17.5</v>
      </c>
    </row>
    <row r="88" spans="1:10" ht="21.75" thickBot="1" x14ac:dyDescent="0.4">
      <c r="A88" s="122" t="s">
        <v>167</v>
      </c>
      <c r="B88" s="122"/>
      <c r="C88" s="27">
        <v>0</v>
      </c>
      <c r="D88" s="30">
        <f ca="1">((100/H77)*C88)/100</f>
        <v>0</v>
      </c>
      <c r="E88" s="164"/>
      <c r="F88" s="165"/>
      <c r="G88" s="122"/>
      <c r="H88" s="122"/>
      <c r="I88" s="21" t="s">
        <v>130</v>
      </c>
      <c r="J88" s="25">
        <f ca="1">(IF(D77&gt;1.5,(H77/(D77+2)+J82+MAX(0,J83-J82)+MAX(0,J84-J83)+MAX(0,J85-J84)+MAX(0,J86-J85)+MAX(0,J87-J86)),IF(D77=1,(H77/(D77+3)+J87),IF(D77=0,H77*0.3+J87))))</f>
        <v>25</v>
      </c>
    </row>
    <row r="89" spans="1:10" ht="20.25" x14ac:dyDescent="0.25">
      <c r="A89" s="122" t="s">
        <v>144</v>
      </c>
      <c r="B89" s="122"/>
      <c r="C89" s="27">
        <v>0</v>
      </c>
      <c r="D89" s="30">
        <f ca="1">((100/(H77))*C89)/100</f>
        <v>0</v>
      </c>
      <c r="E89" s="164"/>
      <c r="F89" s="165"/>
      <c r="G89" s="122"/>
      <c r="H89" s="122"/>
    </row>
    <row r="90" spans="1:10" ht="20.25" x14ac:dyDescent="0.25">
      <c r="A90" s="122" t="s">
        <v>145</v>
      </c>
      <c r="B90" s="122"/>
      <c r="C90" s="27">
        <v>0</v>
      </c>
      <c r="D90" s="30">
        <f ca="1">((100/(H77))*C90)/100</f>
        <v>0</v>
      </c>
      <c r="E90" s="166"/>
      <c r="F90" s="167"/>
      <c r="G90" s="122"/>
      <c r="H90" s="122"/>
    </row>
    <row r="91" spans="1:10" ht="21" thickBot="1" x14ac:dyDescent="0.3">
      <c r="A91" s="116" t="s">
        <v>69</v>
      </c>
      <c r="B91" s="116"/>
      <c r="C91" s="116"/>
      <c r="D91" s="116"/>
      <c r="E91" s="116"/>
      <c r="F91" s="116"/>
      <c r="G91" s="116"/>
      <c r="H91" s="116"/>
    </row>
    <row r="92" spans="1:10" ht="20.25" customHeight="1" x14ac:dyDescent="0.3">
      <c r="A92" s="117" t="str">
        <f>CONCATENATE((IF(OR(A48="",A48="NA"),"",A48)),"= ",(IF(OR(D48="",D48="NA"),"",D48)),".")</f>
        <v>Tower 9 = Gr + Up. Gr (Pt. Podium) + Stilt Floor + 1st to 25th floor.</v>
      </c>
      <c r="B92" s="117"/>
      <c r="C92" s="117"/>
      <c r="D92" s="27" t="s">
        <v>118</v>
      </c>
      <c r="E92" s="123" t="s">
        <v>105</v>
      </c>
      <c r="F92" s="123"/>
      <c r="G92" s="27" t="s">
        <v>119</v>
      </c>
      <c r="H92" s="27" t="s">
        <v>120</v>
      </c>
      <c r="I92" s="15" t="str">
        <f ca="1">(IF(E95&gt;99%,"All work completed. Please provide OC.",IF(E95&gt;89.8%,"Plinth, RCC, Brick, Plaster, Flooring, Wooden, Plumbing, Electrification, etc., work Completed. Finishing work is in process.",IF(E95&lt;94%,(IF(C95=0,"Work not yet Started.",IF(D95=25%,"Piling work in process",IF(D95=50%,"Excavation work in process",IF(D95=100%,"Excavation work Completed. ","0")))&amp;(IF(C96=0%,"",IF(C96=J97,"Footing work is process",IF(C96=J98,"Footing work Completed",IF(C96=J99,"1st Basement Completed",IF(C96=J100,"1st &amp; 2nd Basement Completed",IF(C96=J101,"1st to 3rd Basement Completed",IF(C96=J102,"1st to 4th Basement Completed",IF(C96=J103,"Plinth work is process",IF(C96=J104,"Plinth work completed","0")))))))))))&amp;(IF(C97=(E93+G93+H93),", RCC Slab",IF(C97&gt;0,", RCC upto "&amp;C97&amp;" Slab",""))&amp;(IF(C98=H93,", Brickwork",IF(C98&gt;0,", Brickwork upto "&amp;C98&amp;" Floor",""))&amp;(IF(C99=H93,", Internal Plaster",IF(C99&gt;0,", Internal Plaster upto "&amp;C99&amp;" Floor",""))&amp;(IF(C100=H93,", External Plaster",IF(C100&gt;0,", External Plaster upto "&amp;C100&amp;" Floor",""))&amp;(IF(C101=H93,", External Plumbing, Elevation and Waterproofing",IF(C101&gt;0,", External Plumbing, Elevation and Waterproofing upto "&amp;C101&amp;" Floor",""))&amp;(IF(C102=H93,", Flooring &amp; Fitting",IF(C102&gt;0,", Flooring &amp; Fitting upto "&amp;C102&amp;" Floor",""))&amp;(IF(C103=H93,", Wooden Work",IF(C103&gt;0,", Wooden Work upto "&amp;C103&amp;" Floor",""))&amp;(IF(C104=H93,", Electrical &amp; Sanitary fittings",IF(C104&gt;0,", Electrical &amp; Sanitary fittings upto "&amp;C104&amp;" Floor",""))&amp;(IF(C105&gt;0,", Finishing upto "&amp;C105&amp;" Floor","")&amp;(IF(C97&gt;0.5," Completed",""))))))))))))))))</f>
        <v>Excavation work Completed. Plinth work completed, RCC Slab, Brickwork, Internal Plaster, External Plaster, External Plumbing, Elevation and Waterproofing upto 14 Floor, Flooring &amp; Fitting upto 8 Floor Completed</v>
      </c>
      <c r="J92" s="17"/>
    </row>
    <row r="93" spans="1:10" ht="20.25" x14ac:dyDescent="0.3">
      <c r="A93" s="117"/>
      <c r="B93" s="117"/>
      <c r="C93" s="117"/>
      <c r="D93" s="27">
        <f>IF(AND(ISNUMBER(SEARCH("1B",A92))),1,IF(AND(ISNUMBER(SEARCH("2B",A92))),2,IF(AND(ISNUMBER(SEARCH("3B",A92))),3,IF(AND(ISNUMBER(SEARCH("4B",A92))),4,IF(ISNUMBER(SEARCH("5B",A92)),5,0)))))</f>
        <v>0</v>
      </c>
      <c r="E93" s="123">
        <v>2</v>
      </c>
      <c r="F93" s="123"/>
      <c r="G93" s="27">
        <v>1</v>
      </c>
      <c r="H93" s="27">
        <f ca="1">--TRIM(RIGHT(SUBSTITUTE(LEFT(A92,_xlfn.AGGREGATE(16,6,FIND({0,1,2,3,4,5,6,7,8,9},A92,ROW(INDIRECT("1:"&amp;LEN(A92)))),1))," ",REPT(" ",LEN(A92))),LEN(A92)))</f>
        <v>25</v>
      </c>
      <c r="I93" s="16" t="s">
        <v>124</v>
      </c>
      <c r="J93" s="17"/>
    </row>
    <row r="94" spans="1:10" ht="20.25" customHeight="1" x14ac:dyDescent="0.3">
      <c r="A94" s="124" t="s">
        <v>122</v>
      </c>
      <c r="B94" s="124"/>
      <c r="C94" s="29" t="s">
        <v>132</v>
      </c>
      <c r="D94" s="29" t="s">
        <v>133</v>
      </c>
      <c r="E94" s="124" t="s">
        <v>123</v>
      </c>
      <c r="F94" s="124"/>
      <c r="G94" s="26" t="s">
        <v>121</v>
      </c>
      <c r="H94" s="26"/>
      <c r="I94" s="19" t="s">
        <v>134</v>
      </c>
      <c r="J94" s="18">
        <f ca="1">H93*25%</f>
        <v>6.25</v>
      </c>
    </row>
    <row r="95" spans="1:10" ht="20.25" customHeight="1" x14ac:dyDescent="0.3">
      <c r="A95" s="122" t="s">
        <v>135</v>
      </c>
      <c r="B95" s="122"/>
      <c r="C95" s="27">
        <f ca="1">J96</f>
        <v>25</v>
      </c>
      <c r="D95" s="30">
        <f ca="1">((100/H93)*C95)/100</f>
        <v>1</v>
      </c>
      <c r="E95" s="162">
        <f ca="1">(((C95/H93*10)+(C96/H93*15)+(25/(E93+G93+H93)*C97)+(5/(H93)*C98)+(2.5/(H93)*C99)+(2.5/(H93)*C100)+(5/H93*C101)+(10/H93*C102)+(2.5/H93*C103)+(2.5/H93*C104)+(10/H93*C105)+(10/H93*C106))/100)</f>
        <v>0.66</v>
      </c>
      <c r="F95" s="163"/>
      <c r="G95" s="122" t="str">
        <f ca="1">I92</f>
        <v>Excavation work Completed. Plinth work completed, RCC Slab, Brickwork, Internal Plaster, External Plaster, External Plumbing, Elevation and Waterproofing upto 14 Floor, Flooring &amp; Fitting upto 8 Floor Completed</v>
      </c>
      <c r="H95" s="122"/>
      <c r="I95" s="19" t="s">
        <v>125</v>
      </c>
      <c r="J95" s="22">
        <f ca="1">H93*50%</f>
        <v>12.5</v>
      </c>
    </row>
    <row r="96" spans="1:10" ht="20.25" x14ac:dyDescent="0.3">
      <c r="A96" s="122" t="s">
        <v>106</v>
      </c>
      <c r="B96" s="122"/>
      <c r="C96" s="31">
        <f ca="1">J104</f>
        <v>25</v>
      </c>
      <c r="D96" s="30">
        <f ca="1">((100/H93)*C96)/100</f>
        <v>1</v>
      </c>
      <c r="E96" s="164"/>
      <c r="F96" s="165"/>
      <c r="G96" s="122"/>
      <c r="H96" s="122"/>
      <c r="I96" s="19" t="s">
        <v>126</v>
      </c>
      <c r="J96" s="22">
        <f ca="1">H93</f>
        <v>25</v>
      </c>
    </row>
    <row r="97" spans="1:11" ht="21" customHeight="1" x14ac:dyDescent="0.35">
      <c r="A97" s="122" t="s">
        <v>136</v>
      </c>
      <c r="B97" s="122"/>
      <c r="C97" s="27">
        <v>28</v>
      </c>
      <c r="D97" s="30">
        <f ca="1">((100/(E93+G93+H93))*C97)/100</f>
        <v>1</v>
      </c>
      <c r="E97" s="164"/>
      <c r="F97" s="165"/>
      <c r="G97" s="122"/>
      <c r="H97" s="122"/>
      <c r="I97" s="19" t="s">
        <v>127</v>
      </c>
      <c r="J97" s="23">
        <f ca="1">(IF(D93&gt;1,(H93/(D93+2)),H93*0.2))</f>
        <v>5</v>
      </c>
    </row>
    <row r="98" spans="1:11" ht="21" customHeight="1" x14ac:dyDescent="0.35">
      <c r="A98" s="120" t="s">
        <v>137</v>
      </c>
      <c r="B98" s="121"/>
      <c r="C98" s="27">
        <v>25</v>
      </c>
      <c r="D98" s="30">
        <f ca="1">((100/H93)*C98)/100</f>
        <v>1</v>
      </c>
      <c r="E98" s="164"/>
      <c r="F98" s="165"/>
      <c r="G98" s="122"/>
      <c r="H98" s="122"/>
      <c r="I98" s="19" t="s">
        <v>128</v>
      </c>
      <c r="J98" s="23">
        <f ca="1">(IF(D93&gt;1,(H93/(D93+2)+J97),H93*0.2+J97))</f>
        <v>10</v>
      </c>
    </row>
    <row r="99" spans="1:11" ht="21" customHeight="1" x14ac:dyDescent="0.35">
      <c r="A99" s="120" t="s">
        <v>138</v>
      </c>
      <c r="B99" s="121"/>
      <c r="C99" s="27">
        <v>25</v>
      </c>
      <c r="D99" s="30">
        <f ca="1">((100/H93)*C99)/100</f>
        <v>1</v>
      </c>
      <c r="E99" s="164"/>
      <c r="F99" s="165"/>
      <c r="G99" s="122"/>
      <c r="H99" s="122"/>
      <c r="I99" s="19" t="s">
        <v>139</v>
      </c>
      <c r="J99" s="23">
        <f>(IF(D93&gt;1,(H93/(D93+2)+J98),0))</f>
        <v>0</v>
      </c>
    </row>
    <row r="100" spans="1:11" ht="21" customHeight="1" x14ac:dyDescent="0.35">
      <c r="A100" s="120" t="s">
        <v>169</v>
      </c>
      <c r="B100" s="121"/>
      <c r="C100" s="27">
        <v>25</v>
      </c>
      <c r="D100" s="30">
        <f ca="1">((100/H93)*C100)/100</f>
        <v>1</v>
      </c>
      <c r="E100" s="164"/>
      <c r="F100" s="165"/>
      <c r="G100" s="122"/>
      <c r="H100" s="122"/>
      <c r="I100" s="19" t="s">
        <v>140</v>
      </c>
      <c r="J100" s="23">
        <f>(IF(D93&gt;2,(H93/(D93+2)+J99),0))</f>
        <v>0</v>
      </c>
    </row>
    <row r="101" spans="1:11" ht="57.75" customHeight="1" x14ac:dyDescent="0.35">
      <c r="A101" s="120" t="s">
        <v>166</v>
      </c>
      <c r="B101" s="121"/>
      <c r="C101" s="27">
        <v>14</v>
      </c>
      <c r="D101" s="30">
        <f ca="1">((100/(H93))*C101)/100</f>
        <v>0.56000000000000005</v>
      </c>
      <c r="E101" s="164"/>
      <c r="F101" s="165"/>
      <c r="G101" s="122"/>
      <c r="H101" s="122"/>
      <c r="I101" s="19" t="s">
        <v>142</v>
      </c>
      <c r="J101" s="24">
        <f>(IF(D93&gt;3,(H93/(D93+2)+J100),0))</f>
        <v>0</v>
      </c>
    </row>
    <row r="102" spans="1:11" ht="21" x14ac:dyDescent="0.35">
      <c r="A102" s="122" t="s">
        <v>141</v>
      </c>
      <c r="B102" s="122"/>
      <c r="C102" s="27">
        <v>8</v>
      </c>
      <c r="D102" s="30">
        <f ca="1">((100/(H93))*C102)/100</f>
        <v>0.32</v>
      </c>
      <c r="E102" s="164"/>
      <c r="F102" s="165"/>
      <c r="G102" s="122"/>
      <c r="H102" s="122"/>
      <c r="I102" s="19" t="s">
        <v>143</v>
      </c>
      <c r="J102" s="23">
        <f>(IF(D93&gt;4,(H93/(D93+2)+J101),0))</f>
        <v>0</v>
      </c>
    </row>
    <row r="103" spans="1:11" ht="21" customHeight="1" x14ac:dyDescent="0.35">
      <c r="A103" s="122" t="s">
        <v>168</v>
      </c>
      <c r="B103" s="122"/>
      <c r="C103" s="27">
        <v>0</v>
      </c>
      <c r="D103" s="30">
        <f ca="1">((100/H93)*C103)/100</f>
        <v>0</v>
      </c>
      <c r="E103" s="164"/>
      <c r="F103" s="165"/>
      <c r="G103" s="122"/>
      <c r="H103" s="122"/>
      <c r="I103" s="19" t="s">
        <v>129</v>
      </c>
      <c r="J103" s="23">
        <f ca="1">(IF(D93=1,(H93/(D93+3)+J98),IF(D93=0,(H93*0.3+J98),IF(D93&gt;1,0))))</f>
        <v>17.5</v>
      </c>
    </row>
    <row r="104" spans="1:11" ht="21.75" thickBot="1" x14ac:dyDescent="0.4">
      <c r="A104" s="122" t="s">
        <v>167</v>
      </c>
      <c r="B104" s="122"/>
      <c r="C104" s="27">
        <v>0</v>
      </c>
      <c r="D104" s="30">
        <f ca="1">((100/H93)*C104)/100</f>
        <v>0</v>
      </c>
      <c r="E104" s="164"/>
      <c r="F104" s="165"/>
      <c r="G104" s="122"/>
      <c r="H104" s="122"/>
      <c r="I104" s="21" t="s">
        <v>130</v>
      </c>
      <c r="J104" s="25">
        <f ca="1">(IF(D93&gt;1.5,(H93/(D93+2)+J98+MAX(0,J99-J98)+MAX(0,J100-J99)+MAX(0,J101-J100)+MAX(0,J102-J101)+MAX(0,J103-J102)),IF(D93=1,(H93/(D93+3)+J103),IF(D93=0,H93*0.3+J103))))</f>
        <v>25</v>
      </c>
    </row>
    <row r="105" spans="1:11" ht="20.25" x14ac:dyDescent="0.25">
      <c r="A105" s="122" t="s">
        <v>144</v>
      </c>
      <c r="B105" s="122"/>
      <c r="C105" s="27">
        <v>0</v>
      </c>
      <c r="D105" s="30">
        <f ca="1">((100/(H93))*C105)/100</f>
        <v>0</v>
      </c>
      <c r="E105" s="164"/>
      <c r="F105" s="165"/>
      <c r="G105" s="122"/>
      <c r="H105" s="122"/>
    </row>
    <row r="106" spans="1:11" ht="20.25" x14ac:dyDescent="0.25">
      <c r="A106" s="122" t="s">
        <v>145</v>
      </c>
      <c r="B106" s="122"/>
      <c r="C106" s="27">
        <v>0</v>
      </c>
      <c r="D106" s="30">
        <f ca="1">((100/(H93))*C106)/100</f>
        <v>0</v>
      </c>
      <c r="E106" s="166"/>
      <c r="F106" s="167"/>
      <c r="G106" s="122"/>
      <c r="H106" s="122"/>
    </row>
    <row r="107" spans="1:11" ht="36.75" customHeight="1" x14ac:dyDescent="0.3">
      <c r="A107" s="184" t="s">
        <v>131</v>
      </c>
      <c r="B107" s="185"/>
      <c r="C107" s="185"/>
      <c r="D107" s="185"/>
      <c r="E107" s="185"/>
      <c r="F107" s="185"/>
      <c r="G107" s="130">
        <f ca="1">AVERAGE(E63,E79,E95)</f>
        <v>0.64800000000000002</v>
      </c>
      <c r="H107" s="131"/>
      <c r="I107" s="19"/>
      <c r="J107" s="20"/>
      <c r="K107" s="20"/>
    </row>
    <row r="108" spans="1:11" ht="20.25" x14ac:dyDescent="0.25">
      <c r="A108" s="105" t="s">
        <v>73</v>
      </c>
      <c r="B108" s="106"/>
      <c r="C108" s="106"/>
      <c r="D108" s="106"/>
      <c r="E108" s="106"/>
      <c r="F108" s="106"/>
      <c r="G108" s="106"/>
      <c r="H108" s="107"/>
    </row>
    <row r="109" spans="1:11" ht="54.75" customHeight="1" x14ac:dyDescent="0.25">
      <c r="A109" s="108" t="s">
        <v>74</v>
      </c>
      <c r="B109" s="109"/>
      <c r="C109" s="103" t="s">
        <v>110</v>
      </c>
      <c r="D109" s="104"/>
      <c r="E109" s="108" t="s">
        <v>146</v>
      </c>
      <c r="F109" s="109" t="s">
        <v>4</v>
      </c>
      <c r="G109" s="168" t="s">
        <v>159</v>
      </c>
      <c r="H109" s="168"/>
    </row>
    <row r="110" spans="1:11" ht="44.25" customHeight="1" x14ac:dyDescent="0.25">
      <c r="A110" s="108" t="s">
        <v>156</v>
      </c>
      <c r="B110" s="109"/>
      <c r="C110" s="103" t="s">
        <v>334</v>
      </c>
      <c r="D110" s="104"/>
      <c r="E110" s="108" t="s">
        <v>157</v>
      </c>
      <c r="F110" s="109" t="s">
        <v>4</v>
      </c>
      <c r="G110" s="110" t="s">
        <v>147</v>
      </c>
      <c r="H110" s="110"/>
    </row>
    <row r="111" spans="1:11" ht="20.25" x14ac:dyDescent="0.25">
      <c r="A111" s="108" t="s">
        <v>75</v>
      </c>
      <c r="B111" s="109"/>
      <c r="C111" s="142">
        <v>400000</v>
      </c>
      <c r="D111" s="144"/>
      <c r="E111" s="108" t="s">
        <v>104</v>
      </c>
      <c r="F111" s="109" t="s">
        <v>4</v>
      </c>
      <c r="G111" s="103" t="s">
        <v>111</v>
      </c>
      <c r="H111" s="104"/>
    </row>
    <row r="112" spans="1:11" ht="20.25" x14ac:dyDescent="0.25">
      <c r="A112" s="105" t="s">
        <v>72</v>
      </c>
      <c r="B112" s="106"/>
      <c r="C112" s="106"/>
      <c r="D112" s="106"/>
      <c r="E112" s="106"/>
      <c r="F112" s="106"/>
      <c r="G112" s="106"/>
      <c r="H112" s="107"/>
    </row>
    <row r="113" spans="1:150 16226:16383" ht="20.25" customHeight="1" x14ac:dyDescent="0.25">
      <c r="A113" s="108" t="s">
        <v>8</v>
      </c>
      <c r="B113" s="111"/>
      <c r="C113" s="111"/>
      <c r="D113" s="111"/>
      <c r="E113" s="111"/>
      <c r="F113" s="109"/>
      <c r="G113" s="101">
        <v>696.77</v>
      </c>
      <c r="H113" s="102"/>
    </row>
    <row r="114" spans="1:150 16226:16383" ht="20.25" customHeight="1" x14ac:dyDescent="0.25">
      <c r="A114" s="108" t="s">
        <v>28</v>
      </c>
      <c r="B114" s="111"/>
      <c r="C114" s="111"/>
      <c r="D114" s="111"/>
      <c r="E114" s="111"/>
      <c r="F114" s="109" t="s">
        <v>4</v>
      </c>
      <c r="G114" s="101">
        <v>3428.09</v>
      </c>
      <c r="H114" s="102"/>
    </row>
    <row r="115" spans="1:150 16226:16383" ht="20.25" customHeight="1" x14ac:dyDescent="0.25">
      <c r="A115" s="108" t="s">
        <v>112</v>
      </c>
      <c r="B115" s="111"/>
      <c r="C115" s="111"/>
      <c r="D115" s="111"/>
      <c r="E115" s="111"/>
      <c r="F115" s="109" t="s">
        <v>4</v>
      </c>
      <c r="G115" s="101">
        <v>557.41999999999996</v>
      </c>
      <c r="H115" s="102"/>
    </row>
    <row r="116" spans="1:150 16226:16383" ht="20.25" x14ac:dyDescent="0.25">
      <c r="A116" s="132" t="s">
        <v>245</v>
      </c>
      <c r="B116" s="133"/>
      <c r="C116" s="133"/>
      <c r="D116" s="133"/>
      <c r="E116" s="133"/>
      <c r="F116" s="133"/>
      <c r="G116" s="133"/>
      <c r="H116" s="134"/>
    </row>
    <row r="117" spans="1:150 16226:16383" s="3" customFormat="1" ht="20.25" x14ac:dyDescent="0.25">
      <c r="A117" s="112" t="s">
        <v>153</v>
      </c>
      <c r="B117" s="113"/>
      <c r="C117" s="112" t="s">
        <v>154</v>
      </c>
      <c r="D117" s="113"/>
      <c r="E117" s="112" t="s">
        <v>152</v>
      </c>
      <c r="F117" s="113"/>
      <c r="G117" s="112" t="s">
        <v>164</v>
      </c>
      <c r="H117" s="113"/>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x14ac:dyDescent="0.25">
      <c r="A118" s="114" t="s">
        <v>327</v>
      </c>
      <c r="B118" s="115"/>
      <c r="C118" s="114" t="s">
        <v>97</v>
      </c>
      <c r="D118" s="115"/>
      <c r="E118" s="114">
        <v>8</v>
      </c>
      <c r="F118" s="115"/>
      <c r="G118" s="114">
        <v>1480</v>
      </c>
      <c r="H118" s="115"/>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x14ac:dyDescent="0.25">
      <c r="A119" s="114" t="s">
        <v>332</v>
      </c>
      <c r="B119" s="115"/>
      <c r="C119" s="114" t="s">
        <v>97</v>
      </c>
      <c r="D119" s="115"/>
      <c r="E119" s="114">
        <v>12</v>
      </c>
      <c r="F119" s="115"/>
      <c r="G119" s="114">
        <v>2183</v>
      </c>
      <c r="H119" s="115"/>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x14ac:dyDescent="0.25">
      <c r="A120" s="114" t="s">
        <v>333</v>
      </c>
      <c r="B120" s="115"/>
      <c r="C120" s="114" t="s">
        <v>97</v>
      </c>
      <c r="D120" s="115"/>
      <c r="E120" s="114">
        <v>6</v>
      </c>
      <c r="F120" s="115"/>
      <c r="G120" s="114">
        <v>1020</v>
      </c>
      <c r="H120" s="115"/>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x14ac:dyDescent="0.25">
      <c r="A121" s="112" t="s">
        <v>155</v>
      </c>
      <c r="B121" s="113"/>
      <c r="C121" s="112" t="s">
        <v>97</v>
      </c>
      <c r="D121" s="113"/>
      <c r="E121" s="112">
        <f>SUM(E118:F120)</f>
        <v>26</v>
      </c>
      <c r="F121" s="113"/>
      <c r="G121" s="112">
        <f>SUM(G118:H120)</f>
        <v>4683</v>
      </c>
      <c r="H121" s="113">
        <f>SUM(H118:H119)</f>
        <v>0</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ht="20.25" x14ac:dyDescent="0.25">
      <c r="A122" s="132" t="s">
        <v>232</v>
      </c>
      <c r="B122" s="133"/>
      <c r="C122" s="133"/>
      <c r="D122" s="133"/>
      <c r="E122" s="133"/>
      <c r="F122" s="133"/>
      <c r="G122" s="133"/>
      <c r="H122" s="134"/>
    </row>
    <row r="123" spans="1:150 16226:16383" s="3" customFormat="1" ht="20.25" x14ac:dyDescent="0.25">
      <c r="A123" s="112" t="s">
        <v>153</v>
      </c>
      <c r="B123" s="113"/>
      <c r="C123" s="112" t="s">
        <v>154</v>
      </c>
      <c r="D123" s="113"/>
      <c r="E123" s="112" t="s">
        <v>152</v>
      </c>
      <c r="F123" s="113"/>
      <c r="G123" s="112" t="s">
        <v>164</v>
      </c>
      <c r="H123" s="113"/>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x14ac:dyDescent="0.25">
      <c r="A124" s="114" t="s">
        <v>327</v>
      </c>
      <c r="B124" s="115"/>
      <c r="C124" s="114" t="s">
        <v>97</v>
      </c>
      <c r="D124" s="115"/>
      <c r="E124" s="114">
        <v>206</v>
      </c>
      <c r="F124" s="115"/>
      <c r="G124" s="114">
        <v>96290</v>
      </c>
      <c r="H124" s="115"/>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x14ac:dyDescent="0.25">
      <c r="A125" s="114" t="s">
        <v>332</v>
      </c>
      <c r="B125" s="115"/>
      <c r="C125" s="114" t="s">
        <v>97</v>
      </c>
      <c r="D125" s="115"/>
      <c r="E125" s="114">
        <v>208</v>
      </c>
      <c r="F125" s="115"/>
      <c r="G125" s="114">
        <v>121405</v>
      </c>
      <c r="H125" s="115"/>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x14ac:dyDescent="0.25">
      <c r="A126" s="114" t="s">
        <v>333</v>
      </c>
      <c r="B126" s="115"/>
      <c r="C126" s="114" t="s">
        <v>97</v>
      </c>
      <c r="D126" s="115"/>
      <c r="E126" s="114">
        <v>206</v>
      </c>
      <c r="F126" s="115"/>
      <c r="G126" s="114">
        <v>100489</v>
      </c>
      <c r="H126" s="115"/>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x14ac:dyDescent="0.25">
      <c r="A127" s="112" t="s">
        <v>155</v>
      </c>
      <c r="B127" s="113"/>
      <c r="C127" s="112" t="s">
        <v>97</v>
      </c>
      <c r="D127" s="113"/>
      <c r="E127" s="112">
        <f>SUM(E124:F126)</f>
        <v>620</v>
      </c>
      <c r="F127" s="113"/>
      <c r="G127" s="112">
        <f>SUM(G124:H126)</f>
        <v>318184</v>
      </c>
      <c r="H127" s="113">
        <f>SUM(H124:H125)</f>
        <v>0</v>
      </c>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25" x14ac:dyDescent="0.25">
      <c r="A128" s="112" t="s">
        <v>246</v>
      </c>
      <c r="B128" s="113"/>
      <c r="C128" s="112" t="s">
        <v>97</v>
      </c>
      <c r="D128" s="113"/>
      <c r="E128" s="112">
        <f>SUM(E121+E127)</f>
        <v>646</v>
      </c>
      <c r="F128" s="113"/>
      <c r="G128" s="112">
        <f>SUM(G121,G127)</f>
        <v>322867</v>
      </c>
      <c r="H128" s="113"/>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ht="20.25" x14ac:dyDescent="0.25">
      <c r="A129" s="136" t="s">
        <v>151</v>
      </c>
      <c r="B129" s="137"/>
      <c r="C129" s="137"/>
      <c r="D129" s="137"/>
      <c r="E129" s="137"/>
      <c r="F129" s="137"/>
      <c r="G129" s="137"/>
      <c r="H129" s="134"/>
    </row>
    <row r="130" spans="1:150 16226:16383" ht="66" customHeight="1" x14ac:dyDescent="0.25">
      <c r="A130" s="52" t="s">
        <v>233</v>
      </c>
      <c r="B130" s="28" t="s">
        <v>234</v>
      </c>
      <c r="C130" s="33" t="s">
        <v>235</v>
      </c>
      <c r="D130" s="28" t="s">
        <v>90</v>
      </c>
      <c r="E130" s="28" t="s">
        <v>165</v>
      </c>
      <c r="F130" s="33" t="s">
        <v>236</v>
      </c>
      <c r="G130" s="28" t="s">
        <v>92</v>
      </c>
      <c r="H130" s="28" t="s">
        <v>91</v>
      </c>
    </row>
    <row r="131" spans="1:150 16226:16383" s="3" customFormat="1" ht="20.25" x14ac:dyDescent="0.25">
      <c r="A131" s="98" t="s">
        <v>335</v>
      </c>
      <c r="B131" s="99"/>
      <c r="C131" s="99"/>
      <c r="D131" s="99"/>
      <c r="E131" s="99"/>
      <c r="F131" s="99"/>
      <c r="G131" s="99"/>
      <c r="H131" s="100"/>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x14ac:dyDescent="0.25">
      <c r="A132" s="98" t="s">
        <v>327</v>
      </c>
      <c r="B132" s="99"/>
      <c r="C132" s="99"/>
      <c r="D132" s="99"/>
      <c r="E132" s="99"/>
      <c r="F132" s="99"/>
      <c r="G132" s="99"/>
      <c r="H132" s="100"/>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98" t="s">
        <v>336</v>
      </c>
      <c r="B133" s="99"/>
      <c r="C133" s="99"/>
      <c r="D133" s="99"/>
      <c r="E133" s="99"/>
      <c r="F133" s="99"/>
      <c r="G133" s="99"/>
      <c r="H133" s="100"/>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x14ac:dyDescent="0.25">
      <c r="A134" s="98" t="s">
        <v>337</v>
      </c>
      <c r="B134" s="99"/>
      <c r="C134" s="99"/>
      <c r="D134" s="99"/>
      <c r="E134" s="99"/>
      <c r="F134" s="99"/>
      <c r="G134" s="99"/>
      <c r="H134" s="100"/>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135">
        <v>34</v>
      </c>
      <c r="B135" s="135"/>
      <c r="C135" s="53" t="s">
        <v>89</v>
      </c>
      <c r="D135" s="53" t="s">
        <v>338</v>
      </c>
      <c r="E135" s="32">
        <f>(17.02)*(10.764)</f>
        <v>183.20327999999998</v>
      </c>
      <c r="F135" s="5">
        <v>0</v>
      </c>
      <c r="G135" s="5">
        <v>0</v>
      </c>
      <c r="H135" s="5">
        <f>E135+F135+(IF(G135&lt;101,G135,IF(G135&lt;201,G135/2,IF(G135&lt;=301,G135/3,G135/4))))</f>
        <v>183.20327999999998</v>
      </c>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x14ac:dyDescent="0.25">
      <c r="A136" s="128">
        <v>35</v>
      </c>
      <c r="B136" s="129"/>
      <c r="C136" s="53" t="s">
        <v>89</v>
      </c>
      <c r="D136" s="53" t="s">
        <v>338</v>
      </c>
      <c r="E136" s="32">
        <f>(16.55)*(10.764)</f>
        <v>178.14419999999998</v>
      </c>
      <c r="F136" s="5">
        <v>0</v>
      </c>
      <c r="G136" s="5">
        <v>0</v>
      </c>
      <c r="H136" s="5">
        <f t="shared" ref="H136:H142" si="0">E136+F136+(IF(G136&lt;101,G136,IF(G136&lt;201,G136/2,IF(G136&lt;=301,G136/3,G136/4))))</f>
        <v>178.14419999999998</v>
      </c>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x14ac:dyDescent="0.25">
      <c r="A137" s="128">
        <v>36</v>
      </c>
      <c r="B137" s="129"/>
      <c r="C137" s="53" t="s">
        <v>89</v>
      </c>
      <c r="D137" s="53" t="s">
        <v>338</v>
      </c>
      <c r="E137" s="32">
        <f>(13.24)*(10.764)</f>
        <v>142.51535999999999</v>
      </c>
      <c r="F137" s="5">
        <v>0</v>
      </c>
      <c r="G137" s="5">
        <v>0</v>
      </c>
      <c r="H137" s="5">
        <f t="shared" si="0"/>
        <v>142.51535999999999</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25">
      <c r="A138" s="128">
        <v>37</v>
      </c>
      <c r="B138" s="129"/>
      <c r="C138" s="53" t="s">
        <v>89</v>
      </c>
      <c r="D138" s="53" t="s">
        <v>338</v>
      </c>
      <c r="E138" s="32">
        <f>(13.65)*(10.764)</f>
        <v>146.92859999999999</v>
      </c>
      <c r="F138" s="5">
        <v>0</v>
      </c>
      <c r="G138" s="5">
        <v>0</v>
      </c>
      <c r="H138" s="5">
        <f t="shared" si="0"/>
        <v>146.92859999999999</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25">
      <c r="A139" s="128">
        <v>38</v>
      </c>
      <c r="B139" s="129"/>
      <c r="C139" s="53" t="s">
        <v>89</v>
      </c>
      <c r="D139" s="53" t="s">
        <v>338</v>
      </c>
      <c r="E139" s="32">
        <f>(12.34)*(10.764)</f>
        <v>132.82775999999998</v>
      </c>
      <c r="F139" s="5">
        <v>0</v>
      </c>
      <c r="G139" s="5">
        <v>0</v>
      </c>
      <c r="H139" s="5">
        <f t="shared" si="0"/>
        <v>132.82775999999998</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25">
      <c r="A140" s="128">
        <v>39</v>
      </c>
      <c r="B140" s="129"/>
      <c r="C140" s="53" t="s">
        <v>89</v>
      </c>
      <c r="D140" s="53" t="s">
        <v>338</v>
      </c>
      <c r="E140" s="32">
        <f>(17.83)*(10.764)</f>
        <v>191.92211999999998</v>
      </c>
      <c r="F140" s="5">
        <v>0</v>
      </c>
      <c r="G140" s="5">
        <v>0</v>
      </c>
      <c r="H140" s="5">
        <f t="shared" si="0"/>
        <v>191.92211999999998</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128">
        <v>40</v>
      </c>
      <c r="B141" s="129"/>
      <c r="C141" s="53" t="s">
        <v>89</v>
      </c>
      <c r="D141" s="53" t="s">
        <v>338</v>
      </c>
      <c r="E141" s="32">
        <f>(23.45)*(10.764)</f>
        <v>252.41579999999999</v>
      </c>
      <c r="F141" s="5">
        <v>0</v>
      </c>
      <c r="G141" s="5">
        <v>0</v>
      </c>
      <c r="H141" s="5">
        <f t="shared" si="0"/>
        <v>252.41579999999999</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128">
        <v>41</v>
      </c>
      <c r="B142" s="129"/>
      <c r="C142" s="53" t="s">
        <v>89</v>
      </c>
      <c r="D142" s="53" t="s">
        <v>338</v>
      </c>
      <c r="E142" s="32">
        <f>(23.45)*(10.764)</f>
        <v>252.41579999999999</v>
      </c>
      <c r="F142" s="5">
        <v>0</v>
      </c>
      <c r="G142" s="5">
        <v>0</v>
      </c>
      <c r="H142" s="5">
        <f t="shared" si="0"/>
        <v>252.41579999999999</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63" customFormat="1" ht="20.25" customHeight="1" x14ac:dyDescent="0.25">
      <c r="A143" s="82" t="s">
        <v>339</v>
      </c>
      <c r="B143" s="83"/>
      <c r="C143" s="83"/>
      <c r="D143" s="83"/>
      <c r="E143" s="83"/>
      <c r="F143" s="83"/>
      <c r="G143" s="83"/>
      <c r="H143" s="84"/>
    </row>
    <row r="144" spans="1:150 16226:16383" s="63" customFormat="1" ht="20.25" customHeight="1" x14ac:dyDescent="0.25">
      <c r="A144" s="94">
        <v>1</v>
      </c>
      <c r="B144" s="95"/>
      <c r="C144" s="72" t="s">
        <v>89</v>
      </c>
      <c r="D144" s="72" t="s">
        <v>340</v>
      </c>
      <c r="E144" s="73">
        <v>587</v>
      </c>
      <c r="F144" s="73">
        <v>0</v>
      </c>
      <c r="G144" s="73">
        <v>81</v>
      </c>
      <c r="H144" s="73">
        <v>667</v>
      </c>
    </row>
    <row r="145" spans="1:8" s="63" customFormat="1" ht="20.25" customHeight="1" x14ac:dyDescent="0.25">
      <c r="A145" s="94">
        <v>2</v>
      </c>
      <c r="B145" s="95"/>
      <c r="C145" s="203" t="s">
        <v>341</v>
      </c>
      <c r="D145" s="204"/>
      <c r="E145" s="204"/>
      <c r="F145" s="204"/>
      <c r="G145" s="204"/>
      <c r="H145" s="205"/>
    </row>
    <row r="146" spans="1:8" s="63" customFormat="1" ht="20.25" customHeight="1" x14ac:dyDescent="0.25">
      <c r="A146" s="94">
        <v>3</v>
      </c>
      <c r="B146" s="95"/>
      <c r="C146" s="209"/>
      <c r="D146" s="210"/>
      <c r="E146" s="210"/>
      <c r="F146" s="210"/>
      <c r="G146" s="210"/>
      <c r="H146" s="211"/>
    </row>
    <row r="147" spans="1:8" s="63" customFormat="1" ht="20.25" customHeight="1" x14ac:dyDescent="0.25">
      <c r="A147" s="94">
        <v>4</v>
      </c>
      <c r="B147" s="95"/>
      <c r="C147" s="209"/>
      <c r="D147" s="210"/>
      <c r="E147" s="210"/>
      <c r="F147" s="210"/>
      <c r="G147" s="210"/>
      <c r="H147" s="211"/>
    </row>
    <row r="148" spans="1:8" s="63" customFormat="1" ht="20.25" customHeight="1" x14ac:dyDescent="0.25">
      <c r="A148" s="94">
        <v>5</v>
      </c>
      <c r="B148" s="95"/>
      <c r="C148" s="206"/>
      <c r="D148" s="207"/>
      <c r="E148" s="207"/>
      <c r="F148" s="207"/>
      <c r="G148" s="207"/>
      <c r="H148" s="208"/>
    </row>
    <row r="149" spans="1:8" s="63" customFormat="1" ht="20.25" customHeight="1" x14ac:dyDescent="0.25">
      <c r="A149" s="94">
        <v>6</v>
      </c>
      <c r="B149" s="95"/>
      <c r="C149" s="72" t="s">
        <v>89</v>
      </c>
      <c r="D149" s="72" t="s">
        <v>340</v>
      </c>
      <c r="E149" s="73">
        <v>524</v>
      </c>
      <c r="F149" s="73">
        <v>0</v>
      </c>
      <c r="G149" s="73">
        <v>77</v>
      </c>
      <c r="H149" s="73">
        <v>601</v>
      </c>
    </row>
    <row r="150" spans="1:8" s="63" customFormat="1" ht="20.25" customHeight="1" x14ac:dyDescent="0.25">
      <c r="A150" s="94">
        <v>7</v>
      </c>
      <c r="B150" s="95"/>
      <c r="C150" s="72" t="s">
        <v>89</v>
      </c>
      <c r="D150" s="72" t="s">
        <v>342</v>
      </c>
      <c r="E150" s="73">
        <v>370</v>
      </c>
      <c r="F150" s="73">
        <v>0</v>
      </c>
      <c r="G150" s="73">
        <v>0</v>
      </c>
      <c r="H150" s="73">
        <v>370</v>
      </c>
    </row>
    <row r="151" spans="1:8" s="63" customFormat="1" ht="20.25" customHeight="1" x14ac:dyDescent="0.25">
      <c r="A151" s="94">
        <v>8</v>
      </c>
      <c r="B151" s="95"/>
      <c r="C151" s="72" t="s">
        <v>89</v>
      </c>
      <c r="D151" s="72" t="s">
        <v>342</v>
      </c>
      <c r="E151" s="73">
        <v>370</v>
      </c>
      <c r="F151" s="73">
        <v>0</v>
      </c>
      <c r="G151" s="73">
        <v>0</v>
      </c>
      <c r="H151" s="73">
        <v>370</v>
      </c>
    </row>
    <row r="152" spans="1:8" s="63" customFormat="1" ht="20.25" customHeight="1" x14ac:dyDescent="0.25">
      <c r="A152" s="82" t="s">
        <v>343</v>
      </c>
      <c r="B152" s="83"/>
      <c r="C152" s="83"/>
      <c r="D152" s="83"/>
      <c r="E152" s="83"/>
      <c r="F152" s="83"/>
      <c r="G152" s="83"/>
      <c r="H152" s="84"/>
    </row>
    <row r="153" spans="1:8" s="63" customFormat="1" ht="20.25" customHeight="1" x14ac:dyDescent="0.25">
      <c r="A153" s="94">
        <v>1</v>
      </c>
      <c r="B153" s="95"/>
      <c r="C153" s="72" t="s">
        <v>89</v>
      </c>
      <c r="D153" s="72" t="s">
        <v>340</v>
      </c>
      <c r="E153" s="73">
        <v>601</v>
      </c>
      <c r="F153" s="73">
        <v>0</v>
      </c>
      <c r="G153" s="73">
        <v>0</v>
      </c>
      <c r="H153" s="73">
        <v>601</v>
      </c>
    </row>
    <row r="154" spans="1:8" s="63" customFormat="1" ht="20.25" customHeight="1" x14ac:dyDescent="0.25">
      <c r="A154" s="94">
        <v>2</v>
      </c>
      <c r="B154" s="95"/>
      <c r="C154" s="72" t="s">
        <v>89</v>
      </c>
      <c r="D154" s="72" t="s">
        <v>340</v>
      </c>
      <c r="E154" s="73">
        <v>601</v>
      </c>
      <c r="F154" s="73">
        <v>0</v>
      </c>
      <c r="G154" s="73">
        <v>56</v>
      </c>
      <c r="H154" s="73">
        <v>657</v>
      </c>
    </row>
    <row r="155" spans="1:8" s="63" customFormat="1" ht="20.25" customHeight="1" x14ac:dyDescent="0.25">
      <c r="A155" s="94">
        <v>3</v>
      </c>
      <c r="B155" s="95"/>
      <c r="C155" s="203" t="s">
        <v>344</v>
      </c>
      <c r="D155" s="204"/>
      <c r="E155" s="204"/>
      <c r="F155" s="204"/>
      <c r="G155" s="204"/>
      <c r="H155" s="205"/>
    </row>
    <row r="156" spans="1:8" s="63" customFormat="1" ht="20.25" customHeight="1" x14ac:dyDescent="0.25">
      <c r="A156" s="94">
        <v>4</v>
      </c>
      <c r="B156" s="95"/>
      <c r="C156" s="206"/>
      <c r="D156" s="207"/>
      <c r="E156" s="207"/>
      <c r="F156" s="207"/>
      <c r="G156" s="207"/>
      <c r="H156" s="208"/>
    </row>
    <row r="157" spans="1:8" s="63" customFormat="1" ht="20.25" customHeight="1" x14ac:dyDescent="0.25">
      <c r="A157" s="94">
        <v>5</v>
      </c>
      <c r="B157" s="95"/>
      <c r="C157" s="72" t="s">
        <v>89</v>
      </c>
      <c r="D157" s="72" t="s">
        <v>340</v>
      </c>
      <c r="E157" s="73">
        <v>531</v>
      </c>
      <c r="F157" s="73">
        <v>0</v>
      </c>
      <c r="G157" s="73">
        <v>56</v>
      </c>
      <c r="H157" s="73">
        <v>587</v>
      </c>
    </row>
    <row r="158" spans="1:8" s="63" customFormat="1" ht="20.25" customHeight="1" x14ac:dyDescent="0.25">
      <c r="A158" s="94">
        <v>6</v>
      </c>
      <c r="B158" s="95"/>
      <c r="C158" s="72" t="s">
        <v>89</v>
      </c>
      <c r="D158" s="72" t="s">
        <v>340</v>
      </c>
      <c r="E158" s="73">
        <v>531</v>
      </c>
      <c r="F158" s="73">
        <v>0</v>
      </c>
      <c r="G158" s="73">
        <v>0</v>
      </c>
      <c r="H158" s="73">
        <v>531</v>
      </c>
    </row>
    <row r="159" spans="1:8" s="63" customFormat="1" ht="20.25" customHeight="1" x14ac:dyDescent="0.25">
      <c r="A159" s="94">
        <v>7</v>
      </c>
      <c r="B159" s="95"/>
      <c r="C159" s="72" t="s">
        <v>89</v>
      </c>
      <c r="D159" s="72" t="s">
        <v>342</v>
      </c>
      <c r="E159" s="73">
        <v>370</v>
      </c>
      <c r="F159" s="73">
        <v>0</v>
      </c>
      <c r="G159" s="73">
        <v>0</v>
      </c>
      <c r="H159" s="73">
        <v>370</v>
      </c>
    </row>
    <row r="160" spans="1:8" s="63" customFormat="1" ht="20.25" customHeight="1" x14ac:dyDescent="0.25">
      <c r="A160" s="94">
        <v>8</v>
      </c>
      <c r="B160" s="95"/>
      <c r="C160" s="72" t="s">
        <v>89</v>
      </c>
      <c r="D160" s="72" t="s">
        <v>342</v>
      </c>
      <c r="E160" s="73">
        <v>370</v>
      </c>
      <c r="F160" s="73">
        <v>0</v>
      </c>
      <c r="G160" s="73">
        <v>0</v>
      </c>
      <c r="H160" s="73">
        <v>370</v>
      </c>
    </row>
    <row r="161" spans="1:8" s="63" customFormat="1" ht="20.25" customHeight="1" x14ac:dyDescent="0.25">
      <c r="A161" s="82" t="s">
        <v>345</v>
      </c>
      <c r="B161" s="83"/>
      <c r="C161" s="83"/>
      <c r="D161" s="83"/>
      <c r="E161" s="83"/>
      <c r="F161" s="83"/>
      <c r="G161" s="83"/>
      <c r="H161" s="84"/>
    </row>
    <row r="162" spans="1:8" s="63" customFormat="1" ht="20.25" customHeight="1" x14ac:dyDescent="0.25">
      <c r="A162" s="94">
        <v>1</v>
      </c>
      <c r="B162" s="95"/>
      <c r="C162" s="72" t="s">
        <v>89</v>
      </c>
      <c r="D162" s="72" t="s">
        <v>340</v>
      </c>
      <c r="E162" s="73">
        <v>601</v>
      </c>
      <c r="F162" s="73">
        <v>0</v>
      </c>
      <c r="G162" s="73">
        <v>0</v>
      </c>
      <c r="H162" s="73">
        <v>601</v>
      </c>
    </row>
    <row r="163" spans="1:8" s="63" customFormat="1" ht="20.25" customHeight="1" x14ac:dyDescent="0.25">
      <c r="A163" s="94">
        <v>2</v>
      </c>
      <c r="B163" s="95"/>
      <c r="C163" s="72" t="s">
        <v>89</v>
      </c>
      <c r="D163" s="72" t="s">
        <v>340</v>
      </c>
      <c r="E163" s="73">
        <v>601</v>
      </c>
      <c r="F163" s="73">
        <v>0</v>
      </c>
      <c r="G163" s="73">
        <v>0</v>
      </c>
      <c r="H163" s="73">
        <v>601</v>
      </c>
    </row>
    <row r="164" spans="1:8" s="63" customFormat="1" ht="20.25" customHeight="1" x14ac:dyDescent="0.25">
      <c r="A164" s="96">
        <v>3</v>
      </c>
      <c r="B164" s="97"/>
      <c r="C164" s="72" t="s">
        <v>89</v>
      </c>
      <c r="D164" s="72" t="s">
        <v>342</v>
      </c>
      <c r="E164" s="73">
        <v>370</v>
      </c>
      <c r="F164" s="73">
        <v>0</v>
      </c>
      <c r="G164" s="73">
        <v>0</v>
      </c>
      <c r="H164" s="73">
        <v>370</v>
      </c>
    </row>
    <row r="165" spans="1:8" s="75" customFormat="1" ht="20.25" customHeight="1" x14ac:dyDescent="0.25">
      <c r="A165" s="77">
        <v>4</v>
      </c>
      <c r="B165" s="78"/>
      <c r="C165" s="72" t="s">
        <v>89</v>
      </c>
      <c r="D165" s="72" t="s">
        <v>342</v>
      </c>
      <c r="E165" s="74">
        <v>370</v>
      </c>
      <c r="F165" s="74">
        <v>0</v>
      </c>
      <c r="G165" s="74">
        <v>0</v>
      </c>
      <c r="H165" s="74">
        <v>370</v>
      </c>
    </row>
    <row r="166" spans="1:8" s="75" customFormat="1" ht="20.25" customHeight="1" x14ac:dyDescent="0.25">
      <c r="A166" s="77">
        <v>5</v>
      </c>
      <c r="B166" s="78"/>
      <c r="C166" s="72" t="s">
        <v>89</v>
      </c>
      <c r="D166" s="72" t="s">
        <v>340</v>
      </c>
      <c r="E166" s="74">
        <v>531</v>
      </c>
      <c r="F166" s="74">
        <v>0</v>
      </c>
      <c r="G166" s="74">
        <v>0</v>
      </c>
      <c r="H166" s="74">
        <v>531</v>
      </c>
    </row>
    <row r="167" spans="1:8" s="75" customFormat="1" ht="20.25" customHeight="1" x14ac:dyDescent="0.25">
      <c r="A167" s="77">
        <v>6</v>
      </c>
      <c r="B167" s="78"/>
      <c r="C167" s="72" t="s">
        <v>89</v>
      </c>
      <c r="D167" s="72" t="s">
        <v>340</v>
      </c>
      <c r="E167" s="74">
        <v>531</v>
      </c>
      <c r="F167" s="74">
        <v>0</v>
      </c>
      <c r="G167" s="74">
        <v>0</v>
      </c>
      <c r="H167" s="74">
        <v>531</v>
      </c>
    </row>
    <row r="168" spans="1:8" s="75" customFormat="1" ht="20.25" customHeight="1" x14ac:dyDescent="0.25">
      <c r="A168" s="77">
        <v>7</v>
      </c>
      <c r="B168" s="78"/>
      <c r="C168" s="72" t="s">
        <v>89</v>
      </c>
      <c r="D168" s="72" t="s">
        <v>342</v>
      </c>
      <c r="E168" s="74">
        <v>370</v>
      </c>
      <c r="F168" s="74">
        <v>0</v>
      </c>
      <c r="G168" s="74">
        <v>0</v>
      </c>
      <c r="H168" s="74">
        <v>370</v>
      </c>
    </row>
    <row r="169" spans="1:8" s="75" customFormat="1" ht="20.25" customHeight="1" x14ac:dyDescent="0.25">
      <c r="A169" s="77">
        <v>8</v>
      </c>
      <c r="B169" s="78"/>
      <c r="C169" s="72" t="s">
        <v>89</v>
      </c>
      <c r="D169" s="72" t="s">
        <v>342</v>
      </c>
      <c r="E169" s="74">
        <v>370</v>
      </c>
      <c r="F169" s="74">
        <v>0</v>
      </c>
      <c r="G169" s="74">
        <v>0</v>
      </c>
      <c r="H169" s="74">
        <v>370</v>
      </c>
    </row>
    <row r="170" spans="1:8" s="75" customFormat="1" ht="20.25" customHeight="1" x14ac:dyDescent="0.25">
      <c r="A170" s="82" t="s">
        <v>346</v>
      </c>
      <c r="B170" s="83"/>
      <c r="C170" s="83"/>
      <c r="D170" s="83"/>
      <c r="E170" s="83"/>
      <c r="F170" s="83"/>
      <c r="G170" s="83"/>
      <c r="H170" s="84"/>
    </row>
    <row r="171" spans="1:8" s="75" customFormat="1" ht="20.25" customHeight="1" x14ac:dyDescent="0.25">
      <c r="A171" s="77">
        <v>1</v>
      </c>
      <c r="B171" s="78"/>
      <c r="C171" s="79" t="s">
        <v>347</v>
      </c>
      <c r="D171" s="80"/>
      <c r="E171" s="80"/>
      <c r="F171" s="80"/>
      <c r="G171" s="80"/>
      <c r="H171" s="81"/>
    </row>
    <row r="172" spans="1:8" s="75" customFormat="1" ht="20.25" customHeight="1" x14ac:dyDescent="0.25">
      <c r="A172" s="77">
        <v>2</v>
      </c>
      <c r="B172" s="78"/>
      <c r="C172" s="72" t="s">
        <v>89</v>
      </c>
      <c r="D172" s="72" t="s">
        <v>340</v>
      </c>
      <c r="E172" s="74">
        <v>601</v>
      </c>
      <c r="F172" s="74">
        <v>0</v>
      </c>
      <c r="G172" s="74">
        <v>0</v>
      </c>
      <c r="H172" s="74">
        <v>601</v>
      </c>
    </row>
    <row r="173" spans="1:8" s="75" customFormat="1" ht="20.25" customHeight="1" x14ac:dyDescent="0.25">
      <c r="A173" s="77">
        <v>3</v>
      </c>
      <c r="B173" s="78"/>
      <c r="C173" s="72" t="s">
        <v>89</v>
      </c>
      <c r="D173" s="72" t="s">
        <v>342</v>
      </c>
      <c r="E173" s="74">
        <v>370</v>
      </c>
      <c r="F173" s="74">
        <v>0</v>
      </c>
      <c r="G173" s="74">
        <v>0</v>
      </c>
      <c r="H173" s="74">
        <v>370</v>
      </c>
    </row>
    <row r="174" spans="1:8" s="75" customFormat="1" ht="20.25" customHeight="1" x14ac:dyDescent="0.25">
      <c r="A174" s="77">
        <v>4</v>
      </c>
      <c r="B174" s="78"/>
      <c r="C174" s="72" t="s">
        <v>89</v>
      </c>
      <c r="D174" s="72" t="s">
        <v>342</v>
      </c>
      <c r="E174" s="74">
        <v>370</v>
      </c>
      <c r="F174" s="74">
        <v>0</v>
      </c>
      <c r="G174" s="74">
        <v>0</v>
      </c>
      <c r="H174" s="74">
        <v>370</v>
      </c>
    </row>
    <row r="175" spans="1:8" s="75" customFormat="1" ht="20.25" customHeight="1" x14ac:dyDescent="0.25">
      <c r="A175" s="77">
        <v>5</v>
      </c>
      <c r="B175" s="78"/>
      <c r="C175" s="72" t="s">
        <v>89</v>
      </c>
      <c r="D175" s="72" t="s">
        <v>340</v>
      </c>
      <c r="E175" s="74">
        <v>531</v>
      </c>
      <c r="F175" s="74">
        <v>0</v>
      </c>
      <c r="G175" s="74">
        <v>0</v>
      </c>
      <c r="H175" s="74">
        <v>531</v>
      </c>
    </row>
    <row r="176" spans="1:8" s="75" customFormat="1" ht="20.25" customHeight="1" x14ac:dyDescent="0.25">
      <c r="A176" s="77">
        <v>6</v>
      </c>
      <c r="B176" s="78"/>
      <c r="C176" s="72" t="s">
        <v>89</v>
      </c>
      <c r="D176" s="72" t="s">
        <v>340</v>
      </c>
      <c r="E176" s="74">
        <v>531</v>
      </c>
      <c r="F176" s="74">
        <v>0</v>
      </c>
      <c r="G176" s="74">
        <v>0</v>
      </c>
      <c r="H176" s="74">
        <v>531</v>
      </c>
    </row>
    <row r="177" spans="1:8" s="75" customFormat="1" ht="20.25" customHeight="1" x14ac:dyDescent="0.25">
      <c r="A177" s="77">
        <v>7</v>
      </c>
      <c r="B177" s="78"/>
      <c r="C177" s="72" t="s">
        <v>89</v>
      </c>
      <c r="D177" s="72" t="s">
        <v>342</v>
      </c>
      <c r="E177" s="74">
        <v>370</v>
      </c>
      <c r="F177" s="74">
        <v>0</v>
      </c>
      <c r="G177" s="74">
        <v>0</v>
      </c>
      <c r="H177" s="74">
        <v>370</v>
      </c>
    </row>
    <row r="178" spans="1:8" s="75" customFormat="1" ht="20.25" customHeight="1" x14ac:dyDescent="0.25">
      <c r="A178" s="77">
        <v>8</v>
      </c>
      <c r="B178" s="78"/>
      <c r="C178" s="72" t="s">
        <v>89</v>
      </c>
      <c r="D178" s="72" t="s">
        <v>342</v>
      </c>
      <c r="E178" s="74">
        <v>370</v>
      </c>
      <c r="F178" s="74">
        <v>0</v>
      </c>
      <c r="G178" s="74">
        <v>0</v>
      </c>
      <c r="H178" s="74">
        <v>370</v>
      </c>
    </row>
    <row r="179" spans="1:8" s="75" customFormat="1" ht="20.25" customHeight="1" x14ac:dyDescent="0.25">
      <c r="A179" s="91" t="s">
        <v>332</v>
      </c>
      <c r="B179" s="92"/>
      <c r="C179" s="92"/>
      <c r="D179" s="92"/>
      <c r="E179" s="92"/>
      <c r="F179" s="92"/>
      <c r="G179" s="92"/>
      <c r="H179" s="93"/>
    </row>
    <row r="180" spans="1:8" s="75" customFormat="1" ht="20.25" customHeight="1" x14ac:dyDescent="0.25">
      <c r="A180" s="82" t="s">
        <v>336</v>
      </c>
      <c r="B180" s="83"/>
      <c r="C180" s="83"/>
      <c r="D180" s="83"/>
      <c r="E180" s="83"/>
      <c r="F180" s="83"/>
      <c r="G180" s="83"/>
      <c r="H180" s="84"/>
    </row>
    <row r="181" spans="1:8" s="75" customFormat="1" ht="20.25" customHeight="1" x14ac:dyDescent="0.25">
      <c r="A181" s="82" t="s">
        <v>337</v>
      </c>
      <c r="B181" s="83"/>
      <c r="C181" s="83"/>
      <c r="D181" s="83"/>
      <c r="E181" s="83"/>
      <c r="F181" s="83"/>
      <c r="G181" s="83"/>
      <c r="H181" s="84"/>
    </row>
    <row r="182" spans="1:8" s="75" customFormat="1" ht="20.25" customHeight="1" x14ac:dyDescent="0.25">
      <c r="A182" s="77">
        <v>22</v>
      </c>
      <c r="B182" s="78"/>
      <c r="C182" s="72" t="s">
        <v>89</v>
      </c>
      <c r="D182" s="72" t="s">
        <v>338</v>
      </c>
      <c r="E182" s="74">
        <v>188</v>
      </c>
      <c r="F182" s="74">
        <v>0</v>
      </c>
      <c r="G182" s="74">
        <v>0</v>
      </c>
      <c r="H182" s="74">
        <v>188</v>
      </c>
    </row>
    <row r="183" spans="1:8" s="75" customFormat="1" ht="20.25" customHeight="1" x14ac:dyDescent="0.25">
      <c r="A183" s="77">
        <v>23</v>
      </c>
      <c r="B183" s="78"/>
      <c r="C183" s="72" t="s">
        <v>89</v>
      </c>
      <c r="D183" s="72" t="s">
        <v>338</v>
      </c>
      <c r="E183" s="74">
        <v>178</v>
      </c>
      <c r="F183" s="74">
        <v>0</v>
      </c>
      <c r="G183" s="74">
        <v>0</v>
      </c>
      <c r="H183" s="74">
        <v>178</v>
      </c>
    </row>
    <row r="184" spans="1:8" s="75" customFormat="1" ht="20.25" customHeight="1" x14ac:dyDescent="0.25">
      <c r="A184" s="77">
        <v>24</v>
      </c>
      <c r="B184" s="78"/>
      <c r="C184" s="72" t="s">
        <v>89</v>
      </c>
      <c r="D184" s="72" t="s">
        <v>338</v>
      </c>
      <c r="E184" s="74">
        <v>143</v>
      </c>
      <c r="F184" s="74">
        <v>0</v>
      </c>
      <c r="G184" s="74">
        <v>0</v>
      </c>
      <c r="H184" s="74">
        <v>143</v>
      </c>
    </row>
    <row r="185" spans="1:8" s="75" customFormat="1" ht="20.25" customHeight="1" x14ac:dyDescent="0.25">
      <c r="A185" s="77">
        <v>25</v>
      </c>
      <c r="B185" s="78"/>
      <c r="C185" s="72" t="s">
        <v>89</v>
      </c>
      <c r="D185" s="72" t="s">
        <v>338</v>
      </c>
      <c r="E185" s="74">
        <v>147</v>
      </c>
      <c r="F185" s="74">
        <v>0</v>
      </c>
      <c r="G185" s="74">
        <v>0</v>
      </c>
      <c r="H185" s="74">
        <v>147</v>
      </c>
    </row>
    <row r="186" spans="1:8" s="75" customFormat="1" ht="20.25" customHeight="1" x14ac:dyDescent="0.25">
      <c r="A186" s="77">
        <v>26</v>
      </c>
      <c r="B186" s="78"/>
      <c r="C186" s="72" t="s">
        <v>89</v>
      </c>
      <c r="D186" s="72" t="s">
        <v>338</v>
      </c>
      <c r="E186" s="74">
        <v>139</v>
      </c>
      <c r="F186" s="74">
        <v>0</v>
      </c>
      <c r="G186" s="74">
        <v>0</v>
      </c>
      <c r="H186" s="74">
        <v>139</v>
      </c>
    </row>
    <row r="187" spans="1:8" s="75" customFormat="1" ht="20.25" customHeight="1" x14ac:dyDescent="0.25">
      <c r="A187" s="77">
        <v>27</v>
      </c>
      <c r="B187" s="78"/>
      <c r="C187" s="72" t="s">
        <v>89</v>
      </c>
      <c r="D187" s="72" t="s">
        <v>338</v>
      </c>
      <c r="E187" s="74">
        <v>154</v>
      </c>
      <c r="F187" s="74">
        <v>0</v>
      </c>
      <c r="G187" s="74">
        <v>0</v>
      </c>
      <c r="H187" s="74">
        <v>154</v>
      </c>
    </row>
    <row r="188" spans="1:8" s="75" customFormat="1" ht="20.25" customHeight="1" x14ac:dyDescent="0.25">
      <c r="A188" s="77">
        <v>28</v>
      </c>
      <c r="B188" s="78"/>
      <c r="C188" s="72" t="s">
        <v>89</v>
      </c>
      <c r="D188" s="72" t="s">
        <v>338</v>
      </c>
      <c r="E188" s="74">
        <v>138</v>
      </c>
      <c r="F188" s="74">
        <v>0</v>
      </c>
      <c r="G188" s="74">
        <v>0</v>
      </c>
      <c r="H188" s="74">
        <v>138</v>
      </c>
    </row>
    <row r="189" spans="1:8" s="75" customFormat="1" ht="20.25" customHeight="1" x14ac:dyDescent="0.25">
      <c r="A189" s="77">
        <v>29</v>
      </c>
      <c r="B189" s="78"/>
      <c r="C189" s="72" t="s">
        <v>89</v>
      </c>
      <c r="D189" s="72" t="s">
        <v>338</v>
      </c>
      <c r="E189" s="74">
        <v>191</v>
      </c>
      <c r="F189" s="74">
        <v>0</v>
      </c>
      <c r="G189" s="74">
        <v>0</v>
      </c>
      <c r="H189" s="74">
        <v>191</v>
      </c>
    </row>
    <row r="190" spans="1:8" s="75" customFormat="1" ht="20.25" customHeight="1" x14ac:dyDescent="0.25">
      <c r="A190" s="77">
        <v>30</v>
      </c>
      <c r="B190" s="78"/>
      <c r="C190" s="72" t="s">
        <v>89</v>
      </c>
      <c r="D190" s="72" t="s">
        <v>338</v>
      </c>
      <c r="E190" s="74">
        <v>390</v>
      </c>
      <c r="F190" s="74">
        <v>0</v>
      </c>
      <c r="G190" s="74">
        <v>0</v>
      </c>
      <c r="H190" s="74">
        <v>390</v>
      </c>
    </row>
    <row r="191" spans="1:8" s="75" customFormat="1" ht="20.25" customHeight="1" x14ac:dyDescent="0.25">
      <c r="A191" s="77">
        <v>31</v>
      </c>
      <c r="B191" s="78"/>
      <c r="C191" s="72" t="s">
        <v>89</v>
      </c>
      <c r="D191" s="72" t="s">
        <v>338</v>
      </c>
      <c r="E191" s="74">
        <v>145</v>
      </c>
      <c r="F191" s="74">
        <v>0</v>
      </c>
      <c r="G191" s="74">
        <v>0</v>
      </c>
      <c r="H191" s="74">
        <v>145</v>
      </c>
    </row>
    <row r="192" spans="1:8" s="75" customFormat="1" ht="20.25" customHeight="1" x14ac:dyDescent="0.25">
      <c r="A192" s="77">
        <v>32</v>
      </c>
      <c r="B192" s="78"/>
      <c r="C192" s="72" t="s">
        <v>89</v>
      </c>
      <c r="D192" s="72" t="s">
        <v>338</v>
      </c>
      <c r="E192" s="74">
        <v>180</v>
      </c>
      <c r="F192" s="74">
        <v>0</v>
      </c>
      <c r="G192" s="74">
        <v>0</v>
      </c>
      <c r="H192" s="74">
        <v>180</v>
      </c>
    </row>
    <row r="193" spans="1:8" s="75" customFormat="1" ht="20.25" customHeight="1" x14ac:dyDescent="0.25">
      <c r="A193" s="77">
        <v>33</v>
      </c>
      <c r="B193" s="78"/>
      <c r="C193" s="72" t="s">
        <v>89</v>
      </c>
      <c r="D193" s="72" t="s">
        <v>338</v>
      </c>
      <c r="E193" s="74">
        <v>188</v>
      </c>
      <c r="F193" s="74">
        <v>0</v>
      </c>
      <c r="G193" s="74">
        <v>0</v>
      </c>
      <c r="H193" s="74">
        <v>188</v>
      </c>
    </row>
    <row r="194" spans="1:8" s="75" customFormat="1" ht="20.25" customHeight="1" x14ac:dyDescent="0.25">
      <c r="A194" s="82" t="s">
        <v>339</v>
      </c>
      <c r="B194" s="83"/>
      <c r="C194" s="83"/>
      <c r="D194" s="83"/>
      <c r="E194" s="83"/>
      <c r="F194" s="83"/>
      <c r="G194" s="83"/>
      <c r="H194" s="84"/>
    </row>
    <row r="195" spans="1:8" s="75" customFormat="1" ht="20.25" customHeight="1" x14ac:dyDescent="0.25">
      <c r="A195" s="77">
        <v>1</v>
      </c>
      <c r="B195" s="78"/>
      <c r="C195" s="72" t="s">
        <v>89</v>
      </c>
      <c r="D195" s="72" t="s">
        <v>340</v>
      </c>
      <c r="E195" s="74">
        <v>599</v>
      </c>
      <c r="F195" s="74">
        <v>0</v>
      </c>
      <c r="G195" s="74">
        <v>91</v>
      </c>
      <c r="H195" s="74">
        <v>689</v>
      </c>
    </row>
    <row r="196" spans="1:8" s="75" customFormat="1" ht="20.25" customHeight="1" x14ac:dyDescent="0.25">
      <c r="A196" s="77">
        <v>2</v>
      </c>
      <c r="B196" s="78"/>
      <c r="C196" s="85" t="s">
        <v>341</v>
      </c>
      <c r="D196" s="86"/>
      <c r="E196" s="86"/>
      <c r="F196" s="86"/>
      <c r="G196" s="86"/>
      <c r="H196" s="87"/>
    </row>
    <row r="197" spans="1:8" s="75" customFormat="1" ht="20.25" customHeight="1" x14ac:dyDescent="0.25">
      <c r="A197" s="77">
        <v>3</v>
      </c>
      <c r="B197" s="78"/>
      <c r="C197" s="88"/>
      <c r="D197" s="89"/>
      <c r="E197" s="89"/>
      <c r="F197" s="89"/>
      <c r="G197" s="89"/>
      <c r="H197" s="90"/>
    </row>
    <row r="198" spans="1:8" s="75" customFormat="1" ht="20.25" customHeight="1" x14ac:dyDescent="0.25">
      <c r="A198" s="77">
        <v>4</v>
      </c>
      <c r="B198" s="78"/>
      <c r="C198" s="72" t="s">
        <v>89</v>
      </c>
      <c r="D198" s="72" t="s">
        <v>340</v>
      </c>
      <c r="E198" s="74">
        <v>599</v>
      </c>
      <c r="F198" s="74">
        <v>0</v>
      </c>
      <c r="G198" s="74">
        <v>91</v>
      </c>
      <c r="H198" s="74">
        <v>689</v>
      </c>
    </row>
    <row r="199" spans="1:8" s="75" customFormat="1" ht="20.25" customHeight="1" x14ac:dyDescent="0.25">
      <c r="A199" s="77">
        <v>5</v>
      </c>
      <c r="B199" s="78"/>
      <c r="C199" s="72" t="s">
        <v>89</v>
      </c>
      <c r="D199" s="72" t="s">
        <v>340</v>
      </c>
      <c r="E199" s="74">
        <v>535</v>
      </c>
      <c r="F199" s="74">
        <v>0</v>
      </c>
      <c r="G199" s="74">
        <v>80</v>
      </c>
      <c r="H199" s="74">
        <v>615</v>
      </c>
    </row>
    <row r="200" spans="1:8" s="75" customFormat="1" ht="20.25" customHeight="1" x14ac:dyDescent="0.25">
      <c r="A200" s="77">
        <v>6</v>
      </c>
      <c r="B200" s="78"/>
      <c r="C200" s="72" t="s">
        <v>89</v>
      </c>
      <c r="D200" s="72" t="s">
        <v>340</v>
      </c>
      <c r="E200" s="74">
        <v>535</v>
      </c>
      <c r="F200" s="74">
        <v>0</v>
      </c>
      <c r="G200" s="74">
        <v>80</v>
      </c>
      <c r="H200" s="74">
        <v>615</v>
      </c>
    </row>
    <row r="201" spans="1:8" s="75" customFormat="1" ht="20.25" customHeight="1" x14ac:dyDescent="0.25">
      <c r="A201" s="77">
        <v>7</v>
      </c>
      <c r="B201" s="78"/>
      <c r="C201" s="72" t="s">
        <v>89</v>
      </c>
      <c r="D201" s="72" t="s">
        <v>342</v>
      </c>
      <c r="E201" s="74">
        <v>457</v>
      </c>
      <c r="F201" s="74">
        <v>0</v>
      </c>
      <c r="G201" s="74">
        <v>47</v>
      </c>
      <c r="H201" s="74">
        <v>504</v>
      </c>
    </row>
    <row r="202" spans="1:8" s="75" customFormat="1" ht="20.25" customHeight="1" x14ac:dyDescent="0.25">
      <c r="A202" s="77">
        <v>8</v>
      </c>
      <c r="B202" s="78"/>
      <c r="C202" s="72" t="s">
        <v>89</v>
      </c>
      <c r="D202" s="72" t="s">
        <v>342</v>
      </c>
      <c r="E202" s="74">
        <v>457</v>
      </c>
      <c r="F202" s="74">
        <v>0</v>
      </c>
      <c r="G202" s="74">
        <v>47</v>
      </c>
      <c r="H202" s="74">
        <v>504</v>
      </c>
    </row>
    <row r="203" spans="1:8" s="75" customFormat="1" ht="20.25" customHeight="1" x14ac:dyDescent="0.25">
      <c r="A203" s="82" t="s">
        <v>343</v>
      </c>
      <c r="B203" s="83"/>
      <c r="C203" s="83"/>
      <c r="D203" s="83"/>
      <c r="E203" s="83"/>
      <c r="F203" s="83"/>
      <c r="G203" s="83"/>
      <c r="H203" s="84"/>
    </row>
    <row r="204" spans="1:8" s="75" customFormat="1" ht="20.25" customHeight="1" x14ac:dyDescent="0.25">
      <c r="A204" s="77">
        <v>1</v>
      </c>
      <c r="B204" s="78"/>
      <c r="C204" s="72" t="s">
        <v>89</v>
      </c>
      <c r="D204" s="72" t="s">
        <v>340</v>
      </c>
      <c r="E204" s="74">
        <v>650</v>
      </c>
      <c r="F204" s="74">
        <v>0</v>
      </c>
      <c r="G204" s="74">
        <v>0</v>
      </c>
      <c r="H204" s="74">
        <v>650</v>
      </c>
    </row>
    <row r="205" spans="1:8" s="75" customFormat="1" ht="20.25" customHeight="1" x14ac:dyDescent="0.25">
      <c r="A205" s="77">
        <v>2</v>
      </c>
      <c r="B205" s="78"/>
      <c r="C205" s="72" t="s">
        <v>89</v>
      </c>
      <c r="D205" s="72" t="s">
        <v>340</v>
      </c>
      <c r="E205" s="74">
        <v>650</v>
      </c>
      <c r="F205" s="74">
        <v>0</v>
      </c>
      <c r="G205" s="74">
        <v>56</v>
      </c>
      <c r="H205" s="74">
        <v>707</v>
      </c>
    </row>
    <row r="206" spans="1:8" s="75" customFormat="1" ht="20.25" customHeight="1" x14ac:dyDescent="0.25">
      <c r="A206" s="77">
        <v>3</v>
      </c>
      <c r="B206" s="78"/>
      <c r="C206" s="85" t="s">
        <v>344</v>
      </c>
      <c r="D206" s="86"/>
      <c r="E206" s="86"/>
      <c r="F206" s="86"/>
      <c r="G206" s="86"/>
      <c r="H206" s="87"/>
    </row>
    <row r="207" spans="1:8" s="75" customFormat="1" ht="20.25" customHeight="1" x14ac:dyDescent="0.25">
      <c r="A207" s="77">
        <v>4</v>
      </c>
      <c r="B207" s="78"/>
      <c r="C207" s="88"/>
      <c r="D207" s="89"/>
      <c r="E207" s="89"/>
      <c r="F207" s="89"/>
      <c r="G207" s="89"/>
      <c r="H207" s="90"/>
    </row>
    <row r="208" spans="1:8" s="75" customFormat="1" ht="20.25" customHeight="1" x14ac:dyDescent="0.25">
      <c r="A208" s="77">
        <v>5</v>
      </c>
      <c r="B208" s="78"/>
      <c r="C208" s="72" t="s">
        <v>89</v>
      </c>
      <c r="D208" s="72" t="s">
        <v>340</v>
      </c>
      <c r="E208" s="74">
        <v>563</v>
      </c>
      <c r="F208" s="74">
        <v>0</v>
      </c>
      <c r="G208" s="74">
        <v>56</v>
      </c>
      <c r="H208" s="74">
        <v>619</v>
      </c>
    </row>
    <row r="209" spans="1:8" s="75" customFormat="1" ht="20.25" customHeight="1" x14ac:dyDescent="0.25">
      <c r="A209" s="77">
        <v>6</v>
      </c>
      <c r="B209" s="78"/>
      <c r="C209" s="72" t="s">
        <v>89</v>
      </c>
      <c r="D209" s="72" t="s">
        <v>340</v>
      </c>
      <c r="E209" s="74">
        <v>563</v>
      </c>
      <c r="F209" s="74">
        <v>0</v>
      </c>
      <c r="G209" s="74">
        <v>0</v>
      </c>
      <c r="H209" s="74">
        <v>563</v>
      </c>
    </row>
    <row r="210" spans="1:8" s="75" customFormat="1" ht="20.25" customHeight="1" x14ac:dyDescent="0.25">
      <c r="A210" s="77">
        <v>7</v>
      </c>
      <c r="B210" s="78"/>
      <c r="C210" s="72" t="s">
        <v>89</v>
      </c>
      <c r="D210" s="72" t="s">
        <v>342</v>
      </c>
      <c r="E210" s="74">
        <v>474</v>
      </c>
      <c r="F210" s="74">
        <v>0</v>
      </c>
      <c r="G210" s="74">
        <v>0</v>
      </c>
      <c r="H210" s="74">
        <v>474</v>
      </c>
    </row>
    <row r="211" spans="1:8" s="75" customFormat="1" ht="20.25" customHeight="1" x14ac:dyDescent="0.25">
      <c r="A211" s="77">
        <v>8</v>
      </c>
      <c r="B211" s="78"/>
      <c r="C211" s="72" t="s">
        <v>89</v>
      </c>
      <c r="D211" s="72" t="s">
        <v>342</v>
      </c>
      <c r="E211" s="74">
        <v>474</v>
      </c>
      <c r="F211" s="74">
        <v>0</v>
      </c>
      <c r="G211" s="74">
        <v>0</v>
      </c>
      <c r="H211" s="74">
        <v>474</v>
      </c>
    </row>
    <row r="212" spans="1:8" s="75" customFormat="1" ht="20.25" customHeight="1" x14ac:dyDescent="0.25">
      <c r="A212" s="82" t="s">
        <v>345</v>
      </c>
      <c r="B212" s="83"/>
      <c r="C212" s="83"/>
      <c r="D212" s="83"/>
      <c r="E212" s="83"/>
      <c r="F212" s="83"/>
      <c r="G212" s="83"/>
      <c r="H212" s="84"/>
    </row>
    <row r="213" spans="1:8" s="75" customFormat="1" ht="20.25" customHeight="1" x14ac:dyDescent="0.25">
      <c r="A213" s="77">
        <v>1</v>
      </c>
      <c r="B213" s="78"/>
      <c r="C213" s="72" t="s">
        <v>89</v>
      </c>
      <c r="D213" s="72" t="s">
        <v>340</v>
      </c>
      <c r="E213" s="74">
        <v>650</v>
      </c>
      <c r="F213" s="74">
        <v>0</v>
      </c>
      <c r="G213" s="74">
        <v>0</v>
      </c>
      <c r="H213" s="74">
        <v>650</v>
      </c>
    </row>
    <row r="214" spans="1:8" s="75" customFormat="1" ht="20.25" customHeight="1" x14ac:dyDescent="0.25">
      <c r="A214" s="77">
        <v>2</v>
      </c>
      <c r="B214" s="78"/>
      <c r="C214" s="72" t="s">
        <v>89</v>
      </c>
      <c r="D214" s="72" t="s">
        <v>340</v>
      </c>
      <c r="E214" s="74">
        <v>650</v>
      </c>
      <c r="F214" s="74">
        <v>0</v>
      </c>
      <c r="G214" s="74">
        <v>0</v>
      </c>
      <c r="H214" s="74">
        <v>650</v>
      </c>
    </row>
    <row r="215" spans="1:8" s="75" customFormat="1" ht="20.25" customHeight="1" x14ac:dyDescent="0.25">
      <c r="A215" s="77">
        <v>3</v>
      </c>
      <c r="B215" s="78"/>
      <c r="C215" s="72" t="s">
        <v>89</v>
      </c>
      <c r="D215" s="72" t="s">
        <v>340</v>
      </c>
      <c r="E215" s="74">
        <v>650</v>
      </c>
      <c r="F215" s="74">
        <v>0</v>
      </c>
      <c r="G215" s="74">
        <v>0</v>
      </c>
      <c r="H215" s="74">
        <v>650</v>
      </c>
    </row>
    <row r="216" spans="1:8" s="75" customFormat="1" ht="20.25" customHeight="1" x14ac:dyDescent="0.25">
      <c r="A216" s="77">
        <v>4</v>
      </c>
      <c r="B216" s="78"/>
      <c r="C216" s="72" t="s">
        <v>89</v>
      </c>
      <c r="D216" s="72" t="s">
        <v>340</v>
      </c>
      <c r="E216" s="74">
        <v>650</v>
      </c>
      <c r="F216" s="74">
        <v>0</v>
      </c>
      <c r="G216" s="74">
        <v>0</v>
      </c>
      <c r="H216" s="74">
        <v>650</v>
      </c>
    </row>
    <row r="217" spans="1:8" s="75" customFormat="1" ht="20.25" customHeight="1" x14ac:dyDescent="0.25">
      <c r="A217" s="77">
        <v>5</v>
      </c>
      <c r="B217" s="78"/>
      <c r="C217" s="72" t="s">
        <v>89</v>
      </c>
      <c r="D217" s="72" t="s">
        <v>340</v>
      </c>
      <c r="E217" s="74">
        <v>563</v>
      </c>
      <c r="F217" s="74">
        <v>0</v>
      </c>
      <c r="G217" s="74">
        <v>0</v>
      </c>
      <c r="H217" s="74">
        <v>563</v>
      </c>
    </row>
    <row r="218" spans="1:8" s="75" customFormat="1" ht="20.25" customHeight="1" x14ac:dyDescent="0.25">
      <c r="A218" s="77">
        <v>6</v>
      </c>
      <c r="B218" s="78"/>
      <c r="C218" s="72" t="s">
        <v>89</v>
      </c>
      <c r="D218" s="72" t="s">
        <v>340</v>
      </c>
      <c r="E218" s="74">
        <v>563</v>
      </c>
      <c r="F218" s="74">
        <v>0</v>
      </c>
      <c r="G218" s="74">
        <v>0</v>
      </c>
      <c r="H218" s="74">
        <v>563</v>
      </c>
    </row>
    <row r="219" spans="1:8" s="75" customFormat="1" ht="20.25" customHeight="1" x14ac:dyDescent="0.25">
      <c r="A219" s="77">
        <v>7</v>
      </c>
      <c r="B219" s="78"/>
      <c r="C219" s="72" t="s">
        <v>89</v>
      </c>
      <c r="D219" s="72" t="s">
        <v>342</v>
      </c>
      <c r="E219" s="74">
        <v>474</v>
      </c>
      <c r="F219" s="74">
        <v>0</v>
      </c>
      <c r="G219" s="74">
        <v>0</v>
      </c>
      <c r="H219" s="74">
        <v>474</v>
      </c>
    </row>
    <row r="220" spans="1:8" s="75" customFormat="1" ht="20.25" customHeight="1" x14ac:dyDescent="0.25">
      <c r="A220" s="77">
        <v>8</v>
      </c>
      <c r="B220" s="78"/>
      <c r="C220" s="72" t="s">
        <v>89</v>
      </c>
      <c r="D220" s="72" t="s">
        <v>342</v>
      </c>
      <c r="E220" s="74">
        <v>474</v>
      </c>
      <c r="F220" s="74">
        <v>0</v>
      </c>
      <c r="G220" s="74">
        <v>0</v>
      </c>
      <c r="H220" s="74">
        <v>474</v>
      </c>
    </row>
    <row r="221" spans="1:8" s="75" customFormat="1" ht="20.25" customHeight="1" x14ac:dyDescent="0.25">
      <c r="A221" s="82" t="s">
        <v>346</v>
      </c>
      <c r="B221" s="83"/>
      <c r="C221" s="83"/>
      <c r="D221" s="83"/>
      <c r="E221" s="83"/>
      <c r="F221" s="83"/>
      <c r="G221" s="83"/>
      <c r="H221" s="84"/>
    </row>
    <row r="222" spans="1:8" s="75" customFormat="1" ht="20.25" customHeight="1" x14ac:dyDescent="0.25">
      <c r="A222" s="77">
        <v>1</v>
      </c>
      <c r="B222" s="78"/>
      <c r="C222" s="72" t="s">
        <v>89</v>
      </c>
      <c r="D222" s="72" t="s">
        <v>340</v>
      </c>
      <c r="E222" s="74">
        <v>650</v>
      </c>
      <c r="F222" s="74">
        <v>0</v>
      </c>
      <c r="G222" s="74">
        <v>0</v>
      </c>
      <c r="H222" s="74">
        <v>650</v>
      </c>
    </row>
    <row r="223" spans="1:8" s="75" customFormat="1" ht="20.25" customHeight="1" x14ac:dyDescent="0.25">
      <c r="A223" s="77">
        <v>2</v>
      </c>
      <c r="B223" s="78"/>
      <c r="C223" s="72" t="s">
        <v>89</v>
      </c>
      <c r="D223" s="72" t="s">
        <v>340</v>
      </c>
      <c r="E223" s="74">
        <v>650</v>
      </c>
      <c r="F223" s="74">
        <v>0</v>
      </c>
      <c r="G223" s="74">
        <v>0</v>
      </c>
      <c r="H223" s="74">
        <v>650</v>
      </c>
    </row>
    <row r="224" spans="1:8" s="75" customFormat="1" ht="20.25" customHeight="1" x14ac:dyDescent="0.25">
      <c r="A224" s="77">
        <v>3</v>
      </c>
      <c r="B224" s="78"/>
      <c r="C224" s="72" t="s">
        <v>89</v>
      </c>
      <c r="D224" s="72" t="s">
        <v>340</v>
      </c>
      <c r="E224" s="74">
        <v>650</v>
      </c>
      <c r="F224" s="74">
        <v>0</v>
      </c>
      <c r="G224" s="74">
        <v>0</v>
      </c>
      <c r="H224" s="74">
        <v>650</v>
      </c>
    </row>
    <row r="225" spans="1:8" s="75" customFormat="1" ht="20.25" customHeight="1" x14ac:dyDescent="0.25">
      <c r="A225" s="77">
        <v>4</v>
      </c>
      <c r="B225" s="78"/>
      <c r="C225" s="79" t="s">
        <v>347</v>
      </c>
      <c r="D225" s="80"/>
      <c r="E225" s="80"/>
      <c r="F225" s="80"/>
      <c r="G225" s="80"/>
      <c r="H225" s="81"/>
    </row>
    <row r="226" spans="1:8" s="75" customFormat="1" ht="20.25" customHeight="1" x14ac:dyDescent="0.25">
      <c r="A226" s="77">
        <v>5</v>
      </c>
      <c r="B226" s="78"/>
      <c r="C226" s="72" t="s">
        <v>89</v>
      </c>
      <c r="D226" s="72" t="s">
        <v>340</v>
      </c>
      <c r="E226" s="74">
        <v>563</v>
      </c>
      <c r="F226" s="74">
        <v>0</v>
      </c>
      <c r="G226" s="74">
        <v>0</v>
      </c>
      <c r="H226" s="74">
        <v>563</v>
      </c>
    </row>
    <row r="227" spans="1:8" s="75" customFormat="1" ht="20.25" customHeight="1" x14ac:dyDescent="0.25">
      <c r="A227" s="77">
        <v>6</v>
      </c>
      <c r="B227" s="78"/>
      <c r="C227" s="72" t="s">
        <v>89</v>
      </c>
      <c r="D227" s="72" t="s">
        <v>340</v>
      </c>
      <c r="E227" s="74">
        <v>563</v>
      </c>
      <c r="F227" s="74">
        <v>0</v>
      </c>
      <c r="G227" s="74">
        <v>0</v>
      </c>
      <c r="H227" s="74">
        <v>563</v>
      </c>
    </row>
    <row r="228" spans="1:8" s="75" customFormat="1" ht="20.25" customHeight="1" x14ac:dyDescent="0.25">
      <c r="A228" s="77">
        <v>7</v>
      </c>
      <c r="B228" s="78"/>
      <c r="C228" s="72" t="s">
        <v>89</v>
      </c>
      <c r="D228" s="72" t="s">
        <v>342</v>
      </c>
      <c r="E228" s="74">
        <v>474</v>
      </c>
      <c r="F228" s="74">
        <v>0</v>
      </c>
      <c r="G228" s="74">
        <v>0</v>
      </c>
      <c r="H228" s="74">
        <v>474</v>
      </c>
    </row>
    <row r="229" spans="1:8" s="75" customFormat="1" ht="20.25" customHeight="1" x14ac:dyDescent="0.25">
      <c r="A229" s="77">
        <v>8</v>
      </c>
      <c r="B229" s="78"/>
      <c r="C229" s="72" t="s">
        <v>89</v>
      </c>
      <c r="D229" s="72" t="s">
        <v>342</v>
      </c>
      <c r="E229" s="74">
        <v>474</v>
      </c>
      <c r="F229" s="74">
        <v>0</v>
      </c>
      <c r="G229" s="74">
        <v>0</v>
      </c>
      <c r="H229" s="74">
        <v>474</v>
      </c>
    </row>
    <row r="230" spans="1:8" s="75" customFormat="1" ht="20.25" customHeight="1" x14ac:dyDescent="0.25">
      <c r="A230" s="91" t="s">
        <v>333</v>
      </c>
      <c r="B230" s="92"/>
      <c r="C230" s="92"/>
      <c r="D230" s="92"/>
      <c r="E230" s="92"/>
      <c r="F230" s="92"/>
      <c r="G230" s="92"/>
      <c r="H230" s="93"/>
    </row>
    <row r="231" spans="1:8" s="75" customFormat="1" ht="20.25" customHeight="1" x14ac:dyDescent="0.25">
      <c r="A231" s="82" t="s">
        <v>336</v>
      </c>
      <c r="B231" s="83"/>
      <c r="C231" s="83"/>
      <c r="D231" s="83"/>
      <c r="E231" s="83"/>
      <c r="F231" s="83"/>
      <c r="G231" s="83"/>
      <c r="H231" s="84"/>
    </row>
    <row r="232" spans="1:8" s="75" customFormat="1" ht="20.25" customHeight="1" x14ac:dyDescent="0.25">
      <c r="A232" s="82" t="s">
        <v>337</v>
      </c>
      <c r="B232" s="83"/>
      <c r="C232" s="83"/>
      <c r="D232" s="83"/>
      <c r="E232" s="83"/>
      <c r="F232" s="83"/>
      <c r="G232" s="83"/>
      <c r="H232" s="84"/>
    </row>
    <row r="233" spans="1:8" s="75" customFormat="1" ht="20.25" customHeight="1" x14ac:dyDescent="0.25">
      <c r="A233" s="77">
        <v>16</v>
      </c>
      <c r="B233" s="78"/>
      <c r="C233" s="72" t="s">
        <v>89</v>
      </c>
      <c r="D233" s="72" t="s">
        <v>338</v>
      </c>
      <c r="E233" s="74">
        <v>202</v>
      </c>
      <c r="F233" s="74">
        <v>0</v>
      </c>
      <c r="G233" s="74">
        <v>0</v>
      </c>
      <c r="H233" s="74">
        <v>202</v>
      </c>
    </row>
    <row r="234" spans="1:8" s="75" customFormat="1" ht="20.25" customHeight="1" x14ac:dyDescent="0.25">
      <c r="A234" s="77">
        <v>17</v>
      </c>
      <c r="B234" s="78"/>
      <c r="C234" s="72" t="s">
        <v>89</v>
      </c>
      <c r="D234" s="72" t="s">
        <v>338</v>
      </c>
      <c r="E234" s="74">
        <v>123</v>
      </c>
      <c r="F234" s="74">
        <v>0</v>
      </c>
      <c r="G234" s="74">
        <v>0</v>
      </c>
      <c r="H234" s="74">
        <v>123</v>
      </c>
    </row>
    <row r="235" spans="1:8" s="75" customFormat="1" ht="20.25" customHeight="1" x14ac:dyDescent="0.25">
      <c r="A235" s="77">
        <v>18</v>
      </c>
      <c r="B235" s="78"/>
      <c r="C235" s="72" t="s">
        <v>89</v>
      </c>
      <c r="D235" s="72" t="s">
        <v>338</v>
      </c>
      <c r="E235" s="74">
        <v>196</v>
      </c>
      <c r="F235" s="74">
        <v>0</v>
      </c>
      <c r="G235" s="74">
        <v>0</v>
      </c>
      <c r="H235" s="74">
        <v>196</v>
      </c>
    </row>
    <row r="236" spans="1:8" s="75" customFormat="1" ht="20.25" customHeight="1" x14ac:dyDescent="0.25">
      <c r="A236" s="77">
        <v>19</v>
      </c>
      <c r="B236" s="78"/>
      <c r="C236" s="72" t="s">
        <v>89</v>
      </c>
      <c r="D236" s="72" t="s">
        <v>338</v>
      </c>
      <c r="E236" s="74">
        <v>139</v>
      </c>
      <c r="F236" s="74">
        <v>0</v>
      </c>
      <c r="G236" s="74">
        <v>0</v>
      </c>
      <c r="H236" s="74">
        <v>139</v>
      </c>
    </row>
    <row r="237" spans="1:8" s="75" customFormat="1" ht="20.25" customHeight="1" x14ac:dyDescent="0.25">
      <c r="A237" s="77">
        <v>20</v>
      </c>
      <c r="B237" s="78"/>
      <c r="C237" s="72" t="s">
        <v>89</v>
      </c>
      <c r="D237" s="72" t="s">
        <v>338</v>
      </c>
      <c r="E237" s="74">
        <v>152</v>
      </c>
      <c r="F237" s="74">
        <v>0</v>
      </c>
      <c r="G237" s="74">
        <v>0</v>
      </c>
      <c r="H237" s="74">
        <v>152</v>
      </c>
    </row>
    <row r="238" spans="1:8" s="75" customFormat="1" ht="20.25" customHeight="1" x14ac:dyDescent="0.25">
      <c r="A238" s="77">
        <v>21</v>
      </c>
      <c r="B238" s="78"/>
      <c r="C238" s="72" t="s">
        <v>89</v>
      </c>
      <c r="D238" s="72" t="s">
        <v>338</v>
      </c>
      <c r="E238" s="74">
        <v>209</v>
      </c>
      <c r="F238" s="74">
        <v>0</v>
      </c>
      <c r="G238" s="74">
        <v>0</v>
      </c>
      <c r="H238" s="74">
        <v>209</v>
      </c>
    </row>
    <row r="239" spans="1:8" s="75" customFormat="1" ht="20.25" customHeight="1" x14ac:dyDescent="0.25">
      <c r="A239" s="82" t="s">
        <v>339</v>
      </c>
      <c r="B239" s="83"/>
      <c r="C239" s="83"/>
      <c r="D239" s="83"/>
      <c r="E239" s="83"/>
      <c r="F239" s="83"/>
      <c r="G239" s="83"/>
      <c r="H239" s="84"/>
    </row>
    <row r="240" spans="1:8" s="75" customFormat="1" ht="20.25" customHeight="1" x14ac:dyDescent="0.25">
      <c r="A240" s="77">
        <v>1</v>
      </c>
      <c r="B240" s="78"/>
      <c r="C240" s="72" t="s">
        <v>89</v>
      </c>
      <c r="D240" s="72" t="s">
        <v>340</v>
      </c>
      <c r="E240" s="74">
        <v>525</v>
      </c>
      <c r="F240" s="74">
        <v>0</v>
      </c>
      <c r="G240" s="74">
        <v>95</v>
      </c>
      <c r="H240" s="74">
        <v>620</v>
      </c>
    </row>
    <row r="241" spans="1:8" s="75" customFormat="1" ht="20.25" customHeight="1" x14ac:dyDescent="0.25">
      <c r="A241" s="77">
        <v>2</v>
      </c>
      <c r="B241" s="78"/>
      <c r="C241" s="203" t="s">
        <v>341</v>
      </c>
      <c r="D241" s="204"/>
      <c r="E241" s="204"/>
      <c r="F241" s="204"/>
      <c r="G241" s="204"/>
      <c r="H241" s="205"/>
    </row>
    <row r="242" spans="1:8" s="75" customFormat="1" ht="20.25" customHeight="1" x14ac:dyDescent="0.25">
      <c r="A242" s="77">
        <v>3</v>
      </c>
      <c r="B242" s="78"/>
      <c r="C242" s="209"/>
      <c r="D242" s="210"/>
      <c r="E242" s="210"/>
      <c r="F242" s="210"/>
      <c r="G242" s="210"/>
      <c r="H242" s="211"/>
    </row>
    <row r="243" spans="1:8" s="75" customFormat="1" ht="20.25" customHeight="1" x14ac:dyDescent="0.25">
      <c r="A243" s="77">
        <v>4</v>
      </c>
      <c r="B243" s="78"/>
      <c r="C243" s="209"/>
      <c r="D243" s="210"/>
      <c r="E243" s="210"/>
      <c r="F243" s="210"/>
      <c r="G243" s="210"/>
      <c r="H243" s="211"/>
    </row>
    <row r="244" spans="1:8" s="75" customFormat="1" ht="20.25" customHeight="1" x14ac:dyDescent="0.25">
      <c r="A244" s="77">
        <v>5</v>
      </c>
      <c r="B244" s="78"/>
      <c r="C244" s="206"/>
      <c r="D244" s="207"/>
      <c r="E244" s="207"/>
      <c r="F244" s="207"/>
      <c r="G244" s="207"/>
      <c r="H244" s="208"/>
    </row>
    <row r="245" spans="1:8" s="75" customFormat="1" ht="20.25" customHeight="1" x14ac:dyDescent="0.25">
      <c r="A245" s="77">
        <v>6</v>
      </c>
      <c r="B245" s="78"/>
      <c r="C245" s="72" t="s">
        <v>89</v>
      </c>
      <c r="D245" s="72" t="s">
        <v>340</v>
      </c>
      <c r="E245" s="74">
        <v>587</v>
      </c>
      <c r="F245" s="74">
        <v>0</v>
      </c>
      <c r="G245" s="74">
        <v>95</v>
      </c>
      <c r="H245" s="74">
        <v>682</v>
      </c>
    </row>
    <row r="246" spans="1:8" s="75" customFormat="1" ht="20.25" customHeight="1" x14ac:dyDescent="0.25">
      <c r="A246" s="77">
        <v>7</v>
      </c>
      <c r="B246" s="78"/>
      <c r="C246" s="72" t="s">
        <v>89</v>
      </c>
      <c r="D246" s="72" t="s">
        <v>342</v>
      </c>
      <c r="E246" s="74">
        <v>384</v>
      </c>
      <c r="F246" s="74">
        <v>0</v>
      </c>
      <c r="G246" s="74">
        <v>38</v>
      </c>
      <c r="H246" s="74">
        <v>421</v>
      </c>
    </row>
    <row r="247" spans="1:8" s="75" customFormat="1" ht="20.25" customHeight="1" x14ac:dyDescent="0.25">
      <c r="A247" s="77">
        <v>8</v>
      </c>
      <c r="B247" s="78"/>
      <c r="C247" s="72" t="s">
        <v>89</v>
      </c>
      <c r="D247" s="72" t="s">
        <v>342</v>
      </c>
      <c r="E247" s="74">
        <v>384</v>
      </c>
      <c r="F247" s="74">
        <v>0</v>
      </c>
      <c r="G247" s="74">
        <v>38</v>
      </c>
      <c r="H247" s="74">
        <v>421</v>
      </c>
    </row>
    <row r="248" spans="1:8" s="75" customFormat="1" ht="20.25" customHeight="1" x14ac:dyDescent="0.25">
      <c r="A248" s="82" t="s">
        <v>343</v>
      </c>
      <c r="B248" s="83"/>
      <c r="C248" s="83"/>
      <c r="D248" s="83"/>
      <c r="E248" s="83"/>
      <c r="F248" s="83"/>
      <c r="G248" s="83"/>
      <c r="H248" s="84"/>
    </row>
    <row r="249" spans="1:8" s="75" customFormat="1" ht="20.25" customHeight="1" x14ac:dyDescent="0.25">
      <c r="A249" s="77">
        <v>1</v>
      </c>
      <c r="B249" s="78"/>
      <c r="C249" s="72" t="s">
        <v>89</v>
      </c>
      <c r="D249" s="72" t="s">
        <v>340</v>
      </c>
      <c r="E249" s="74">
        <v>532</v>
      </c>
      <c r="F249" s="74">
        <v>0</v>
      </c>
      <c r="G249" s="74">
        <v>0</v>
      </c>
      <c r="H249" s="74">
        <v>532</v>
      </c>
    </row>
    <row r="250" spans="1:8" s="75" customFormat="1" ht="20.25" customHeight="1" x14ac:dyDescent="0.25">
      <c r="A250" s="77">
        <v>2</v>
      </c>
      <c r="B250" s="78"/>
      <c r="C250" s="72" t="s">
        <v>89</v>
      </c>
      <c r="D250" s="72" t="s">
        <v>340</v>
      </c>
      <c r="E250" s="74">
        <v>532</v>
      </c>
      <c r="F250" s="74">
        <v>0</v>
      </c>
      <c r="G250" s="74">
        <v>70</v>
      </c>
      <c r="H250" s="74">
        <v>602</v>
      </c>
    </row>
    <row r="251" spans="1:8" s="75" customFormat="1" ht="20.25" customHeight="1" x14ac:dyDescent="0.25">
      <c r="A251" s="77">
        <v>3</v>
      </c>
      <c r="B251" s="78"/>
      <c r="C251" s="203" t="s">
        <v>344</v>
      </c>
      <c r="D251" s="204"/>
      <c r="E251" s="204"/>
      <c r="F251" s="204"/>
      <c r="G251" s="204"/>
      <c r="H251" s="205"/>
    </row>
    <row r="252" spans="1:8" s="75" customFormat="1" ht="20.25" customHeight="1" x14ac:dyDescent="0.25">
      <c r="A252" s="77">
        <v>4</v>
      </c>
      <c r="B252" s="78"/>
      <c r="C252" s="206"/>
      <c r="D252" s="207"/>
      <c r="E252" s="207"/>
      <c r="F252" s="207"/>
      <c r="G252" s="207"/>
      <c r="H252" s="208"/>
    </row>
    <row r="253" spans="1:8" s="75" customFormat="1" ht="20.25" customHeight="1" x14ac:dyDescent="0.25">
      <c r="A253" s="77">
        <v>5</v>
      </c>
      <c r="B253" s="78"/>
      <c r="C253" s="72" t="s">
        <v>89</v>
      </c>
      <c r="D253" s="72" t="s">
        <v>340</v>
      </c>
      <c r="E253" s="74">
        <v>601</v>
      </c>
      <c r="F253" s="74">
        <v>0</v>
      </c>
      <c r="G253" s="74">
        <v>70</v>
      </c>
      <c r="H253" s="74">
        <v>671</v>
      </c>
    </row>
    <row r="254" spans="1:8" s="75" customFormat="1" ht="20.25" customHeight="1" x14ac:dyDescent="0.25">
      <c r="A254" s="77">
        <v>6</v>
      </c>
      <c r="B254" s="78"/>
      <c r="C254" s="72" t="s">
        <v>89</v>
      </c>
      <c r="D254" s="72" t="s">
        <v>340</v>
      </c>
      <c r="E254" s="74">
        <v>601</v>
      </c>
      <c r="F254" s="74">
        <v>0</v>
      </c>
      <c r="G254" s="74">
        <v>0</v>
      </c>
      <c r="H254" s="74">
        <v>601</v>
      </c>
    </row>
    <row r="255" spans="1:8" s="75" customFormat="1" ht="20.25" customHeight="1" x14ac:dyDescent="0.25">
      <c r="A255" s="77">
        <v>7</v>
      </c>
      <c r="B255" s="78"/>
      <c r="C255" s="72" t="s">
        <v>89</v>
      </c>
      <c r="D255" s="72" t="s">
        <v>342</v>
      </c>
      <c r="E255" s="74">
        <v>378</v>
      </c>
      <c r="F255" s="74">
        <v>0</v>
      </c>
      <c r="G255" s="74">
        <v>0</v>
      </c>
      <c r="H255" s="74">
        <v>378</v>
      </c>
    </row>
    <row r="256" spans="1:8" s="75" customFormat="1" ht="20.25" customHeight="1" x14ac:dyDescent="0.25">
      <c r="A256" s="77">
        <v>8</v>
      </c>
      <c r="B256" s="78"/>
      <c r="C256" s="72" t="s">
        <v>89</v>
      </c>
      <c r="D256" s="72" t="s">
        <v>342</v>
      </c>
      <c r="E256" s="74">
        <v>378</v>
      </c>
      <c r="F256" s="74">
        <v>0</v>
      </c>
      <c r="G256" s="74">
        <v>0</v>
      </c>
      <c r="H256" s="74">
        <v>378</v>
      </c>
    </row>
    <row r="257" spans="1:8" s="75" customFormat="1" ht="20.25" customHeight="1" x14ac:dyDescent="0.25">
      <c r="A257" s="82" t="s">
        <v>345</v>
      </c>
      <c r="B257" s="83"/>
      <c r="C257" s="83"/>
      <c r="D257" s="83"/>
      <c r="E257" s="83"/>
      <c r="F257" s="83"/>
      <c r="G257" s="83"/>
      <c r="H257" s="84"/>
    </row>
    <row r="258" spans="1:8" s="75" customFormat="1" ht="20.25" customHeight="1" x14ac:dyDescent="0.25">
      <c r="A258" s="77">
        <v>1</v>
      </c>
      <c r="B258" s="78"/>
      <c r="C258" s="72" t="s">
        <v>89</v>
      </c>
      <c r="D258" s="72" t="s">
        <v>340</v>
      </c>
      <c r="E258" s="74">
        <v>532</v>
      </c>
      <c r="F258" s="74">
        <v>0</v>
      </c>
      <c r="G258" s="74">
        <v>0</v>
      </c>
      <c r="H258" s="74">
        <v>532</v>
      </c>
    </row>
    <row r="259" spans="1:8" s="75" customFormat="1" ht="20.25" customHeight="1" x14ac:dyDescent="0.25">
      <c r="A259" s="77">
        <v>2</v>
      </c>
      <c r="B259" s="78"/>
      <c r="C259" s="72" t="s">
        <v>89</v>
      </c>
      <c r="D259" s="72" t="s">
        <v>340</v>
      </c>
      <c r="E259" s="74">
        <v>532</v>
      </c>
      <c r="F259" s="74">
        <v>0</v>
      </c>
      <c r="G259" s="74">
        <v>0</v>
      </c>
      <c r="H259" s="74">
        <v>532</v>
      </c>
    </row>
    <row r="260" spans="1:8" s="75" customFormat="1" ht="20.25" customHeight="1" x14ac:dyDescent="0.25">
      <c r="A260" s="77">
        <v>3</v>
      </c>
      <c r="B260" s="78"/>
      <c r="C260" s="72" t="s">
        <v>89</v>
      </c>
      <c r="D260" s="72" t="s">
        <v>342</v>
      </c>
      <c r="E260" s="74">
        <v>431</v>
      </c>
      <c r="F260" s="74">
        <v>0</v>
      </c>
      <c r="G260" s="74">
        <v>0</v>
      </c>
      <c r="H260" s="74">
        <v>431</v>
      </c>
    </row>
    <row r="261" spans="1:8" s="75" customFormat="1" ht="20.25" customHeight="1" x14ac:dyDescent="0.25">
      <c r="A261" s="77">
        <v>4</v>
      </c>
      <c r="B261" s="78"/>
      <c r="C261" s="72" t="s">
        <v>89</v>
      </c>
      <c r="D261" s="72" t="s">
        <v>342</v>
      </c>
      <c r="E261" s="74">
        <v>431</v>
      </c>
      <c r="F261" s="74">
        <v>0</v>
      </c>
      <c r="G261" s="74">
        <v>0</v>
      </c>
      <c r="H261" s="74">
        <v>431</v>
      </c>
    </row>
    <row r="262" spans="1:8" s="75" customFormat="1" ht="20.25" customHeight="1" x14ac:dyDescent="0.25">
      <c r="A262" s="77">
        <v>5</v>
      </c>
      <c r="B262" s="78"/>
      <c r="C262" s="72" t="s">
        <v>89</v>
      </c>
      <c r="D262" s="72" t="s">
        <v>340</v>
      </c>
      <c r="E262" s="74">
        <v>601</v>
      </c>
      <c r="F262" s="74">
        <v>0</v>
      </c>
      <c r="G262" s="74">
        <v>0</v>
      </c>
      <c r="H262" s="74">
        <v>601</v>
      </c>
    </row>
    <row r="263" spans="1:8" s="75" customFormat="1" ht="20.25" customHeight="1" x14ac:dyDescent="0.25">
      <c r="A263" s="77">
        <v>6</v>
      </c>
      <c r="B263" s="78"/>
      <c r="C263" s="72" t="s">
        <v>89</v>
      </c>
      <c r="D263" s="72" t="s">
        <v>340</v>
      </c>
      <c r="E263" s="74">
        <v>601</v>
      </c>
      <c r="F263" s="74">
        <v>0</v>
      </c>
      <c r="G263" s="74">
        <v>0</v>
      </c>
      <c r="H263" s="74">
        <v>601</v>
      </c>
    </row>
    <row r="264" spans="1:8" s="75" customFormat="1" ht="20.25" customHeight="1" x14ac:dyDescent="0.25">
      <c r="A264" s="77">
        <v>7</v>
      </c>
      <c r="B264" s="78"/>
      <c r="C264" s="72" t="s">
        <v>89</v>
      </c>
      <c r="D264" s="72" t="s">
        <v>342</v>
      </c>
      <c r="E264" s="74">
        <v>388</v>
      </c>
      <c r="F264" s="74">
        <v>0</v>
      </c>
      <c r="G264" s="74">
        <v>0</v>
      </c>
      <c r="H264" s="74">
        <v>388</v>
      </c>
    </row>
    <row r="265" spans="1:8" s="75" customFormat="1" ht="20.25" customHeight="1" x14ac:dyDescent="0.25">
      <c r="A265" s="77">
        <v>8</v>
      </c>
      <c r="B265" s="78"/>
      <c r="C265" s="72" t="s">
        <v>89</v>
      </c>
      <c r="D265" s="72" t="s">
        <v>342</v>
      </c>
      <c r="E265" s="74">
        <v>388</v>
      </c>
      <c r="F265" s="74">
        <v>0</v>
      </c>
      <c r="G265" s="74">
        <v>0</v>
      </c>
      <c r="H265" s="74">
        <v>388</v>
      </c>
    </row>
    <row r="266" spans="1:8" s="75" customFormat="1" ht="20.25" customHeight="1" x14ac:dyDescent="0.25">
      <c r="A266" s="82" t="s">
        <v>346</v>
      </c>
      <c r="B266" s="83"/>
      <c r="C266" s="83"/>
      <c r="D266" s="83"/>
      <c r="E266" s="83"/>
      <c r="F266" s="83"/>
      <c r="G266" s="83"/>
      <c r="H266" s="84"/>
    </row>
    <row r="267" spans="1:8" s="75" customFormat="1" ht="20.25" customHeight="1" x14ac:dyDescent="0.25">
      <c r="A267" s="77">
        <v>1</v>
      </c>
      <c r="B267" s="78"/>
      <c r="C267" s="72" t="s">
        <v>89</v>
      </c>
      <c r="D267" s="72" t="s">
        <v>340</v>
      </c>
      <c r="E267" s="74">
        <v>532</v>
      </c>
      <c r="F267" s="74">
        <v>0</v>
      </c>
      <c r="G267" s="74">
        <v>0</v>
      </c>
      <c r="H267" s="74">
        <v>532</v>
      </c>
    </row>
    <row r="268" spans="1:8" s="75" customFormat="1" ht="20.25" customHeight="1" x14ac:dyDescent="0.25">
      <c r="A268" s="77">
        <v>2</v>
      </c>
      <c r="B268" s="78"/>
      <c r="C268" s="72" t="s">
        <v>89</v>
      </c>
      <c r="D268" s="72" t="s">
        <v>340</v>
      </c>
      <c r="E268" s="74">
        <v>532</v>
      </c>
      <c r="F268" s="74">
        <v>0</v>
      </c>
      <c r="G268" s="74">
        <v>0</v>
      </c>
      <c r="H268" s="74">
        <v>532</v>
      </c>
    </row>
    <row r="269" spans="1:8" s="75" customFormat="1" ht="20.25" customHeight="1" x14ac:dyDescent="0.25">
      <c r="A269" s="77">
        <v>3</v>
      </c>
      <c r="B269" s="78"/>
      <c r="C269" s="72" t="s">
        <v>89</v>
      </c>
      <c r="D269" s="72" t="s">
        <v>342</v>
      </c>
      <c r="E269" s="74">
        <v>431</v>
      </c>
      <c r="F269" s="74">
        <v>0</v>
      </c>
      <c r="G269" s="74">
        <v>0</v>
      </c>
      <c r="H269" s="74">
        <v>431</v>
      </c>
    </row>
    <row r="270" spans="1:8" s="75" customFormat="1" ht="20.25" customHeight="1" x14ac:dyDescent="0.25">
      <c r="A270" s="77">
        <v>4</v>
      </c>
      <c r="B270" s="78"/>
      <c r="C270" s="72" t="s">
        <v>89</v>
      </c>
      <c r="D270" s="72" t="s">
        <v>342</v>
      </c>
      <c r="E270" s="74">
        <v>431</v>
      </c>
      <c r="F270" s="74">
        <v>0</v>
      </c>
      <c r="G270" s="74">
        <v>0</v>
      </c>
      <c r="H270" s="74">
        <v>431</v>
      </c>
    </row>
    <row r="271" spans="1:8" s="75" customFormat="1" ht="20.25" customHeight="1" x14ac:dyDescent="0.25">
      <c r="A271" s="77">
        <v>5</v>
      </c>
      <c r="B271" s="78"/>
      <c r="C271" s="72" t="s">
        <v>89</v>
      </c>
      <c r="D271" s="72" t="s">
        <v>340</v>
      </c>
      <c r="E271" s="74">
        <v>601</v>
      </c>
      <c r="F271" s="74">
        <v>0</v>
      </c>
      <c r="G271" s="74">
        <v>0</v>
      </c>
      <c r="H271" s="74">
        <v>601</v>
      </c>
    </row>
    <row r="272" spans="1:8" s="75" customFormat="1" ht="20.25" customHeight="1" x14ac:dyDescent="0.25">
      <c r="A272" s="77">
        <v>6</v>
      </c>
      <c r="B272" s="78"/>
      <c r="C272" s="79" t="s">
        <v>347</v>
      </c>
      <c r="D272" s="80"/>
      <c r="E272" s="80"/>
      <c r="F272" s="80"/>
      <c r="G272" s="80"/>
      <c r="H272" s="81"/>
    </row>
    <row r="273" spans="1:8" s="75" customFormat="1" ht="20.25" customHeight="1" x14ac:dyDescent="0.25">
      <c r="A273" s="77">
        <v>7</v>
      </c>
      <c r="B273" s="78"/>
      <c r="C273" s="72" t="s">
        <v>89</v>
      </c>
      <c r="D273" s="72" t="s">
        <v>342</v>
      </c>
      <c r="E273" s="74">
        <v>388</v>
      </c>
      <c r="F273" s="74">
        <v>0</v>
      </c>
      <c r="G273" s="74">
        <v>0</v>
      </c>
      <c r="H273" s="74">
        <v>388</v>
      </c>
    </row>
    <row r="274" spans="1:8" s="75" customFormat="1" ht="20.25" customHeight="1" x14ac:dyDescent="0.25">
      <c r="A274" s="77">
        <v>8</v>
      </c>
      <c r="B274" s="78"/>
      <c r="C274" s="72" t="s">
        <v>89</v>
      </c>
      <c r="D274" s="72" t="s">
        <v>342</v>
      </c>
      <c r="E274" s="74">
        <v>388</v>
      </c>
      <c r="F274" s="74">
        <v>0</v>
      </c>
      <c r="G274" s="74">
        <v>0</v>
      </c>
      <c r="H274" s="74">
        <v>388</v>
      </c>
    </row>
    <row r="275" spans="1:8" ht="20.25" x14ac:dyDescent="0.25">
      <c r="A275" s="116" t="s">
        <v>70</v>
      </c>
      <c r="B275" s="116"/>
      <c r="C275" s="116"/>
      <c r="D275" s="116"/>
      <c r="E275" s="116"/>
      <c r="F275" s="116"/>
      <c r="G275" s="116"/>
      <c r="H275" s="116"/>
    </row>
    <row r="276" spans="1:8" ht="20.25" x14ac:dyDescent="0.25">
      <c r="A276" s="2" t="s">
        <v>237</v>
      </c>
      <c r="B276" s="142" t="s">
        <v>355</v>
      </c>
      <c r="C276" s="143"/>
      <c r="D276" s="143"/>
      <c r="E276" s="143"/>
      <c r="F276" s="143"/>
      <c r="G276" s="143"/>
      <c r="H276" s="144"/>
    </row>
    <row r="277" spans="1:8" ht="20.25" x14ac:dyDescent="0.25">
      <c r="A277" s="2" t="s">
        <v>237</v>
      </c>
      <c r="B277" s="142" t="s">
        <v>238</v>
      </c>
      <c r="C277" s="143"/>
      <c r="D277" s="143"/>
      <c r="E277" s="143"/>
      <c r="F277" s="143"/>
      <c r="G277" s="143"/>
      <c r="H277" s="144"/>
    </row>
    <row r="278" spans="1:8" ht="20.25" x14ac:dyDescent="0.25">
      <c r="A278" s="2" t="s">
        <v>237</v>
      </c>
      <c r="B278" s="142" t="s">
        <v>348</v>
      </c>
      <c r="C278" s="143"/>
      <c r="D278" s="143"/>
      <c r="E278" s="143"/>
      <c r="F278" s="143"/>
      <c r="G278" s="143"/>
      <c r="H278" s="144"/>
    </row>
    <row r="279" spans="1:8" ht="20.25" x14ac:dyDescent="0.25">
      <c r="A279" s="2" t="s">
        <v>237</v>
      </c>
      <c r="B279" s="142" t="s">
        <v>239</v>
      </c>
      <c r="C279" s="143"/>
      <c r="D279" s="143"/>
      <c r="E279" s="143"/>
      <c r="F279" s="143"/>
      <c r="G279" s="143"/>
      <c r="H279" s="144"/>
    </row>
    <row r="280" spans="1:8" ht="20.25" x14ac:dyDescent="0.25">
      <c r="A280" s="2" t="s">
        <v>237</v>
      </c>
      <c r="B280" s="142" t="s">
        <v>240</v>
      </c>
      <c r="C280" s="143"/>
      <c r="D280" s="143"/>
      <c r="E280" s="143"/>
      <c r="F280" s="143"/>
      <c r="G280" s="143"/>
      <c r="H280" s="144"/>
    </row>
    <row r="281" spans="1:8" ht="46.5" hidden="1" customHeight="1" x14ac:dyDescent="0.25">
      <c r="A281" s="2" t="s">
        <v>237</v>
      </c>
      <c r="B281" s="142" t="s">
        <v>241</v>
      </c>
      <c r="C281" s="143"/>
      <c r="D281" s="143"/>
      <c r="E281" s="143"/>
      <c r="F281" s="143"/>
      <c r="G281" s="143"/>
      <c r="H281" s="144"/>
    </row>
    <row r="282" spans="1:8" ht="24.75" customHeight="1" x14ac:dyDescent="0.25">
      <c r="A282" s="2" t="s">
        <v>237</v>
      </c>
      <c r="B282" s="142" t="s">
        <v>349</v>
      </c>
      <c r="C282" s="143"/>
      <c r="D282" s="143"/>
      <c r="E282" s="143"/>
      <c r="F282" s="143"/>
      <c r="G282" s="143"/>
      <c r="H282" s="144"/>
    </row>
    <row r="283" spans="1:8" ht="46.5" hidden="1" customHeight="1" x14ac:dyDescent="0.25">
      <c r="A283" s="2" t="s">
        <v>237</v>
      </c>
      <c r="B283" s="169" t="s">
        <v>241</v>
      </c>
      <c r="C283" s="143"/>
      <c r="D283" s="143"/>
      <c r="E283" s="143"/>
      <c r="F283" s="143"/>
      <c r="G283" s="143"/>
      <c r="H283" s="144"/>
    </row>
    <row r="284" spans="1:8" ht="20.25" x14ac:dyDescent="0.25">
      <c r="A284" s="141" t="s">
        <v>76</v>
      </c>
      <c r="B284" s="141"/>
      <c r="C284" s="141"/>
      <c r="D284" s="141"/>
      <c r="E284" s="141"/>
      <c r="F284" s="141"/>
      <c r="G284" s="141"/>
      <c r="H284" s="141"/>
    </row>
    <row r="285" spans="1:8" ht="20.25" x14ac:dyDescent="0.25">
      <c r="A285" s="127" t="s">
        <v>71</v>
      </c>
      <c r="B285" s="127"/>
      <c r="C285" s="127"/>
      <c r="D285" s="142" t="str">
        <f>C3</f>
        <v>My City Phase II Cluster 5 Part II</v>
      </c>
      <c r="E285" s="143"/>
      <c r="F285" s="143"/>
      <c r="G285" s="143"/>
      <c r="H285" s="144"/>
    </row>
    <row r="286" spans="1:8" ht="40.5" customHeight="1" x14ac:dyDescent="0.25">
      <c r="A286" s="127" t="s">
        <v>107</v>
      </c>
      <c r="B286" s="127"/>
      <c r="C286" s="127"/>
      <c r="D286" s="142" t="str">
        <f>C9</f>
        <v>My City Phase II,  S. Nos. 17/1, 17/2, 17/3/A, 17/3/B, 17/4, 17/5, 19/1, 19/2,19/3, 19/4, 20/3, 20/4, 20/5, 34/1, 36/1/A, 36/1/B, 37/1, 37/2, 38/1, 38/2, 38/3, 38/4, 70/9, 70/10, 70/11, 71/1, 71/2, 71/3, 71/4, 71/8, 91/1, 91/2, 91/3, 91/4, 91/5, 92/1, 92/2, 93(Pt), 103/2, 103/3, 103/4, 103/5, 103/6/A, 103/6/B, 103/7, 103/8, 103/9, 103/10, 103/11, 103/12, 103/13, 103/14/B, 103/15, 103/16, 103/17, 103/18, 106/2, 106/3, 107/1, 107/2A, 107/2B, 107/3, 107/4, 107/5, 107/6, 107/7, 107/8, 107/9,107/10, 107/11, 107/12, 107/13, 107/14, 107/15, 107/16, 107/17, 107/18, 107/19, 107/20, 107/22, 107/23, 107/24, 107 /2SA, 107/25B, 107 /26A, 107 /26B, 108/1, 108/2, 108/3, 109(Pt), 134/1, 134/2, 134/3 of Village Usarghar, and S. No. 2, 21 (1) pt. of Village Sandap, Taluka - Kalyan, Dist-Thane - 400612</v>
      </c>
      <c r="E286" s="143"/>
      <c r="F286" s="143"/>
      <c r="G286" s="143"/>
      <c r="H286" s="144"/>
    </row>
    <row r="287" spans="1:8" ht="20.25" customHeight="1" x14ac:dyDescent="0.25">
      <c r="A287" s="154" t="s">
        <v>113</v>
      </c>
      <c r="B287" s="154"/>
      <c r="C287" s="154"/>
      <c r="D287" s="155" t="str">
        <f>G3</f>
        <v>04/07/2025 at 01:32PM</v>
      </c>
      <c r="E287" s="143"/>
      <c r="F287" s="143"/>
      <c r="G287" s="143"/>
      <c r="H287" s="144"/>
    </row>
    <row r="288" spans="1:8" ht="20.25" x14ac:dyDescent="0.25">
      <c r="A288" s="9"/>
      <c r="B288" s="10"/>
      <c r="C288" s="10"/>
      <c r="D288" s="10"/>
      <c r="E288" s="10"/>
      <c r="F288" s="10"/>
      <c r="G288" s="10"/>
      <c r="H288" s="6"/>
    </row>
    <row r="289" spans="1:8" ht="20.25" x14ac:dyDescent="0.25">
      <c r="A289" s="11"/>
      <c r="B289" s="12"/>
      <c r="C289" s="12"/>
      <c r="D289" s="12"/>
      <c r="E289" s="12"/>
      <c r="F289" s="12"/>
      <c r="G289" s="12"/>
      <c r="H289" s="7"/>
    </row>
    <row r="290" spans="1:8" ht="20.25" x14ac:dyDescent="0.25">
      <c r="A290" s="11"/>
      <c r="B290" s="12"/>
      <c r="C290" s="12"/>
      <c r="D290" s="12"/>
      <c r="E290" s="12"/>
      <c r="F290" s="12"/>
      <c r="G290" s="12"/>
      <c r="H290" s="7"/>
    </row>
    <row r="291" spans="1:8" ht="20.25" x14ac:dyDescent="0.25">
      <c r="A291" s="11"/>
      <c r="B291" s="12"/>
      <c r="C291" s="12"/>
      <c r="D291" s="12"/>
      <c r="E291" s="12"/>
      <c r="F291" s="12"/>
      <c r="G291" s="12"/>
      <c r="H291" s="7"/>
    </row>
    <row r="292" spans="1:8" ht="20.25" x14ac:dyDescent="0.25">
      <c r="A292" s="11"/>
      <c r="B292" s="12"/>
      <c r="C292" s="12"/>
      <c r="D292" s="12"/>
      <c r="E292" s="12"/>
      <c r="F292" s="12"/>
      <c r="G292" s="12"/>
      <c r="H292" s="7"/>
    </row>
    <row r="293" spans="1:8" ht="20.25" x14ac:dyDescent="0.25">
      <c r="A293" s="11"/>
      <c r="B293" s="12"/>
      <c r="C293" s="12"/>
      <c r="D293" s="12"/>
      <c r="E293" s="12"/>
      <c r="F293" s="12"/>
      <c r="G293" s="12"/>
      <c r="H293" s="7"/>
    </row>
    <row r="294" spans="1:8" ht="20.25" x14ac:dyDescent="0.25">
      <c r="A294" s="11"/>
      <c r="B294" s="12"/>
      <c r="C294" s="12"/>
      <c r="D294" s="12"/>
      <c r="E294" s="12"/>
      <c r="F294" s="12"/>
      <c r="G294" s="12"/>
      <c r="H294" s="7"/>
    </row>
    <row r="295" spans="1:8" ht="20.25" x14ac:dyDescent="0.25">
      <c r="A295" s="11"/>
      <c r="B295" s="12"/>
      <c r="C295" s="12"/>
      <c r="D295" s="12"/>
      <c r="E295" s="12"/>
      <c r="F295" s="12"/>
      <c r="G295" s="12"/>
      <c r="H295" s="7"/>
    </row>
    <row r="296" spans="1:8" ht="20.25" x14ac:dyDescent="0.25">
      <c r="A296" s="11"/>
      <c r="B296" s="12"/>
      <c r="C296"/>
      <c r="D296" s="12"/>
      <c r="E296" s="12"/>
      <c r="F296" s="12"/>
      <c r="G296" s="12"/>
      <c r="H296" s="7"/>
    </row>
    <row r="297" spans="1:8" ht="20.25" x14ac:dyDescent="0.25">
      <c r="A297" s="11"/>
      <c r="B297" s="12"/>
      <c r="C297" s="12"/>
      <c r="D297" s="12"/>
      <c r="E297" s="12"/>
      <c r="F297" s="12"/>
      <c r="G297" s="12"/>
      <c r="H297" s="7"/>
    </row>
    <row r="298" spans="1:8" ht="20.25" x14ac:dyDescent="0.25">
      <c r="A298" s="11"/>
      <c r="B298" s="12"/>
      <c r="C298" s="12"/>
      <c r="D298" s="12"/>
      <c r="E298" s="12"/>
      <c r="F298" s="12"/>
      <c r="G298" s="12"/>
      <c r="H298" s="7"/>
    </row>
    <row r="299" spans="1:8" ht="20.25" x14ac:dyDescent="0.25">
      <c r="A299" s="11"/>
      <c r="B299" s="12"/>
      <c r="C299" s="12"/>
      <c r="D299" s="12"/>
      <c r="E299" s="12"/>
      <c r="F299" s="12"/>
      <c r="G299" s="12"/>
      <c r="H299" s="7"/>
    </row>
    <row r="300" spans="1:8" ht="20.25" x14ac:dyDescent="0.25">
      <c r="A300" s="11"/>
      <c r="B300" s="12"/>
      <c r="C300" s="12"/>
      <c r="D300" s="12"/>
      <c r="E300" s="12"/>
      <c r="F300" s="12"/>
      <c r="G300" s="12"/>
      <c r="H300" s="7"/>
    </row>
    <row r="301" spans="1:8" ht="20.25" x14ac:dyDescent="0.25">
      <c r="A301" s="11"/>
      <c r="B301" s="12"/>
      <c r="C301" s="12"/>
      <c r="D301" s="12"/>
      <c r="E301" s="12"/>
      <c r="F301" s="12"/>
      <c r="G301" s="12"/>
      <c r="H301" s="7"/>
    </row>
    <row r="302" spans="1:8" ht="20.25" x14ac:dyDescent="0.25">
      <c r="A302" s="11"/>
      <c r="B302" s="12"/>
      <c r="C302" s="12"/>
      <c r="D302" s="12"/>
      <c r="E302" s="12"/>
      <c r="F302" s="12"/>
      <c r="G302" s="12"/>
      <c r="H302" s="7"/>
    </row>
    <row r="303" spans="1:8" ht="20.25" x14ac:dyDescent="0.25">
      <c r="A303" s="11"/>
      <c r="B303" s="12"/>
      <c r="C303" s="12"/>
      <c r="D303" s="12"/>
      <c r="E303" s="12"/>
      <c r="F303" s="12"/>
      <c r="G303" s="12"/>
      <c r="H303" s="7"/>
    </row>
    <row r="304" spans="1:8" ht="20.25" x14ac:dyDescent="0.25">
      <c r="A304" s="11"/>
      <c r="B304" s="12"/>
      <c r="C304" s="12"/>
      <c r="D304" s="12"/>
      <c r="E304" s="12"/>
      <c r="F304" s="12"/>
      <c r="G304" s="12"/>
      <c r="H304" s="7"/>
    </row>
    <row r="305" spans="1:8" ht="20.25" x14ac:dyDescent="0.25">
      <c r="A305" s="11"/>
      <c r="B305" s="12"/>
      <c r="C305" s="12"/>
      <c r="D305" s="12"/>
      <c r="E305" s="12"/>
      <c r="F305" s="12"/>
      <c r="G305" s="12"/>
      <c r="H305" s="7"/>
    </row>
    <row r="306" spans="1:8" ht="20.25" x14ac:dyDescent="0.25">
      <c r="A306" s="11"/>
      <c r="B306" s="12"/>
      <c r="C306" s="12"/>
      <c r="D306" s="12"/>
      <c r="E306" s="12"/>
      <c r="F306" s="12"/>
      <c r="G306" s="12"/>
      <c r="H306" s="7"/>
    </row>
    <row r="307" spans="1:8" ht="20.25" x14ac:dyDescent="0.25">
      <c r="A307" s="11"/>
      <c r="B307" s="12"/>
      <c r="C307" s="12"/>
      <c r="D307" s="12"/>
      <c r="E307" s="12"/>
      <c r="F307" s="12"/>
      <c r="G307" s="12"/>
      <c r="H307" s="7"/>
    </row>
    <row r="308" spans="1:8" ht="20.25" x14ac:dyDescent="0.25">
      <c r="A308" s="11"/>
      <c r="B308" s="12"/>
      <c r="C308" s="12"/>
      <c r="D308" s="12"/>
      <c r="E308" s="12"/>
      <c r="F308" s="12"/>
      <c r="G308" s="12"/>
      <c r="H308" s="7"/>
    </row>
    <row r="309" spans="1:8" ht="20.25" x14ac:dyDescent="0.25">
      <c r="A309" s="11"/>
      <c r="B309" s="12"/>
      <c r="C309" s="12"/>
      <c r="D309" s="12"/>
      <c r="E309" s="12"/>
      <c r="F309" s="12"/>
      <c r="G309" s="12"/>
      <c r="H309" s="7"/>
    </row>
    <row r="310" spans="1:8" ht="20.25" x14ac:dyDescent="0.25">
      <c r="A310" s="11"/>
      <c r="B310" s="12"/>
      <c r="C310" s="12"/>
      <c r="D310" s="12"/>
      <c r="E310" s="12"/>
      <c r="F310" s="12"/>
      <c r="G310" s="12"/>
      <c r="H310" s="7"/>
    </row>
    <row r="311" spans="1:8" ht="20.25" x14ac:dyDescent="0.25">
      <c r="A311" s="11"/>
      <c r="B311" s="12"/>
      <c r="C311" s="12"/>
      <c r="D311" s="12"/>
      <c r="E311" s="12"/>
      <c r="F311" s="12"/>
      <c r="G311" s="12"/>
      <c r="H311" s="7"/>
    </row>
    <row r="312" spans="1:8" ht="20.25" x14ac:dyDescent="0.25">
      <c r="A312" s="11"/>
      <c r="B312" s="12"/>
      <c r="C312" s="12"/>
      <c r="D312" s="12"/>
      <c r="E312" s="12"/>
      <c r="F312" s="12"/>
      <c r="G312" s="12"/>
      <c r="H312" s="7"/>
    </row>
    <row r="313" spans="1:8" ht="20.25" x14ac:dyDescent="0.25">
      <c r="A313" s="11"/>
      <c r="B313" s="12"/>
      <c r="C313" s="12"/>
      <c r="D313" s="12"/>
      <c r="E313" s="12"/>
      <c r="F313" s="12"/>
      <c r="G313" s="12"/>
      <c r="H313" s="7"/>
    </row>
    <row r="314" spans="1:8" ht="20.25" x14ac:dyDescent="0.25">
      <c r="A314" s="11"/>
      <c r="B314" s="12"/>
      <c r="C314" s="12"/>
      <c r="D314" s="12"/>
      <c r="E314" s="12"/>
      <c r="F314" s="12"/>
      <c r="G314" s="12"/>
      <c r="H314" s="7"/>
    </row>
    <row r="315" spans="1:8" ht="20.25" x14ac:dyDescent="0.25">
      <c r="A315" s="11"/>
      <c r="B315" s="12"/>
      <c r="C315" s="12"/>
      <c r="D315" s="12"/>
      <c r="E315" s="12"/>
      <c r="F315" s="12"/>
      <c r="G315" s="12"/>
      <c r="H315" s="7"/>
    </row>
    <row r="316" spans="1:8" ht="20.25" x14ac:dyDescent="0.25">
      <c r="A316" s="11"/>
      <c r="B316" s="12"/>
      <c r="C316" s="12"/>
      <c r="D316" s="12"/>
      <c r="E316" s="12"/>
      <c r="F316" s="12"/>
      <c r="G316" s="12"/>
      <c r="H316" s="7"/>
    </row>
    <row r="317" spans="1:8" ht="20.25" x14ac:dyDescent="0.25">
      <c r="A317" s="11"/>
      <c r="B317" s="12"/>
      <c r="C317" s="12"/>
      <c r="D317" s="12"/>
      <c r="E317" s="12"/>
      <c r="F317" s="12"/>
      <c r="G317" s="12"/>
      <c r="H317" s="7"/>
    </row>
    <row r="318" spans="1:8" ht="20.25" x14ac:dyDescent="0.25">
      <c r="A318" s="11"/>
      <c r="B318" s="12"/>
      <c r="C318" s="12"/>
      <c r="D318" s="12"/>
      <c r="E318" s="12"/>
      <c r="F318" s="12"/>
      <c r="G318" s="12"/>
      <c r="H318" s="7"/>
    </row>
    <row r="319" spans="1:8" ht="20.25" x14ac:dyDescent="0.25">
      <c r="A319" s="11"/>
      <c r="B319" s="12"/>
      <c r="C319" s="12"/>
      <c r="D319" s="12"/>
      <c r="E319" s="12"/>
      <c r="F319" s="12"/>
      <c r="G319" s="12"/>
      <c r="H319" s="7"/>
    </row>
    <row r="320" spans="1:8" ht="20.25" x14ac:dyDescent="0.25">
      <c r="A320" s="11"/>
      <c r="B320" s="12"/>
      <c r="C320" s="12"/>
      <c r="D320" s="12"/>
      <c r="E320" s="12"/>
      <c r="F320" s="12"/>
      <c r="G320" s="12"/>
      <c r="H320" s="7"/>
    </row>
    <row r="321" spans="1:8" ht="20.25" x14ac:dyDescent="0.25">
      <c r="A321" s="11"/>
      <c r="B321" s="12"/>
      <c r="C321" s="12"/>
      <c r="D321" s="12"/>
      <c r="E321" s="12"/>
      <c r="F321" s="12"/>
      <c r="G321" s="12"/>
      <c r="H321" s="7"/>
    </row>
    <row r="322" spans="1:8" ht="20.25" x14ac:dyDescent="0.25">
      <c r="A322" s="11"/>
      <c r="B322" s="12"/>
      <c r="C322" s="12"/>
      <c r="D322" s="12"/>
      <c r="E322" s="12"/>
      <c r="F322" s="12"/>
      <c r="G322" s="12"/>
      <c r="H322" s="7"/>
    </row>
    <row r="323" spans="1:8" ht="20.25" x14ac:dyDescent="0.25">
      <c r="A323" s="11"/>
      <c r="B323" s="12"/>
      <c r="C323" s="12"/>
      <c r="D323" s="12"/>
      <c r="E323" s="12"/>
      <c r="F323" s="12"/>
      <c r="G323" s="12"/>
      <c r="H323" s="7"/>
    </row>
    <row r="324" spans="1:8" ht="20.25" x14ac:dyDescent="0.25">
      <c r="A324" s="11"/>
      <c r="B324" s="12"/>
      <c r="C324" s="12"/>
      <c r="D324" s="12"/>
      <c r="E324" s="12"/>
      <c r="F324" s="12"/>
      <c r="G324" s="12"/>
      <c r="H324" s="7"/>
    </row>
    <row r="325" spans="1:8" ht="20.25" x14ac:dyDescent="0.25">
      <c r="A325" s="11"/>
      <c r="B325" s="12"/>
      <c r="C325" s="12"/>
      <c r="D325" s="12"/>
      <c r="E325" s="12"/>
      <c r="F325" s="12"/>
      <c r="G325" s="12"/>
      <c r="H325" s="7"/>
    </row>
    <row r="326" spans="1:8" ht="20.25" x14ac:dyDescent="0.25">
      <c r="A326" s="11"/>
      <c r="B326" s="12"/>
      <c r="C326" s="12"/>
      <c r="D326" s="12"/>
      <c r="E326" s="12"/>
      <c r="F326" s="12"/>
      <c r="G326" s="12"/>
      <c r="H326" s="7"/>
    </row>
    <row r="327" spans="1:8" ht="20.25" x14ac:dyDescent="0.25">
      <c r="A327" s="11"/>
      <c r="B327" s="12"/>
      <c r="C327" s="12"/>
      <c r="D327" s="12"/>
      <c r="E327" s="12"/>
      <c r="F327" s="12"/>
      <c r="G327" s="12"/>
      <c r="H327" s="7"/>
    </row>
    <row r="328" spans="1:8" ht="20.25" x14ac:dyDescent="0.25">
      <c r="A328" s="11"/>
      <c r="B328" s="12"/>
      <c r="C328" s="12"/>
      <c r="D328" s="12"/>
      <c r="E328" s="12"/>
      <c r="F328" s="12"/>
      <c r="G328" s="12"/>
      <c r="H328" s="7"/>
    </row>
    <row r="329" spans="1:8" ht="20.25" x14ac:dyDescent="0.25">
      <c r="A329" s="11"/>
      <c r="B329" s="12"/>
      <c r="C329" s="12"/>
      <c r="D329" s="12"/>
      <c r="E329" s="12"/>
      <c r="F329" s="12"/>
      <c r="G329" s="12"/>
      <c r="H329" s="7"/>
    </row>
    <row r="330" spans="1:8" ht="20.25" x14ac:dyDescent="0.25">
      <c r="A330" s="11"/>
      <c r="B330" s="12"/>
      <c r="C330" s="12"/>
      <c r="D330" s="12"/>
      <c r="E330" s="12"/>
      <c r="F330" s="12"/>
      <c r="G330" s="12"/>
      <c r="H330" s="7"/>
    </row>
    <row r="331" spans="1:8" ht="20.25" x14ac:dyDescent="0.25">
      <c r="A331" s="13"/>
      <c r="B331" s="14"/>
      <c r="C331" s="14"/>
      <c r="D331" s="14"/>
      <c r="E331" s="14"/>
      <c r="F331" s="14"/>
      <c r="G331" s="14"/>
      <c r="H331" s="8"/>
    </row>
    <row r="332" spans="1:8" ht="20.25" x14ac:dyDescent="0.25">
      <c r="A332" s="105" t="s">
        <v>77</v>
      </c>
      <c r="B332" s="106"/>
      <c r="C332" s="106"/>
      <c r="D332" s="106"/>
      <c r="E332" s="106"/>
      <c r="F332" s="106"/>
      <c r="G332" s="106"/>
      <c r="H332" s="107"/>
    </row>
    <row r="333" spans="1:8" ht="20.25" x14ac:dyDescent="0.25">
      <c r="A333" s="9"/>
      <c r="B333" s="10"/>
      <c r="C333" s="10"/>
      <c r="D333" s="10"/>
      <c r="E333" s="10"/>
      <c r="F333" s="10"/>
      <c r="G333" s="10"/>
      <c r="H333" s="6"/>
    </row>
    <row r="334" spans="1:8" ht="20.25" x14ac:dyDescent="0.25">
      <c r="A334" s="11"/>
      <c r="B334" s="12"/>
      <c r="C334" s="12"/>
      <c r="D334" s="12"/>
      <c r="E334" s="12"/>
      <c r="F334" s="12"/>
      <c r="G334" s="12"/>
      <c r="H334" s="7"/>
    </row>
    <row r="335" spans="1:8" ht="20.25" x14ac:dyDescent="0.25">
      <c r="A335" s="11"/>
      <c r="B335" s="12"/>
      <c r="C335" s="12"/>
      <c r="D335" s="12"/>
      <c r="E335" s="12"/>
      <c r="F335" s="12"/>
      <c r="G335" s="12"/>
      <c r="H335" s="7"/>
    </row>
    <row r="336" spans="1:8" ht="20.25" x14ac:dyDescent="0.25">
      <c r="A336" s="11"/>
      <c r="B336" s="12"/>
      <c r="C336" s="12"/>
      <c r="D336" s="12"/>
      <c r="E336" s="12"/>
      <c r="F336" s="12"/>
      <c r="G336" s="12"/>
      <c r="H336" s="7"/>
    </row>
    <row r="337" spans="1:8" ht="20.25" x14ac:dyDescent="0.25">
      <c r="A337" s="11"/>
      <c r="B337" s="12"/>
      <c r="C337" s="12"/>
      <c r="D337" s="12"/>
      <c r="E337" s="12"/>
      <c r="F337" s="12"/>
      <c r="G337" s="12"/>
      <c r="H337" s="7"/>
    </row>
    <row r="338" spans="1:8" ht="20.25" x14ac:dyDescent="0.25">
      <c r="A338" s="11"/>
      <c r="B338" s="12"/>
      <c r="C338" s="12"/>
      <c r="D338" s="12"/>
      <c r="E338" s="12"/>
      <c r="F338" s="12"/>
      <c r="G338" s="12"/>
      <c r="H338" s="7"/>
    </row>
    <row r="339" spans="1:8" ht="20.25" x14ac:dyDescent="0.25">
      <c r="A339" s="11"/>
      <c r="B339" s="12"/>
      <c r="C339" s="12"/>
      <c r="D339" s="12"/>
      <c r="E339" s="12"/>
      <c r="F339" s="12"/>
      <c r="G339" s="12"/>
      <c r="H339" s="7"/>
    </row>
    <row r="340" spans="1:8" ht="20.25" x14ac:dyDescent="0.25">
      <c r="A340" s="11"/>
      <c r="B340" s="12"/>
      <c r="C340" s="12"/>
      <c r="D340" s="12"/>
      <c r="E340" s="12"/>
      <c r="F340" s="12"/>
      <c r="G340" s="12"/>
      <c r="H340" s="7"/>
    </row>
    <row r="341" spans="1:8" ht="20.25" x14ac:dyDescent="0.25">
      <c r="A341" s="11"/>
      <c r="B341" s="12"/>
      <c r="C341" s="12"/>
      <c r="D341" s="12"/>
      <c r="E341" s="12"/>
      <c r="F341" s="12"/>
      <c r="G341" s="12"/>
      <c r="H341" s="7"/>
    </row>
    <row r="342" spans="1:8" ht="20.25" x14ac:dyDescent="0.25">
      <c r="A342" s="11"/>
      <c r="B342" s="12"/>
      <c r="C342" s="12"/>
      <c r="D342" s="12"/>
      <c r="E342" s="12"/>
      <c r="F342" s="12"/>
      <c r="G342" s="12"/>
      <c r="H342" s="7"/>
    </row>
    <row r="343" spans="1:8" ht="20.25" x14ac:dyDescent="0.25">
      <c r="A343" s="11"/>
      <c r="B343" s="12"/>
      <c r="C343" s="12"/>
      <c r="D343" s="12"/>
      <c r="E343" s="12"/>
      <c r="F343" s="12"/>
      <c r="G343" s="12"/>
      <c r="H343" s="7"/>
    </row>
    <row r="344" spans="1:8" ht="20.25" x14ac:dyDescent="0.25">
      <c r="A344" s="11"/>
      <c r="B344" s="12"/>
      <c r="C344" s="12"/>
      <c r="D344" s="12"/>
      <c r="E344" s="12"/>
      <c r="F344" s="12"/>
      <c r="G344" s="12"/>
      <c r="H344" s="7"/>
    </row>
    <row r="345" spans="1:8" ht="20.25" x14ac:dyDescent="0.25">
      <c r="A345" s="11"/>
      <c r="B345" s="12"/>
      <c r="C345" s="12"/>
      <c r="D345" s="12"/>
      <c r="E345" s="12"/>
      <c r="F345" s="12"/>
      <c r="G345" s="12"/>
      <c r="H345" s="7"/>
    </row>
    <row r="346" spans="1:8" ht="20.25" x14ac:dyDescent="0.25">
      <c r="A346" s="11"/>
      <c r="B346" s="12"/>
      <c r="C346" s="12"/>
      <c r="D346" s="12"/>
      <c r="E346" s="12"/>
      <c r="F346" s="12"/>
      <c r="G346" s="12"/>
      <c r="H346" s="7"/>
    </row>
    <row r="347" spans="1:8" ht="20.25" x14ac:dyDescent="0.25">
      <c r="A347" s="11"/>
      <c r="B347" s="12"/>
      <c r="C347" s="12"/>
      <c r="D347" s="12"/>
      <c r="E347" s="12"/>
      <c r="F347" s="12"/>
      <c r="G347" s="12"/>
      <c r="H347" s="7"/>
    </row>
    <row r="348" spans="1:8" ht="20.25" x14ac:dyDescent="0.25">
      <c r="A348" s="11"/>
      <c r="B348" s="12"/>
      <c r="C348" s="12"/>
      <c r="D348" s="12"/>
      <c r="E348" s="12"/>
      <c r="F348" s="12"/>
      <c r="G348" s="12"/>
      <c r="H348" s="7"/>
    </row>
    <row r="349" spans="1:8" ht="20.25" x14ac:dyDescent="0.25">
      <c r="A349" s="11"/>
      <c r="B349" s="12"/>
      <c r="C349" s="12"/>
      <c r="D349" s="12"/>
      <c r="E349" s="12"/>
      <c r="F349" s="12"/>
      <c r="G349" s="12"/>
      <c r="H349" s="7"/>
    </row>
    <row r="350" spans="1:8" ht="20.25" x14ac:dyDescent="0.25">
      <c r="A350" s="11"/>
      <c r="B350" s="12"/>
      <c r="C350" s="12"/>
      <c r="D350" s="12"/>
      <c r="E350" s="12"/>
      <c r="F350" s="12"/>
      <c r="G350" s="12"/>
      <c r="H350" s="7"/>
    </row>
    <row r="351" spans="1:8" ht="20.25" x14ac:dyDescent="0.25">
      <c r="A351" s="11"/>
      <c r="B351" s="12"/>
      <c r="C351" s="12"/>
      <c r="D351" s="12"/>
      <c r="E351" s="12"/>
      <c r="F351" s="12"/>
      <c r="G351" s="12"/>
      <c r="H351" s="7"/>
    </row>
    <row r="352" spans="1:8" ht="20.25" x14ac:dyDescent="0.25">
      <c r="A352" s="11"/>
      <c r="B352" s="12"/>
      <c r="C352" s="12"/>
      <c r="D352" s="12"/>
      <c r="E352" s="12"/>
      <c r="F352" s="12"/>
      <c r="G352" s="12"/>
      <c r="H352" s="7"/>
    </row>
    <row r="353" spans="1:8" ht="20.25" x14ac:dyDescent="0.25">
      <c r="A353" s="11"/>
      <c r="B353" s="12"/>
      <c r="C353" s="12"/>
      <c r="D353" s="12"/>
      <c r="E353" s="12"/>
      <c r="F353" s="12"/>
      <c r="G353" s="12"/>
      <c r="H353" s="7"/>
    </row>
    <row r="354" spans="1:8" ht="20.25" x14ac:dyDescent="0.25">
      <c r="A354" s="11"/>
      <c r="B354" s="12"/>
      <c r="C354" s="12"/>
      <c r="D354" s="12"/>
      <c r="E354" s="12"/>
      <c r="F354" s="12"/>
      <c r="G354" s="12"/>
      <c r="H354" s="7"/>
    </row>
    <row r="355" spans="1:8" ht="20.25" x14ac:dyDescent="0.25">
      <c r="A355" s="11"/>
      <c r="B355" s="12"/>
      <c r="C355" s="12"/>
      <c r="D355" s="12"/>
      <c r="E355" s="12"/>
      <c r="F355" s="12"/>
      <c r="G355" s="12"/>
      <c r="H355" s="7"/>
    </row>
    <row r="356" spans="1:8" ht="20.25" x14ac:dyDescent="0.25">
      <c r="A356" s="11"/>
      <c r="B356" s="12"/>
      <c r="C356" s="12"/>
      <c r="D356" s="12"/>
      <c r="E356" s="12"/>
      <c r="F356" s="12"/>
      <c r="G356" s="12"/>
      <c r="H356" s="7"/>
    </row>
    <row r="357" spans="1:8" ht="20.25" x14ac:dyDescent="0.25">
      <c r="A357" s="11"/>
      <c r="B357" s="12"/>
      <c r="C357" s="12"/>
      <c r="D357" s="12"/>
      <c r="E357" s="12"/>
      <c r="F357" s="12"/>
      <c r="G357" s="12"/>
      <c r="H357" s="7"/>
    </row>
    <row r="358" spans="1:8" ht="20.25" x14ac:dyDescent="0.25">
      <c r="A358" s="11"/>
      <c r="B358" s="12"/>
      <c r="C358" s="12"/>
      <c r="D358" s="12"/>
      <c r="E358" s="12"/>
      <c r="F358" s="12"/>
      <c r="G358" s="12"/>
      <c r="H358" s="7"/>
    </row>
    <row r="359" spans="1:8" ht="20.25" x14ac:dyDescent="0.25">
      <c r="A359" s="11"/>
      <c r="B359" s="12"/>
      <c r="C359" s="12"/>
      <c r="D359" s="12"/>
      <c r="E359" s="12"/>
      <c r="F359" s="12"/>
      <c r="G359" s="12"/>
      <c r="H359" s="7"/>
    </row>
    <row r="360" spans="1:8" ht="20.25" x14ac:dyDescent="0.25">
      <c r="A360" s="11"/>
      <c r="B360" s="12"/>
      <c r="C360" s="12"/>
      <c r="D360" s="12"/>
      <c r="E360" s="12"/>
      <c r="F360" s="12"/>
      <c r="G360" s="12"/>
      <c r="H360" s="7"/>
    </row>
    <row r="361" spans="1:8" ht="20.25" x14ac:dyDescent="0.25">
      <c r="A361" s="11"/>
      <c r="B361" s="12"/>
      <c r="C361" s="12"/>
      <c r="D361" s="12"/>
      <c r="E361" s="12"/>
      <c r="F361" s="12"/>
      <c r="G361" s="12"/>
      <c r="H361" s="7"/>
    </row>
    <row r="362" spans="1:8" ht="20.25" x14ac:dyDescent="0.25">
      <c r="A362" s="11"/>
      <c r="B362" s="12"/>
      <c r="C362" s="12"/>
      <c r="D362" s="12"/>
      <c r="E362" s="12"/>
      <c r="F362" s="12"/>
      <c r="G362" s="12"/>
      <c r="H362" s="7"/>
    </row>
    <row r="363" spans="1:8" ht="20.25" x14ac:dyDescent="0.25">
      <c r="A363" s="116" t="s">
        <v>24</v>
      </c>
      <c r="B363" s="116"/>
      <c r="C363" s="116"/>
      <c r="D363" s="116"/>
      <c r="E363" s="116"/>
      <c r="F363" s="116"/>
      <c r="G363" s="116"/>
      <c r="H363" s="116"/>
    </row>
    <row r="364" spans="1:8" ht="20.25" x14ac:dyDescent="0.25">
      <c r="A364" s="145" t="s">
        <v>78</v>
      </c>
      <c r="B364" s="146"/>
      <c r="C364" s="146"/>
      <c r="D364" s="146"/>
      <c r="E364" s="146"/>
      <c r="F364" s="146"/>
      <c r="G364" s="146"/>
      <c r="H364" s="147"/>
    </row>
    <row r="365" spans="1:8" ht="20.25" x14ac:dyDescent="0.25">
      <c r="A365" s="148" t="s">
        <v>79</v>
      </c>
      <c r="B365" s="149"/>
      <c r="C365" s="149"/>
      <c r="D365" s="149"/>
      <c r="E365" s="149"/>
      <c r="F365" s="149"/>
      <c r="G365" s="149"/>
      <c r="H365" s="150"/>
    </row>
    <row r="366" spans="1:8" ht="45" customHeight="1" x14ac:dyDescent="0.25">
      <c r="A366" s="148" t="s">
        <v>80</v>
      </c>
      <c r="B366" s="149"/>
      <c r="C366" s="149"/>
      <c r="D366" s="149"/>
      <c r="E366" s="149"/>
      <c r="F366" s="149"/>
      <c r="G366" s="149"/>
      <c r="H366" s="150"/>
    </row>
    <row r="367" spans="1:8" ht="42.75" customHeight="1" x14ac:dyDescent="0.25">
      <c r="A367" s="148" t="s">
        <v>81</v>
      </c>
      <c r="B367" s="149"/>
      <c r="C367" s="149"/>
      <c r="D367" s="149"/>
      <c r="E367" s="149"/>
      <c r="F367" s="149"/>
      <c r="G367" s="149"/>
      <c r="H367" s="150"/>
    </row>
    <row r="368" spans="1:8" ht="20.25" x14ac:dyDescent="0.25">
      <c r="A368" s="148" t="s">
        <v>82</v>
      </c>
      <c r="B368" s="149"/>
      <c r="C368" s="149"/>
      <c r="D368" s="149"/>
      <c r="E368" s="149"/>
      <c r="F368" s="149"/>
      <c r="G368" s="149"/>
      <c r="H368" s="150"/>
    </row>
    <row r="369" spans="1:8" ht="20.25" x14ac:dyDescent="0.25">
      <c r="A369" s="148" t="s">
        <v>83</v>
      </c>
      <c r="B369" s="149"/>
      <c r="C369" s="149"/>
      <c r="D369" s="149"/>
      <c r="E369" s="149"/>
      <c r="F369" s="149"/>
      <c r="G369" s="149"/>
      <c r="H369" s="150"/>
    </row>
    <row r="370" spans="1:8" ht="45" customHeight="1" x14ac:dyDescent="0.25">
      <c r="A370" s="148" t="s">
        <v>84</v>
      </c>
      <c r="B370" s="149"/>
      <c r="C370" s="149"/>
      <c r="D370" s="149"/>
      <c r="E370" s="149"/>
      <c r="F370" s="149"/>
      <c r="G370" s="149"/>
      <c r="H370" s="150"/>
    </row>
    <row r="371" spans="1:8" ht="45" customHeight="1" x14ac:dyDescent="0.25">
      <c r="A371" s="148" t="s">
        <v>85</v>
      </c>
      <c r="B371" s="149"/>
      <c r="C371" s="149"/>
      <c r="D371" s="149"/>
      <c r="E371" s="149"/>
      <c r="F371" s="149"/>
      <c r="G371" s="149"/>
      <c r="H371" s="150"/>
    </row>
    <row r="372" spans="1:8" ht="20.25" x14ac:dyDescent="0.25">
      <c r="A372" s="151" t="s">
        <v>86</v>
      </c>
      <c r="B372" s="152"/>
      <c r="C372" s="152"/>
      <c r="D372" s="152"/>
      <c r="E372" s="152"/>
      <c r="F372" s="152"/>
      <c r="G372" s="152"/>
      <c r="H372" s="153"/>
    </row>
    <row r="373" spans="1:8" ht="57" customHeight="1" x14ac:dyDescent="0.25">
      <c r="A373" s="156" t="s">
        <v>30</v>
      </c>
      <c r="B373" s="157"/>
      <c r="C373" s="158" t="s">
        <v>362</v>
      </c>
      <c r="D373" s="159"/>
      <c r="E373" s="156" t="s">
        <v>9</v>
      </c>
      <c r="F373" s="157"/>
      <c r="G373" s="140"/>
      <c r="H373" s="140"/>
    </row>
  </sheetData>
  <mergeCells count="476">
    <mergeCell ref="A105:B105"/>
    <mergeCell ref="A106:B106"/>
    <mergeCell ref="A109:B109"/>
    <mergeCell ref="C109:D109"/>
    <mergeCell ref="C110:D110"/>
    <mergeCell ref="C111:D111"/>
    <mergeCell ref="E111:F111"/>
    <mergeCell ref="A113:F113"/>
    <mergeCell ref="A114:F114"/>
    <mergeCell ref="A110:B110"/>
    <mergeCell ref="A107:F107"/>
    <mergeCell ref="G48:H48"/>
    <mergeCell ref="A50:B50"/>
    <mergeCell ref="A52:B52"/>
    <mergeCell ref="A55:B55"/>
    <mergeCell ref="A56:B56"/>
    <mergeCell ref="A51:B51"/>
    <mergeCell ref="C50:H50"/>
    <mergeCell ref="C51:F51"/>
    <mergeCell ref="C52:F52"/>
    <mergeCell ref="C53:F53"/>
    <mergeCell ref="A53:B54"/>
    <mergeCell ref="C54:H54"/>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E79:F90"/>
    <mergeCell ref="G79:H90"/>
    <mergeCell ref="A80:B80"/>
    <mergeCell ref="A81:B81"/>
    <mergeCell ref="A82:B82"/>
    <mergeCell ref="A83:B83"/>
    <mergeCell ref="A84:B84"/>
    <mergeCell ref="A85:B85"/>
    <mergeCell ref="A86:B86"/>
    <mergeCell ref="A87:B87"/>
    <mergeCell ref="A88:B88"/>
    <mergeCell ref="A89:B89"/>
    <mergeCell ref="A90:B90"/>
    <mergeCell ref="A64:B64"/>
    <mergeCell ref="C27:D27"/>
    <mergeCell ref="A71:B71"/>
    <mergeCell ref="A72:B72"/>
    <mergeCell ref="A73:B73"/>
    <mergeCell ref="A74:B74"/>
    <mergeCell ref="A65:B65"/>
    <mergeCell ref="A66:B66"/>
    <mergeCell ref="A68:B68"/>
    <mergeCell ref="B283:H283"/>
    <mergeCell ref="B277:H277"/>
    <mergeCell ref="B276:H276"/>
    <mergeCell ref="B280:H280"/>
    <mergeCell ref="B279:H279"/>
    <mergeCell ref="B278:H278"/>
    <mergeCell ref="B281:H281"/>
    <mergeCell ref="B282:H282"/>
    <mergeCell ref="A275:H275"/>
    <mergeCell ref="E63:F74"/>
    <mergeCell ref="E127:F127"/>
    <mergeCell ref="E124:F124"/>
    <mergeCell ref="C123:D123"/>
    <mergeCell ref="E125:F125"/>
    <mergeCell ref="C125:D125"/>
    <mergeCell ref="E128:F128"/>
    <mergeCell ref="C127:D127"/>
    <mergeCell ref="A108:H108"/>
    <mergeCell ref="G109:H109"/>
    <mergeCell ref="A94:B94"/>
    <mergeCell ref="E94:F94"/>
    <mergeCell ref="A95:B95"/>
    <mergeCell ref="E95:F106"/>
    <mergeCell ref="G95:H106"/>
    <mergeCell ref="A96:B96"/>
    <mergeCell ref="A97:B97"/>
    <mergeCell ref="A98:B98"/>
    <mergeCell ref="A99:B99"/>
    <mergeCell ref="A100:B100"/>
    <mergeCell ref="A101:B101"/>
    <mergeCell ref="A102:B102"/>
    <mergeCell ref="A103:B103"/>
    <mergeCell ref="A104:B104"/>
    <mergeCell ref="G14:H14"/>
    <mergeCell ref="G16:H16"/>
    <mergeCell ref="G17:H17"/>
    <mergeCell ref="G15:H15"/>
    <mergeCell ref="G18:H18"/>
    <mergeCell ref="G19:H19"/>
    <mergeCell ref="G46:H46"/>
    <mergeCell ref="G31:H31"/>
    <mergeCell ref="G22:H22"/>
    <mergeCell ref="G36:H36"/>
    <mergeCell ref="G35:H35"/>
    <mergeCell ref="G373:H373"/>
    <mergeCell ref="A284:H284"/>
    <mergeCell ref="D286:H286"/>
    <mergeCell ref="A364:H364"/>
    <mergeCell ref="A370:H370"/>
    <mergeCell ref="A371:H371"/>
    <mergeCell ref="A372:H372"/>
    <mergeCell ref="A365:H365"/>
    <mergeCell ref="A366:H366"/>
    <mergeCell ref="A367:H367"/>
    <mergeCell ref="A368:H368"/>
    <mergeCell ref="A286:C286"/>
    <mergeCell ref="A363:H363"/>
    <mergeCell ref="A369:H369"/>
    <mergeCell ref="A332:H332"/>
    <mergeCell ref="D285:H285"/>
    <mergeCell ref="A287:C287"/>
    <mergeCell ref="D287:H287"/>
    <mergeCell ref="E373:F373"/>
    <mergeCell ref="A373:B373"/>
    <mergeCell ref="C373:D373"/>
    <mergeCell ref="A1:H1"/>
    <mergeCell ref="A285:C285"/>
    <mergeCell ref="G27:H27"/>
    <mergeCell ref="G28:H28"/>
    <mergeCell ref="A37:H37"/>
    <mergeCell ref="A44:H44"/>
    <mergeCell ref="A49:H49"/>
    <mergeCell ref="A116:H116"/>
    <mergeCell ref="G114:H114"/>
    <mergeCell ref="G7:H7"/>
    <mergeCell ref="G47:H47"/>
    <mergeCell ref="G45:H45"/>
    <mergeCell ref="A25:H25"/>
    <mergeCell ref="G26:H26"/>
    <mergeCell ref="G20:H20"/>
    <mergeCell ref="G21:H21"/>
    <mergeCell ref="A9:A11"/>
    <mergeCell ref="G6:H6"/>
    <mergeCell ref="A5:H5"/>
    <mergeCell ref="A33:H33"/>
    <mergeCell ref="G30:H30"/>
    <mergeCell ref="G29:H29"/>
    <mergeCell ref="A13:H13"/>
    <mergeCell ref="C26:D26"/>
    <mergeCell ref="G128:H128"/>
    <mergeCell ref="A122:H122"/>
    <mergeCell ref="A123:B123"/>
    <mergeCell ref="E123:F123"/>
    <mergeCell ref="A140:B140"/>
    <mergeCell ref="A141:B141"/>
    <mergeCell ref="A142:B142"/>
    <mergeCell ref="A135:B135"/>
    <mergeCell ref="C124:D124"/>
    <mergeCell ref="C128:D128"/>
    <mergeCell ref="A129:H129"/>
    <mergeCell ref="A127:B127"/>
    <mergeCell ref="G127:H127"/>
    <mergeCell ref="A128:B128"/>
    <mergeCell ref="A126:B126"/>
    <mergeCell ref="C126:D126"/>
    <mergeCell ref="E126:F126"/>
    <mergeCell ref="G126:H126"/>
    <mergeCell ref="A131:H131"/>
    <mergeCell ref="A57:B57"/>
    <mergeCell ref="A58:B58"/>
    <mergeCell ref="C55:F55"/>
    <mergeCell ref="C56:F56"/>
    <mergeCell ref="C57:F57"/>
    <mergeCell ref="C58:F58"/>
    <mergeCell ref="A136:B136"/>
    <mergeCell ref="A137:B137"/>
    <mergeCell ref="A138:B138"/>
    <mergeCell ref="A75:H75"/>
    <mergeCell ref="A76:C77"/>
    <mergeCell ref="E76:F76"/>
    <mergeCell ref="G107:H107"/>
    <mergeCell ref="G63:H74"/>
    <mergeCell ref="A59:H59"/>
    <mergeCell ref="A62:B62"/>
    <mergeCell ref="A63:B63"/>
    <mergeCell ref="E62:F62"/>
    <mergeCell ref="E60:F60"/>
    <mergeCell ref="E61:F61"/>
    <mergeCell ref="A60:C61"/>
    <mergeCell ref="A69:B69"/>
    <mergeCell ref="E92:F92"/>
    <mergeCell ref="E93:F93"/>
    <mergeCell ref="C118:D118"/>
    <mergeCell ref="A91:H91"/>
    <mergeCell ref="A92:C93"/>
    <mergeCell ref="C18:D18"/>
    <mergeCell ref="C19:D19"/>
    <mergeCell ref="C20:D20"/>
    <mergeCell ref="C21:D21"/>
    <mergeCell ref="C22:D22"/>
    <mergeCell ref="C24:H24"/>
    <mergeCell ref="C23:H23"/>
    <mergeCell ref="A67:B67"/>
    <mergeCell ref="A70:B70"/>
    <mergeCell ref="E77:F77"/>
    <mergeCell ref="A78:B78"/>
    <mergeCell ref="E78:F78"/>
    <mergeCell ref="A79:B79"/>
    <mergeCell ref="A45:B45"/>
    <mergeCell ref="A46:B46"/>
    <mergeCell ref="A47:B47"/>
    <mergeCell ref="D46:F46"/>
    <mergeCell ref="D45:F45"/>
    <mergeCell ref="D47:F47"/>
    <mergeCell ref="A48:B48"/>
    <mergeCell ref="D48:F48"/>
    <mergeCell ref="G117:H117"/>
    <mergeCell ref="G118:H118"/>
    <mergeCell ref="G119:H119"/>
    <mergeCell ref="G121:H121"/>
    <mergeCell ref="C121:D121"/>
    <mergeCell ref="G123:H123"/>
    <mergeCell ref="A124:B124"/>
    <mergeCell ref="G124:H124"/>
    <mergeCell ref="A125:B125"/>
    <mergeCell ref="G125:H125"/>
    <mergeCell ref="A120:B120"/>
    <mergeCell ref="C120:D120"/>
    <mergeCell ref="E120:F120"/>
    <mergeCell ref="G120:H120"/>
    <mergeCell ref="C119:D119"/>
    <mergeCell ref="E117:F117"/>
    <mergeCell ref="E118:F118"/>
    <mergeCell ref="E119:F119"/>
    <mergeCell ref="E121:F121"/>
    <mergeCell ref="A117:B117"/>
    <mergeCell ref="A118:B118"/>
    <mergeCell ref="A119:B119"/>
    <mergeCell ref="C117:D117"/>
    <mergeCell ref="A121:B121"/>
    <mergeCell ref="G113:H113"/>
    <mergeCell ref="G111:H111"/>
    <mergeCell ref="G115:H115"/>
    <mergeCell ref="A112:H112"/>
    <mergeCell ref="E109:F109"/>
    <mergeCell ref="A111:B111"/>
    <mergeCell ref="E110:F110"/>
    <mergeCell ref="G110:H110"/>
    <mergeCell ref="A115:F115"/>
    <mergeCell ref="A132:H132"/>
    <mergeCell ref="A134:H134"/>
    <mergeCell ref="A149:B149"/>
    <mergeCell ref="A150:B150"/>
    <mergeCell ref="A151:B151"/>
    <mergeCell ref="A152:H152"/>
    <mergeCell ref="A153:B153"/>
    <mergeCell ref="A154:B154"/>
    <mergeCell ref="A155:B155"/>
    <mergeCell ref="C155:H156"/>
    <mergeCell ref="A156:B156"/>
    <mergeCell ref="A139:B139"/>
    <mergeCell ref="A157:B157"/>
    <mergeCell ref="A158:B158"/>
    <mergeCell ref="A159:B159"/>
    <mergeCell ref="A160:B160"/>
    <mergeCell ref="A161:H161"/>
    <mergeCell ref="A162:B162"/>
    <mergeCell ref="A163:B163"/>
    <mergeCell ref="A164:B164"/>
    <mergeCell ref="A133:H133"/>
    <mergeCell ref="A143:H143"/>
    <mergeCell ref="A144:B144"/>
    <mergeCell ref="A145:B145"/>
    <mergeCell ref="C145:H148"/>
    <mergeCell ref="A146:B146"/>
    <mergeCell ref="A147:B147"/>
    <mergeCell ref="A148:B148"/>
    <mergeCell ref="A165:B165"/>
    <mergeCell ref="A166:B166"/>
    <mergeCell ref="A167:B167"/>
    <mergeCell ref="A168:B168"/>
    <mergeCell ref="A169:B169"/>
    <mergeCell ref="A170:H170"/>
    <mergeCell ref="A171:B171"/>
    <mergeCell ref="C171:H171"/>
    <mergeCell ref="A172:B172"/>
    <mergeCell ref="A173:B173"/>
    <mergeCell ref="A174:B174"/>
    <mergeCell ref="A175:B175"/>
    <mergeCell ref="A176:B176"/>
    <mergeCell ref="A177:B177"/>
    <mergeCell ref="A178:B178"/>
    <mergeCell ref="A179:H179"/>
    <mergeCell ref="A180:H180"/>
    <mergeCell ref="A181:H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H194"/>
    <mergeCell ref="A195:B195"/>
    <mergeCell ref="A196:B196"/>
    <mergeCell ref="C196:H197"/>
    <mergeCell ref="A197:B197"/>
    <mergeCell ref="A198:B198"/>
    <mergeCell ref="A199:B199"/>
    <mergeCell ref="A200:B200"/>
    <mergeCell ref="A201:B201"/>
    <mergeCell ref="A202:B202"/>
    <mergeCell ref="A203:H203"/>
    <mergeCell ref="A204:B204"/>
    <mergeCell ref="A205:B205"/>
    <mergeCell ref="A206:B206"/>
    <mergeCell ref="C206:H207"/>
    <mergeCell ref="A207:B207"/>
    <mergeCell ref="A208:B208"/>
    <mergeCell ref="A209:B209"/>
    <mergeCell ref="A210:B210"/>
    <mergeCell ref="A211:B211"/>
    <mergeCell ref="A212:H212"/>
    <mergeCell ref="A213:B213"/>
    <mergeCell ref="A214:B214"/>
    <mergeCell ref="A215:B215"/>
    <mergeCell ref="A216:B216"/>
    <mergeCell ref="A217:B217"/>
    <mergeCell ref="A218:B218"/>
    <mergeCell ref="A219:B219"/>
    <mergeCell ref="A220:B220"/>
    <mergeCell ref="A221:H221"/>
    <mergeCell ref="A222:B222"/>
    <mergeCell ref="A223:B223"/>
    <mergeCell ref="A224:B224"/>
    <mergeCell ref="A225:B225"/>
    <mergeCell ref="C225:H225"/>
    <mergeCell ref="A226:B226"/>
    <mergeCell ref="A227:B227"/>
    <mergeCell ref="A228:B228"/>
    <mergeCell ref="A229:B229"/>
    <mergeCell ref="A230:H230"/>
    <mergeCell ref="A231:H231"/>
    <mergeCell ref="A232:H232"/>
    <mergeCell ref="A233:B233"/>
    <mergeCell ref="A234:B234"/>
    <mergeCell ref="A235:B235"/>
    <mergeCell ref="A236:B236"/>
    <mergeCell ref="A237:B237"/>
    <mergeCell ref="A238:B238"/>
    <mergeCell ref="A239:H239"/>
    <mergeCell ref="A240:B240"/>
    <mergeCell ref="A241:B241"/>
    <mergeCell ref="C241:H244"/>
    <mergeCell ref="A242:B242"/>
    <mergeCell ref="A243:B243"/>
    <mergeCell ref="A244:B244"/>
    <mergeCell ref="A245:B245"/>
    <mergeCell ref="A246:B246"/>
    <mergeCell ref="A247:B247"/>
    <mergeCell ref="A248:H248"/>
    <mergeCell ref="A249:B249"/>
    <mergeCell ref="A250:B250"/>
    <mergeCell ref="A251:B251"/>
    <mergeCell ref="C251:H252"/>
    <mergeCell ref="A252:B252"/>
    <mergeCell ref="A253:B253"/>
    <mergeCell ref="A254:B254"/>
    <mergeCell ref="A255:B255"/>
    <mergeCell ref="A256:B256"/>
    <mergeCell ref="A257:H257"/>
    <mergeCell ref="A258:B258"/>
    <mergeCell ref="A259:B259"/>
    <mergeCell ref="A260:B260"/>
    <mergeCell ref="A261:B261"/>
    <mergeCell ref="A271:B271"/>
    <mergeCell ref="A272:B272"/>
    <mergeCell ref="C272:H272"/>
    <mergeCell ref="A273:B273"/>
    <mergeCell ref="A274:B274"/>
    <mergeCell ref="A262:B262"/>
    <mergeCell ref="A263:B263"/>
    <mergeCell ref="A264:B264"/>
    <mergeCell ref="A265:B265"/>
    <mergeCell ref="A266:H266"/>
    <mergeCell ref="A267:B267"/>
    <mergeCell ref="A268:B268"/>
    <mergeCell ref="A269:B269"/>
    <mergeCell ref="A270:B270"/>
  </mergeCells>
  <dataValidations count="7">
    <dataValidation type="list" allowBlank="1" showInputMessage="1" showErrorMessage="1" sqref="G6:H6">
      <formula1>"Mr. Suraj Khare,Mr.Vinayak,Mr. Gaurav Pawar, Mr.Manish,Mr.Vaibhav Gite,Miss Ankita Mohite"</formula1>
    </dataValidation>
    <dataValidation type="list" allowBlank="1" showInputMessage="1" showErrorMessage="1" sqref="G26:H26">
      <formula1>"Middle,Upper"</formula1>
    </dataValidation>
    <dataValidation type="list" allowBlank="1" showInputMessage="1" showErrorMessage="1" sqref="C111">
      <formula1>"300000,350000,400000,500000,600000,700000,800000,900000,1000000,1200000,1400000,1500000,1600000"</formula1>
    </dataValidation>
    <dataValidation type="list" allowBlank="1" showInputMessage="1" showErrorMessage="1" sqref="F130">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0:H50 G35:H35">
      <formula1>"Yes,No"</formula1>
    </dataValidation>
    <dataValidation type="list" allowBlank="1" showInputMessage="1" showErrorMessage="1" sqref="C130">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4" manualBreakCount="4">
    <brk id="128" max="16383" man="1"/>
    <brk id="274" max="16383" man="1"/>
    <brk id="283" max="8" man="1"/>
    <brk id="331"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16" t="s">
        <v>69</v>
      </c>
      <c r="B3" s="116"/>
      <c r="C3" s="116"/>
      <c r="D3" s="116"/>
      <c r="E3" s="116"/>
      <c r="F3" s="116"/>
      <c r="G3" s="116"/>
      <c r="H3" s="116"/>
      <c r="I3" s="116"/>
    </row>
    <row r="4" spans="1:11" s="1" customFormat="1" ht="20.25" customHeight="1" x14ac:dyDescent="0.3">
      <c r="A4" s="195">
        <v>1</v>
      </c>
      <c r="B4" s="195"/>
      <c r="C4" s="195"/>
      <c r="D4" s="196" t="s">
        <v>4</v>
      </c>
      <c r="E4" s="27" t="s">
        <v>118</v>
      </c>
      <c r="F4" s="123" t="s">
        <v>105</v>
      </c>
      <c r="G4" s="123"/>
      <c r="H4" s="27" t="s">
        <v>119</v>
      </c>
      <c r="I4" s="27" t="s">
        <v>120</v>
      </c>
      <c r="J4" s="15"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7"/>
    </row>
    <row r="5" spans="1:11" s="1" customFormat="1" ht="20.25" x14ac:dyDescent="0.3">
      <c r="A5" s="195"/>
      <c r="B5" s="195"/>
      <c r="C5" s="195"/>
      <c r="D5" s="196"/>
      <c r="E5" s="27">
        <v>3</v>
      </c>
      <c r="F5" s="123">
        <v>1</v>
      </c>
      <c r="G5" s="123"/>
      <c r="H5" s="27">
        <v>0</v>
      </c>
      <c r="I5" s="27">
        <f ca="1">--TRIM(RIGHT(SUBSTITUTE(LEFT(A4,_xlfn.AGGREGATE(16,6,FIND({0,1,2,3,4,5,6,7,8,9},A4,ROW(INDIRECT("1:"&amp;LEN(A4)))),1))," ",REPT(" ",LEN(A4))),LEN(A4)))</f>
        <v>1</v>
      </c>
      <c r="J5" s="16" t="s">
        <v>124</v>
      </c>
      <c r="K5" s="17"/>
    </row>
    <row r="6" spans="1:11" s="1" customFormat="1" ht="20.25" customHeight="1" x14ac:dyDescent="0.3">
      <c r="A6" s="124" t="s">
        <v>122</v>
      </c>
      <c r="B6" s="124"/>
      <c r="C6" s="124" t="s">
        <v>132</v>
      </c>
      <c r="D6" s="124"/>
      <c r="E6" s="29" t="s">
        <v>133</v>
      </c>
      <c r="F6" s="124" t="s">
        <v>123</v>
      </c>
      <c r="G6" s="124"/>
      <c r="H6" s="26" t="s">
        <v>121</v>
      </c>
      <c r="I6" s="26"/>
      <c r="J6" s="19" t="s">
        <v>134</v>
      </c>
      <c r="K6" s="18">
        <f ca="1">I5*25%</f>
        <v>0.25</v>
      </c>
    </row>
    <row r="7" spans="1:11" s="1" customFormat="1" ht="20.25" customHeight="1" x14ac:dyDescent="0.3">
      <c r="A7" s="122" t="s">
        <v>135</v>
      </c>
      <c r="B7" s="122"/>
      <c r="C7" s="123">
        <f ca="1">K8</f>
        <v>1</v>
      </c>
      <c r="D7" s="123"/>
      <c r="E7" s="30">
        <f ca="1">((100/I5)*C7)/100</f>
        <v>1</v>
      </c>
      <c r="F7" s="122">
        <f ca="1">(((C7/I5*5)+(C8/I5*20)+(25/(F5+H5+I5)*C9)+(5/(I5)*C10)+(2.5/(I5)*C11)+(2.5/(I5)*C12)+(5/I5*C13)+(10/I5*C14)+(2.5/I5*C15)+(2.5/I5*C16)+(10/I5*C17)+(10/I5*C18))/100)</f>
        <v>0.25</v>
      </c>
      <c r="G7" s="122"/>
      <c r="H7" s="122" t="str">
        <f ca="1">J4</f>
        <v>Excavation work Completed. Plinth work completed</v>
      </c>
      <c r="I7" s="122"/>
      <c r="J7" s="19" t="s">
        <v>125</v>
      </c>
      <c r="K7" s="22">
        <f ca="1">I5*50%</f>
        <v>0.5</v>
      </c>
    </row>
    <row r="8" spans="1:11" s="1" customFormat="1" ht="20.25" x14ac:dyDescent="0.3">
      <c r="A8" s="122" t="s">
        <v>106</v>
      </c>
      <c r="B8" s="122"/>
      <c r="C8" s="194">
        <f ca="1">K16</f>
        <v>1</v>
      </c>
      <c r="D8" s="123"/>
      <c r="E8" s="30">
        <f ca="1">((100/I5)*C8)/100</f>
        <v>1</v>
      </c>
      <c r="F8" s="122"/>
      <c r="G8" s="122"/>
      <c r="H8" s="122"/>
      <c r="I8" s="122"/>
      <c r="J8" s="19" t="s">
        <v>126</v>
      </c>
      <c r="K8" s="22">
        <f ca="1">I5</f>
        <v>1</v>
      </c>
    </row>
    <row r="9" spans="1:11" s="1" customFormat="1" ht="21" customHeight="1" x14ac:dyDescent="0.35">
      <c r="A9" s="122" t="s">
        <v>136</v>
      </c>
      <c r="B9" s="122"/>
      <c r="C9" s="123">
        <v>0</v>
      </c>
      <c r="D9" s="123"/>
      <c r="E9" s="30">
        <f ca="1">((100/(F5+H5+I5))*C9)/100</f>
        <v>0</v>
      </c>
      <c r="F9" s="122"/>
      <c r="G9" s="122"/>
      <c r="H9" s="122"/>
      <c r="I9" s="122"/>
      <c r="J9" s="19" t="s">
        <v>127</v>
      </c>
      <c r="K9" s="23">
        <f ca="1">(IF(E5&gt;1,(I5/(E5+2)),I5*0.2))</f>
        <v>0.2</v>
      </c>
    </row>
    <row r="10" spans="1:11" s="1" customFormat="1" ht="21" customHeight="1" x14ac:dyDescent="0.35">
      <c r="A10" s="122" t="s">
        <v>137</v>
      </c>
      <c r="B10" s="122"/>
      <c r="C10" s="123">
        <v>0</v>
      </c>
      <c r="D10" s="123"/>
      <c r="E10" s="30">
        <f ca="1">((100/I5)*C10)/100</f>
        <v>0</v>
      </c>
      <c r="F10" s="122"/>
      <c r="G10" s="122"/>
      <c r="H10" s="122"/>
      <c r="I10" s="122"/>
      <c r="J10" s="19" t="s">
        <v>128</v>
      </c>
      <c r="K10" s="23">
        <f ca="1">(IF(E5&gt;1,(I5/(E5+2)+K9),I5*0.2+K9))</f>
        <v>0.4</v>
      </c>
    </row>
    <row r="11" spans="1:11" s="1" customFormat="1" ht="21" customHeight="1" x14ac:dyDescent="0.35">
      <c r="A11" s="120" t="s">
        <v>138</v>
      </c>
      <c r="B11" s="121"/>
      <c r="C11" s="123">
        <v>0</v>
      </c>
      <c r="D11" s="123"/>
      <c r="E11" s="30">
        <f ca="1">((100/I5)*C11)/100</f>
        <v>0</v>
      </c>
      <c r="F11" s="122"/>
      <c r="G11" s="122"/>
      <c r="H11" s="122"/>
      <c r="I11" s="122"/>
      <c r="J11" s="19" t="s">
        <v>139</v>
      </c>
      <c r="K11" s="23">
        <f ca="1">(IF(E5&gt;1,(I5/(E5+2)+K10),0))</f>
        <v>0.60000000000000009</v>
      </c>
    </row>
    <row r="12" spans="1:11" s="1" customFormat="1" ht="21" customHeight="1" x14ac:dyDescent="0.35">
      <c r="A12" s="120" t="s">
        <v>169</v>
      </c>
      <c r="B12" s="121"/>
      <c r="C12" s="123">
        <v>0</v>
      </c>
      <c r="D12" s="123"/>
      <c r="E12" s="30">
        <f ca="1">((100/I5)*C12)/100</f>
        <v>0</v>
      </c>
      <c r="F12" s="122"/>
      <c r="G12" s="122"/>
      <c r="H12" s="122"/>
      <c r="I12" s="122"/>
      <c r="J12" s="19" t="s">
        <v>140</v>
      </c>
      <c r="K12" s="23">
        <f ca="1">(IF(E5&gt;2,(I5/(E5+2)+K11),0))</f>
        <v>0.8</v>
      </c>
    </row>
    <row r="13" spans="1:11" s="1" customFormat="1" ht="57.75" customHeight="1" x14ac:dyDescent="0.35">
      <c r="A13" s="120" t="s">
        <v>166</v>
      </c>
      <c r="B13" s="121"/>
      <c r="C13" s="123">
        <v>0</v>
      </c>
      <c r="D13" s="123"/>
      <c r="E13" s="30">
        <f ca="1">((100/(I5))*C13)/100</f>
        <v>0</v>
      </c>
      <c r="F13" s="122"/>
      <c r="G13" s="122"/>
      <c r="H13" s="122"/>
      <c r="I13" s="122"/>
      <c r="J13" s="19" t="s">
        <v>142</v>
      </c>
      <c r="K13" s="24">
        <f>(IF(E5&gt;3,(I5/(E5+2)+K12),0))</f>
        <v>0</v>
      </c>
    </row>
    <row r="14" spans="1:11" s="1" customFormat="1" ht="21" x14ac:dyDescent="0.35">
      <c r="A14" s="122" t="s">
        <v>141</v>
      </c>
      <c r="B14" s="122"/>
      <c r="C14" s="123">
        <v>0</v>
      </c>
      <c r="D14" s="123"/>
      <c r="E14" s="30">
        <f ca="1">((100/(I5))*C14)/100</f>
        <v>0</v>
      </c>
      <c r="F14" s="122"/>
      <c r="G14" s="122"/>
      <c r="H14" s="122"/>
      <c r="I14" s="122"/>
      <c r="J14" s="19" t="s">
        <v>143</v>
      </c>
      <c r="K14" s="23">
        <f>(IF(E5&gt;4,(I5/(E5+2)+K13),0))</f>
        <v>0</v>
      </c>
    </row>
    <row r="15" spans="1:11" s="1" customFormat="1" ht="21" customHeight="1" x14ac:dyDescent="0.35">
      <c r="A15" s="122" t="s">
        <v>168</v>
      </c>
      <c r="B15" s="122"/>
      <c r="C15" s="123">
        <v>0</v>
      </c>
      <c r="D15" s="123"/>
      <c r="E15" s="30">
        <f ca="1">((100/I5)*C15)/100</f>
        <v>0</v>
      </c>
      <c r="F15" s="122"/>
      <c r="G15" s="122"/>
      <c r="H15" s="122"/>
      <c r="I15" s="122"/>
      <c r="J15" s="19" t="s">
        <v>129</v>
      </c>
      <c r="K15" s="23">
        <f>(IF(E5=1,(I5/(E5+3)+K10),IF(E5=0,(I5*0.3+K10),IF(E5&gt;1,0))))</f>
        <v>0</v>
      </c>
    </row>
    <row r="16" spans="1:11" s="1" customFormat="1" ht="21.75" thickBot="1" x14ac:dyDescent="0.4">
      <c r="A16" s="122" t="s">
        <v>167</v>
      </c>
      <c r="B16" s="122"/>
      <c r="C16" s="123">
        <v>0</v>
      </c>
      <c r="D16" s="123"/>
      <c r="E16" s="30">
        <f ca="1">((100/I5)*C16)/100</f>
        <v>0</v>
      </c>
      <c r="F16" s="122"/>
      <c r="G16" s="122"/>
      <c r="H16" s="122"/>
      <c r="I16" s="122"/>
      <c r="J16" s="21" t="s">
        <v>130</v>
      </c>
      <c r="K16" s="25">
        <f ca="1">(IF(E5&gt;1.5,(I5/(E5+2)+K10+MAX(0,K11-K10)+MAX(0,K12-K11)+MAX(0,K13-K12)+MAX(0,K14-K13)+MAX(0,K15-K14)),IF(E5=1,(I5/(E5+3)+K15),IF(E5=0,I5*0.3+K15))))</f>
        <v>1</v>
      </c>
    </row>
    <row r="17" spans="1:9" s="1" customFormat="1" ht="20.25" x14ac:dyDescent="0.25">
      <c r="A17" s="122" t="s">
        <v>144</v>
      </c>
      <c r="B17" s="122"/>
      <c r="C17" s="123">
        <v>0</v>
      </c>
      <c r="D17" s="123"/>
      <c r="E17" s="30">
        <f ca="1">((100/(I5))*C17)/100</f>
        <v>0</v>
      </c>
      <c r="F17" s="122"/>
      <c r="G17" s="122"/>
      <c r="H17" s="122"/>
      <c r="I17" s="122"/>
    </row>
    <row r="18" spans="1:9" s="1" customFormat="1" ht="20.25" x14ac:dyDescent="0.25">
      <c r="A18" s="122" t="s">
        <v>145</v>
      </c>
      <c r="B18" s="122"/>
      <c r="C18" s="123">
        <v>0</v>
      </c>
      <c r="D18" s="123"/>
      <c r="E18" s="30">
        <f ca="1">((100/(I5))*C18)/100</f>
        <v>0</v>
      </c>
      <c r="F18" s="122"/>
      <c r="G18" s="122"/>
      <c r="H18" s="122"/>
      <c r="I18" s="122"/>
    </row>
    <row r="23" spans="1:9" x14ac:dyDescent="0.25">
      <c r="B23" s="193" t="s">
        <v>170</v>
      </c>
      <c r="C23" s="193"/>
      <c r="D23" s="193"/>
      <c r="E23" s="193"/>
      <c r="F23" s="193"/>
      <c r="G23" s="193"/>
    </row>
    <row r="24" spans="1:9" ht="14.45" customHeight="1" x14ac:dyDescent="0.25">
      <c r="B24" s="188" t="s">
        <v>171</v>
      </c>
      <c r="C24" s="188" t="s">
        <v>172</v>
      </c>
      <c r="D24" s="191" t="s">
        <v>173</v>
      </c>
      <c r="E24" s="192" t="s">
        <v>174</v>
      </c>
      <c r="F24" s="189" t="s">
        <v>175</v>
      </c>
      <c r="G24" s="188" t="s">
        <v>176</v>
      </c>
    </row>
    <row r="25" spans="1:9" x14ac:dyDescent="0.25">
      <c r="B25" s="188"/>
      <c r="C25" s="188"/>
      <c r="D25" s="191"/>
      <c r="E25" s="192"/>
      <c r="F25" s="189"/>
      <c r="G25" s="188"/>
    </row>
    <row r="26" spans="1:9" x14ac:dyDescent="0.25">
      <c r="B26" s="37" t="s">
        <v>177</v>
      </c>
      <c r="C26" s="38">
        <v>10</v>
      </c>
      <c r="D26" s="38">
        <v>1</v>
      </c>
      <c r="E26" s="39"/>
      <c r="F26" s="40">
        <f>((E26/D26)*0.05)*100</f>
        <v>0</v>
      </c>
      <c r="G26" s="40">
        <f t="shared" ref="G26:G37" si="0">((E26/D26)*(C26/100))*100</f>
        <v>0</v>
      </c>
    </row>
    <row r="27" spans="1:9" x14ac:dyDescent="0.25">
      <c r="B27" s="37" t="s">
        <v>178</v>
      </c>
      <c r="C27" s="39">
        <v>10</v>
      </c>
      <c r="D27" s="39">
        <v>1</v>
      </c>
      <c r="E27" s="39"/>
      <c r="F27" s="40">
        <f>((E27/D27)*0.05)*100</f>
        <v>0</v>
      </c>
      <c r="G27" s="40">
        <f t="shared" si="0"/>
        <v>0</v>
      </c>
    </row>
    <row r="28" spans="1:9" x14ac:dyDescent="0.25">
      <c r="B28" s="37" t="s">
        <v>179</v>
      </c>
      <c r="C28" s="39">
        <v>15</v>
      </c>
      <c r="D28" s="39">
        <v>1</v>
      </c>
      <c r="E28" s="39"/>
      <c r="F28" s="40">
        <f>((E28/D28)*0.15)*100</f>
        <v>0</v>
      </c>
      <c r="G28" s="40">
        <f t="shared" si="0"/>
        <v>0</v>
      </c>
    </row>
    <row r="29" spans="1:9" x14ac:dyDescent="0.25">
      <c r="B29" s="41" t="s">
        <v>180</v>
      </c>
      <c r="C29" s="39">
        <v>25</v>
      </c>
      <c r="D29" s="39">
        <v>40</v>
      </c>
      <c r="E29" s="39"/>
      <c r="F29" s="40">
        <f>((E29/D29)*0.25)*100</f>
        <v>0</v>
      </c>
      <c r="G29" s="40">
        <f t="shared" si="0"/>
        <v>0</v>
      </c>
    </row>
    <row r="30" spans="1:9" x14ac:dyDescent="0.25">
      <c r="B30" s="41" t="s">
        <v>181</v>
      </c>
      <c r="C30" s="39">
        <v>5</v>
      </c>
      <c r="D30" s="39">
        <v>39</v>
      </c>
      <c r="E30" s="39"/>
      <c r="F30" s="40">
        <f>((E30/D30)*0.05)*100</f>
        <v>0</v>
      </c>
      <c r="G30" s="40">
        <f t="shared" si="0"/>
        <v>0</v>
      </c>
    </row>
    <row r="31" spans="1:9" ht="30" x14ac:dyDescent="0.25">
      <c r="B31" s="41" t="s">
        <v>182</v>
      </c>
      <c r="C31" s="39">
        <v>2.5</v>
      </c>
      <c r="D31" s="39">
        <v>39</v>
      </c>
      <c r="E31" s="39"/>
      <c r="F31" s="40">
        <f>((E31/D31)*0.025)*100</f>
        <v>0</v>
      </c>
      <c r="G31" s="40">
        <f t="shared" si="0"/>
        <v>0</v>
      </c>
    </row>
    <row r="32" spans="1:9" ht="30" x14ac:dyDescent="0.25">
      <c r="B32" s="41" t="s">
        <v>183</v>
      </c>
      <c r="C32" s="39">
        <v>2.5</v>
      </c>
      <c r="D32" s="39">
        <v>39</v>
      </c>
      <c r="E32" s="39"/>
      <c r="F32" s="40">
        <f>((E32/D32)*0.025)*100</f>
        <v>0</v>
      </c>
      <c r="G32" s="40">
        <f t="shared" si="0"/>
        <v>0</v>
      </c>
    </row>
    <row r="33" spans="1:7" ht="45" x14ac:dyDescent="0.25">
      <c r="B33" s="42" t="s">
        <v>184</v>
      </c>
      <c r="C33" s="39">
        <v>5</v>
      </c>
      <c r="D33" s="39">
        <v>39</v>
      </c>
      <c r="E33" s="39"/>
      <c r="F33" s="40">
        <f>((E33/D33)*0.05)*100</f>
        <v>0</v>
      </c>
      <c r="G33" s="40">
        <f t="shared" si="0"/>
        <v>0</v>
      </c>
    </row>
    <row r="34" spans="1:7" ht="30" x14ac:dyDescent="0.25">
      <c r="B34" s="42" t="s">
        <v>185</v>
      </c>
      <c r="C34" s="39">
        <v>5</v>
      </c>
      <c r="D34" s="39">
        <v>39</v>
      </c>
      <c r="E34" s="39"/>
      <c r="F34" s="40">
        <f>((E34/D34)*0.1)*100</f>
        <v>0</v>
      </c>
      <c r="G34" s="40">
        <f t="shared" si="0"/>
        <v>0</v>
      </c>
    </row>
    <row r="35" spans="1:7" ht="30" x14ac:dyDescent="0.25">
      <c r="B35" s="42" t="s">
        <v>186</v>
      </c>
      <c r="C35" s="39">
        <v>5</v>
      </c>
      <c r="D35" s="39">
        <v>39</v>
      </c>
      <c r="E35" s="39"/>
      <c r="F35" s="40">
        <f>((E35/D35)*0.05)*100</f>
        <v>0</v>
      </c>
      <c r="G35" s="40">
        <f t="shared" si="0"/>
        <v>0</v>
      </c>
    </row>
    <row r="36" spans="1:7" ht="60" x14ac:dyDescent="0.25">
      <c r="B36" s="42" t="s">
        <v>187</v>
      </c>
      <c r="C36" s="39">
        <v>10</v>
      </c>
      <c r="D36" s="39">
        <v>39</v>
      </c>
      <c r="E36" s="39"/>
      <c r="F36" s="40">
        <f>((E36/D36)*0.1)*100</f>
        <v>0</v>
      </c>
      <c r="G36" s="40">
        <f t="shared" si="0"/>
        <v>0</v>
      </c>
    </row>
    <row r="37" spans="1:7" ht="45" x14ac:dyDescent="0.25">
      <c r="B37" s="42" t="s">
        <v>188</v>
      </c>
      <c r="C37" s="39">
        <v>5</v>
      </c>
      <c r="D37" s="39">
        <v>39</v>
      </c>
      <c r="E37" s="39"/>
      <c r="F37" s="40">
        <f>((E37/D37)*0.1)*100</f>
        <v>0</v>
      </c>
      <c r="G37" s="40">
        <f t="shared" si="0"/>
        <v>0</v>
      </c>
    </row>
    <row r="38" spans="1:7" ht="15.75" x14ac:dyDescent="0.25">
      <c r="B38" s="43" t="s">
        <v>189</v>
      </c>
      <c r="C38" s="44">
        <f>SUM(C26:C37)</f>
        <v>100</v>
      </c>
      <c r="D38" s="43"/>
      <c r="E38" s="43"/>
      <c r="F38" s="44">
        <f>SUM(F26:F37)</f>
        <v>0</v>
      </c>
      <c r="G38" s="44">
        <f>SUM(G26:G37)</f>
        <v>0</v>
      </c>
    </row>
    <row r="39" spans="1:7" x14ac:dyDescent="0.25">
      <c r="B39" s="189" t="s">
        <v>190</v>
      </c>
      <c r="C39" s="189"/>
      <c r="D39" s="189"/>
      <c r="E39" s="189"/>
      <c r="F39" s="189"/>
      <c r="G39" s="189"/>
    </row>
    <row r="40" spans="1:7" x14ac:dyDescent="0.25">
      <c r="B40" s="190" t="s">
        <v>191</v>
      </c>
      <c r="C40" s="190"/>
      <c r="D40" s="190"/>
      <c r="E40" s="190" t="s">
        <v>192</v>
      </c>
      <c r="F40" s="190"/>
      <c r="G40" s="190"/>
    </row>
    <row r="41" spans="1:7" x14ac:dyDescent="0.25">
      <c r="B41" s="186" t="s">
        <v>193</v>
      </c>
      <c r="C41" s="186"/>
      <c r="D41" s="186"/>
      <c r="E41" s="186" t="s">
        <v>194</v>
      </c>
      <c r="F41" s="186"/>
      <c r="G41" s="186"/>
    </row>
    <row r="42" spans="1:7" x14ac:dyDescent="0.25">
      <c r="B42" s="186" t="s">
        <v>195</v>
      </c>
      <c r="C42" s="186"/>
      <c r="D42" s="186"/>
      <c r="E42" s="186" t="s">
        <v>196</v>
      </c>
      <c r="F42" s="186"/>
      <c r="G42" s="186"/>
    </row>
    <row r="43" spans="1:7" x14ac:dyDescent="0.25">
      <c r="B43" s="187" t="s">
        <v>197</v>
      </c>
      <c r="C43" s="187"/>
      <c r="D43" s="187"/>
      <c r="E43" s="187" t="s">
        <v>198</v>
      </c>
      <c r="F43" s="187"/>
      <c r="G43" s="187"/>
    </row>
    <row r="45" spans="1:7" ht="15.75" thickBot="1" x14ac:dyDescent="0.3"/>
    <row r="46" spans="1:7" ht="17.25" thickTop="1" thickBot="1" x14ac:dyDescent="0.3">
      <c r="A46" s="45" t="s">
        <v>199</v>
      </c>
      <c r="B46" s="45" t="s">
        <v>171</v>
      </c>
      <c r="C46" s="46" t="s">
        <v>200</v>
      </c>
      <c r="D46" s="46" t="s">
        <v>201</v>
      </c>
      <c r="E46" s="46" t="s">
        <v>202</v>
      </c>
    </row>
    <row r="47" spans="1:7" ht="31.5" thickTop="1" thickBot="1" x14ac:dyDescent="0.3">
      <c r="A47" s="47">
        <v>1</v>
      </c>
      <c r="B47" s="48" t="s">
        <v>203</v>
      </c>
      <c r="C47" s="49">
        <v>0</v>
      </c>
      <c r="D47" s="50">
        <v>0.1</v>
      </c>
      <c r="E47" s="49">
        <v>0.1</v>
      </c>
    </row>
    <row r="48" spans="1:7" ht="31.5" thickTop="1" thickBot="1" x14ac:dyDescent="0.3">
      <c r="A48" s="47">
        <v>2</v>
      </c>
      <c r="B48" s="48" t="s">
        <v>204</v>
      </c>
      <c r="C48" s="49" t="s">
        <v>205</v>
      </c>
      <c r="D48" s="50" t="s">
        <v>206</v>
      </c>
      <c r="E48" s="49">
        <v>0.3</v>
      </c>
    </row>
    <row r="49" spans="1:5" ht="61.5" thickTop="1" thickBot="1" x14ac:dyDescent="0.3">
      <c r="A49" s="47">
        <v>3</v>
      </c>
      <c r="B49" s="48" t="s">
        <v>207</v>
      </c>
      <c r="C49" s="49" t="s">
        <v>208</v>
      </c>
      <c r="D49" s="50" t="s">
        <v>209</v>
      </c>
      <c r="E49" s="49">
        <v>0.45</v>
      </c>
    </row>
    <row r="50" spans="1:5" ht="76.5" thickTop="1" thickBot="1" x14ac:dyDescent="0.3">
      <c r="A50" s="47">
        <v>4</v>
      </c>
      <c r="B50" s="48" t="s">
        <v>210</v>
      </c>
      <c r="C50" s="49" t="s">
        <v>211</v>
      </c>
      <c r="D50" s="50" t="s">
        <v>212</v>
      </c>
      <c r="E50" s="49">
        <v>0.7</v>
      </c>
    </row>
    <row r="51" spans="1:5" ht="76.5" thickTop="1" thickBot="1" x14ac:dyDescent="0.3">
      <c r="A51" s="47">
        <v>5</v>
      </c>
      <c r="B51" s="48" t="s">
        <v>213</v>
      </c>
      <c r="C51" s="49" t="s">
        <v>214</v>
      </c>
      <c r="D51" s="50" t="s">
        <v>215</v>
      </c>
      <c r="E51" s="49">
        <v>0.75</v>
      </c>
    </row>
    <row r="52" spans="1:5" ht="76.5" thickTop="1" thickBot="1" x14ac:dyDescent="0.3">
      <c r="A52" s="47">
        <v>6</v>
      </c>
      <c r="B52" s="48" t="s">
        <v>216</v>
      </c>
      <c r="C52" s="49" t="s">
        <v>217</v>
      </c>
      <c r="D52" s="50" t="s">
        <v>218</v>
      </c>
      <c r="E52" s="49">
        <v>0.8</v>
      </c>
    </row>
    <row r="53" spans="1:5" ht="121.5" thickTop="1" thickBot="1" x14ac:dyDescent="0.3">
      <c r="A53" s="47">
        <v>7</v>
      </c>
      <c r="B53" s="48" t="s">
        <v>219</v>
      </c>
      <c r="C53" s="49" t="s">
        <v>220</v>
      </c>
      <c r="D53" s="50" t="s">
        <v>221</v>
      </c>
      <c r="E53" s="49">
        <v>0.85</v>
      </c>
    </row>
    <row r="54" spans="1:5" ht="211.5" thickTop="1" thickBot="1" x14ac:dyDescent="0.3">
      <c r="A54" s="47">
        <v>8</v>
      </c>
      <c r="B54" s="48" t="s">
        <v>222</v>
      </c>
      <c r="C54" s="49" t="s">
        <v>223</v>
      </c>
      <c r="D54" s="50" t="s">
        <v>224</v>
      </c>
      <c r="E54" s="49">
        <v>0.95</v>
      </c>
    </row>
    <row r="55" spans="1:5" ht="91.5" thickTop="1" thickBot="1" x14ac:dyDescent="0.3">
      <c r="A55" s="47">
        <v>9</v>
      </c>
      <c r="B55" s="48" t="s">
        <v>225</v>
      </c>
      <c r="C55" s="49" t="s">
        <v>226</v>
      </c>
      <c r="D55" s="50" t="s">
        <v>227</v>
      </c>
      <c r="E55" s="49">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9">
        <v>1</v>
      </c>
      <c r="C2" s="56" t="s">
        <v>247</v>
      </c>
    </row>
    <row r="3" spans="2:3" x14ac:dyDescent="0.25">
      <c r="B3" s="39">
        <v>2</v>
      </c>
      <c r="C3" s="57" t="s">
        <v>248</v>
      </c>
    </row>
    <row r="4" spans="2:3" x14ac:dyDescent="0.25">
      <c r="B4" s="39">
        <v>3</v>
      </c>
      <c r="C4" s="39" t="s">
        <v>249</v>
      </c>
    </row>
    <row r="5" spans="2:3" x14ac:dyDescent="0.25">
      <c r="B5" s="39">
        <v>4</v>
      </c>
      <c r="C5" s="57" t="s">
        <v>250</v>
      </c>
    </row>
    <row r="6" spans="2:3" x14ac:dyDescent="0.25">
      <c r="B6" s="39">
        <v>5</v>
      </c>
      <c r="C6" s="39" t="s">
        <v>251</v>
      </c>
    </row>
    <row r="7" spans="2:3" ht="30" x14ac:dyDescent="0.25">
      <c r="B7" s="39">
        <v>6</v>
      </c>
      <c r="C7" s="57" t="s">
        <v>252</v>
      </c>
    </row>
    <row r="8" spans="2:3" ht="75" x14ac:dyDescent="0.25">
      <c r="B8" s="39">
        <v>7</v>
      </c>
      <c r="C8" s="57" t="s">
        <v>253</v>
      </c>
    </row>
    <row r="9" spans="2:3" x14ac:dyDescent="0.25">
      <c r="B9" s="39">
        <v>8</v>
      </c>
      <c r="C9" s="39" t="s">
        <v>254</v>
      </c>
    </row>
    <row r="10" spans="2:3" x14ac:dyDescent="0.25">
      <c r="B10" s="39">
        <v>9</v>
      </c>
      <c r="C10" s="39" t="s">
        <v>255</v>
      </c>
    </row>
    <row r="11" spans="2:3" x14ac:dyDescent="0.25">
      <c r="B11" s="39">
        <v>10</v>
      </c>
      <c r="C11" s="39" t="s">
        <v>256</v>
      </c>
    </row>
    <row r="12" spans="2:3" x14ac:dyDescent="0.25">
      <c r="B12" s="39">
        <v>11</v>
      </c>
      <c r="C12" s="39" t="s">
        <v>257</v>
      </c>
    </row>
    <row r="13" spans="2:3" x14ac:dyDescent="0.25">
      <c r="B13" s="39">
        <v>12</v>
      </c>
      <c r="C13" s="39" t="s">
        <v>258</v>
      </c>
    </row>
    <row r="14" spans="2:3" x14ac:dyDescent="0.25">
      <c r="B14" s="39">
        <v>13</v>
      </c>
      <c r="C14" s="39" t="s">
        <v>259</v>
      </c>
    </row>
    <row r="15" spans="2:3" x14ac:dyDescent="0.25">
      <c r="B15" s="39">
        <v>14</v>
      </c>
      <c r="C15" s="39" t="s">
        <v>249</v>
      </c>
    </row>
    <row r="16" spans="2:3" x14ac:dyDescent="0.25">
      <c r="B16" s="39">
        <v>15</v>
      </c>
      <c r="C16" s="39" t="s">
        <v>241</v>
      </c>
    </row>
    <row r="17" spans="2:3" x14ac:dyDescent="0.25">
      <c r="B17" s="58">
        <v>16</v>
      </c>
      <c r="C17" s="59" t="s">
        <v>260</v>
      </c>
    </row>
    <row r="18" spans="2:3" x14ac:dyDescent="0.25">
      <c r="B18" s="60">
        <v>17</v>
      </c>
      <c r="C18" s="59" t="s">
        <v>261</v>
      </c>
    </row>
    <row r="19" spans="2:3" x14ac:dyDescent="0.25">
      <c r="B19" s="61">
        <v>18</v>
      </c>
      <c r="C19" s="39" t="s">
        <v>262</v>
      </c>
    </row>
    <row r="20" spans="2:3" x14ac:dyDescent="0.25">
      <c r="B20" s="60">
        <v>19</v>
      </c>
      <c r="C20" s="39" t="s">
        <v>263</v>
      </c>
    </row>
    <row r="21" spans="2:3" x14ac:dyDescent="0.25">
      <c r="B21" s="39">
        <v>20</v>
      </c>
      <c r="C21" s="39" t="s">
        <v>264</v>
      </c>
    </row>
    <row r="22" spans="2:3" x14ac:dyDescent="0.25">
      <c r="B22" s="60">
        <v>21</v>
      </c>
      <c r="C22" s="39" t="s">
        <v>262</v>
      </c>
    </row>
    <row r="23" spans="2:3" s="63" customFormat="1" ht="30" x14ac:dyDescent="0.25">
      <c r="B23" s="62">
        <v>22</v>
      </c>
      <c r="C23" s="56" t="s">
        <v>265</v>
      </c>
    </row>
    <row r="24" spans="2:3" s="63" customFormat="1" ht="30" x14ac:dyDescent="0.25">
      <c r="B24" s="64">
        <v>23</v>
      </c>
      <c r="C24" s="56" t="s">
        <v>266</v>
      </c>
    </row>
    <row r="25" spans="2:3" x14ac:dyDescent="0.25">
      <c r="B25" s="39">
        <v>24</v>
      </c>
      <c r="C25" s="39" t="s">
        <v>267</v>
      </c>
    </row>
    <row r="26" spans="2:3" x14ac:dyDescent="0.25">
      <c r="B26" s="60">
        <v>25</v>
      </c>
      <c r="C26" s="39" t="s">
        <v>268</v>
      </c>
    </row>
    <row r="27" spans="2:3" x14ac:dyDescent="0.25">
      <c r="B27" s="64">
        <v>26</v>
      </c>
      <c r="C27" s="39" t="s">
        <v>269</v>
      </c>
    </row>
    <row r="28" spans="2:3" x14ac:dyDescent="0.25">
      <c r="B28" s="60">
        <v>27</v>
      </c>
      <c r="C28" s="39" t="s">
        <v>270</v>
      </c>
    </row>
    <row r="29" spans="2:3" ht="60" x14ac:dyDescent="0.25">
      <c r="B29" s="65">
        <v>28</v>
      </c>
      <c r="C29" s="57" t="s">
        <v>271</v>
      </c>
    </row>
    <row r="30" spans="2:3" x14ac:dyDescent="0.25">
      <c r="B30" s="64">
        <v>29</v>
      </c>
      <c r="C30" s="39" t="s">
        <v>272</v>
      </c>
    </row>
    <row r="31" spans="2:3" ht="30" x14ac:dyDescent="0.25">
      <c r="B31" s="64">
        <v>30</v>
      </c>
      <c r="C31" s="57" t="s">
        <v>300</v>
      </c>
    </row>
    <row r="32" spans="2:3" x14ac:dyDescent="0.25">
      <c r="B32" s="64">
        <v>31</v>
      </c>
      <c r="C32" s="39" t="s">
        <v>301</v>
      </c>
    </row>
    <row r="33" spans="2:3" x14ac:dyDescent="0.25">
      <c r="B33" s="64">
        <v>32</v>
      </c>
      <c r="C33" s="39" t="s">
        <v>302</v>
      </c>
    </row>
    <row r="34" spans="2:3" ht="30" x14ac:dyDescent="0.25">
      <c r="B34" s="64">
        <v>33</v>
      </c>
      <c r="C34" s="59" t="s">
        <v>303</v>
      </c>
    </row>
    <row r="35" spans="2:3" x14ac:dyDescent="0.25">
      <c r="B35" s="64">
        <v>34</v>
      </c>
      <c r="C35" s="39"/>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6"/>
    <col min="2" max="2" width="12.28515625" style="66" customWidth="1"/>
    <col min="3" max="16384" width="9.140625" style="66"/>
  </cols>
  <sheetData>
    <row r="2" spans="1:12" x14ac:dyDescent="0.25">
      <c r="B2" s="67" t="s">
        <v>273</v>
      </c>
      <c r="C2" s="197"/>
      <c r="D2" s="197"/>
    </row>
    <row r="3" spans="1:12" x14ac:dyDescent="0.25">
      <c r="D3" s="68"/>
      <c r="E3" s="68"/>
      <c r="F3" s="68"/>
      <c r="G3" s="68"/>
      <c r="H3" s="68"/>
      <c r="I3" s="68"/>
    </row>
    <row r="4" spans="1:12" x14ac:dyDescent="0.25">
      <c r="A4" s="67" t="s">
        <v>274</v>
      </c>
      <c r="B4" s="55" t="s">
        <v>275</v>
      </c>
      <c r="C4" s="198" t="s">
        <v>276</v>
      </c>
      <c r="D4" s="198"/>
      <c r="E4" s="198"/>
      <c r="F4" s="55"/>
      <c r="G4" s="199" t="s">
        <v>277</v>
      </c>
      <c r="H4" s="199"/>
      <c r="I4" s="199"/>
      <c r="J4" s="200" t="s">
        <v>278</v>
      </c>
      <c r="K4" s="200"/>
      <c r="L4" s="200"/>
    </row>
    <row r="5" spans="1:12" x14ac:dyDescent="0.25">
      <c r="A5" s="67"/>
      <c r="B5" s="55"/>
      <c r="C5" s="55" t="s">
        <v>279</v>
      </c>
      <c r="D5" s="55" t="s">
        <v>280</v>
      </c>
      <c r="E5" s="55" t="s">
        <v>281</v>
      </c>
      <c r="F5" s="55"/>
      <c r="G5" s="55" t="s">
        <v>279</v>
      </c>
      <c r="H5" s="55" t="s">
        <v>280</v>
      </c>
      <c r="I5" s="55" t="s">
        <v>281</v>
      </c>
      <c r="J5" s="55" t="s">
        <v>279</v>
      </c>
      <c r="K5" s="55" t="s">
        <v>280</v>
      </c>
      <c r="L5" s="55" t="s">
        <v>281</v>
      </c>
    </row>
    <row r="6" spans="1:12" x14ac:dyDescent="0.25">
      <c r="B6" s="54" t="s">
        <v>282</v>
      </c>
      <c r="C6" s="54"/>
      <c r="D6" s="54"/>
      <c r="E6" s="54">
        <f>C6*D6</f>
        <v>0</v>
      </c>
      <c r="F6" s="54" t="s">
        <v>283</v>
      </c>
      <c r="G6" s="54"/>
      <c r="H6" s="54"/>
      <c r="I6" s="54">
        <f>G6*H6</f>
        <v>0</v>
      </c>
      <c r="J6" s="54"/>
      <c r="K6" s="54"/>
      <c r="L6" s="54">
        <f>J6*K6</f>
        <v>0</v>
      </c>
    </row>
    <row r="7" spans="1:12" x14ac:dyDescent="0.25">
      <c r="B7" s="54"/>
      <c r="C7" s="54"/>
      <c r="D7" s="54"/>
      <c r="E7" s="54">
        <f t="shared" ref="E7:E41" si="0">C7*D7</f>
        <v>0</v>
      </c>
      <c r="F7" s="54" t="s">
        <v>283</v>
      </c>
      <c r="G7" s="54"/>
      <c r="H7" s="54"/>
      <c r="I7" s="54">
        <f t="shared" ref="I7:I35" si="1">G7*H7</f>
        <v>0</v>
      </c>
      <c r="J7" s="54"/>
      <c r="K7" s="54"/>
      <c r="L7" s="54">
        <f t="shared" ref="L7:L35" si="2">J7*K7</f>
        <v>0</v>
      </c>
    </row>
    <row r="8" spans="1:12" x14ac:dyDescent="0.25">
      <c r="B8" s="54"/>
      <c r="C8" s="54"/>
      <c r="D8" s="54"/>
      <c r="E8" s="54">
        <f t="shared" si="0"/>
        <v>0</v>
      </c>
      <c r="F8" s="54"/>
      <c r="G8" s="54"/>
      <c r="H8" s="54"/>
      <c r="I8" s="54">
        <f t="shared" si="1"/>
        <v>0</v>
      </c>
      <c r="J8" s="54"/>
      <c r="K8" s="54"/>
      <c r="L8" s="54">
        <f t="shared" si="2"/>
        <v>0</v>
      </c>
    </row>
    <row r="9" spans="1:12" x14ac:dyDescent="0.25">
      <c r="B9" s="54"/>
      <c r="C9" s="54"/>
      <c r="D9" s="54"/>
      <c r="E9" s="54">
        <f t="shared" si="0"/>
        <v>0</v>
      </c>
      <c r="F9" s="54" t="s">
        <v>284</v>
      </c>
      <c r="G9" s="54"/>
      <c r="H9" s="54"/>
      <c r="I9" s="54">
        <f t="shared" si="1"/>
        <v>0</v>
      </c>
      <c r="J9" s="54"/>
      <c r="K9" s="54"/>
      <c r="L9" s="54">
        <f t="shared" si="2"/>
        <v>0</v>
      </c>
    </row>
    <row r="10" spans="1:12" x14ac:dyDescent="0.25">
      <c r="B10" s="54" t="s">
        <v>285</v>
      </c>
      <c r="C10" s="54"/>
      <c r="D10" s="54"/>
      <c r="E10" s="54">
        <f t="shared" si="0"/>
        <v>0</v>
      </c>
      <c r="F10" s="54" t="s">
        <v>284</v>
      </c>
      <c r="G10" s="54"/>
      <c r="H10" s="54"/>
      <c r="I10" s="54">
        <f t="shared" si="1"/>
        <v>0</v>
      </c>
      <c r="J10" s="54"/>
      <c r="K10" s="54"/>
      <c r="L10" s="54">
        <f t="shared" si="2"/>
        <v>0</v>
      </c>
    </row>
    <row r="11" spans="1:12" x14ac:dyDescent="0.25">
      <c r="B11" s="54"/>
      <c r="C11" s="54"/>
      <c r="D11" s="54"/>
      <c r="E11" s="54">
        <f t="shared" si="0"/>
        <v>0</v>
      </c>
      <c r="F11" s="54" t="s">
        <v>286</v>
      </c>
      <c r="G11" s="54"/>
      <c r="H11" s="54"/>
      <c r="I11" s="54">
        <f t="shared" si="1"/>
        <v>0</v>
      </c>
      <c r="J11" s="54"/>
      <c r="K11" s="54"/>
      <c r="L11" s="54">
        <f t="shared" si="2"/>
        <v>0</v>
      </c>
    </row>
    <row r="12" spans="1:12" x14ac:dyDescent="0.25">
      <c r="B12" s="54"/>
      <c r="C12" s="54"/>
      <c r="D12" s="54"/>
      <c r="E12" s="54">
        <f t="shared" si="0"/>
        <v>0</v>
      </c>
      <c r="F12" s="54"/>
      <c r="G12" s="54"/>
      <c r="H12" s="54"/>
      <c r="I12" s="54">
        <f t="shared" si="1"/>
        <v>0</v>
      </c>
      <c r="J12" s="54"/>
      <c r="K12" s="54"/>
      <c r="L12" s="54">
        <f t="shared" si="2"/>
        <v>0</v>
      </c>
    </row>
    <row r="13" spans="1:12" x14ac:dyDescent="0.25">
      <c r="B13" s="54"/>
      <c r="C13" s="54"/>
      <c r="D13" s="54"/>
      <c r="E13" s="54">
        <f t="shared" si="0"/>
        <v>0</v>
      </c>
      <c r="F13" s="54"/>
      <c r="G13" s="54"/>
      <c r="H13" s="54"/>
      <c r="I13" s="54">
        <f t="shared" si="1"/>
        <v>0</v>
      </c>
      <c r="J13" s="54"/>
      <c r="K13" s="54"/>
      <c r="L13" s="54">
        <f t="shared" si="2"/>
        <v>0</v>
      </c>
    </row>
    <row r="14" spans="1:12" x14ac:dyDescent="0.25">
      <c r="B14" s="54" t="s">
        <v>287</v>
      </c>
      <c r="C14" s="54"/>
      <c r="D14" s="54"/>
      <c r="E14" s="54">
        <f t="shared" si="0"/>
        <v>0</v>
      </c>
      <c r="F14" s="54" t="s">
        <v>284</v>
      </c>
      <c r="G14" s="54"/>
      <c r="H14" s="54"/>
      <c r="I14" s="54">
        <f t="shared" si="1"/>
        <v>0</v>
      </c>
      <c r="J14" s="54"/>
      <c r="K14" s="54"/>
      <c r="L14" s="54">
        <f t="shared" si="2"/>
        <v>0</v>
      </c>
    </row>
    <row r="15" spans="1:12" x14ac:dyDescent="0.25">
      <c r="B15" s="54"/>
      <c r="C15" s="54"/>
      <c r="D15" s="54"/>
      <c r="E15" s="54">
        <f t="shared" si="0"/>
        <v>0</v>
      </c>
      <c r="F15" s="54" t="s">
        <v>286</v>
      </c>
      <c r="G15" s="54"/>
      <c r="H15" s="54"/>
      <c r="I15" s="54">
        <f t="shared" si="1"/>
        <v>0</v>
      </c>
      <c r="J15" s="54"/>
      <c r="K15" s="54"/>
      <c r="L15" s="54">
        <f t="shared" si="2"/>
        <v>0</v>
      </c>
    </row>
    <row r="16" spans="1:12" x14ac:dyDescent="0.25">
      <c r="B16" s="54"/>
      <c r="C16" s="54"/>
      <c r="D16" s="54"/>
      <c r="E16" s="54">
        <f t="shared" si="0"/>
        <v>0</v>
      </c>
      <c r="F16" s="54"/>
      <c r="G16" s="54"/>
      <c r="H16" s="54"/>
      <c r="I16" s="54">
        <f t="shared" si="1"/>
        <v>0</v>
      </c>
      <c r="J16" s="54"/>
      <c r="K16" s="54"/>
      <c r="L16" s="54">
        <f t="shared" si="2"/>
        <v>0</v>
      </c>
    </row>
    <row r="17" spans="2:12" x14ac:dyDescent="0.25">
      <c r="B17" s="54"/>
      <c r="C17" s="54"/>
      <c r="D17" s="54"/>
      <c r="E17" s="54">
        <f t="shared" si="0"/>
        <v>0</v>
      </c>
      <c r="F17" s="54"/>
      <c r="G17" s="54"/>
      <c r="H17" s="54"/>
      <c r="I17" s="54">
        <f t="shared" si="1"/>
        <v>0</v>
      </c>
      <c r="J17" s="54"/>
      <c r="K17" s="54"/>
      <c r="L17" s="54">
        <f t="shared" si="2"/>
        <v>0</v>
      </c>
    </row>
    <row r="18" spans="2:12" x14ac:dyDescent="0.25">
      <c r="B18" s="54" t="s">
        <v>288</v>
      </c>
      <c r="C18" s="54"/>
      <c r="D18" s="54"/>
      <c r="E18" s="54">
        <f t="shared" si="0"/>
        <v>0</v>
      </c>
      <c r="F18" s="54" t="s">
        <v>284</v>
      </c>
      <c r="G18" s="54"/>
      <c r="H18" s="54"/>
      <c r="I18" s="54">
        <f t="shared" si="1"/>
        <v>0</v>
      </c>
      <c r="J18" s="54"/>
      <c r="K18" s="54"/>
      <c r="L18" s="54">
        <f t="shared" si="2"/>
        <v>0</v>
      </c>
    </row>
    <row r="19" spans="2:12" x14ac:dyDescent="0.25">
      <c r="B19" s="54"/>
      <c r="C19" s="54"/>
      <c r="D19" s="54"/>
      <c r="E19" s="54">
        <f t="shared" si="0"/>
        <v>0</v>
      </c>
      <c r="F19" s="54" t="s">
        <v>286</v>
      </c>
      <c r="G19" s="54"/>
      <c r="H19" s="54"/>
      <c r="I19" s="54">
        <f t="shared" si="1"/>
        <v>0</v>
      </c>
      <c r="J19" s="54"/>
      <c r="K19" s="54"/>
      <c r="L19" s="54">
        <f t="shared" si="2"/>
        <v>0</v>
      </c>
    </row>
    <row r="20" spans="2:12" x14ac:dyDescent="0.25">
      <c r="B20" s="54"/>
      <c r="C20" s="54"/>
      <c r="D20" s="54"/>
      <c r="E20" s="54">
        <f t="shared" si="0"/>
        <v>0</v>
      </c>
      <c r="F20" s="54"/>
      <c r="G20" s="54"/>
      <c r="H20" s="54"/>
      <c r="I20" s="54">
        <f t="shared" si="1"/>
        <v>0</v>
      </c>
      <c r="J20" s="54"/>
      <c r="K20" s="54"/>
      <c r="L20" s="54">
        <f t="shared" si="2"/>
        <v>0</v>
      </c>
    </row>
    <row r="21" spans="2:12" x14ac:dyDescent="0.25">
      <c r="B21" s="54" t="s">
        <v>289</v>
      </c>
      <c r="C21" s="54"/>
      <c r="D21" s="54"/>
      <c r="E21" s="54">
        <f t="shared" si="0"/>
        <v>0</v>
      </c>
      <c r="F21" s="54" t="s">
        <v>284</v>
      </c>
      <c r="G21" s="54"/>
      <c r="H21" s="54"/>
      <c r="I21" s="54">
        <f t="shared" si="1"/>
        <v>0</v>
      </c>
      <c r="J21" s="54"/>
      <c r="K21" s="54"/>
      <c r="L21" s="54">
        <f t="shared" si="2"/>
        <v>0</v>
      </c>
    </row>
    <row r="22" spans="2:12" x14ac:dyDescent="0.25">
      <c r="B22" s="54"/>
      <c r="C22" s="54"/>
      <c r="D22" s="54"/>
      <c r="E22" s="54">
        <f t="shared" si="0"/>
        <v>0</v>
      </c>
      <c r="F22" s="54" t="s">
        <v>286</v>
      </c>
      <c r="G22" s="54"/>
      <c r="H22" s="54"/>
      <c r="I22" s="54">
        <f t="shared" si="1"/>
        <v>0</v>
      </c>
      <c r="J22" s="54"/>
      <c r="K22" s="54"/>
      <c r="L22" s="54">
        <f t="shared" si="2"/>
        <v>0</v>
      </c>
    </row>
    <row r="23" spans="2:12" x14ac:dyDescent="0.25">
      <c r="B23" s="54"/>
      <c r="C23" s="54"/>
      <c r="D23" s="54"/>
      <c r="E23" s="54">
        <f t="shared" si="0"/>
        <v>0</v>
      </c>
      <c r="F23" s="54"/>
      <c r="G23" s="54"/>
      <c r="H23" s="54"/>
      <c r="I23" s="54">
        <f t="shared" si="1"/>
        <v>0</v>
      </c>
      <c r="J23" s="54"/>
      <c r="K23" s="54"/>
      <c r="L23" s="54">
        <f t="shared" si="2"/>
        <v>0</v>
      </c>
    </row>
    <row r="24" spans="2:12" x14ac:dyDescent="0.25">
      <c r="B24" s="54" t="s">
        <v>290</v>
      </c>
      <c r="C24" s="54"/>
      <c r="D24" s="54"/>
      <c r="E24" s="54">
        <f t="shared" si="0"/>
        <v>0</v>
      </c>
      <c r="F24" s="54" t="s">
        <v>291</v>
      </c>
      <c r="G24" s="54"/>
      <c r="H24" s="54"/>
      <c r="I24" s="54">
        <f t="shared" si="1"/>
        <v>0</v>
      </c>
      <c r="J24" s="54"/>
      <c r="K24" s="54"/>
      <c r="L24" s="54">
        <f t="shared" si="2"/>
        <v>0</v>
      </c>
    </row>
    <row r="25" spans="2:12" x14ac:dyDescent="0.25">
      <c r="B25" s="54"/>
      <c r="C25" s="54"/>
      <c r="D25" s="54"/>
      <c r="E25" s="54">
        <f t="shared" si="0"/>
        <v>0</v>
      </c>
      <c r="F25" s="54" t="s">
        <v>291</v>
      </c>
      <c r="G25" s="54"/>
      <c r="H25" s="54"/>
      <c r="I25" s="54">
        <f t="shared" si="1"/>
        <v>0</v>
      </c>
      <c r="J25" s="54"/>
      <c r="K25" s="54"/>
      <c r="L25" s="54">
        <f t="shared" si="2"/>
        <v>0</v>
      </c>
    </row>
    <row r="26" spans="2:12" x14ac:dyDescent="0.25">
      <c r="B26" s="54"/>
      <c r="C26" s="54"/>
      <c r="D26" s="54"/>
      <c r="E26" s="54">
        <f t="shared" si="0"/>
        <v>0</v>
      </c>
      <c r="F26" s="54" t="s">
        <v>291</v>
      </c>
      <c r="G26" s="54"/>
      <c r="H26" s="54"/>
      <c r="I26" s="54">
        <f t="shared" si="1"/>
        <v>0</v>
      </c>
      <c r="J26" s="54"/>
      <c r="K26" s="54"/>
      <c r="L26" s="54">
        <f t="shared" si="2"/>
        <v>0</v>
      </c>
    </row>
    <row r="27" spans="2:12" x14ac:dyDescent="0.25">
      <c r="B27" s="54"/>
      <c r="C27" s="54"/>
      <c r="D27" s="54"/>
      <c r="E27" s="54">
        <f t="shared" si="0"/>
        <v>0</v>
      </c>
      <c r="F27" s="54" t="s">
        <v>291</v>
      </c>
      <c r="G27" s="54"/>
      <c r="H27" s="54"/>
      <c r="I27" s="54">
        <f t="shared" si="1"/>
        <v>0</v>
      </c>
      <c r="J27" s="54"/>
      <c r="K27" s="54"/>
      <c r="L27" s="54">
        <f t="shared" si="2"/>
        <v>0</v>
      </c>
    </row>
    <row r="28" spans="2:12" x14ac:dyDescent="0.25">
      <c r="B28" s="54" t="s">
        <v>292</v>
      </c>
      <c r="C28" s="54"/>
      <c r="D28" s="54"/>
      <c r="E28" s="54">
        <f t="shared" si="0"/>
        <v>0</v>
      </c>
      <c r="F28" s="54" t="s">
        <v>291</v>
      </c>
      <c r="G28" s="54"/>
      <c r="H28" s="54"/>
      <c r="I28" s="54">
        <f t="shared" si="1"/>
        <v>0</v>
      </c>
      <c r="J28" s="54"/>
      <c r="K28" s="54"/>
      <c r="L28" s="54">
        <f t="shared" si="2"/>
        <v>0</v>
      </c>
    </row>
    <row r="29" spans="2:12" x14ac:dyDescent="0.25">
      <c r="B29" s="54" t="s">
        <v>293</v>
      </c>
      <c r="C29" s="54"/>
      <c r="D29" s="54"/>
      <c r="E29" s="54">
        <f t="shared" si="0"/>
        <v>0</v>
      </c>
      <c r="F29" s="54" t="s">
        <v>291</v>
      </c>
      <c r="G29" s="54"/>
      <c r="H29" s="54"/>
      <c r="I29" s="54">
        <f t="shared" si="1"/>
        <v>0</v>
      </c>
      <c r="J29" s="54"/>
      <c r="K29" s="54"/>
      <c r="L29" s="54">
        <f t="shared" si="2"/>
        <v>0</v>
      </c>
    </row>
    <row r="30" spans="2:12" x14ac:dyDescent="0.25">
      <c r="B30" s="54" t="s">
        <v>294</v>
      </c>
      <c r="C30" s="54"/>
      <c r="D30" s="54"/>
      <c r="E30" s="54">
        <f t="shared" si="0"/>
        <v>0</v>
      </c>
      <c r="F30" s="54"/>
      <c r="G30" s="54"/>
      <c r="H30" s="54"/>
      <c r="I30" s="54">
        <f t="shared" si="1"/>
        <v>0</v>
      </c>
      <c r="J30" s="54"/>
      <c r="K30" s="54"/>
      <c r="L30" s="54">
        <f t="shared" si="2"/>
        <v>0</v>
      </c>
    </row>
    <row r="31" spans="2:12" x14ac:dyDescent="0.25">
      <c r="B31" s="54"/>
      <c r="C31" s="54"/>
      <c r="D31" s="54"/>
      <c r="E31" s="54">
        <f t="shared" si="0"/>
        <v>0</v>
      </c>
      <c r="F31" s="54"/>
      <c r="G31" s="54"/>
      <c r="H31" s="54"/>
      <c r="I31" s="54">
        <f t="shared" si="1"/>
        <v>0</v>
      </c>
      <c r="J31" s="54"/>
      <c r="K31" s="54"/>
      <c r="L31" s="54">
        <f t="shared" si="2"/>
        <v>0</v>
      </c>
    </row>
    <row r="32" spans="2:12" x14ac:dyDescent="0.25">
      <c r="B32" s="54"/>
      <c r="C32" s="54"/>
      <c r="D32" s="54"/>
      <c r="E32" s="54">
        <f t="shared" si="0"/>
        <v>0</v>
      </c>
      <c r="F32" s="54"/>
      <c r="G32" s="54"/>
      <c r="H32" s="54"/>
      <c r="I32" s="54">
        <f t="shared" si="1"/>
        <v>0</v>
      </c>
      <c r="J32" s="54"/>
      <c r="K32" s="54"/>
      <c r="L32" s="54">
        <f t="shared" si="2"/>
        <v>0</v>
      </c>
    </row>
    <row r="33" spans="2:12" x14ac:dyDescent="0.25">
      <c r="B33" s="54" t="s">
        <v>295</v>
      </c>
      <c r="C33" s="54"/>
      <c r="D33" s="54"/>
      <c r="E33" s="54">
        <f t="shared" si="0"/>
        <v>0</v>
      </c>
      <c r="F33" s="54"/>
      <c r="G33" s="54"/>
      <c r="H33" s="54"/>
      <c r="I33" s="54">
        <f t="shared" si="1"/>
        <v>0</v>
      </c>
      <c r="J33" s="54"/>
      <c r="K33" s="54"/>
      <c r="L33" s="54">
        <f t="shared" si="2"/>
        <v>0</v>
      </c>
    </row>
    <row r="34" spans="2:12" x14ac:dyDescent="0.25">
      <c r="B34" s="54" t="s">
        <v>296</v>
      </c>
      <c r="C34" s="54"/>
      <c r="D34" s="54"/>
      <c r="E34" s="54">
        <f t="shared" si="0"/>
        <v>0</v>
      </c>
      <c r="F34" s="54"/>
      <c r="G34" s="54"/>
      <c r="H34" s="54"/>
      <c r="I34" s="54">
        <f t="shared" si="1"/>
        <v>0</v>
      </c>
      <c r="J34" s="54"/>
      <c r="K34" s="54"/>
      <c r="L34" s="54">
        <f t="shared" si="2"/>
        <v>0</v>
      </c>
    </row>
    <row r="35" spans="2:12" x14ac:dyDescent="0.25">
      <c r="B35" s="54" t="s">
        <v>297</v>
      </c>
      <c r="C35" s="54"/>
      <c r="D35" s="54"/>
      <c r="E35" s="54">
        <f t="shared" si="0"/>
        <v>0</v>
      </c>
      <c r="F35" s="54"/>
      <c r="G35" s="54"/>
      <c r="H35" s="54"/>
      <c r="I35" s="54">
        <f t="shared" si="1"/>
        <v>0</v>
      </c>
      <c r="J35" s="54"/>
      <c r="K35" s="54"/>
      <c r="L35" s="54">
        <f t="shared" si="2"/>
        <v>0</v>
      </c>
    </row>
    <row r="36" spans="2:12" x14ac:dyDescent="0.25">
      <c r="B36" s="54" t="s">
        <v>298</v>
      </c>
      <c r="C36" s="54"/>
      <c r="D36" s="54"/>
      <c r="E36" s="54">
        <f t="shared" si="0"/>
        <v>0</v>
      </c>
      <c r="F36" s="54"/>
      <c r="G36" s="54"/>
      <c r="H36" s="54"/>
      <c r="I36" s="54">
        <f>G36*H36</f>
        <v>0</v>
      </c>
      <c r="J36" s="54"/>
      <c r="K36" s="54"/>
      <c r="L36" s="54">
        <f>J36*K36</f>
        <v>0</v>
      </c>
    </row>
    <row r="37" spans="2:12" x14ac:dyDescent="0.25">
      <c r="B37" s="54"/>
      <c r="C37" s="54"/>
      <c r="D37" s="54"/>
      <c r="E37" s="54">
        <f t="shared" si="0"/>
        <v>0</v>
      </c>
      <c r="F37" s="54"/>
      <c r="G37" s="54"/>
      <c r="H37" s="54"/>
      <c r="I37" s="54">
        <f t="shared" ref="I37:I38" si="3">G37*H37</f>
        <v>0</v>
      </c>
      <c r="J37" s="54"/>
      <c r="K37" s="54"/>
      <c r="L37" s="54">
        <f t="shared" ref="L37:L38" si="4">J37*K37</f>
        <v>0</v>
      </c>
    </row>
    <row r="38" spans="2:12" x14ac:dyDescent="0.25">
      <c r="B38" s="54" t="s">
        <v>299</v>
      </c>
      <c r="C38" s="54"/>
      <c r="D38" s="54"/>
      <c r="E38" s="54">
        <f t="shared" si="0"/>
        <v>0</v>
      </c>
      <c r="F38" s="54"/>
      <c r="G38" s="54"/>
      <c r="H38" s="54"/>
      <c r="I38" s="54">
        <f t="shared" si="3"/>
        <v>0</v>
      </c>
      <c r="J38" s="54"/>
      <c r="K38" s="54"/>
      <c r="L38" s="54">
        <f t="shared" si="4"/>
        <v>0</v>
      </c>
    </row>
    <row r="39" spans="2:12" x14ac:dyDescent="0.25">
      <c r="B39" s="54"/>
      <c r="C39" s="54"/>
      <c r="D39" s="54"/>
      <c r="E39" s="54">
        <f t="shared" si="0"/>
        <v>0</v>
      </c>
      <c r="F39" s="54"/>
      <c r="G39" s="54"/>
      <c r="H39" s="54"/>
      <c r="I39" s="54">
        <f>G39*H39</f>
        <v>0</v>
      </c>
      <c r="J39" s="54"/>
      <c r="K39" s="54"/>
      <c r="L39" s="54">
        <f>J39*K39</f>
        <v>0</v>
      </c>
    </row>
    <row r="40" spans="2:12" x14ac:dyDescent="0.25">
      <c r="B40" s="54"/>
      <c r="C40" s="54"/>
      <c r="D40" s="54"/>
      <c r="E40" s="54">
        <f t="shared" si="0"/>
        <v>0</v>
      </c>
      <c r="F40" s="54"/>
      <c r="G40" s="54"/>
      <c r="H40" s="54"/>
      <c r="I40" s="54">
        <f>G40*H40</f>
        <v>0</v>
      </c>
      <c r="J40" s="54"/>
      <c r="K40" s="54"/>
      <c r="L40" s="54">
        <f>J40*K40</f>
        <v>0</v>
      </c>
    </row>
    <row r="41" spans="2:12" x14ac:dyDescent="0.25">
      <c r="B41" s="54"/>
      <c r="C41" s="54"/>
      <c r="D41" s="54"/>
      <c r="E41" s="54">
        <f t="shared" si="0"/>
        <v>0</v>
      </c>
      <c r="F41" s="54"/>
      <c r="G41" s="54"/>
      <c r="H41" s="54"/>
      <c r="I41" s="54">
        <f>G41*H41</f>
        <v>0</v>
      </c>
      <c r="J41" s="54"/>
      <c r="K41" s="54"/>
      <c r="L41" s="54">
        <f>J41*K41</f>
        <v>0</v>
      </c>
    </row>
    <row r="42" spans="2:12" x14ac:dyDescent="0.25">
      <c r="B42" s="54" t="s">
        <v>155</v>
      </c>
      <c r="C42" s="54"/>
      <c r="D42" s="54">
        <f>E42*10.764</f>
        <v>0</v>
      </c>
      <c r="E42" s="69">
        <f>SUM(E6:E41)</f>
        <v>0</v>
      </c>
      <c r="F42" s="54"/>
      <c r="G42" s="54"/>
      <c r="H42" s="54">
        <f>I42*10.764</f>
        <v>0</v>
      </c>
      <c r="I42" s="70">
        <f>SUM(I6:I41)</f>
        <v>0</v>
      </c>
      <c r="J42" s="54"/>
      <c r="K42" s="54">
        <f>L42*10.764</f>
        <v>0</v>
      </c>
      <c r="L42" s="71">
        <f>SUM(L6:L41)</f>
        <v>0</v>
      </c>
    </row>
    <row r="44" spans="2:12" x14ac:dyDescent="0.25">
      <c r="D44" s="66">
        <f>D42+H42</f>
        <v>0</v>
      </c>
      <c r="E44" s="66">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2025-07-04T10:54:26Z</cp:lastPrinted>
  <dcterms:created xsi:type="dcterms:W3CDTF">2010-11-23T11:42:48Z</dcterms:created>
  <dcterms:modified xsi:type="dcterms:W3CDTF">2025-07-04T10:54:32Z</dcterms:modified>
</cp:coreProperties>
</file>